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552" yWindow="420" windowWidth="15672" windowHeight="8280" firstSheet="1" activeTab="1"/>
  </bookViews>
  <sheets>
    <sheet name="Tolerances" sheetId="2" r:id="rId1"/>
    <sheet name="Respondent data Original" sheetId="1" r:id="rId2"/>
    <sheet name="Quadrant Summary" sheetId="3" r:id="rId3"/>
    <sheet name="UK Mobile Operators" sheetId="5" r:id="rId4"/>
    <sheet name="US Mobile Operators" sheetId="6" r:id="rId5"/>
    <sheet name="UK Profiles" sheetId="4" r:id="rId6"/>
    <sheet name="US Profiles)" sheetId="7" r:id="rId7"/>
    <sheet name="Sheet1" sheetId="8" r:id="rId8"/>
  </sheets>
  <definedNames>
    <definedName name="_xlnm._FilterDatabase" localSheetId="1" hidden="1">'Respondent data Original'!$B$1:$B$2002</definedName>
  </definedNames>
  <calcPr calcId="125725"/>
</workbook>
</file>

<file path=xl/calcChain.xml><?xml version="1.0" encoding="utf-8"?>
<calcChain xmlns="http://schemas.openxmlformats.org/spreadsheetml/2006/main">
  <c r="Q48" i="5"/>
  <c r="R48" s="1"/>
  <c r="R45"/>
  <c r="M49"/>
  <c r="N8" i="4"/>
  <c r="P8"/>
  <c r="D8"/>
  <c r="E8"/>
  <c r="C8"/>
  <c r="N48" i="5" l="1"/>
  <c r="S45"/>
  <c r="N45"/>
  <c r="N47"/>
  <c r="N46"/>
  <c r="S48"/>
  <c r="CI584" i="1"/>
  <c r="CJ584"/>
  <c r="G6" i="2"/>
  <c r="G5"/>
  <c r="Z9" i="7" l="1"/>
  <c r="Y9"/>
  <c r="X9"/>
  <c r="W9"/>
  <c r="V9"/>
  <c r="U9"/>
  <c r="T9"/>
  <c r="S9"/>
  <c r="R9"/>
  <c r="Q9"/>
  <c r="P9"/>
  <c r="O9"/>
  <c r="N9"/>
  <c r="M9"/>
  <c r="L9"/>
  <c r="BD8"/>
  <c r="BC8"/>
  <c r="BB8"/>
  <c r="BA8"/>
  <c r="AZ8"/>
  <c r="AY8"/>
  <c r="AX8"/>
  <c r="AV8"/>
  <c r="AT8"/>
  <c r="AR8"/>
  <c r="AQ8"/>
  <c r="AP8"/>
  <c r="AO8"/>
  <c r="AN8"/>
  <c r="AK8"/>
  <c r="AJ8"/>
  <c r="AI8"/>
  <c r="AH8"/>
  <c r="AG8"/>
  <c r="AF8"/>
  <c r="AE8"/>
  <c r="AD8"/>
  <c r="AC8"/>
  <c r="Z8"/>
  <c r="Z10" s="1"/>
  <c r="Y8"/>
  <c r="Y10" s="1"/>
  <c r="X8"/>
  <c r="X10" s="1"/>
  <c r="W8"/>
  <c r="W10" s="1"/>
  <c r="V8"/>
  <c r="V10" s="1"/>
  <c r="U8"/>
  <c r="U10" s="1"/>
  <c r="T8"/>
  <c r="T10" s="1"/>
  <c r="S8"/>
  <c r="S10" s="1"/>
  <c r="R8"/>
  <c r="R10" s="1"/>
  <c r="Q8"/>
  <c r="Q10" s="1"/>
  <c r="P8"/>
  <c r="P10" s="1"/>
  <c r="O8"/>
  <c r="O10" s="1"/>
  <c r="N8"/>
  <c r="N10" s="1"/>
  <c r="M8"/>
  <c r="M10" s="1"/>
  <c r="L8"/>
  <c r="I8"/>
  <c r="H8"/>
  <c r="F8"/>
  <c r="E8"/>
  <c r="D8"/>
  <c r="C8"/>
  <c r="CJ2002" i="1"/>
  <c r="CK2002" s="1"/>
  <c r="CI2002"/>
  <c r="CH2002"/>
  <c r="CJ2001"/>
  <c r="CK2001" s="1"/>
  <c r="CI2001"/>
  <c r="CH2001"/>
  <c r="CJ2000"/>
  <c r="CK2000" s="1"/>
  <c r="CI2000"/>
  <c r="CH2000"/>
  <c r="CJ1999"/>
  <c r="CK1999" s="1"/>
  <c r="CI1999"/>
  <c r="CH1999"/>
  <c r="CJ1998"/>
  <c r="CK1998" s="1"/>
  <c r="CI1998"/>
  <c r="CH1998"/>
  <c r="CJ1997"/>
  <c r="CK1997" s="1"/>
  <c r="CI1997"/>
  <c r="CH1997"/>
  <c r="CJ1996"/>
  <c r="CK1996" s="1"/>
  <c r="CI1996"/>
  <c r="CH1996"/>
  <c r="CJ1995"/>
  <c r="CK1995" s="1"/>
  <c r="CI1995"/>
  <c r="CH1995"/>
  <c r="CJ1994"/>
  <c r="CK1994" s="1"/>
  <c r="CI1994"/>
  <c r="CH1994"/>
  <c r="CJ1993"/>
  <c r="CK1993" s="1"/>
  <c r="CI1993"/>
  <c r="CH1993"/>
  <c r="CJ1992"/>
  <c r="CK1992" s="1"/>
  <c r="CI1992"/>
  <c r="CH1992"/>
  <c r="CJ1991"/>
  <c r="CK1991" s="1"/>
  <c r="CI1991"/>
  <c r="CH1991"/>
  <c r="CJ1990"/>
  <c r="CK1990" s="1"/>
  <c r="CI1990"/>
  <c r="CH1990"/>
  <c r="CJ1989"/>
  <c r="CK1989" s="1"/>
  <c r="CI1989"/>
  <c r="CH1989"/>
  <c r="CJ1988"/>
  <c r="CK1988" s="1"/>
  <c r="CI1988"/>
  <c r="CH1988"/>
  <c r="CJ1987"/>
  <c r="CK1987" s="1"/>
  <c r="CI1987"/>
  <c r="CH1987"/>
  <c r="CJ1986"/>
  <c r="CK1986" s="1"/>
  <c r="CI1986"/>
  <c r="CH1986"/>
  <c r="CJ1985"/>
  <c r="CK1985" s="1"/>
  <c r="CI1985"/>
  <c r="CH1985"/>
  <c r="CJ1984"/>
  <c r="CK1984" s="1"/>
  <c r="CI1984"/>
  <c r="CH1984"/>
  <c r="CJ1983"/>
  <c r="CK1983" s="1"/>
  <c r="CI1983"/>
  <c r="CH1983"/>
  <c r="CJ1982"/>
  <c r="CK1982" s="1"/>
  <c r="CI1982"/>
  <c r="CH1982"/>
  <c r="CJ1981"/>
  <c r="CK1981" s="1"/>
  <c r="CI1981"/>
  <c r="CH1981"/>
  <c r="CJ1980"/>
  <c r="CK1980" s="1"/>
  <c r="CI1980"/>
  <c r="CH1980"/>
  <c r="CJ1979"/>
  <c r="CK1979" s="1"/>
  <c r="CI1979"/>
  <c r="CH1979"/>
  <c r="CJ1978"/>
  <c r="CK1978" s="1"/>
  <c r="CI1978"/>
  <c r="CH1978"/>
  <c r="CJ1977"/>
  <c r="CK1977" s="1"/>
  <c r="CI1977"/>
  <c r="CH1977"/>
  <c r="CJ1976"/>
  <c r="CK1976" s="1"/>
  <c r="CI1976"/>
  <c r="CH1976"/>
  <c r="CJ1975"/>
  <c r="CK1975" s="1"/>
  <c r="CI1975"/>
  <c r="CH1975"/>
  <c r="CJ1974"/>
  <c r="CK1974" s="1"/>
  <c r="CI1974"/>
  <c r="CH1974"/>
  <c r="CJ1973"/>
  <c r="CK1973" s="1"/>
  <c r="CI1973"/>
  <c r="CH1973"/>
  <c r="CJ1972"/>
  <c r="CK1972" s="1"/>
  <c r="CI1972"/>
  <c r="CH1972"/>
  <c r="CJ1971"/>
  <c r="CK1971" s="1"/>
  <c r="CI1971"/>
  <c r="CH1971"/>
  <c r="CJ1970"/>
  <c r="CK1970" s="1"/>
  <c r="CI1970"/>
  <c r="CH1970"/>
  <c r="CJ1969"/>
  <c r="CK1969" s="1"/>
  <c r="CI1969"/>
  <c r="CH1969"/>
  <c r="CJ1968"/>
  <c r="CK1968" s="1"/>
  <c r="CI1968"/>
  <c r="CH1968"/>
  <c r="CJ1967"/>
  <c r="CK1967" s="1"/>
  <c r="CI1967"/>
  <c r="CH1967"/>
  <c r="CJ1966"/>
  <c r="CK1966" s="1"/>
  <c r="CI1966"/>
  <c r="CH1966"/>
  <c r="CJ1965"/>
  <c r="CK1965" s="1"/>
  <c r="CI1965"/>
  <c r="CH1965"/>
  <c r="CJ1964"/>
  <c r="CK1964" s="1"/>
  <c r="CI1964"/>
  <c r="CH1964"/>
  <c r="CJ1963"/>
  <c r="CK1963" s="1"/>
  <c r="CI1963"/>
  <c r="CH1963"/>
  <c r="CJ1962"/>
  <c r="CK1962" s="1"/>
  <c r="CI1962"/>
  <c r="CH1962"/>
  <c r="CJ1961"/>
  <c r="CK1961" s="1"/>
  <c r="CI1961"/>
  <c r="CH1961"/>
  <c r="CJ1960"/>
  <c r="CK1960" s="1"/>
  <c r="CI1960"/>
  <c r="CH1960"/>
  <c r="CJ1959"/>
  <c r="CK1959" s="1"/>
  <c r="CI1959"/>
  <c r="CH1959"/>
  <c r="CJ1958"/>
  <c r="CK1958" s="1"/>
  <c r="CI1958"/>
  <c r="CH1958"/>
  <c r="CJ1957"/>
  <c r="CK1957" s="1"/>
  <c r="CI1957"/>
  <c r="CH1957"/>
  <c r="CJ1956"/>
  <c r="CK1956" s="1"/>
  <c r="CI1956"/>
  <c r="CH1956"/>
  <c r="CJ1955"/>
  <c r="CK1955" s="1"/>
  <c r="CI1955"/>
  <c r="CH1955"/>
  <c r="CJ1954"/>
  <c r="CK1954" s="1"/>
  <c r="CI1954"/>
  <c r="CH1954"/>
  <c r="CJ1953"/>
  <c r="CK1953" s="1"/>
  <c r="CI1953"/>
  <c r="CH1953"/>
  <c r="CJ1952"/>
  <c r="CK1952" s="1"/>
  <c r="CI1952"/>
  <c r="CH1952"/>
  <c r="CJ1951"/>
  <c r="CK1951" s="1"/>
  <c r="CI1951"/>
  <c r="CH1951"/>
  <c r="CJ1950"/>
  <c r="CK1950" s="1"/>
  <c r="CI1950"/>
  <c r="CH1950"/>
  <c r="CJ1949"/>
  <c r="CK1949" s="1"/>
  <c r="CI1949"/>
  <c r="CH1949"/>
  <c r="CJ1948"/>
  <c r="CK1948" s="1"/>
  <c r="CI1948"/>
  <c r="CH1948"/>
  <c r="CJ1947"/>
  <c r="CK1947" s="1"/>
  <c r="CI1947"/>
  <c r="CH1947"/>
  <c r="CJ1946"/>
  <c r="CK1946" s="1"/>
  <c r="CI1946"/>
  <c r="CH1946"/>
  <c r="CJ1945"/>
  <c r="CK1945" s="1"/>
  <c r="CI1945"/>
  <c r="CH1945"/>
  <c r="CJ1944"/>
  <c r="CK1944" s="1"/>
  <c r="CI1944"/>
  <c r="CH1944"/>
  <c r="CJ1943"/>
  <c r="CK1943" s="1"/>
  <c r="CI1943"/>
  <c r="CH1943"/>
  <c r="CJ1942"/>
  <c r="CK1942" s="1"/>
  <c r="CI1942"/>
  <c r="CH1942"/>
  <c r="CJ1941"/>
  <c r="CK1941" s="1"/>
  <c r="CI1941"/>
  <c r="CH1941"/>
  <c r="CJ1940"/>
  <c r="CK1940" s="1"/>
  <c r="CI1940"/>
  <c r="CH1940"/>
  <c r="CJ1939"/>
  <c r="CK1939" s="1"/>
  <c r="CI1939"/>
  <c r="CH1939"/>
  <c r="CJ1938"/>
  <c r="CK1938" s="1"/>
  <c r="CI1938"/>
  <c r="CH1938"/>
  <c r="CJ1937"/>
  <c r="CK1937" s="1"/>
  <c r="CI1937"/>
  <c r="CH1937"/>
  <c r="CJ1936"/>
  <c r="CK1936" s="1"/>
  <c r="CI1936"/>
  <c r="CH1936"/>
  <c r="CJ1935"/>
  <c r="CK1935" s="1"/>
  <c r="CI1935"/>
  <c r="CH1935"/>
  <c r="CJ1934"/>
  <c r="CK1934" s="1"/>
  <c r="CI1934"/>
  <c r="CH1934"/>
  <c r="CJ1933"/>
  <c r="CK1933" s="1"/>
  <c r="CI1933"/>
  <c r="CH1933"/>
  <c r="CJ1932"/>
  <c r="CK1932" s="1"/>
  <c r="CI1932"/>
  <c r="CH1932"/>
  <c r="CJ1931"/>
  <c r="CK1931" s="1"/>
  <c r="CI1931"/>
  <c r="CH1931"/>
  <c r="CJ1930"/>
  <c r="CK1930" s="1"/>
  <c r="CI1930"/>
  <c r="CH1930"/>
  <c r="CJ1929"/>
  <c r="CK1929" s="1"/>
  <c r="CI1929"/>
  <c r="CH1929"/>
  <c r="CJ1928"/>
  <c r="CK1928" s="1"/>
  <c r="CI1928"/>
  <c r="CH1928"/>
  <c r="CJ1927"/>
  <c r="CK1927" s="1"/>
  <c r="CI1927"/>
  <c r="CH1927"/>
  <c r="CJ1926"/>
  <c r="CK1926" s="1"/>
  <c r="CI1926"/>
  <c r="CH1926"/>
  <c r="CJ1925"/>
  <c r="CK1925" s="1"/>
  <c r="CI1925"/>
  <c r="CH1925"/>
  <c r="CJ1924"/>
  <c r="CK1924" s="1"/>
  <c r="CI1924"/>
  <c r="CH1924"/>
  <c r="CJ1923"/>
  <c r="CK1923" s="1"/>
  <c r="CI1923"/>
  <c r="CH1923"/>
  <c r="CJ1922"/>
  <c r="CK1922" s="1"/>
  <c r="CI1922"/>
  <c r="CH1922"/>
  <c r="CJ1921"/>
  <c r="CK1921" s="1"/>
  <c r="CI1921"/>
  <c r="CH1921"/>
  <c r="CJ1920"/>
  <c r="CK1920" s="1"/>
  <c r="CI1920"/>
  <c r="CH1920"/>
  <c r="CJ1919"/>
  <c r="CK1919" s="1"/>
  <c r="CI1919"/>
  <c r="CH1919"/>
  <c r="CJ1918"/>
  <c r="CK1918" s="1"/>
  <c r="CI1918"/>
  <c r="CH1918"/>
  <c r="CJ1917"/>
  <c r="CK1917" s="1"/>
  <c r="CI1917"/>
  <c r="CH1917"/>
  <c r="CJ1916"/>
  <c r="CK1916" s="1"/>
  <c r="CI1916"/>
  <c r="CH1916"/>
  <c r="CJ1915"/>
  <c r="CK1915" s="1"/>
  <c r="CI1915"/>
  <c r="CH1915"/>
  <c r="CJ1914"/>
  <c r="CK1914" s="1"/>
  <c r="CI1914"/>
  <c r="CH1914"/>
  <c r="CJ1913"/>
  <c r="CK1913" s="1"/>
  <c r="CI1913"/>
  <c r="CH1913"/>
  <c r="CJ1912"/>
  <c r="CK1912" s="1"/>
  <c r="CI1912"/>
  <c r="CH1912"/>
  <c r="CJ1911"/>
  <c r="CK1911" s="1"/>
  <c r="CI1911"/>
  <c r="CH1911"/>
  <c r="CJ1910"/>
  <c r="CK1910" s="1"/>
  <c r="CI1910"/>
  <c r="CH1910"/>
  <c r="CJ1909"/>
  <c r="CK1909" s="1"/>
  <c r="CI1909"/>
  <c r="CH1909"/>
  <c r="CJ1908"/>
  <c r="CK1908" s="1"/>
  <c r="CI1908"/>
  <c r="CH1908"/>
  <c r="CJ1907"/>
  <c r="CK1907" s="1"/>
  <c r="CI1907"/>
  <c r="CH1907"/>
  <c r="CJ1906"/>
  <c r="CK1906" s="1"/>
  <c r="CI1906"/>
  <c r="CH1906"/>
  <c r="CJ1905"/>
  <c r="CK1905" s="1"/>
  <c r="CI1905"/>
  <c r="CH1905"/>
  <c r="CJ1904"/>
  <c r="CK1904" s="1"/>
  <c r="CI1904"/>
  <c r="CH1904"/>
  <c r="CJ1903"/>
  <c r="CK1903" s="1"/>
  <c r="CI1903"/>
  <c r="CH1903"/>
  <c r="CJ1902"/>
  <c r="CK1902" s="1"/>
  <c r="CI1902"/>
  <c r="CH1902"/>
  <c r="CJ1901"/>
  <c r="CK1901" s="1"/>
  <c r="CI1901"/>
  <c r="CH1901"/>
  <c r="CJ1900"/>
  <c r="CK1900" s="1"/>
  <c r="CI1900"/>
  <c r="CH1900"/>
  <c r="CJ1899"/>
  <c r="CK1899" s="1"/>
  <c r="CI1899"/>
  <c r="CH1899"/>
  <c r="CJ1898"/>
  <c r="CK1898" s="1"/>
  <c r="CI1898"/>
  <c r="CH1898"/>
  <c r="CJ1897"/>
  <c r="CK1897" s="1"/>
  <c r="CI1897"/>
  <c r="CH1897"/>
  <c r="CJ1896"/>
  <c r="CK1896" s="1"/>
  <c r="CI1896"/>
  <c r="CH1896"/>
  <c r="CJ1895"/>
  <c r="CK1895" s="1"/>
  <c r="CI1895"/>
  <c r="CH1895"/>
  <c r="CJ1894"/>
  <c r="CK1894" s="1"/>
  <c r="CI1894"/>
  <c r="CH1894"/>
  <c r="CJ1893"/>
  <c r="CK1893" s="1"/>
  <c r="CI1893"/>
  <c r="CH1893"/>
  <c r="CJ1892"/>
  <c r="CK1892" s="1"/>
  <c r="CI1892"/>
  <c r="CH1892"/>
  <c r="CJ1891"/>
  <c r="CK1891" s="1"/>
  <c r="CI1891"/>
  <c r="CH1891"/>
  <c r="CJ1890"/>
  <c r="CK1890" s="1"/>
  <c r="CI1890"/>
  <c r="CH1890"/>
  <c r="CJ1889"/>
  <c r="CK1889" s="1"/>
  <c r="CI1889"/>
  <c r="CH1889"/>
  <c r="CJ1888"/>
  <c r="CK1888" s="1"/>
  <c r="CI1888"/>
  <c r="CH1888"/>
  <c r="CJ1887"/>
  <c r="CK1887" s="1"/>
  <c r="CI1887"/>
  <c r="CH1887"/>
  <c r="CJ1886"/>
  <c r="CK1886" s="1"/>
  <c r="CI1886"/>
  <c r="CH1886"/>
  <c r="CJ1885"/>
  <c r="CK1885" s="1"/>
  <c r="CI1885"/>
  <c r="CH1885"/>
  <c r="CJ1884"/>
  <c r="CK1884" s="1"/>
  <c r="CI1884"/>
  <c r="CH1884"/>
  <c r="CJ1883"/>
  <c r="CK1883" s="1"/>
  <c r="CI1883"/>
  <c r="CH1883"/>
  <c r="CJ1882"/>
  <c r="CK1882" s="1"/>
  <c r="CI1882"/>
  <c r="CH1882"/>
  <c r="CJ1881"/>
  <c r="CK1881" s="1"/>
  <c r="CI1881"/>
  <c r="CH1881"/>
  <c r="CJ1880"/>
  <c r="CK1880" s="1"/>
  <c r="CI1880"/>
  <c r="CH1880"/>
  <c r="CJ1879"/>
  <c r="CK1879" s="1"/>
  <c r="CI1879"/>
  <c r="CH1879"/>
  <c r="CJ1878"/>
  <c r="CK1878" s="1"/>
  <c r="CI1878"/>
  <c r="CH1878"/>
  <c r="CJ1877"/>
  <c r="CK1877" s="1"/>
  <c r="CI1877"/>
  <c r="CH1877"/>
  <c r="CJ1876"/>
  <c r="CK1876" s="1"/>
  <c r="CI1876"/>
  <c r="CH1876"/>
  <c r="CJ1875"/>
  <c r="CK1875" s="1"/>
  <c r="CI1875"/>
  <c r="CH1875"/>
  <c r="CJ1874"/>
  <c r="CK1874" s="1"/>
  <c r="CI1874"/>
  <c r="CH1874"/>
  <c r="CJ1873"/>
  <c r="CK1873" s="1"/>
  <c r="CI1873"/>
  <c r="CH1873"/>
  <c r="CJ1872"/>
  <c r="CK1872" s="1"/>
  <c r="CI1872"/>
  <c r="CH1872"/>
  <c r="CJ1871"/>
  <c r="CK1871" s="1"/>
  <c r="CI1871"/>
  <c r="CH1871"/>
  <c r="CJ1870"/>
  <c r="CK1870" s="1"/>
  <c r="CI1870"/>
  <c r="CH1870"/>
  <c r="CJ1869"/>
  <c r="CK1869" s="1"/>
  <c r="CI1869"/>
  <c r="CH1869"/>
  <c r="CJ1868"/>
  <c r="CK1868" s="1"/>
  <c r="CI1868"/>
  <c r="CH1868"/>
  <c r="CJ1867"/>
  <c r="CK1867" s="1"/>
  <c r="CI1867"/>
  <c r="CH1867"/>
  <c r="CJ1866"/>
  <c r="CK1866" s="1"/>
  <c r="CI1866"/>
  <c r="CH1866"/>
  <c r="CJ1865"/>
  <c r="CK1865" s="1"/>
  <c r="CI1865"/>
  <c r="CH1865"/>
  <c r="CJ1864"/>
  <c r="CK1864" s="1"/>
  <c r="CI1864"/>
  <c r="CH1864"/>
  <c r="CJ1863"/>
  <c r="CK1863" s="1"/>
  <c r="CI1863"/>
  <c r="CH1863"/>
  <c r="CJ1862"/>
  <c r="CK1862" s="1"/>
  <c r="CI1862"/>
  <c r="CH1862"/>
  <c r="CJ1861"/>
  <c r="CK1861" s="1"/>
  <c r="CI1861"/>
  <c r="CH1861"/>
  <c r="CJ1860"/>
  <c r="CK1860" s="1"/>
  <c r="CI1860"/>
  <c r="CH1860"/>
  <c r="CJ1859"/>
  <c r="CK1859" s="1"/>
  <c r="CI1859"/>
  <c r="CH1859"/>
  <c r="CJ1858"/>
  <c r="CK1858" s="1"/>
  <c r="CI1858"/>
  <c r="CH1858"/>
  <c r="CJ1857"/>
  <c r="CK1857" s="1"/>
  <c r="CI1857"/>
  <c r="CH1857"/>
  <c r="CJ1856"/>
  <c r="CK1856" s="1"/>
  <c r="CI1856"/>
  <c r="CH1856"/>
  <c r="CJ1855"/>
  <c r="CK1855" s="1"/>
  <c r="CI1855"/>
  <c r="CH1855"/>
  <c r="CJ1854"/>
  <c r="CK1854" s="1"/>
  <c r="CI1854"/>
  <c r="CH1854"/>
  <c r="CJ1853"/>
  <c r="CK1853" s="1"/>
  <c r="CI1853"/>
  <c r="CH1853"/>
  <c r="CJ1852"/>
  <c r="CK1852" s="1"/>
  <c r="CI1852"/>
  <c r="CH1852"/>
  <c r="CJ1851"/>
  <c r="CK1851" s="1"/>
  <c r="CI1851"/>
  <c r="CH1851"/>
  <c r="CJ1850"/>
  <c r="CK1850" s="1"/>
  <c r="CI1850"/>
  <c r="CH1850"/>
  <c r="CJ1849"/>
  <c r="CK1849" s="1"/>
  <c r="CI1849"/>
  <c r="CH1849"/>
  <c r="CJ1848"/>
  <c r="CK1848" s="1"/>
  <c r="CI1848"/>
  <c r="CH1848"/>
  <c r="CJ1847"/>
  <c r="CK1847" s="1"/>
  <c r="CI1847"/>
  <c r="CH1847"/>
  <c r="CJ1846"/>
  <c r="CK1846" s="1"/>
  <c r="CI1846"/>
  <c r="CH1846"/>
  <c r="CJ1845"/>
  <c r="CK1845" s="1"/>
  <c r="CI1845"/>
  <c r="CH1845"/>
  <c r="CJ1844"/>
  <c r="CK1844" s="1"/>
  <c r="CI1844"/>
  <c r="CH1844"/>
  <c r="CJ1843"/>
  <c r="CK1843" s="1"/>
  <c r="CI1843"/>
  <c r="CH1843"/>
  <c r="CJ1842"/>
  <c r="CK1842" s="1"/>
  <c r="CI1842"/>
  <c r="CH1842"/>
  <c r="CJ1841"/>
  <c r="CK1841" s="1"/>
  <c r="CI1841"/>
  <c r="CH1841"/>
  <c r="CJ1840"/>
  <c r="CK1840" s="1"/>
  <c r="CI1840"/>
  <c r="CH1840"/>
  <c r="CJ1839"/>
  <c r="CK1839" s="1"/>
  <c r="CI1839"/>
  <c r="CH1839"/>
  <c r="CJ1838"/>
  <c r="CK1838" s="1"/>
  <c r="CI1838"/>
  <c r="CH1838"/>
  <c r="CJ1837"/>
  <c r="CK1837" s="1"/>
  <c r="CI1837"/>
  <c r="CH1837"/>
  <c r="CJ1836"/>
  <c r="CK1836" s="1"/>
  <c r="CI1836"/>
  <c r="CH1836"/>
  <c r="CJ1835"/>
  <c r="CK1835" s="1"/>
  <c r="CI1835"/>
  <c r="CH1835"/>
  <c r="CJ1834"/>
  <c r="CK1834" s="1"/>
  <c r="CI1834"/>
  <c r="CH1834"/>
  <c r="CJ1833"/>
  <c r="CK1833" s="1"/>
  <c r="CI1833"/>
  <c r="CH1833"/>
  <c r="CJ1832"/>
  <c r="CK1832" s="1"/>
  <c r="CI1832"/>
  <c r="CH1832"/>
  <c r="CJ1831"/>
  <c r="CK1831" s="1"/>
  <c r="CI1831"/>
  <c r="CH1831"/>
  <c r="CJ1830"/>
  <c r="CK1830" s="1"/>
  <c r="CI1830"/>
  <c r="CH1830"/>
  <c r="CJ1829"/>
  <c r="CK1829" s="1"/>
  <c r="CI1829"/>
  <c r="CH1829"/>
  <c r="CJ1828"/>
  <c r="CK1828" s="1"/>
  <c r="CI1828"/>
  <c r="CH1828"/>
  <c r="CJ1827"/>
  <c r="CK1827" s="1"/>
  <c r="CI1827"/>
  <c r="CH1827"/>
  <c r="CJ1826"/>
  <c r="CK1826" s="1"/>
  <c r="CI1826"/>
  <c r="CH1826"/>
  <c r="CJ1825"/>
  <c r="CK1825" s="1"/>
  <c r="CI1825"/>
  <c r="CH1825"/>
  <c r="CJ1824"/>
  <c r="CK1824" s="1"/>
  <c r="CI1824"/>
  <c r="CH1824"/>
  <c r="CJ1823"/>
  <c r="CK1823" s="1"/>
  <c r="CI1823"/>
  <c r="CH1823"/>
  <c r="CJ1822"/>
  <c r="CK1822" s="1"/>
  <c r="CI1822"/>
  <c r="CH1822"/>
  <c r="CJ1821"/>
  <c r="CK1821" s="1"/>
  <c r="CI1821"/>
  <c r="CH1821"/>
  <c r="CJ1820"/>
  <c r="CK1820" s="1"/>
  <c r="CI1820"/>
  <c r="CH1820"/>
  <c r="CJ1819"/>
  <c r="CK1819" s="1"/>
  <c r="CI1819"/>
  <c r="CH1819"/>
  <c r="CJ1818"/>
  <c r="CK1818" s="1"/>
  <c r="CI1818"/>
  <c r="CH1818"/>
  <c r="CJ1817"/>
  <c r="CK1817" s="1"/>
  <c r="CI1817"/>
  <c r="CH1817"/>
  <c r="CJ1816"/>
  <c r="CK1816" s="1"/>
  <c r="CI1816"/>
  <c r="CH1816"/>
  <c r="CJ1815"/>
  <c r="CK1815" s="1"/>
  <c r="CI1815"/>
  <c r="CH1815"/>
  <c r="CJ1814"/>
  <c r="CK1814" s="1"/>
  <c r="CI1814"/>
  <c r="CH1814"/>
  <c r="CJ1813"/>
  <c r="CK1813" s="1"/>
  <c r="CI1813"/>
  <c r="CH1813"/>
  <c r="CJ1812"/>
  <c r="CK1812" s="1"/>
  <c r="CI1812"/>
  <c r="CH1812"/>
  <c r="CJ1811"/>
  <c r="CK1811" s="1"/>
  <c r="CI1811"/>
  <c r="CH1811"/>
  <c r="CJ1810"/>
  <c r="CK1810" s="1"/>
  <c r="CI1810"/>
  <c r="CH1810"/>
  <c r="CJ1809"/>
  <c r="CK1809" s="1"/>
  <c r="CI1809"/>
  <c r="CH1809"/>
  <c r="CJ1808"/>
  <c r="CK1808" s="1"/>
  <c r="CI1808"/>
  <c r="CH1808"/>
  <c r="CJ1807"/>
  <c r="CK1807" s="1"/>
  <c r="CI1807"/>
  <c r="CH1807"/>
  <c r="CJ1806"/>
  <c r="CK1806" s="1"/>
  <c r="CI1806"/>
  <c r="CH1806"/>
  <c r="CJ1805"/>
  <c r="CK1805" s="1"/>
  <c r="CI1805"/>
  <c r="CH1805"/>
  <c r="CJ1804"/>
  <c r="CK1804" s="1"/>
  <c r="CI1804"/>
  <c r="CH1804"/>
  <c r="CJ1803"/>
  <c r="CK1803" s="1"/>
  <c r="CI1803"/>
  <c r="CH1803"/>
  <c r="CJ1802"/>
  <c r="CK1802" s="1"/>
  <c r="CI1802"/>
  <c r="CH1802"/>
  <c r="CJ1801"/>
  <c r="CK1801" s="1"/>
  <c r="CI1801"/>
  <c r="CH1801"/>
  <c r="CJ1800"/>
  <c r="CK1800" s="1"/>
  <c r="CI1800"/>
  <c r="CH1800"/>
  <c r="CJ1799"/>
  <c r="CK1799" s="1"/>
  <c r="CI1799"/>
  <c r="CH1799"/>
  <c r="CJ1798"/>
  <c r="CK1798" s="1"/>
  <c r="CI1798"/>
  <c r="CH1798"/>
  <c r="CJ1797"/>
  <c r="CK1797" s="1"/>
  <c r="CI1797"/>
  <c r="CH1797"/>
  <c r="CJ1796"/>
  <c r="CK1796" s="1"/>
  <c r="CI1796"/>
  <c r="CH1796"/>
  <c r="CJ1795"/>
  <c r="CK1795" s="1"/>
  <c r="CI1795"/>
  <c r="CH1795"/>
  <c r="CJ1794"/>
  <c r="CK1794" s="1"/>
  <c r="CI1794"/>
  <c r="CH1794"/>
  <c r="CJ1793"/>
  <c r="CK1793" s="1"/>
  <c r="CI1793"/>
  <c r="CH1793"/>
  <c r="CJ1792"/>
  <c r="CK1792" s="1"/>
  <c r="CI1792"/>
  <c r="CH1792"/>
  <c r="CJ1791"/>
  <c r="CK1791" s="1"/>
  <c r="CI1791"/>
  <c r="CH1791"/>
  <c r="CJ1790"/>
  <c r="CK1790" s="1"/>
  <c r="CI1790"/>
  <c r="CH1790"/>
  <c r="CJ1789"/>
  <c r="CK1789" s="1"/>
  <c r="CI1789"/>
  <c r="CH1789"/>
  <c r="CJ1788"/>
  <c r="CK1788" s="1"/>
  <c r="CI1788"/>
  <c r="CH1788"/>
  <c r="CJ1787"/>
  <c r="CK1787" s="1"/>
  <c r="CI1787"/>
  <c r="CH1787"/>
  <c r="CJ1786"/>
  <c r="CK1786" s="1"/>
  <c r="CI1786"/>
  <c r="CH1786"/>
  <c r="CJ1785"/>
  <c r="CK1785" s="1"/>
  <c r="CI1785"/>
  <c r="CH1785"/>
  <c r="CJ1784"/>
  <c r="CK1784" s="1"/>
  <c r="CI1784"/>
  <c r="CH1784"/>
  <c r="CJ1783"/>
  <c r="CK1783" s="1"/>
  <c r="CI1783"/>
  <c r="CH1783"/>
  <c r="CJ1782"/>
  <c r="CK1782" s="1"/>
  <c r="CI1782"/>
  <c r="CH1782"/>
  <c r="CJ1781"/>
  <c r="CK1781" s="1"/>
  <c r="CI1781"/>
  <c r="CH1781"/>
  <c r="CJ1780"/>
  <c r="CK1780" s="1"/>
  <c r="CI1780"/>
  <c r="CH1780"/>
  <c r="CJ1779"/>
  <c r="CK1779" s="1"/>
  <c r="CI1779"/>
  <c r="CH1779"/>
  <c r="CJ1778"/>
  <c r="CK1778" s="1"/>
  <c r="CI1778"/>
  <c r="CH1778"/>
  <c r="CJ1777"/>
  <c r="CK1777" s="1"/>
  <c r="CI1777"/>
  <c r="CH1777"/>
  <c r="CJ1776"/>
  <c r="CK1776" s="1"/>
  <c r="CI1776"/>
  <c r="CH1776"/>
  <c r="CJ1775"/>
  <c r="CK1775" s="1"/>
  <c r="CI1775"/>
  <c r="CH1775"/>
  <c r="CJ1774"/>
  <c r="CK1774" s="1"/>
  <c r="CI1774"/>
  <c r="CH1774"/>
  <c r="CJ1773"/>
  <c r="CK1773" s="1"/>
  <c r="CI1773"/>
  <c r="CH1773"/>
  <c r="CJ1772"/>
  <c r="CK1772" s="1"/>
  <c r="CI1772"/>
  <c r="CH1772"/>
  <c r="CJ1771"/>
  <c r="CK1771" s="1"/>
  <c r="CI1771"/>
  <c r="CH1771"/>
  <c r="CJ1770"/>
  <c r="CK1770" s="1"/>
  <c r="CI1770"/>
  <c r="CH1770"/>
  <c r="CJ1769"/>
  <c r="CK1769" s="1"/>
  <c r="CI1769"/>
  <c r="CH1769"/>
  <c r="CJ1768"/>
  <c r="CK1768" s="1"/>
  <c r="CI1768"/>
  <c r="CH1768"/>
  <c r="CJ1767"/>
  <c r="CK1767" s="1"/>
  <c r="CI1767"/>
  <c r="CH1767"/>
  <c r="CJ1766"/>
  <c r="CK1766" s="1"/>
  <c r="CI1766"/>
  <c r="CH1766"/>
  <c r="CJ1765"/>
  <c r="CK1765" s="1"/>
  <c r="CI1765"/>
  <c r="CH1765"/>
  <c r="CJ1764"/>
  <c r="CK1764" s="1"/>
  <c r="CI1764"/>
  <c r="CH1764"/>
  <c r="CJ1763"/>
  <c r="CK1763" s="1"/>
  <c r="CI1763"/>
  <c r="CH1763"/>
  <c r="CJ1762"/>
  <c r="CK1762" s="1"/>
  <c r="CI1762"/>
  <c r="CH1762"/>
  <c r="CJ1761"/>
  <c r="CK1761" s="1"/>
  <c r="CI1761"/>
  <c r="CH1761"/>
  <c r="CJ1760"/>
  <c r="CK1760" s="1"/>
  <c r="CI1760"/>
  <c r="CH1760"/>
  <c r="CJ1759"/>
  <c r="CK1759" s="1"/>
  <c r="CI1759"/>
  <c r="CH1759"/>
  <c r="CJ1758"/>
  <c r="CK1758" s="1"/>
  <c r="CI1758"/>
  <c r="CH1758"/>
  <c r="CJ1757"/>
  <c r="CK1757" s="1"/>
  <c r="CI1757"/>
  <c r="CH1757"/>
  <c r="CJ1756"/>
  <c r="CK1756" s="1"/>
  <c r="CI1756"/>
  <c r="CH1756"/>
  <c r="CJ1755"/>
  <c r="CK1755" s="1"/>
  <c r="CI1755"/>
  <c r="CH1755"/>
  <c r="CJ1754"/>
  <c r="CK1754" s="1"/>
  <c r="CI1754"/>
  <c r="CH1754"/>
  <c r="CJ1753"/>
  <c r="CK1753" s="1"/>
  <c r="CI1753"/>
  <c r="CH1753"/>
  <c r="CJ1752"/>
  <c r="CK1752" s="1"/>
  <c r="CI1752"/>
  <c r="CH1752"/>
  <c r="CJ1751"/>
  <c r="CK1751" s="1"/>
  <c r="CI1751"/>
  <c r="CH1751"/>
  <c r="CJ1750"/>
  <c r="CK1750" s="1"/>
  <c r="CI1750"/>
  <c r="CH1750"/>
  <c r="CJ1749"/>
  <c r="CK1749" s="1"/>
  <c r="CI1749"/>
  <c r="CH1749"/>
  <c r="CJ1748"/>
  <c r="CK1748" s="1"/>
  <c r="CI1748"/>
  <c r="CH1748"/>
  <c r="CJ1747"/>
  <c r="CK1747" s="1"/>
  <c r="CI1747"/>
  <c r="CH1747"/>
  <c r="CJ1746"/>
  <c r="CK1746" s="1"/>
  <c r="CI1746"/>
  <c r="CH1746"/>
  <c r="CJ1745"/>
  <c r="CK1745" s="1"/>
  <c r="CI1745"/>
  <c r="CH1745"/>
  <c r="CJ1744"/>
  <c r="CK1744" s="1"/>
  <c r="CI1744"/>
  <c r="CH1744"/>
  <c r="CJ1743"/>
  <c r="CK1743" s="1"/>
  <c r="CI1743"/>
  <c r="CH1743"/>
  <c r="CJ1742"/>
  <c r="CK1742" s="1"/>
  <c r="CI1742"/>
  <c r="CH1742"/>
  <c r="CJ1741"/>
  <c r="CK1741" s="1"/>
  <c r="CI1741"/>
  <c r="CH1741"/>
  <c r="CJ1740"/>
  <c r="CK1740" s="1"/>
  <c r="CI1740"/>
  <c r="CH1740"/>
  <c r="CJ1739"/>
  <c r="CK1739" s="1"/>
  <c r="CI1739"/>
  <c r="CH1739"/>
  <c r="CJ1738"/>
  <c r="CK1738" s="1"/>
  <c r="CI1738"/>
  <c r="CH1738"/>
  <c r="CJ1737"/>
  <c r="CK1737" s="1"/>
  <c r="CI1737"/>
  <c r="CH1737"/>
  <c r="CJ1736"/>
  <c r="CK1736" s="1"/>
  <c r="CI1736"/>
  <c r="CH1736"/>
  <c r="CJ1735"/>
  <c r="CK1735" s="1"/>
  <c r="CI1735"/>
  <c r="CH1735"/>
  <c r="CJ1734"/>
  <c r="CK1734" s="1"/>
  <c r="CI1734"/>
  <c r="CH1734"/>
  <c r="CJ1733"/>
  <c r="CK1733" s="1"/>
  <c r="CI1733"/>
  <c r="CH1733"/>
  <c r="CJ1732"/>
  <c r="CK1732" s="1"/>
  <c r="CI1732"/>
  <c r="CH1732"/>
  <c r="CJ1731"/>
  <c r="CK1731" s="1"/>
  <c r="CI1731"/>
  <c r="CH1731"/>
  <c r="CJ1730"/>
  <c r="CK1730" s="1"/>
  <c r="CI1730"/>
  <c r="CH1730"/>
  <c r="CJ1729"/>
  <c r="CK1729" s="1"/>
  <c r="CI1729"/>
  <c r="CH1729"/>
  <c r="CJ1728"/>
  <c r="CK1728" s="1"/>
  <c r="CI1728"/>
  <c r="CH1728"/>
  <c r="CJ1727"/>
  <c r="CK1727" s="1"/>
  <c r="CI1727"/>
  <c r="CH1727"/>
  <c r="CJ1726"/>
  <c r="CK1726" s="1"/>
  <c r="CI1726"/>
  <c r="CH1726"/>
  <c r="CJ1725"/>
  <c r="CK1725" s="1"/>
  <c r="CI1725"/>
  <c r="CH1725"/>
  <c r="CJ1724"/>
  <c r="CK1724" s="1"/>
  <c r="CI1724"/>
  <c r="CH1724"/>
  <c r="CJ1723"/>
  <c r="CK1723" s="1"/>
  <c r="CI1723"/>
  <c r="CH1723"/>
  <c r="CJ1722"/>
  <c r="CK1722" s="1"/>
  <c r="CI1722"/>
  <c r="CH1722"/>
  <c r="CJ1721"/>
  <c r="CK1721" s="1"/>
  <c r="CI1721"/>
  <c r="CH1721"/>
  <c r="CJ1720"/>
  <c r="CK1720" s="1"/>
  <c r="CI1720"/>
  <c r="CH1720"/>
  <c r="CJ1719"/>
  <c r="CK1719" s="1"/>
  <c r="CI1719"/>
  <c r="CH1719"/>
  <c r="CJ1718"/>
  <c r="CK1718" s="1"/>
  <c r="CI1718"/>
  <c r="CH1718"/>
  <c r="CJ1717"/>
  <c r="CK1717" s="1"/>
  <c r="CI1717"/>
  <c r="CH1717"/>
  <c r="CJ1716"/>
  <c r="CK1716" s="1"/>
  <c r="CI1716"/>
  <c r="CH1716"/>
  <c r="CJ1715"/>
  <c r="CK1715" s="1"/>
  <c r="CI1715"/>
  <c r="CH1715"/>
  <c r="CJ1714"/>
  <c r="CK1714" s="1"/>
  <c r="CI1714"/>
  <c r="CH1714"/>
  <c r="CJ1713"/>
  <c r="CK1713" s="1"/>
  <c r="CI1713"/>
  <c r="CH1713"/>
  <c r="CJ1712"/>
  <c r="CK1712" s="1"/>
  <c r="CI1712"/>
  <c r="CH1712"/>
  <c r="CJ1711"/>
  <c r="CK1711" s="1"/>
  <c r="CI1711"/>
  <c r="CH1711"/>
  <c r="CJ1710"/>
  <c r="CK1710" s="1"/>
  <c r="CI1710"/>
  <c r="CH1710"/>
  <c r="CJ1709"/>
  <c r="CK1709" s="1"/>
  <c r="CI1709"/>
  <c r="CH1709"/>
  <c r="CJ1708"/>
  <c r="CK1708" s="1"/>
  <c r="CI1708"/>
  <c r="CH1708"/>
  <c r="CJ1707"/>
  <c r="CK1707" s="1"/>
  <c r="CI1707"/>
  <c r="CH1707"/>
  <c r="CJ1706"/>
  <c r="CK1706" s="1"/>
  <c r="CI1706"/>
  <c r="CH1706"/>
  <c r="CJ1705"/>
  <c r="CK1705" s="1"/>
  <c r="CI1705"/>
  <c r="CH1705"/>
  <c r="CJ1704"/>
  <c r="CK1704" s="1"/>
  <c r="CI1704"/>
  <c r="CH1704"/>
  <c r="CJ1703"/>
  <c r="CK1703" s="1"/>
  <c r="CI1703"/>
  <c r="CH1703"/>
  <c r="CJ1702"/>
  <c r="CK1702" s="1"/>
  <c r="CI1702"/>
  <c r="CH1702"/>
  <c r="CJ1701"/>
  <c r="CK1701" s="1"/>
  <c r="CI1701"/>
  <c r="CH1701"/>
  <c r="CJ1700"/>
  <c r="CK1700" s="1"/>
  <c r="CI1700"/>
  <c r="CH1700"/>
  <c r="CJ1699"/>
  <c r="CK1699" s="1"/>
  <c r="CI1699"/>
  <c r="CH1699"/>
  <c r="CJ1698"/>
  <c r="CK1698" s="1"/>
  <c r="CI1698"/>
  <c r="CH1698"/>
  <c r="CJ1697"/>
  <c r="CK1697" s="1"/>
  <c r="CI1697"/>
  <c r="CH1697"/>
  <c r="CJ1696"/>
  <c r="CK1696" s="1"/>
  <c r="CI1696"/>
  <c r="CH1696"/>
  <c r="CJ1695"/>
  <c r="CK1695" s="1"/>
  <c r="CI1695"/>
  <c r="CH1695"/>
  <c r="CJ1694"/>
  <c r="CK1694" s="1"/>
  <c r="CI1694"/>
  <c r="CH1694"/>
  <c r="CJ1693"/>
  <c r="CK1693" s="1"/>
  <c r="CI1693"/>
  <c r="CH1693"/>
  <c r="CJ1692"/>
  <c r="CK1692" s="1"/>
  <c r="CI1692"/>
  <c r="CH1692"/>
  <c r="CJ1691"/>
  <c r="CK1691" s="1"/>
  <c r="CI1691"/>
  <c r="CH1691"/>
  <c r="CJ1690"/>
  <c r="CK1690" s="1"/>
  <c r="CI1690"/>
  <c r="CH1690"/>
  <c r="CJ1689"/>
  <c r="CK1689" s="1"/>
  <c r="CI1689"/>
  <c r="CH1689"/>
  <c r="CJ1688"/>
  <c r="CK1688" s="1"/>
  <c r="CI1688"/>
  <c r="CH1688"/>
  <c r="CJ1687"/>
  <c r="CK1687" s="1"/>
  <c r="CI1687"/>
  <c r="CH1687"/>
  <c r="CJ1686"/>
  <c r="CK1686" s="1"/>
  <c r="CI1686"/>
  <c r="CH1686"/>
  <c r="CJ1685"/>
  <c r="CK1685" s="1"/>
  <c r="CI1685"/>
  <c r="CH1685"/>
  <c r="CJ1684"/>
  <c r="CK1684" s="1"/>
  <c r="CI1684"/>
  <c r="CH1684"/>
  <c r="CJ1683"/>
  <c r="CK1683" s="1"/>
  <c r="CI1683"/>
  <c r="CH1683"/>
  <c r="CJ1682"/>
  <c r="CK1682" s="1"/>
  <c r="CI1682"/>
  <c r="CH1682"/>
  <c r="CJ1681"/>
  <c r="CK1681" s="1"/>
  <c r="CI1681"/>
  <c r="CH1681"/>
  <c r="CJ1680"/>
  <c r="CK1680" s="1"/>
  <c r="CI1680"/>
  <c r="CH1680"/>
  <c r="CJ1679"/>
  <c r="CK1679" s="1"/>
  <c r="CI1679"/>
  <c r="CH1679"/>
  <c r="CJ1678"/>
  <c r="CK1678" s="1"/>
  <c r="CI1678"/>
  <c r="CH1678"/>
  <c r="CJ1677"/>
  <c r="CK1677" s="1"/>
  <c r="CI1677"/>
  <c r="CH1677"/>
  <c r="CJ1676"/>
  <c r="CK1676" s="1"/>
  <c r="CI1676"/>
  <c r="CH1676"/>
  <c r="CJ1675"/>
  <c r="CK1675" s="1"/>
  <c r="CI1675"/>
  <c r="CH1675"/>
  <c r="CJ1674"/>
  <c r="CK1674" s="1"/>
  <c r="CI1674"/>
  <c r="CH1674"/>
  <c r="CJ1673"/>
  <c r="CK1673" s="1"/>
  <c r="CI1673"/>
  <c r="CH1673"/>
  <c r="CJ1672"/>
  <c r="CK1672" s="1"/>
  <c r="CI1672"/>
  <c r="CH1672"/>
  <c r="CJ1671"/>
  <c r="CK1671" s="1"/>
  <c r="CI1671"/>
  <c r="CH1671"/>
  <c r="CJ1670"/>
  <c r="CK1670" s="1"/>
  <c r="CI1670"/>
  <c r="CH1670"/>
  <c r="CJ1669"/>
  <c r="CK1669" s="1"/>
  <c r="CI1669"/>
  <c r="CH1669"/>
  <c r="CJ1668"/>
  <c r="CK1668" s="1"/>
  <c r="CI1668"/>
  <c r="CH1668"/>
  <c r="CJ1667"/>
  <c r="CK1667" s="1"/>
  <c r="CI1667"/>
  <c r="CH1667"/>
  <c r="CJ1666"/>
  <c r="CK1666" s="1"/>
  <c r="CI1666"/>
  <c r="CH1666"/>
  <c r="CJ1665"/>
  <c r="CK1665" s="1"/>
  <c r="CI1665"/>
  <c r="CH1665"/>
  <c r="CJ1664"/>
  <c r="CK1664" s="1"/>
  <c r="CI1664"/>
  <c r="CH1664"/>
  <c r="CJ1663"/>
  <c r="CK1663" s="1"/>
  <c r="CI1663"/>
  <c r="CH1663"/>
  <c r="CJ1662"/>
  <c r="CK1662" s="1"/>
  <c r="CI1662"/>
  <c r="CH1662"/>
  <c r="CJ1661"/>
  <c r="CK1661" s="1"/>
  <c r="CI1661"/>
  <c r="CH1661"/>
  <c r="CJ1660"/>
  <c r="CK1660" s="1"/>
  <c r="CI1660"/>
  <c r="CH1660"/>
  <c r="CJ1659"/>
  <c r="CK1659" s="1"/>
  <c r="CI1659"/>
  <c r="CH1659"/>
  <c r="CJ1658"/>
  <c r="CK1658" s="1"/>
  <c r="CI1658"/>
  <c r="CH1658"/>
  <c r="CJ1657"/>
  <c r="CK1657" s="1"/>
  <c r="CI1657"/>
  <c r="CH1657"/>
  <c r="CJ1656"/>
  <c r="CK1656" s="1"/>
  <c r="CI1656"/>
  <c r="CH1656"/>
  <c r="CJ1655"/>
  <c r="CK1655" s="1"/>
  <c r="CI1655"/>
  <c r="CH1655"/>
  <c r="CJ1654"/>
  <c r="CK1654" s="1"/>
  <c r="CI1654"/>
  <c r="CH1654"/>
  <c r="CJ1653"/>
  <c r="CK1653" s="1"/>
  <c r="CI1653"/>
  <c r="CH1653"/>
  <c r="CJ1652"/>
  <c r="CK1652" s="1"/>
  <c r="CI1652"/>
  <c r="CH1652"/>
  <c r="CJ1651"/>
  <c r="CK1651" s="1"/>
  <c r="CI1651"/>
  <c r="CH1651"/>
  <c r="CJ1650"/>
  <c r="CK1650" s="1"/>
  <c r="CI1650"/>
  <c r="CH1650"/>
  <c r="CJ1649"/>
  <c r="CK1649" s="1"/>
  <c r="CI1649"/>
  <c r="CH1649"/>
  <c r="CJ1648"/>
  <c r="CK1648" s="1"/>
  <c r="CI1648"/>
  <c r="CH1648"/>
  <c r="CJ1647"/>
  <c r="CK1647" s="1"/>
  <c r="CI1647"/>
  <c r="CH1647"/>
  <c r="CJ1646"/>
  <c r="CK1646" s="1"/>
  <c r="CI1646"/>
  <c r="CH1646"/>
  <c r="CJ1645"/>
  <c r="CK1645" s="1"/>
  <c r="CI1645"/>
  <c r="CH1645"/>
  <c r="CJ1644"/>
  <c r="CK1644" s="1"/>
  <c r="CI1644"/>
  <c r="CH1644"/>
  <c r="CJ1643"/>
  <c r="CK1643" s="1"/>
  <c r="CI1643"/>
  <c r="CH1643"/>
  <c r="CJ1642"/>
  <c r="CK1642" s="1"/>
  <c r="CI1642"/>
  <c r="CH1642"/>
  <c r="CJ1641"/>
  <c r="CK1641" s="1"/>
  <c r="CI1641"/>
  <c r="CH1641"/>
  <c r="CJ1640"/>
  <c r="CK1640" s="1"/>
  <c r="CI1640"/>
  <c r="CH1640"/>
  <c r="CJ1639"/>
  <c r="CK1639" s="1"/>
  <c r="CI1639"/>
  <c r="CH1639"/>
  <c r="CJ1638"/>
  <c r="CK1638" s="1"/>
  <c r="CI1638"/>
  <c r="CH1638"/>
  <c r="CJ1637"/>
  <c r="CK1637" s="1"/>
  <c r="CI1637"/>
  <c r="CH1637"/>
  <c r="CJ1636"/>
  <c r="CK1636" s="1"/>
  <c r="CI1636"/>
  <c r="CH1636"/>
  <c r="CJ1635"/>
  <c r="CK1635" s="1"/>
  <c r="CI1635"/>
  <c r="CH1635"/>
  <c r="CJ1634"/>
  <c r="CK1634" s="1"/>
  <c r="CI1634"/>
  <c r="CH1634"/>
  <c r="CJ1633"/>
  <c r="CK1633" s="1"/>
  <c r="CI1633"/>
  <c r="CH1633"/>
  <c r="CJ1632"/>
  <c r="CK1632" s="1"/>
  <c r="CI1632"/>
  <c r="CH1632"/>
  <c r="CJ1631"/>
  <c r="CK1631" s="1"/>
  <c r="CI1631"/>
  <c r="CH1631"/>
  <c r="CJ1630"/>
  <c r="CK1630" s="1"/>
  <c r="CI1630"/>
  <c r="CH1630"/>
  <c r="CJ1629"/>
  <c r="CK1629" s="1"/>
  <c r="CI1629"/>
  <c r="CH1629"/>
  <c r="CJ1628"/>
  <c r="CK1628" s="1"/>
  <c r="CI1628"/>
  <c r="CH1628"/>
  <c r="CJ1627"/>
  <c r="CK1627" s="1"/>
  <c r="CI1627"/>
  <c r="CH1627"/>
  <c r="CJ1626"/>
  <c r="CK1626" s="1"/>
  <c r="CI1626"/>
  <c r="CH1626"/>
  <c r="CJ1625"/>
  <c r="CK1625" s="1"/>
  <c r="CI1625"/>
  <c r="CH1625"/>
  <c r="CJ1624"/>
  <c r="CK1624" s="1"/>
  <c r="CI1624"/>
  <c r="CH1624"/>
  <c r="CJ1623"/>
  <c r="CK1623" s="1"/>
  <c r="CI1623"/>
  <c r="CH1623"/>
  <c r="CJ1622"/>
  <c r="CK1622" s="1"/>
  <c r="CI1622"/>
  <c r="CH1622"/>
  <c r="CJ1621"/>
  <c r="CK1621" s="1"/>
  <c r="CI1621"/>
  <c r="CH1621"/>
  <c r="CJ1620"/>
  <c r="CK1620" s="1"/>
  <c r="CI1620"/>
  <c r="CH1620"/>
  <c r="CJ1619"/>
  <c r="CK1619" s="1"/>
  <c r="CI1619"/>
  <c r="CH1619"/>
  <c r="CJ1618"/>
  <c r="CK1618" s="1"/>
  <c r="CI1618"/>
  <c r="CH1618"/>
  <c r="CJ1617"/>
  <c r="CK1617" s="1"/>
  <c r="CI1617"/>
  <c r="CH1617"/>
  <c r="CJ1616"/>
  <c r="CK1616" s="1"/>
  <c r="CI1616"/>
  <c r="CH1616"/>
  <c r="CJ1615"/>
  <c r="CK1615" s="1"/>
  <c r="CI1615"/>
  <c r="CH1615"/>
  <c r="CJ1614"/>
  <c r="CK1614" s="1"/>
  <c r="CI1614"/>
  <c r="CH1614"/>
  <c r="CJ1613"/>
  <c r="CK1613" s="1"/>
  <c r="CI1613"/>
  <c r="CH1613"/>
  <c r="CJ1612"/>
  <c r="CK1612" s="1"/>
  <c r="CI1612"/>
  <c r="CH1612"/>
  <c r="CJ1611"/>
  <c r="CK1611" s="1"/>
  <c r="CI1611"/>
  <c r="CH1611"/>
  <c r="CJ1610"/>
  <c r="CK1610" s="1"/>
  <c r="CI1610"/>
  <c r="CH1610"/>
  <c r="CJ1609"/>
  <c r="CK1609" s="1"/>
  <c r="CI1609"/>
  <c r="CH1609"/>
  <c r="CJ1608"/>
  <c r="CK1608" s="1"/>
  <c r="CI1608"/>
  <c r="CH1608"/>
  <c r="CJ1607"/>
  <c r="CK1607" s="1"/>
  <c r="CI1607"/>
  <c r="CH1607"/>
  <c r="CJ1606"/>
  <c r="CK1606" s="1"/>
  <c r="CI1606"/>
  <c r="CH1606"/>
  <c r="CJ1605"/>
  <c r="CK1605" s="1"/>
  <c r="CI1605"/>
  <c r="CH1605"/>
  <c r="CJ1604"/>
  <c r="CK1604" s="1"/>
  <c r="CI1604"/>
  <c r="CH1604"/>
  <c r="CJ1603"/>
  <c r="CK1603" s="1"/>
  <c r="CI1603"/>
  <c r="CH1603"/>
  <c r="CJ1602"/>
  <c r="CK1602" s="1"/>
  <c r="CI1602"/>
  <c r="CH1602"/>
  <c r="CJ1601"/>
  <c r="CK1601" s="1"/>
  <c r="CI1601"/>
  <c r="CH1601"/>
  <c r="CJ1600"/>
  <c r="CK1600" s="1"/>
  <c r="CI1600"/>
  <c r="CH1600"/>
  <c r="CJ1599"/>
  <c r="CK1599" s="1"/>
  <c r="CI1599"/>
  <c r="CH1599"/>
  <c r="CJ1598"/>
  <c r="CK1598" s="1"/>
  <c r="CI1598"/>
  <c r="CH1598"/>
  <c r="CJ1597"/>
  <c r="CK1597" s="1"/>
  <c r="CI1597"/>
  <c r="CH1597"/>
  <c r="CJ1596"/>
  <c r="CK1596" s="1"/>
  <c r="CI1596"/>
  <c r="CH1596"/>
  <c r="CJ1595"/>
  <c r="CK1595" s="1"/>
  <c r="CI1595"/>
  <c r="CH1595"/>
  <c r="CJ1594"/>
  <c r="CK1594" s="1"/>
  <c r="CI1594"/>
  <c r="CH1594"/>
  <c r="CJ1593"/>
  <c r="CK1593" s="1"/>
  <c r="CI1593"/>
  <c r="CH1593"/>
  <c r="CJ1592"/>
  <c r="CK1592" s="1"/>
  <c r="CI1592"/>
  <c r="CH1592"/>
  <c r="CJ1591"/>
  <c r="CK1591" s="1"/>
  <c r="CI1591"/>
  <c r="CH1591"/>
  <c r="CJ1590"/>
  <c r="CK1590" s="1"/>
  <c r="CI1590"/>
  <c r="CH1590"/>
  <c r="CJ1589"/>
  <c r="CK1589" s="1"/>
  <c r="CI1589"/>
  <c r="CH1589"/>
  <c r="CJ1588"/>
  <c r="CK1588" s="1"/>
  <c r="CI1588"/>
  <c r="CH1588"/>
  <c r="CJ1587"/>
  <c r="CK1587" s="1"/>
  <c r="CI1587"/>
  <c r="CH1587"/>
  <c r="CJ1586"/>
  <c r="CK1586" s="1"/>
  <c r="CI1586"/>
  <c r="CH1586"/>
  <c r="CJ1585"/>
  <c r="CK1585" s="1"/>
  <c r="CI1585"/>
  <c r="CH1585"/>
  <c r="CJ1584"/>
  <c r="CK1584" s="1"/>
  <c r="CI1584"/>
  <c r="CH1584"/>
  <c r="CJ1583"/>
  <c r="CK1583" s="1"/>
  <c r="CI1583"/>
  <c r="CH1583"/>
  <c r="CJ1582"/>
  <c r="CK1582" s="1"/>
  <c r="CI1582"/>
  <c r="CH1582"/>
  <c r="CJ1581"/>
  <c r="CK1581" s="1"/>
  <c r="CI1581"/>
  <c r="CH1581"/>
  <c r="CJ1580"/>
  <c r="CK1580" s="1"/>
  <c r="CI1580"/>
  <c r="CH1580"/>
  <c r="CJ1579"/>
  <c r="CK1579" s="1"/>
  <c r="CI1579"/>
  <c r="CH1579"/>
  <c r="CJ1578"/>
  <c r="CK1578" s="1"/>
  <c r="CI1578"/>
  <c r="CH1578"/>
  <c r="CJ1577"/>
  <c r="CK1577" s="1"/>
  <c r="CI1577"/>
  <c r="CH1577"/>
  <c r="CJ1576"/>
  <c r="CK1576" s="1"/>
  <c r="CI1576"/>
  <c r="CH1576"/>
  <c r="CJ1575"/>
  <c r="CK1575" s="1"/>
  <c r="CI1575"/>
  <c r="CH1575"/>
  <c r="CJ1574"/>
  <c r="CK1574" s="1"/>
  <c r="CI1574"/>
  <c r="CH1574"/>
  <c r="CJ1573"/>
  <c r="CK1573" s="1"/>
  <c r="CI1573"/>
  <c r="CH1573"/>
  <c r="CJ1572"/>
  <c r="CK1572" s="1"/>
  <c r="CI1572"/>
  <c r="CH1572"/>
  <c r="CJ1571"/>
  <c r="CK1571" s="1"/>
  <c r="CI1571"/>
  <c r="CH1571"/>
  <c r="CJ1570"/>
  <c r="CK1570" s="1"/>
  <c r="CI1570"/>
  <c r="CH1570"/>
  <c r="CJ1569"/>
  <c r="CK1569" s="1"/>
  <c r="CI1569"/>
  <c r="CH1569"/>
  <c r="CJ1568"/>
  <c r="CK1568" s="1"/>
  <c r="CI1568"/>
  <c r="CH1568"/>
  <c r="CJ1567"/>
  <c r="CK1567" s="1"/>
  <c r="CI1567"/>
  <c r="CH1567"/>
  <c r="CJ1566"/>
  <c r="CK1566" s="1"/>
  <c r="CI1566"/>
  <c r="CH1566"/>
  <c r="CJ1565"/>
  <c r="CK1565" s="1"/>
  <c r="CI1565"/>
  <c r="CH1565"/>
  <c r="CJ1564"/>
  <c r="CK1564" s="1"/>
  <c r="CI1564"/>
  <c r="CH1564"/>
  <c r="CJ1563"/>
  <c r="CK1563" s="1"/>
  <c r="CI1563"/>
  <c r="CH1563"/>
  <c r="CJ1562"/>
  <c r="CK1562" s="1"/>
  <c r="CI1562"/>
  <c r="CH1562"/>
  <c r="CJ1561"/>
  <c r="CK1561" s="1"/>
  <c r="CI1561"/>
  <c r="CH1561"/>
  <c r="CJ1560"/>
  <c r="CK1560" s="1"/>
  <c r="CI1560"/>
  <c r="CH1560"/>
  <c r="CJ1559"/>
  <c r="CK1559" s="1"/>
  <c r="CI1559"/>
  <c r="CH1559"/>
  <c r="CJ1558"/>
  <c r="CK1558" s="1"/>
  <c r="CI1558"/>
  <c r="CH1558"/>
  <c r="CJ1557"/>
  <c r="CK1557" s="1"/>
  <c r="CI1557"/>
  <c r="CH1557"/>
  <c r="CJ1556"/>
  <c r="CK1556" s="1"/>
  <c r="CI1556"/>
  <c r="CH1556"/>
  <c r="CJ1555"/>
  <c r="CK1555" s="1"/>
  <c r="CI1555"/>
  <c r="CH1555"/>
  <c r="CJ1554"/>
  <c r="CK1554" s="1"/>
  <c r="CI1554"/>
  <c r="CH1554"/>
  <c r="CJ1553"/>
  <c r="CK1553" s="1"/>
  <c r="CI1553"/>
  <c r="CH1553"/>
  <c r="CJ1552"/>
  <c r="CK1552" s="1"/>
  <c r="CI1552"/>
  <c r="CH1552"/>
  <c r="CJ1551"/>
  <c r="CK1551" s="1"/>
  <c r="CI1551"/>
  <c r="CH1551"/>
  <c r="CJ1550"/>
  <c r="CK1550" s="1"/>
  <c r="CI1550"/>
  <c r="CH1550"/>
  <c r="CJ1549"/>
  <c r="CK1549" s="1"/>
  <c r="CI1549"/>
  <c r="CH1549"/>
  <c r="CJ1548"/>
  <c r="CK1548" s="1"/>
  <c r="CI1548"/>
  <c r="CH1548"/>
  <c r="CJ1547"/>
  <c r="CK1547" s="1"/>
  <c r="CI1547"/>
  <c r="CH1547"/>
  <c r="CJ1546"/>
  <c r="CK1546" s="1"/>
  <c r="CI1546"/>
  <c r="CH1546"/>
  <c r="CJ1545"/>
  <c r="CK1545" s="1"/>
  <c r="CI1545"/>
  <c r="CH1545"/>
  <c r="CJ1544"/>
  <c r="CK1544" s="1"/>
  <c r="CI1544"/>
  <c r="CH1544"/>
  <c r="CJ1543"/>
  <c r="CK1543" s="1"/>
  <c r="CI1543"/>
  <c r="CH1543"/>
  <c r="CJ1542"/>
  <c r="CK1542" s="1"/>
  <c r="CI1542"/>
  <c r="CH1542"/>
  <c r="CJ1541"/>
  <c r="CK1541" s="1"/>
  <c r="CI1541"/>
  <c r="CH1541"/>
  <c r="CJ1540"/>
  <c r="CK1540" s="1"/>
  <c r="CI1540"/>
  <c r="CH1540"/>
  <c r="CJ1539"/>
  <c r="CK1539" s="1"/>
  <c r="CI1539"/>
  <c r="CH1539"/>
  <c r="CJ1538"/>
  <c r="CK1538" s="1"/>
  <c r="CI1538"/>
  <c r="CH1538"/>
  <c r="CJ1537"/>
  <c r="CK1537" s="1"/>
  <c r="CI1537"/>
  <c r="CH1537"/>
  <c r="CJ1536"/>
  <c r="CK1536" s="1"/>
  <c r="CI1536"/>
  <c r="CH1536"/>
  <c r="CJ1535"/>
  <c r="CK1535" s="1"/>
  <c r="CI1535"/>
  <c r="CH1535"/>
  <c r="CJ1534"/>
  <c r="CK1534" s="1"/>
  <c r="CI1534"/>
  <c r="CH1534"/>
  <c r="CJ1533"/>
  <c r="CK1533" s="1"/>
  <c r="CI1533"/>
  <c r="CH1533"/>
  <c r="CJ1532"/>
  <c r="CK1532" s="1"/>
  <c r="CI1532"/>
  <c r="CH1532"/>
  <c r="CJ1531"/>
  <c r="CK1531" s="1"/>
  <c r="CI1531"/>
  <c r="CH1531"/>
  <c r="CJ1530"/>
  <c r="CK1530" s="1"/>
  <c r="CI1530"/>
  <c r="CH1530"/>
  <c r="CJ1529"/>
  <c r="CK1529" s="1"/>
  <c r="CI1529"/>
  <c r="CH1529"/>
  <c r="CJ1528"/>
  <c r="CK1528" s="1"/>
  <c r="CI1528"/>
  <c r="CH1528"/>
  <c r="CJ1527"/>
  <c r="CK1527" s="1"/>
  <c r="CI1527"/>
  <c r="CH1527"/>
  <c r="CJ1526"/>
  <c r="CK1526" s="1"/>
  <c r="CI1526"/>
  <c r="CH1526"/>
  <c r="CJ1525"/>
  <c r="CK1525" s="1"/>
  <c r="CI1525"/>
  <c r="CH1525"/>
  <c r="CJ1524"/>
  <c r="CK1524" s="1"/>
  <c r="CI1524"/>
  <c r="CH1524"/>
  <c r="CJ1523"/>
  <c r="CK1523" s="1"/>
  <c r="CI1523"/>
  <c r="CH1523"/>
  <c r="CJ1522"/>
  <c r="CK1522" s="1"/>
  <c r="CI1522"/>
  <c r="CH1522"/>
  <c r="CJ1521"/>
  <c r="CK1521" s="1"/>
  <c r="CI1521"/>
  <c r="CH1521"/>
  <c r="CJ1520"/>
  <c r="CK1520" s="1"/>
  <c r="CI1520"/>
  <c r="CH1520"/>
  <c r="CJ1519"/>
  <c r="CK1519" s="1"/>
  <c r="CI1519"/>
  <c r="CH1519"/>
  <c r="CJ1518"/>
  <c r="CK1518" s="1"/>
  <c r="CI1518"/>
  <c r="CH1518"/>
  <c r="CJ1517"/>
  <c r="CK1517" s="1"/>
  <c r="CI1517"/>
  <c r="CH1517"/>
  <c r="CJ1516"/>
  <c r="CK1516" s="1"/>
  <c r="CI1516"/>
  <c r="CH1516"/>
  <c r="CJ1515"/>
  <c r="CK1515" s="1"/>
  <c r="CI1515"/>
  <c r="CH1515"/>
  <c r="CJ1514"/>
  <c r="CK1514" s="1"/>
  <c r="CI1514"/>
  <c r="CH1514"/>
  <c r="CJ1513"/>
  <c r="CK1513" s="1"/>
  <c r="CI1513"/>
  <c r="CH1513"/>
  <c r="CJ1512"/>
  <c r="CK1512" s="1"/>
  <c r="CI1512"/>
  <c r="CH1512"/>
  <c r="CJ1511"/>
  <c r="CK1511" s="1"/>
  <c r="CI1511"/>
  <c r="CH1511"/>
  <c r="CJ1510"/>
  <c r="CK1510" s="1"/>
  <c r="CI1510"/>
  <c r="CH1510"/>
  <c r="CJ1509"/>
  <c r="CK1509" s="1"/>
  <c r="CI1509"/>
  <c r="CH1509"/>
  <c r="CJ1508"/>
  <c r="CK1508" s="1"/>
  <c r="CI1508"/>
  <c r="CH1508"/>
  <c r="CJ1507"/>
  <c r="CK1507" s="1"/>
  <c r="CI1507"/>
  <c r="CH1507"/>
  <c r="CJ1506"/>
  <c r="CK1506" s="1"/>
  <c r="CI1506"/>
  <c r="CH1506"/>
  <c r="CJ1505"/>
  <c r="CK1505" s="1"/>
  <c r="CI1505"/>
  <c r="CH1505"/>
  <c r="CJ1504"/>
  <c r="CK1504" s="1"/>
  <c r="CI1504"/>
  <c r="CH1504"/>
  <c r="CJ1503"/>
  <c r="CK1503" s="1"/>
  <c r="CI1503"/>
  <c r="CH1503"/>
  <c r="CJ1502"/>
  <c r="CK1502" s="1"/>
  <c r="CI1502"/>
  <c r="CH1502"/>
  <c r="CJ1501"/>
  <c r="CK1501" s="1"/>
  <c r="CI1501"/>
  <c r="CH1501"/>
  <c r="CJ1500"/>
  <c r="CK1500" s="1"/>
  <c r="CI1500"/>
  <c r="CH1500"/>
  <c r="CJ1499"/>
  <c r="CK1499" s="1"/>
  <c r="CI1499"/>
  <c r="CH1499"/>
  <c r="CJ1498"/>
  <c r="CK1498" s="1"/>
  <c r="CI1498"/>
  <c r="CH1498"/>
  <c r="CJ1497"/>
  <c r="CK1497" s="1"/>
  <c r="CI1497"/>
  <c r="CH1497"/>
  <c r="CJ1496"/>
  <c r="CK1496" s="1"/>
  <c r="CI1496"/>
  <c r="CH1496"/>
  <c r="CJ1495"/>
  <c r="CK1495" s="1"/>
  <c r="CI1495"/>
  <c r="CH1495"/>
  <c r="CJ1494"/>
  <c r="CK1494" s="1"/>
  <c r="CI1494"/>
  <c r="CH1494"/>
  <c r="CJ1493"/>
  <c r="CK1493" s="1"/>
  <c r="CI1493"/>
  <c r="CH1493"/>
  <c r="CJ1492"/>
  <c r="CK1492" s="1"/>
  <c r="CI1492"/>
  <c r="CH1492"/>
  <c r="CJ1491"/>
  <c r="CK1491" s="1"/>
  <c r="CI1491"/>
  <c r="CH1491"/>
  <c r="CJ1490"/>
  <c r="CK1490" s="1"/>
  <c r="CI1490"/>
  <c r="CH1490"/>
  <c r="CJ1489"/>
  <c r="CK1489" s="1"/>
  <c r="CI1489"/>
  <c r="CH1489"/>
  <c r="CJ1488"/>
  <c r="CK1488" s="1"/>
  <c r="CI1488"/>
  <c r="CH1488"/>
  <c r="CJ1487"/>
  <c r="CK1487" s="1"/>
  <c r="CI1487"/>
  <c r="CH1487"/>
  <c r="CJ1486"/>
  <c r="CK1486" s="1"/>
  <c r="CI1486"/>
  <c r="CH1486"/>
  <c r="CJ1485"/>
  <c r="CK1485" s="1"/>
  <c r="CI1485"/>
  <c r="CH1485"/>
  <c r="CJ1484"/>
  <c r="CK1484" s="1"/>
  <c r="CI1484"/>
  <c r="CH1484"/>
  <c r="CJ1483"/>
  <c r="CK1483" s="1"/>
  <c r="CI1483"/>
  <c r="CH1483"/>
  <c r="CJ1482"/>
  <c r="CK1482" s="1"/>
  <c r="CI1482"/>
  <c r="CH1482"/>
  <c r="CJ1481"/>
  <c r="CK1481" s="1"/>
  <c r="CI1481"/>
  <c r="CH1481"/>
  <c r="CJ1480"/>
  <c r="CK1480" s="1"/>
  <c r="CI1480"/>
  <c r="CH1480"/>
  <c r="CJ1479"/>
  <c r="CK1479" s="1"/>
  <c r="CI1479"/>
  <c r="CH1479"/>
  <c r="CJ1478"/>
  <c r="CK1478" s="1"/>
  <c r="CI1478"/>
  <c r="CH1478"/>
  <c r="CJ1477"/>
  <c r="CK1477" s="1"/>
  <c r="CI1477"/>
  <c r="CH1477"/>
  <c r="CJ1476"/>
  <c r="CK1476" s="1"/>
  <c r="CI1476"/>
  <c r="CH1476"/>
  <c r="CJ1475"/>
  <c r="CK1475" s="1"/>
  <c r="CI1475"/>
  <c r="CH1475"/>
  <c r="CJ1474"/>
  <c r="CK1474" s="1"/>
  <c r="CI1474"/>
  <c r="CH1474"/>
  <c r="CJ1473"/>
  <c r="CK1473" s="1"/>
  <c r="CI1473"/>
  <c r="CH1473"/>
  <c r="CJ1472"/>
  <c r="CK1472" s="1"/>
  <c r="CI1472"/>
  <c r="CH1472"/>
  <c r="CJ1471"/>
  <c r="CK1471" s="1"/>
  <c r="CI1471"/>
  <c r="CH1471"/>
  <c r="CJ1470"/>
  <c r="CK1470" s="1"/>
  <c r="CI1470"/>
  <c r="CH1470"/>
  <c r="CJ1469"/>
  <c r="CK1469" s="1"/>
  <c r="CI1469"/>
  <c r="CH1469"/>
  <c r="CJ1468"/>
  <c r="CK1468" s="1"/>
  <c r="CI1468"/>
  <c r="CH1468"/>
  <c r="CJ1467"/>
  <c r="CK1467" s="1"/>
  <c r="CI1467"/>
  <c r="CH1467"/>
  <c r="CJ1466"/>
  <c r="CK1466" s="1"/>
  <c r="CI1466"/>
  <c r="CH1466"/>
  <c r="CJ1465"/>
  <c r="CK1465" s="1"/>
  <c r="CI1465"/>
  <c r="CH1465"/>
  <c r="CJ1464"/>
  <c r="CK1464" s="1"/>
  <c r="CI1464"/>
  <c r="CH1464"/>
  <c r="CJ1463"/>
  <c r="CK1463" s="1"/>
  <c r="CI1463"/>
  <c r="CH1463"/>
  <c r="CJ1462"/>
  <c r="CK1462" s="1"/>
  <c r="CI1462"/>
  <c r="CH1462"/>
  <c r="CJ1461"/>
  <c r="CK1461" s="1"/>
  <c r="CI1461"/>
  <c r="CH1461"/>
  <c r="CJ1460"/>
  <c r="CK1460" s="1"/>
  <c r="CI1460"/>
  <c r="CH1460"/>
  <c r="CJ1459"/>
  <c r="CK1459" s="1"/>
  <c r="CI1459"/>
  <c r="CH1459"/>
  <c r="CJ1458"/>
  <c r="CK1458" s="1"/>
  <c r="CI1458"/>
  <c r="CH1458"/>
  <c r="CJ1457"/>
  <c r="CK1457" s="1"/>
  <c r="CI1457"/>
  <c r="CH1457"/>
  <c r="CJ1456"/>
  <c r="CK1456" s="1"/>
  <c r="CI1456"/>
  <c r="CH1456"/>
  <c r="CJ1455"/>
  <c r="CK1455" s="1"/>
  <c r="CI1455"/>
  <c r="CH1455"/>
  <c r="CJ1454"/>
  <c r="CK1454" s="1"/>
  <c r="CI1454"/>
  <c r="CH1454"/>
  <c r="CJ1453"/>
  <c r="CK1453" s="1"/>
  <c r="CI1453"/>
  <c r="CH1453"/>
  <c r="CJ1452"/>
  <c r="CK1452" s="1"/>
  <c r="CI1452"/>
  <c r="CH1452"/>
  <c r="CJ1451"/>
  <c r="CK1451" s="1"/>
  <c r="CI1451"/>
  <c r="CH1451"/>
  <c r="CJ1450"/>
  <c r="CK1450" s="1"/>
  <c r="CI1450"/>
  <c r="CH1450"/>
  <c r="CJ1449"/>
  <c r="CK1449" s="1"/>
  <c r="CI1449"/>
  <c r="CH1449"/>
  <c r="CJ1448"/>
  <c r="CK1448" s="1"/>
  <c r="CI1448"/>
  <c r="CH1448"/>
  <c r="CJ1447"/>
  <c r="CK1447" s="1"/>
  <c r="CI1447"/>
  <c r="CH1447"/>
  <c r="CJ1446"/>
  <c r="CK1446" s="1"/>
  <c r="CI1446"/>
  <c r="CH1446"/>
  <c r="CJ1445"/>
  <c r="CK1445" s="1"/>
  <c r="CI1445"/>
  <c r="CH1445"/>
  <c r="CJ1444"/>
  <c r="CK1444" s="1"/>
  <c r="CI1444"/>
  <c r="CH1444"/>
  <c r="CJ1443"/>
  <c r="CK1443" s="1"/>
  <c r="CI1443"/>
  <c r="CH1443"/>
  <c r="CJ1442"/>
  <c r="CK1442" s="1"/>
  <c r="CI1442"/>
  <c r="CH1442"/>
  <c r="CJ1441"/>
  <c r="CK1441" s="1"/>
  <c r="CI1441"/>
  <c r="CH1441"/>
  <c r="CJ1440"/>
  <c r="CK1440" s="1"/>
  <c r="CI1440"/>
  <c r="CH1440"/>
  <c r="CJ1439"/>
  <c r="CK1439" s="1"/>
  <c r="CI1439"/>
  <c r="CH1439"/>
  <c r="CJ1438"/>
  <c r="CK1438" s="1"/>
  <c r="CI1438"/>
  <c r="CH1438"/>
  <c r="CJ1437"/>
  <c r="CK1437" s="1"/>
  <c r="CI1437"/>
  <c r="CH1437"/>
  <c r="CJ1436"/>
  <c r="CK1436" s="1"/>
  <c r="CI1436"/>
  <c r="CH1436"/>
  <c r="CJ1435"/>
  <c r="CK1435" s="1"/>
  <c r="CI1435"/>
  <c r="CH1435"/>
  <c r="CJ1434"/>
  <c r="CK1434" s="1"/>
  <c r="CI1434"/>
  <c r="CH1434"/>
  <c r="CJ1433"/>
  <c r="CK1433" s="1"/>
  <c r="CI1433"/>
  <c r="CH1433"/>
  <c r="CJ1432"/>
  <c r="CK1432" s="1"/>
  <c r="CI1432"/>
  <c r="CH1432"/>
  <c r="CJ1431"/>
  <c r="CK1431" s="1"/>
  <c r="CI1431"/>
  <c r="CH1431"/>
  <c r="CJ1430"/>
  <c r="CK1430" s="1"/>
  <c r="CI1430"/>
  <c r="CH1430"/>
  <c r="CJ1429"/>
  <c r="CK1429" s="1"/>
  <c r="CI1429"/>
  <c r="CH1429"/>
  <c r="CJ1428"/>
  <c r="CK1428" s="1"/>
  <c r="CI1428"/>
  <c r="CH1428"/>
  <c r="CJ1427"/>
  <c r="CK1427" s="1"/>
  <c r="CI1427"/>
  <c r="CH1427"/>
  <c r="CJ1426"/>
  <c r="CK1426" s="1"/>
  <c r="CI1426"/>
  <c r="CH1426"/>
  <c r="CJ1425"/>
  <c r="CK1425" s="1"/>
  <c r="CI1425"/>
  <c r="CH1425"/>
  <c r="CJ1424"/>
  <c r="CK1424" s="1"/>
  <c r="CI1424"/>
  <c r="CH1424"/>
  <c r="CJ1423"/>
  <c r="CK1423" s="1"/>
  <c r="CI1423"/>
  <c r="CH1423"/>
  <c r="CJ1422"/>
  <c r="CK1422" s="1"/>
  <c r="CI1422"/>
  <c r="CH1422"/>
  <c r="CJ1421"/>
  <c r="CK1421" s="1"/>
  <c r="CI1421"/>
  <c r="CH1421"/>
  <c r="CJ1420"/>
  <c r="CK1420" s="1"/>
  <c r="CI1420"/>
  <c r="CH1420"/>
  <c r="CJ1419"/>
  <c r="CK1419" s="1"/>
  <c r="CI1419"/>
  <c r="CH1419"/>
  <c r="CJ1418"/>
  <c r="CK1418" s="1"/>
  <c r="CI1418"/>
  <c r="CH1418"/>
  <c r="CJ1417"/>
  <c r="CK1417" s="1"/>
  <c r="CI1417"/>
  <c r="CH1417"/>
  <c r="CJ1416"/>
  <c r="CK1416" s="1"/>
  <c r="CI1416"/>
  <c r="CH1416"/>
  <c r="CJ1415"/>
  <c r="CK1415" s="1"/>
  <c r="CI1415"/>
  <c r="CH1415"/>
  <c r="CJ1414"/>
  <c r="CK1414" s="1"/>
  <c r="CI1414"/>
  <c r="CH1414"/>
  <c r="CJ1413"/>
  <c r="CK1413" s="1"/>
  <c r="CI1413"/>
  <c r="CH1413"/>
  <c r="CJ1412"/>
  <c r="CK1412" s="1"/>
  <c r="CI1412"/>
  <c r="CH1412"/>
  <c r="CJ1411"/>
  <c r="CK1411" s="1"/>
  <c r="CI1411"/>
  <c r="CH1411"/>
  <c r="CJ1410"/>
  <c r="CK1410" s="1"/>
  <c r="CI1410"/>
  <c r="CH1410"/>
  <c r="CJ1409"/>
  <c r="CK1409" s="1"/>
  <c r="CI1409"/>
  <c r="CH1409"/>
  <c r="CJ1408"/>
  <c r="CK1408" s="1"/>
  <c r="CI1408"/>
  <c r="CH1408"/>
  <c r="CJ1407"/>
  <c r="CK1407" s="1"/>
  <c r="CI1407"/>
  <c r="CH1407"/>
  <c r="CJ1406"/>
  <c r="CK1406" s="1"/>
  <c r="CI1406"/>
  <c r="CH1406"/>
  <c r="CJ1405"/>
  <c r="CK1405" s="1"/>
  <c r="CI1405"/>
  <c r="CH1405"/>
  <c r="CJ1404"/>
  <c r="CK1404" s="1"/>
  <c r="CI1404"/>
  <c r="CH1404"/>
  <c r="CJ1403"/>
  <c r="CK1403" s="1"/>
  <c r="CI1403"/>
  <c r="CH1403"/>
  <c r="CJ1402"/>
  <c r="CK1402" s="1"/>
  <c r="CI1402"/>
  <c r="CH1402"/>
  <c r="CJ1401"/>
  <c r="CK1401" s="1"/>
  <c r="CI1401"/>
  <c r="CH1401"/>
  <c r="CJ1400"/>
  <c r="CK1400" s="1"/>
  <c r="CI1400"/>
  <c r="CH1400"/>
  <c r="CJ1399"/>
  <c r="CK1399" s="1"/>
  <c r="CI1399"/>
  <c r="CH1399"/>
  <c r="CJ1398"/>
  <c r="CK1398" s="1"/>
  <c r="CI1398"/>
  <c r="CH1398"/>
  <c r="CJ1397"/>
  <c r="CK1397" s="1"/>
  <c r="CI1397"/>
  <c r="CH1397"/>
  <c r="CJ1396"/>
  <c r="CK1396" s="1"/>
  <c r="CI1396"/>
  <c r="CH1396"/>
  <c r="CJ1395"/>
  <c r="CK1395" s="1"/>
  <c r="CI1395"/>
  <c r="CH1395"/>
  <c r="CJ1394"/>
  <c r="CK1394" s="1"/>
  <c r="CI1394"/>
  <c r="CH1394"/>
  <c r="CJ1393"/>
  <c r="CK1393" s="1"/>
  <c r="CI1393"/>
  <c r="CH1393"/>
  <c r="CJ1392"/>
  <c r="CK1392" s="1"/>
  <c r="CI1392"/>
  <c r="CH1392"/>
  <c r="CJ1391"/>
  <c r="CK1391" s="1"/>
  <c r="CI1391"/>
  <c r="CH1391"/>
  <c r="CJ1390"/>
  <c r="CK1390" s="1"/>
  <c r="CI1390"/>
  <c r="CH1390"/>
  <c r="CJ1389"/>
  <c r="CK1389" s="1"/>
  <c r="CI1389"/>
  <c r="CH1389"/>
  <c r="CJ1388"/>
  <c r="CK1388" s="1"/>
  <c r="CI1388"/>
  <c r="CH1388"/>
  <c r="CJ1387"/>
  <c r="CK1387" s="1"/>
  <c r="CI1387"/>
  <c r="CH1387"/>
  <c r="CJ1386"/>
  <c r="CK1386" s="1"/>
  <c r="CI1386"/>
  <c r="CH1386"/>
  <c r="CJ1385"/>
  <c r="CK1385" s="1"/>
  <c r="CI1385"/>
  <c r="CH1385"/>
  <c r="CJ1384"/>
  <c r="CK1384" s="1"/>
  <c r="CI1384"/>
  <c r="CH1384"/>
  <c r="CJ1383"/>
  <c r="CK1383" s="1"/>
  <c r="CI1383"/>
  <c r="CH1383"/>
  <c r="CJ1382"/>
  <c r="CK1382" s="1"/>
  <c r="CI1382"/>
  <c r="CH1382"/>
  <c r="CJ1381"/>
  <c r="CK1381" s="1"/>
  <c r="CI1381"/>
  <c r="CH1381"/>
  <c r="CJ1380"/>
  <c r="CK1380" s="1"/>
  <c r="CI1380"/>
  <c r="CH1380"/>
  <c r="CJ1379"/>
  <c r="CK1379" s="1"/>
  <c r="CI1379"/>
  <c r="CH1379"/>
  <c r="CJ1378"/>
  <c r="CK1378" s="1"/>
  <c r="CI1378"/>
  <c r="CH1378"/>
  <c r="CJ1377"/>
  <c r="CK1377" s="1"/>
  <c r="CI1377"/>
  <c r="CH1377"/>
  <c r="CJ1376"/>
  <c r="CK1376" s="1"/>
  <c r="CI1376"/>
  <c r="CH1376"/>
  <c r="CJ1375"/>
  <c r="CK1375" s="1"/>
  <c r="CI1375"/>
  <c r="CH1375"/>
  <c r="CJ1374"/>
  <c r="CK1374" s="1"/>
  <c r="CI1374"/>
  <c r="CH1374"/>
  <c r="CJ1373"/>
  <c r="CK1373" s="1"/>
  <c r="CI1373"/>
  <c r="CH1373"/>
  <c r="CJ1372"/>
  <c r="CK1372" s="1"/>
  <c r="CI1372"/>
  <c r="CH1372"/>
  <c r="CJ1371"/>
  <c r="CK1371" s="1"/>
  <c r="CI1371"/>
  <c r="CH1371"/>
  <c r="CJ1370"/>
  <c r="CK1370" s="1"/>
  <c r="CI1370"/>
  <c r="CH1370"/>
  <c r="CJ1369"/>
  <c r="CK1369" s="1"/>
  <c r="CI1369"/>
  <c r="CH1369"/>
  <c r="CJ1368"/>
  <c r="CK1368" s="1"/>
  <c r="CI1368"/>
  <c r="CH1368"/>
  <c r="CJ1367"/>
  <c r="CK1367" s="1"/>
  <c r="CI1367"/>
  <c r="CH1367"/>
  <c r="CJ1366"/>
  <c r="CK1366" s="1"/>
  <c r="CI1366"/>
  <c r="CH1366"/>
  <c r="CJ1365"/>
  <c r="CK1365" s="1"/>
  <c r="CI1365"/>
  <c r="CH1365"/>
  <c r="CJ1364"/>
  <c r="CK1364" s="1"/>
  <c r="CI1364"/>
  <c r="CH1364"/>
  <c r="CJ1363"/>
  <c r="CK1363" s="1"/>
  <c r="CI1363"/>
  <c r="CH1363"/>
  <c r="CJ1362"/>
  <c r="CK1362" s="1"/>
  <c r="CI1362"/>
  <c r="CH1362"/>
  <c r="CJ1361"/>
  <c r="CK1361" s="1"/>
  <c r="CI1361"/>
  <c r="CH1361"/>
  <c r="CJ1360"/>
  <c r="CK1360" s="1"/>
  <c r="CI1360"/>
  <c r="CH1360"/>
  <c r="CJ1359"/>
  <c r="CK1359" s="1"/>
  <c r="CI1359"/>
  <c r="CH1359"/>
  <c r="CJ1358"/>
  <c r="CK1358" s="1"/>
  <c r="CI1358"/>
  <c r="CH1358"/>
  <c r="CJ1357"/>
  <c r="CK1357" s="1"/>
  <c r="CI1357"/>
  <c r="CH1357"/>
  <c r="CJ1356"/>
  <c r="CK1356" s="1"/>
  <c r="CI1356"/>
  <c r="CH1356"/>
  <c r="CJ1355"/>
  <c r="CK1355" s="1"/>
  <c r="CI1355"/>
  <c r="CH1355"/>
  <c r="CJ1354"/>
  <c r="CK1354" s="1"/>
  <c r="CI1354"/>
  <c r="CH1354"/>
  <c r="CJ1353"/>
  <c r="CK1353" s="1"/>
  <c r="CI1353"/>
  <c r="CH1353"/>
  <c r="CJ1352"/>
  <c r="CK1352" s="1"/>
  <c r="CI1352"/>
  <c r="CH1352"/>
  <c r="CJ1351"/>
  <c r="CK1351" s="1"/>
  <c r="CI1351"/>
  <c r="CH1351"/>
  <c r="CJ1350"/>
  <c r="CK1350" s="1"/>
  <c r="CI1350"/>
  <c r="CH1350"/>
  <c r="CJ1349"/>
  <c r="CK1349" s="1"/>
  <c r="CI1349"/>
  <c r="CH1349"/>
  <c r="CJ1348"/>
  <c r="CK1348" s="1"/>
  <c r="CI1348"/>
  <c r="CH1348"/>
  <c r="CJ1347"/>
  <c r="CK1347" s="1"/>
  <c r="CI1347"/>
  <c r="CH1347"/>
  <c r="CJ1346"/>
  <c r="CK1346" s="1"/>
  <c r="CI1346"/>
  <c r="CH1346"/>
  <c r="CJ1345"/>
  <c r="CK1345" s="1"/>
  <c r="CI1345"/>
  <c r="CH1345"/>
  <c r="CJ1344"/>
  <c r="CK1344" s="1"/>
  <c r="CI1344"/>
  <c r="CH1344"/>
  <c r="CJ1343"/>
  <c r="CK1343" s="1"/>
  <c r="CI1343"/>
  <c r="CH1343"/>
  <c r="CJ1342"/>
  <c r="CK1342" s="1"/>
  <c r="CI1342"/>
  <c r="CH1342"/>
  <c r="CJ1341"/>
  <c r="CK1341" s="1"/>
  <c r="CI1341"/>
  <c r="CH1341"/>
  <c r="CJ1340"/>
  <c r="CK1340" s="1"/>
  <c r="CI1340"/>
  <c r="CH1340"/>
  <c r="CJ1339"/>
  <c r="CK1339" s="1"/>
  <c r="CI1339"/>
  <c r="CH1339"/>
  <c r="CJ1338"/>
  <c r="CK1338" s="1"/>
  <c r="CI1338"/>
  <c r="CH1338"/>
  <c r="CJ1337"/>
  <c r="CK1337" s="1"/>
  <c r="CI1337"/>
  <c r="CH1337"/>
  <c r="CJ1336"/>
  <c r="CK1336" s="1"/>
  <c r="CI1336"/>
  <c r="CH1336"/>
  <c r="CJ1335"/>
  <c r="CK1335" s="1"/>
  <c r="CI1335"/>
  <c r="CH1335"/>
  <c r="CJ1334"/>
  <c r="CK1334" s="1"/>
  <c r="CI1334"/>
  <c r="CH1334"/>
  <c r="CJ1333"/>
  <c r="CK1333" s="1"/>
  <c r="CI1333"/>
  <c r="CH1333"/>
  <c r="CJ1332"/>
  <c r="CK1332" s="1"/>
  <c r="CI1332"/>
  <c r="CH1332"/>
  <c r="CJ1331"/>
  <c r="CK1331" s="1"/>
  <c r="CI1331"/>
  <c r="CH1331"/>
  <c r="CJ1330"/>
  <c r="CK1330" s="1"/>
  <c r="CI1330"/>
  <c r="CH1330"/>
  <c r="CJ1329"/>
  <c r="CK1329" s="1"/>
  <c r="CI1329"/>
  <c r="CH1329"/>
  <c r="CJ1328"/>
  <c r="CK1328" s="1"/>
  <c r="CI1328"/>
  <c r="CH1328"/>
  <c r="CJ1327"/>
  <c r="CK1327" s="1"/>
  <c r="CI1327"/>
  <c r="CH1327"/>
  <c r="CJ1326"/>
  <c r="CK1326" s="1"/>
  <c r="CI1326"/>
  <c r="CH1326"/>
  <c r="CJ1325"/>
  <c r="CK1325" s="1"/>
  <c r="CI1325"/>
  <c r="CH1325"/>
  <c r="CJ1324"/>
  <c r="CK1324" s="1"/>
  <c r="CI1324"/>
  <c r="CH1324"/>
  <c r="CJ1323"/>
  <c r="CK1323" s="1"/>
  <c r="CI1323"/>
  <c r="CH1323"/>
  <c r="CJ1322"/>
  <c r="CK1322" s="1"/>
  <c r="CI1322"/>
  <c r="CH1322"/>
  <c r="CJ1321"/>
  <c r="CK1321" s="1"/>
  <c r="CI1321"/>
  <c r="CH1321"/>
  <c r="CJ1320"/>
  <c r="CK1320" s="1"/>
  <c r="CI1320"/>
  <c r="CH1320"/>
  <c r="CJ1319"/>
  <c r="CK1319" s="1"/>
  <c r="CI1319"/>
  <c r="CH1319"/>
  <c r="CJ1318"/>
  <c r="CK1318" s="1"/>
  <c r="CI1318"/>
  <c r="CH1318"/>
  <c r="CJ1317"/>
  <c r="CK1317" s="1"/>
  <c r="CI1317"/>
  <c r="CH1317"/>
  <c r="CJ1316"/>
  <c r="CK1316" s="1"/>
  <c r="CI1316"/>
  <c r="CH1316"/>
  <c r="CJ1315"/>
  <c r="CK1315" s="1"/>
  <c r="CI1315"/>
  <c r="CH1315"/>
  <c r="CJ1314"/>
  <c r="CK1314" s="1"/>
  <c r="CI1314"/>
  <c r="CH1314"/>
  <c r="CJ1313"/>
  <c r="CK1313" s="1"/>
  <c r="CI1313"/>
  <c r="CH1313"/>
  <c r="CJ1312"/>
  <c r="CK1312" s="1"/>
  <c r="CI1312"/>
  <c r="CH1312"/>
  <c r="CJ1311"/>
  <c r="CK1311" s="1"/>
  <c r="CI1311"/>
  <c r="CH1311"/>
  <c r="CJ1310"/>
  <c r="CK1310" s="1"/>
  <c r="CI1310"/>
  <c r="CH1310"/>
  <c r="CJ1309"/>
  <c r="CK1309" s="1"/>
  <c r="CI1309"/>
  <c r="CH1309"/>
  <c r="CJ1308"/>
  <c r="CK1308" s="1"/>
  <c r="CI1308"/>
  <c r="CH1308"/>
  <c r="CJ1307"/>
  <c r="CK1307" s="1"/>
  <c r="CI1307"/>
  <c r="CH1307"/>
  <c r="CJ1306"/>
  <c r="CK1306" s="1"/>
  <c r="CI1306"/>
  <c r="CH1306"/>
  <c r="CJ1305"/>
  <c r="CK1305" s="1"/>
  <c r="CI1305"/>
  <c r="CH1305"/>
  <c r="CJ1304"/>
  <c r="CK1304" s="1"/>
  <c r="CI1304"/>
  <c r="CH1304"/>
  <c r="CJ1303"/>
  <c r="CK1303" s="1"/>
  <c r="CI1303"/>
  <c r="CH1303"/>
  <c r="CJ1302"/>
  <c r="CK1302" s="1"/>
  <c r="CI1302"/>
  <c r="CH1302"/>
  <c r="CJ1301"/>
  <c r="CK1301" s="1"/>
  <c r="CI1301"/>
  <c r="CH1301"/>
  <c r="CJ1300"/>
  <c r="CK1300" s="1"/>
  <c r="CI1300"/>
  <c r="CH1300"/>
  <c r="CJ1299"/>
  <c r="CK1299" s="1"/>
  <c r="CI1299"/>
  <c r="CH1299"/>
  <c r="CJ1298"/>
  <c r="CK1298" s="1"/>
  <c r="CI1298"/>
  <c r="CH1298"/>
  <c r="CJ1297"/>
  <c r="CK1297" s="1"/>
  <c r="CI1297"/>
  <c r="CH1297"/>
  <c r="CJ1296"/>
  <c r="CK1296" s="1"/>
  <c r="CI1296"/>
  <c r="CH1296"/>
  <c r="CJ1295"/>
  <c r="CK1295" s="1"/>
  <c r="CI1295"/>
  <c r="CH1295"/>
  <c r="CJ1294"/>
  <c r="CK1294" s="1"/>
  <c r="CI1294"/>
  <c r="CH1294"/>
  <c r="CJ1293"/>
  <c r="CK1293" s="1"/>
  <c r="CI1293"/>
  <c r="CH1293"/>
  <c r="CJ1292"/>
  <c r="CK1292" s="1"/>
  <c r="CI1292"/>
  <c r="CH1292"/>
  <c r="CJ1291"/>
  <c r="CK1291" s="1"/>
  <c r="CI1291"/>
  <c r="CH1291"/>
  <c r="CJ1290"/>
  <c r="CK1290" s="1"/>
  <c r="CI1290"/>
  <c r="CH1290"/>
  <c r="CJ1289"/>
  <c r="CK1289" s="1"/>
  <c r="CI1289"/>
  <c r="CH1289"/>
  <c r="CJ1288"/>
  <c r="CK1288" s="1"/>
  <c r="CI1288"/>
  <c r="CH1288"/>
  <c r="CJ1287"/>
  <c r="CK1287" s="1"/>
  <c r="CI1287"/>
  <c r="CH1287"/>
  <c r="CJ1286"/>
  <c r="CK1286" s="1"/>
  <c r="CI1286"/>
  <c r="CH1286"/>
  <c r="CJ1285"/>
  <c r="CK1285" s="1"/>
  <c r="CI1285"/>
  <c r="CH1285"/>
  <c r="CJ1284"/>
  <c r="CK1284" s="1"/>
  <c r="CI1284"/>
  <c r="CH1284"/>
  <c r="CJ1283"/>
  <c r="CK1283" s="1"/>
  <c r="CI1283"/>
  <c r="CH1283"/>
  <c r="CJ1282"/>
  <c r="CK1282" s="1"/>
  <c r="CI1282"/>
  <c r="CH1282"/>
  <c r="CJ1281"/>
  <c r="CK1281" s="1"/>
  <c r="CI1281"/>
  <c r="CH1281"/>
  <c r="CJ1280"/>
  <c r="CK1280" s="1"/>
  <c r="CI1280"/>
  <c r="CH1280"/>
  <c r="CJ1279"/>
  <c r="CK1279" s="1"/>
  <c r="CI1279"/>
  <c r="CH1279"/>
  <c r="CJ1278"/>
  <c r="CK1278" s="1"/>
  <c r="CI1278"/>
  <c r="CH1278"/>
  <c r="CJ1277"/>
  <c r="CK1277" s="1"/>
  <c r="CI1277"/>
  <c r="CH1277"/>
  <c r="CJ1276"/>
  <c r="CK1276" s="1"/>
  <c r="CI1276"/>
  <c r="CH1276"/>
  <c r="CJ1275"/>
  <c r="CK1275" s="1"/>
  <c r="CI1275"/>
  <c r="CH1275"/>
  <c r="CJ1274"/>
  <c r="CK1274" s="1"/>
  <c r="CI1274"/>
  <c r="CH1274"/>
  <c r="CJ1273"/>
  <c r="CK1273" s="1"/>
  <c r="CI1273"/>
  <c r="CH1273"/>
  <c r="CJ1272"/>
  <c r="CK1272" s="1"/>
  <c r="CI1272"/>
  <c r="CH1272"/>
  <c r="CJ1271"/>
  <c r="CK1271" s="1"/>
  <c r="CI1271"/>
  <c r="CH1271"/>
  <c r="CJ1270"/>
  <c r="CK1270" s="1"/>
  <c r="CI1270"/>
  <c r="CH1270"/>
  <c r="CJ1269"/>
  <c r="CK1269" s="1"/>
  <c r="CI1269"/>
  <c r="CH1269"/>
  <c r="CJ1268"/>
  <c r="CK1268" s="1"/>
  <c r="CI1268"/>
  <c r="CH1268"/>
  <c r="CJ1267"/>
  <c r="CK1267" s="1"/>
  <c r="CI1267"/>
  <c r="CH1267"/>
  <c r="CJ1266"/>
  <c r="CK1266" s="1"/>
  <c r="CI1266"/>
  <c r="CH1266"/>
  <c r="CJ1265"/>
  <c r="CK1265" s="1"/>
  <c r="CI1265"/>
  <c r="CH1265"/>
  <c r="CJ1264"/>
  <c r="CK1264" s="1"/>
  <c r="CI1264"/>
  <c r="CH1264"/>
  <c r="CJ1263"/>
  <c r="CK1263" s="1"/>
  <c r="CI1263"/>
  <c r="CH1263"/>
  <c r="CJ1262"/>
  <c r="CK1262" s="1"/>
  <c r="CI1262"/>
  <c r="CH1262"/>
  <c r="CJ1261"/>
  <c r="CK1261" s="1"/>
  <c r="CI1261"/>
  <c r="CH1261"/>
  <c r="CJ1260"/>
  <c r="CK1260" s="1"/>
  <c r="CI1260"/>
  <c r="CH1260"/>
  <c r="CJ1259"/>
  <c r="CK1259" s="1"/>
  <c r="CI1259"/>
  <c r="CH1259"/>
  <c r="CJ1258"/>
  <c r="CK1258" s="1"/>
  <c r="CI1258"/>
  <c r="CH1258"/>
  <c r="CJ1257"/>
  <c r="CK1257" s="1"/>
  <c r="CI1257"/>
  <c r="CH1257"/>
  <c r="CJ1256"/>
  <c r="CK1256" s="1"/>
  <c r="CI1256"/>
  <c r="CH1256"/>
  <c r="CJ1255"/>
  <c r="CK1255" s="1"/>
  <c r="CI1255"/>
  <c r="CH1255"/>
  <c r="CJ1254"/>
  <c r="CK1254" s="1"/>
  <c r="CI1254"/>
  <c r="CH1254"/>
  <c r="CJ1253"/>
  <c r="CK1253" s="1"/>
  <c r="CI1253"/>
  <c r="CH1253"/>
  <c r="CJ1252"/>
  <c r="CK1252" s="1"/>
  <c r="CI1252"/>
  <c r="CH1252"/>
  <c r="CJ1251"/>
  <c r="CK1251" s="1"/>
  <c r="CI1251"/>
  <c r="CH1251"/>
  <c r="CJ1250"/>
  <c r="CK1250" s="1"/>
  <c r="CI1250"/>
  <c r="CH1250"/>
  <c r="CJ1249"/>
  <c r="CK1249" s="1"/>
  <c r="CI1249"/>
  <c r="CH1249"/>
  <c r="CJ1248"/>
  <c r="CK1248" s="1"/>
  <c r="CI1248"/>
  <c r="CH1248"/>
  <c r="CJ1247"/>
  <c r="CK1247" s="1"/>
  <c r="CI1247"/>
  <c r="CH1247"/>
  <c r="CJ1246"/>
  <c r="CK1246" s="1"/>
  <c r="CI1246"/>
  <c r="CH1246"/>
  <c r="CJ1245"/>
  <c r="CK1245" s="1"/>
  <c r="CI1245"/>
  <c r="CH1245"/>
  <c r="CJ1244"/>
  <c r="CK1244" s="1"/>
  <c r="CI1244"/>
  <c r="CH1244"/>
  <c r="CJ1243"/>
  <c r="CK1243" s="1"/>
  <c r="CI1243"/>
  <c r="CH1243"/>
  <c r="CJ1242"/>
  <c r="CK1242" s="1"/>
  <c r="CI1242"/>
  <c r="CH1242"/>
  <c r="CJ1241"/>
  <c r="CK1241" s="1"/>
  <c r="CI1241"/>
  <c r="CH1241"/>
  <c r="CJ1240"/>
  <c r="CK1240" s="1"/>
  <c r="CI1240"/>
  <c r="CH1240"/>
  <c r="CJ1239"/>
  <c r="CK1239" s="1"/>
  <c r="CI1239"/>
  <c r="CH1239"/>
  <c r="CJ1238"/>
  <c r="CK1238" s="1"/>
  <c r="CI1238"/>
  <c r="CH1238"/>
  <c r="CJ1237"/>
  <c r="CK1237" s="1"/>
  <c r="CI1237"/>
  <c r="CH1237"/>
  <c r="CJ1236"/>
  <c r="CK1236" s="1"/>
  <c r="CI1236"/>
  <c r="CH1236"/>
  <c r="CJ1235"/>
  <c r="CK1235" s="1"/>
  <c r="CI1235"/>
  <c r="CH1235"/>
  <c r="CJ1234"/>
  <c r="CK1234" s="1"/>
  <c r="CI1234"/>
  <c r="CH1234"/>
  <c r="CJ1233"/>
  <c r="CK1233" s="1"/>
  <c r="CI1233"/>
  <c r="CH1233"/>
  <c r="CJ1232"/>
  <c r="CK1232" s="1"/>
  <c r="CI1232"/>
  <c r="CH1232"/>
  <c r="CJ1231"/>
  <c r="CK1231" s="1"/>
  <c r="CI1231"/>
  <c r="CH1231"/>
  <c r="CJ1230"/>
  <c r="CK1230" s="1"/>
  <c r="CI1230"/>
  <c r="CH1230"/>
  <c r="CJ1229"/>
  <c r="CK1229" s="1"/>
  <c r="CI1229"/>
  <c r="CH1229"/>
  <c r="CJ1228"/>
  <c r="CK1228" s="1"/>
  <c r="CI1228"/>
  <c r="CH1228"/>
  <c r="CJ1227"/>
  <c r="CK1227" s="1"/>
  <c r="CI1227"/>
  <c r="CH1227"/>
  <c r="CJ1226"/>
  <c r="CK1226" s="1"/>
  <c r="CI1226"/>
  <c r="CH1226"/>
  <c r="CJ1225"/>
  <c r="CK1225" s="1"/>
  <c r="CI1225"/>
  <c r="CH1225"/>
  <c r="CJ1224"/>
  <c r="CK1224" s="1"/>
  <c r="CI1224"/>
  <c r="CH1224"/>
  <c r="CJ1223"/>
  <c r="CK1223" s="1"/>
  <c r="CI1223"/>
  <c r="CH1223"/>
  <c r="CJ1222"/>
  <c r="CK1222" s="1"/>
  <c r="CI1222"/>
  <c r="CH1222"/>
  <c r="CJ1221"/>
  <c r="CK1221" s="1"/>
  <c r="CI1221"/>
  <c r="CH1221"/>
  <c r="CJ1220"/>
  <c r="CK1220" s="1"/>
  <c r="CI1220"/>
  <c r="CH1220"/>
  <c r="CJ1219"/>
  <c r="CK1219" s="1"/>
  <c r="CI1219"/>
  <c r="CH1219"/>
  <c r="CJ1218"/>
  <c r="CK1218" s="1"/>
  <c r="CI1218"/>
  <c r="CH1218"/>
  <c r="CJ1217"/>
  <c r="CK1217" s="1"/>
  <c r="CI1217"/>
  <c r="CH1217"/>
  <c r="CJ1216"/>
  <c r="CK1216" s="1"/>
  <c r="CI1216"/>
  <c r="CH1216"/>
  <c r="CJ1215"/>
  <c r="CK1215" s="1"/>
  <c r="CI1215"/>
  <c r="CH1215"/>
  <c r="CJ1214"/>
  <c r="CK1214" s="1"/>
  <c r="CI1214"/>
  <c r="CH1214"/>
  <c r="CJ1213"/>
  <c r="CK1213" s="1"/>
  <c r="CI1213"/>
  <c r="CH1213"/>
  <c r="CJ1212"/>
  <c r="CK1212" s="1"/>
  <c r="CI1212"/>
  <c r="CH1212"/>
  <c r="CJ1211"/>
  <c r="CK1211" s="1"/>
  <c r="CI1211"/>
  <c r="CH1211"/>
  <c r="CJ1210"/>
  <c r="CK1210" s="1"/>
  <c r="CI1210"/>
  <c r="CH1210"/>
  <c r="CJ1209"/>
  <c r="CK1209" s="1"/>
  <c r="CI1209"/>
  <c r="CH1209"/>
  <c r="CJ1208"/>
  <c r="CK1208" s="1"/>
  <c r="CI1208"/>
  <c r="CH1208"/>
  <c r="CJ1207"/>
  <c r="CK1207" s="1"/>
  <c r="CI1207"/>
  <c r="CH1207"/>
  <c r="CJ1206"/>
  <c r="CK1206" s="1"/>
  <c r="CI1206"/>
  <c r="CH1206"/>
  <c r="CJ1205"/>
  <c r="CK1205" s="1"/>
  <c r="CI1205"/>
  <c r="CH1205"/>
  <c r="CJ1204"/>
  <c r="CK1204" s="1"/>
  <c r="CI1204"/>
  <c r="CH1204"/>
  <c r="CJ1203"/>
  <c r="CK1203" s="1"/>
  <c r="CI1203"/>
  <c r="CH1203"/>
  <c r="CJ1202"/>
  <c r="CK1202" s="1"/>
  <c r="CI1202"/>
  <c r="CH1202"/>
  <c r="CJ1201"/>
  <c r="CK1201" s="1"/>
  <c r="CI1201"/>
  <c r="CH1201"/>
  <c r="CJ1200"/>
  <c r="CK1200" s="1"/>
  <c r="CI1200"/>
  <c r="CH1200"/>
  <c r="CJ1199"/>
  <c r="CK1199" s="1"/>
  <c r="CI1199"/>
  <c r="CH1199"/>
  <c r="CJ1198"/>
  <c r="CK1198" s="1"/>
  <c r="CI1198"/>
  <c r="CH1198"/>
  <c r="CJ1197"/>
  <c r="CK1197" s="1"/>
  <c r="CI1197"/>
  <c r="CH1197"/>
  <c r="CJ1196"/>
  <c r="CK1196" s="1"/>
  <c r="CI1196"/>
  <c r="CH1196"/>
  <c r="CJ1195"/>
  <c r="CK1195" s="1"/>
  <c r="CI1195"/>
  <c r="CH1195"/>
  <c r="CJ1194"/>
  <c r="CK1194" s="1"/>
  <c r="CI1194"/>
  <c r="CH1194"/>
  <c r="CJ1193"/>
  <c r="CK1193" s="1"/>
  <c r="CI1193"/>
  <c r="CH1193"/>
  <c r="CJ1192"/>
  <c r="CK1192" s="1"/>
  <c r="CI1192"/>
  <c r="CH1192"/>
  <c r="CJ1191"/>
  <c r="CK1191" s="1"/>
  <c r="CI1191"/>
  <c r="CH1191"/>
  <c r="CJ1190"/>
  <c r="CK1190" s="1"/>
  <c r="CI1190"/>
  <c r="CH1190"/>
  <c r="CJ1189"/>
  <c r="CK1189" s="1"/>
  <c r="CI1189"/>
  <c r="CH1189"/>
  <c r="CJ1188"/>
  <c r="CK1188" s="1"/>
  <c r="CI1188"/>
  <c r="CH1188"/>
  <c r="CJ1187"/>
  <c r="CK1187" s="1"/>
  <c r="CI1187"/>
  <c r="CH1187"/>
  <c r="CJ1186"/>
  <c r="CK1186" s="1"/>
  <c r="CI1186"/>
  <c r="CH1186"/>
  <c r="CJ1185"/>
  <c r="CK1185" s="1"/>
  <c r="CI1185"/>
  <c r="CH1185"/>
  <c r="CJ1184"/>
  <c r="CK1184" s="1"/>
  <c r="CI1184"/>
  <c r="CH1184"/>
  <c r="CJ1183"/>
  <c r="CK1183" s="1"/>
  <c r="CI1183"/>
  <c r="CH1183"/>
  <c r="CJ1182"/>
  <c r="CK1182" s="1"/>
  <c r="CI1182"/>
  <c r="CH1182"/>
  <c r="CJ1181"/>
  <c r="CK1181" s="1"/>
  <c r="CI1181"/>
  <c r="CH1181"/>
  <c r="CO1180"/>
  <c r="CJ1180"/>
  <c r="CK1180" s="1"/>
  <c r="CI1180"/>
  <c r="CH1180"/>
  <c r="CJ1179"/>
  <c r="CK1179" s="1"/>
  <c r="CI1179"/>
  <c r="CH1179"/>
  <c r="CJ1178"/>
  <c r="CK1178" s="1"/>
  <c r="CI1178"/>
  <c r="CH1178"/>
  <c r="CJ1177"/>
  <c r="CK1177" s="1"/>
  <c r="CI1177"/>
  <c r="CH1177"/>
  <c r="CJ1176"/>
  <c r="CK1176" s="1"/>
  <c r="CI1176"/>
  <c r="CH1176"/>
  <c r="CJ1175"/>
  <c r="CK1175" s="1"/>
  <c r="CI1175"/>
  <c r="CH1175"/>
  <c r="CJ1174"/>
  <c r="CK1174" s="1"/>
  <c r="CI1174"/>
  <c r="CH1174"/>
  <c r="CJ1173"/>
  <c r="CK1173" s="1"/>
  <c r="CI1173"/>
  <c r="CH1173"/>
  <c r="CJ1172"/>
  <c r="CK1172" s="1"/>
  <c r="CI1172"/>
  <c r="CH1172"/>
  <c r="CJ1171"/>
  <c r="CK1171" s="1"/>
  <c r="CI1171"/>
  <c r="CH1171"/>
  <c r="CJ1170"/>
  <c r="CK1170" s="1"/>
  <c r="CI1170"/>
  <c r="CH1170"/>
  <c r="CJ1169"/>
  <c r="CK1169" s="1"/>
  <c r="CI1169"/>
  <c r="CH1169"/>
  <c r="CJ1168"/>
  <c r="CK1168" s="1"/>
  <c r="CI1168"/>
  <c r="CH1168"/>
  <c r="CJ1167"/>
  <c r="CK1167" s="1"/>
  <c r="CI1167"/>
  <c r="CH1167"/>
  <c r="CJ1166"/>
  <c r="CK1166" s="1"/>
  <c r="CI1166"/>
  <c r="CH1166"/>
  <c r="CJ1165"/>
  <c r="CK1165" s="1"/>
  <c r="CI1165"/>
  <c r="CH1165"/>
  <c r="CJ1164"/>
  <c r="CK1164" s="1"/>
  <c r="CI1164"/>
  <c r="CH1164"/>
  <c r="CJ1162"/>
  <c r="CK1162" s="1"/>
  <c r="CI1162"/>
  <c r="CH1162"/>
  <c r="CJ1144"/>
  <c r="CK1144" s="1"/>
  <c r="CI1144"/>
  <c r="CH1144"/>
  <c r="CJ1143"/>
  <c r="CK1143" s="1"/>
  <c r="CI1143"/>
  <c r="CH1143"/>
  <c r="CJ1142"/>
  <c r="CK1142" s="1"/>
  <c r="CI1142"/>
  <c r="CH1142"/>
  <c r="CJ1141"/>
  <c r="CK1141" s="1"/>
  <c r="CI1141"/>
  <c r="CH1141"/>
  <c r="CJ1139"/>
  <c r="CK1139" s="1"/>
  <c r="CI1139"/>
  <c r="CH1139"/>
  <c r="CJ1132"/>
  <c r="CK1132" s="1"/>
  <c r="CI1132"/>
  <c r="CH1132"/>
  <c r="CJ1125"/>
  <c r="CK1125" s="1"/>
  <c r="CI1125"/>
  <c r="CH1125"/>
  <c r="CJ1121"/>
  <c r="CK1121" s="1"/>
  <c r="CI1121"/>
  <c r="CH1121"/>
  <c r="CJ1117"/>
  <c r="CK1117" s="1"/>
  <c r="CI1117"/>
  <c r="CH1117"/>
  <c r="CJ1112"/>
  <c r="CK1112" s="1"/>
  <c r="CI1112"/>
  <c r="CH1112"/>
  <c r="CJ1103"/>
  <c r="CK1103" s="1"/>
  <c r="CI1103"/>
  <c r="CH1103"/>
  <c r="CJ1094"/>
  <c r="CK1094" s="1"/>
  <c r="CI1094"/>
  <c r="CH1094"/>
  <c r="CJ1085"/>
  <c r="CK1085" s="1"/>
  <c r="CI1085"/>
  <c r="CH1085"/>
  <c r="CJ1081"/>
  <c r="CK1081" s="1"/>
  <c r="CI1081"/>
  <c r="CH1081"/>
  <c r="CJ1077"/>
  <c r="CK1077" s="1"/>
  <c r="CI1077"/>
  <c r="CH1077"/>
  <c r="CJ1072"/>
  <c r="CK1072" s="1"/>
  <c r="CI1072"/>
  <c r="CH1072"/>
  <c r="CJ1064"/>
  <c r="CK1064" s="1"/>
  <c r="CI1064"/>
  <c r="CH1064"/>
  <c r="CJ1055"/>
  <c r="CK1055" s="1"/>
  <c r="CI1055"/>
  <c r="CH1055"/>
  <c r="CJ1051"/>
  <c r="CK1051" s="1"/>
  <c r="CI1051"/>
  <c r="CH1051"/>
  <c r="CJ1047"/>
  <c r="CK1047" s="1"/>
  <c r="CI1047"/>
  <c r="CH1047"/>
  <c r="CJ1045"/>
  <c r="CK1045" s="1"/>
  <c r="CI1045"/>
  <c r="CH1045"/>
  <c r="CJ1039"/>
  <c r="CK1039" s="1"/>
  <c r="CI1039"/>
  <c r="CH1039"/>
  <c r="CJ1033"/>
  <c r="CK1033" s="1"/>
  <c r="CI1033"/>
  <c r="CH1033"/>
  <c r="CJ1030"/>
  <c r="CK1030" s="1"/>
  <c r="CI1030"/>
  <c r="CH1030"/>
  <c r="CJ1028"/>
  <c r="CK1028" s="1"/>
  <c r="CI1028"/>
  <c r="CH1028"/>
  <c r="CJ1013"/>
  <c r="CK1013" s="1"/>
  <c r="CI1013"/>
  <c r="CH1013"/>
  <c r="CJ1012"/>
  <c r="CK1012" s="1"/>
  <c r="CI1012"/>
  <c r="CH1012"/>
  <c r="CJ1008"/>
  <c r="CK1008" s="1"/>
  <c r="CI1008"/>
  <c r="CH1008"/>
  <c r="CJ464"/>
  <c r="CK464" s="1"/>
  <c r="CI464"/>
  <c r="CH464"/>
  <c r="CJ578"/>
  <c r="CK578" s="1"/>
  <c r="CI578"/>
  <c r="CH578"/>
  <c r="CJ831"/>
  <c r="CK831" s="1"/>
  <c r="CI831"/>
  <c r="CH831"/>
  <c r="CJ253"/>
  <c r="CK253" s="1"/>
  <c r="CI253"/>
  <c r="CH253"/>
  <c r="CJ252"/>
  <c r="CK252" s="1"/>
  <c r="CI252"/>
  <c r="CH252"/>
  <c r="CJ820"/>
  <c r="CK820" s="1"/>
  <c r="CI820"/>
  <c r="CH820"/>
  <c r="CJ99"/>
  <c r="CK99" s="1"/>
  <c r="CI99"/>
  <c r="CH99"/>
  <c r="CJ996"/>
  <c r="CK996" s="1"/>
  <c r="CI996"/>
  <c r="CH996"/>
  <c r="CJ992"/>
  <c r="CK992" s="1"/>
  <c r="CI992"/>
  <c r="CH992"/>
  <c r="CJ986"/>
  <c r="CK986" s="1"/>
  <c r="CI986"/>
  <c r="CH986"/>
  <c r="CJ984"/>
  <c r="CK984" s="1"/>
  <c r="CI984"/>
  <c r="CH984"/>
  <c r="CJ809"/>
  <c r="CK809" s="1"/>
  <c r="CI809"/>
  <c r="CH809"/>
  <c r="CJ807"/>
  <c r="CK807" s="1"/>
  <c r="CI807"/>
  <c r="CH807"/>
  <c r="CJ978"/>
  <c r="CK978" s="1"/>
  <c r="CI978"/>
  <c r="CH978"/>
  <c r="CJ438"/>
  <c r="CK438" s="1"/>
  <c r="CI438"/>
  <c r="CH438"/>
  <c r="CJ794"/>
  <c r="CK794" s="1"/>
  <c r="CI794"/>
  <c r="CH794"/>
  <c r="CJ245"/>
  <c r="CK245" s="1"/>
  <c r="CI245"/>
  <c r="CH245"/>
  <c r="CJ790"/>
  <c r="CK790" s="1"/>
  <c r="CI790"/>
  <c r="CH790"/>
  <c r="CJ434"/>
  <c r="CK434" s="1"/>
  <c r="CI434"/>
  <c r="CH434"/>
  <c r="CJ557"/>
  <c r="CK557" s="1"/>
  <c r="CI557"/>
  <c r="CH557"/>
  <c r="CJ788"/>
  <c r="CK788" s="1"/>
  <c r="CI788"/>
  <c r="CH788"/>
  <c r="CJ972"/>
  <c r="CK972" s="1"/>
  <c r="CI972"/>
  <c r="CH972"/>
  <c r="CJ166"/>
  <c r="CK166" s="1"/>
  <c r="CI166"/>
  <c r="CH166"/>
  <c r="CJ241"/>
  <c r="CK241" s="1"/>
  <c r="CI241"/>
  <c r="CH241"/>
  <c r="CJ240"/>
  <c r="CK240" s="1"/>
  <c r="CI240"/>
  <c r="CH240"/>
  <c r="CJ786"/>
  <c r="CK786" s="1"/>
  <c r="CI786"/>
  <c r="CH786"/>
  <c r="CJ432"/>
  <c r="CK432" s="1"/>
  <c r="CI432"/>
  <c r="CH432"/>
  <c r="CJ431"/>
  <c r="CK431" s="1"/>
  <c r="CI431"/>
  <c r="CH431"/>
  <c r="CJ556"/>
  <c r="CK556" s="1"/>
  <c r="CI556"/>
  <c r="CH556"/>
  <c r="CJ428"/>
  <c r="CK428" s="1"/>
  <c r="CI428"/>
  <c r="CH428"/>
  <c r="CJ164"/>
  <c r="CK164" s="1"/>
  <c r="CI164"/>
  <c r="CH164"/>
  <c r="CJ784"/>
  <c r="CK784" s="1"/>
  <c r="CI784"/>
  <c r="CH784"/>
  <c r="CJ783"/>
  <c r="CK783" s="1"/>
  <c r="CI783"/>
  <c r="CH783"/>
  <c r="CJ239"/>
  <c r="CK239" s="1"/>
  <c r="CI239"/>
  <c r="CH239"/>
  <c r="CJ782"/>
  <c r="CK782" s="1"/>
  <c r="CI782"/>
  <c r="CH782"/>
  <c r="CJ555"/>
  <c r="CK555" s="1"/>
  <c r="CI555"/>
  <c r="CH555"/>
  <c r="CJ781"/>
  <c r="CK781" s="1"/>
  <c r="CI781"/>
  <c r="CH781"/>
  <c r="CJ971"/>
  <c r="CK971" s="1"/>
  <c r="CI971"/>
  <c r="CH971"/>
  <c r="CJ780"/>
  <c r="CK780" s="1"/>
  <c r="CI780"/>
  <c r="CH780"/>
  <c r="CJ91"/>
  <c r="CK91" s="1"/>
  <c r="CI91"/>
  <c r="CH91"/>
  <c r="CJ238"/>
  <c r="CK238" s="1"/>
  <c r="CI238"/>
  <c r="CH238"/>
  <c r="CJ427"/>
  <c r="CK427" s="1"/>
  <c r="CI427"/>
  <c r="CH427"/>
  <c r="CJ426"/>
  <c r="CK426" s="1"/>
  <c r="CI426"/>
  <c r="CH426"/>
  <c r="CJ970"/>
  <c r="CK970" s="1"/>
  <c r="CI970"/>
  <c r="CH970"/>
  <c r="CJ237"/>
  <c r="CK237" s="1"/>
  <c r="CI237"/>
  <c r="CH237"/>
  <c r="CJ425"/>
  <c r="CK425" s="1"/>
  <c r="CI425"/>
  <c r="CH425"/>
  <c r="CJ236"/>
  <c r="CK236" s="1"/>
  <c r="CI236"/>
  <c r="CH236"/>
  <c r="CJ163"/>
  <c r="CK163" s="1"/>
  <c r="CI163"/>
  <c r="CH163"/>
  <c r="CJ779"/>
  <c r="CK779" s="1"/>
  <c r="CI779"/>
  <c r="CH779"/>
  <c r="CJ969"/>
  <c r="CK969" s="1"/>
  <c r="CI969"/>
  <c r="CH969"/>
  <c r="CJ424"/>
  <c r="CK424" s="1"/>
  <c r="CI424"/>
  <c r="CH424"/>
  <c r="CJ423"/>
  <c r="CK423" s="1"/>
  <c r="CI423"/>
  <c r="CH423"/>
  <c r="CJ422"/>
  <c r="CK422" s="1"/>
  <c r="CI422"/>
  <c r="CH422"/>
  <c r="CJ967"/>
  <c r="CK967" s="1"/>
  <c r="CI967"/>
  <c r="CH967"/>
  <c r="CJ235"/>
  <c r="CK235" s="1"/>
  <c r="CI235"/>
  <c r="CH235"/>
  <c r="CJ35"/>
  <c r="CK35" s="1"/>
  <c r="CI35"/>
  <c r="CH35"/>
  <c r="CJ966"/>
  <c r="CK966" s="1"/>
  <c r="CI966"/>
  <c r="CH966"/>
  <c r="CJ778"/>
  <c r="CK778" s="1"/>
  <c r="CI778"/>
  <c r="CH778"/>
  <c r="CJ234"/>
  <c r="CK234" s="1"/>
  <c r="CI234"/>
  <c r="CH234"/>
  <c r="CJ419"/>
  <c r="CK419" s="1"/>
  <c r="CI419"/>
  <c r="CH419"/>
  <c r="CJ964"/>
  <c r="CK964" s="1"/>
  <c r="CI964"/>
  <c r="CH964"/>
  <c r="CJ418"/>
  <c r="CK418" s="1"/>
  <c r="CI418"/>
  <c r="CH418"/>
  <c r="CJ417"/>
  <c r="CK417" s="1"/>
  <c r="CI417"/>
  <c r="CH417"/>
  <c r="CJ416"/>
  <c r="CK416" s="1"/>
  <c r="CI416"/>
  <c r="CH416"/>
  <c r="CJ777"/>
  <c r="CK777" s="1"/>
  <c r="CI777"/>
  <c r="CH777"/>
  <c r="CJ775"/>
  <c r="CK775" s="1"/>
  <c r="CI775"/>
  <c r="CH775"/>
  <c r="CJ774"/>
  <c r="CK774" s="1"/>
  <c r="CI774"/>
  <c r="CH774"/>
  <c r="CJ772"/>
  <c r="CK772" s="1"/>
  <c r="CI772"/>
  <c r="CH772"/>
  <c r="CJ233"/>
  <c r="CK233" s="1"/>
  <c r="CI233"/>
  <c r="CH233"/>
  <c r="CJ88"/>
  <c r="CK88" s="1"/>
  <c r="CI88"/>
  <c r="CH88"/>
  <c r="CJ771"/>
  <c r="CK771" s="1"/>
  <c r="CI771"/>
  <c r="CH771"/>
  <c r="CJ769"/>
  <c r="CK769" s="1"/>
  <c r="CI769"/>
  <c r="CH769"/>
  <c r="CJ554"/>
  <c r="CK554" s="1"/>
  <c r="CI554"/>
  <c r="CH554"/>
  <c r="CJ32"/>
  <c r="CK32" s="1"/>
  <c r="CI32"/>
  <c r="CH32"/>
  <c r="CJ161"/>
  <c r="CK161" s="1"/>
  <c r="CI161"/>
  <c r="CH161"/>
  <c r="CJ31"/>
  <c r="CK31" s="1"/>
  <c r="CI31"/>
  <c r="CH31"/>
  <c r="CJ160"/>
  <c r="CK160" s="1"/>
  <c r="CI160"/>
  <c r="CH160"/>
  <c r="CJ765"/>
  <c r="CK765" s="1"/>
  <c r="CI765"/>
  <c r="CH765"/>
  <c r="CJ960"/>
  <c r="CK960" s="1"/>
  <c r="CI960"/>
  <c r="CH960"/>
  <c r="CJ158"/>
  <c r="CK158" s="1"/>
  <c r="CI158"/>
  <c r="CH158"/>
  <c r="CJ763"/>
  <c r="CK763" s="1"/>
  <c r="CI763"/>
  <c r="CH763"/>
  <c r="CJ230"/>
  <c r="CK230" s="1"/>
  <c r="CI230"/>
  <c r="CH230"/>
  <c r="CJ958"/>
  <c r="CK958" s="1"/>
  <c r="CI958"/>
  <c r="CH958"/>
  <c r="CJ762"/>
  <c r="CK762" s="1"/>
  <c r="CI762"/>
  <c r="CH762"/>
  <c r="CJ759"/>
  <c r="CK759" s="1"/>
  <c r="CI759"/>
  <c r="CH759"/>
  <c r="CJ758"/>
  <c r="CK758" s="1"/>
  <c r="CI758"/>
  <c r="CH758"/>
  <c r="CJ411"/>
  <c r="CK411" s="1"/>
  <c r="CI411"/>
  <c r="CH411"/>
  <c r="CJ85"/>
  <c r="CK85" s="1"/>
  <c r="CI85"/>
  <c r="CH85"/>
  <c r="CJ408"/>
  <c r="CK408" s="1"/>
  <c r="CI408"/>
  <c r="CH408"/>
  <c r="CJ757"/>
  <c r="CK757" s="1"/>
  <c r="CI757"/>
  <c r="CH757"/>
  <c r="CJ30"/>
  <c r="CK30" s="1"/>
  <c r="CI30"/>
  <c r="CH30"/>
  <c r="CJ549"/>
  <c r="CK549" s="1"/>
  <c r="CI549"/>
  <c r="CH549"/>
  <c r="CJ155"/>
  <c r="CK155" s="1"/>
  <c r="CI155"/>
  <c r="CH155"/>
  <c r="CJ227"/>
  <c r="CK227" s="1"/>
  <c r="CI227"/>
  <c r="CH227"/>
  <c r="CJ548"/>
  <c r="CK548" s="1"/>
  <c r="CI548"/>
  <c r="CH548"/>
  <c r="CJ226"/>
  <c r="CK226" s="1"/>
  <c r="CI226"/>
  <c r="CH226"/>
  <c r="CJ406"/>
  <c r="CK406" s="1"/>
  <c r="CI406"/>
  <c r="CH406"/>
  <c r="CJ547"/>
  <c r="CK547" s="1"/>
  <c r="CI547"/>
  <c r="CH547"/>
  <c r="CJ154"/>
  <c r="CK154" s="1"/>
  <c r="CI154"/>
  <c r="CH154"/>
  <c r="CJ953"/>
  <c r="CK953" s="1"/>
  <c r="CI953"/>
  <c r="CH953"/>
  <c r="CJ405"/>
  <c r="CK405" s="1"/>
  <c r="CI405"/>
  <c r="CH405"/>
  <c r="CJ753"/>
  <c r="CK753" s="1"/>
  <c r="CI753"/>
  <c r="CH753"/>
  <c r="CJ403"/>
  <c r="CK403" s="1"/>
  <c r="CI403"/>
  <c r="CH403"/>
  <c r="CJ546"/>
  <c r="CK546" s="1"/>
  <c r="CI546"/>
  <c r="CH546"/>
  <c r="CJ398"/>
  <c r="CK398" s="1"/>
  <c r="CI398"/>
  <c r="CH398"/>
  <c r="CJ948"/>
  <c r="CK948" s="1"/>
  <c r="CI948"/>
  <c r="CH948"/>
  <c r="CJ545"/>
  <c r="CK545" s="1"/>
  <c r="CI545"/>
  <c r="CH545"/>
  <c r="CJ397"/>
  <c r="CK397" s="1"/>
  <c r="CI397"/>
  <c r="CH397"/>
  <c r="CJ396"/>
  <c r="CK396" s="1"/>
  <c r="CI396"/>
  <c r="CH396"/>
  <c r="CJ394"/>
  <c r="CK394" s="1"/>
  <c r="CI394"/>
  <c r="CH394"/>
  <c r="CJ945"/>
  <c r="CK945" s="1"/>
  <c r="CI945"/>
  <c r="CH945"/>
  <c r="CJ745"/>
  <c r="CK745" s="1"/>
  <c r="CI745"/>
  <c r="CH745"/>
  <c r="CJ744"/>
  <c r="CK744" s="1"/>
  <c r="CI744"/>
  <c r="CH744"/>
  <c r="CJ373"/>
  <c r="CK373" s="1"/>
  <c r="CI373"/>
  <c r="CH373"/>
  <c r="CJ26"/>
  <c r="CK26" s="1"/>
  <c r="CI26"/>
  <c r="CH26"/>
  <c r="CJ376"/>
  <c r="CK376" s="1"/>
  <c r="CI376"/>
  <c r="CH376"/>
  <c r="CJ377"/>
  <c r="CK377" s="1"/>
  <c r="CI377"/>
  <c r="CH377"/>
  <c r="CJ728"/>
  <c r="CK728" s="1"/>
  <c r="CI728"/>
  <c r="CH728"/>
  <c r="CJ535"/>
  <c r="CK535" s="1"/>
  <c r="CI535"/>
  <c r="CH535"/>
  <c r="CJ79"/>
  <c r="CK79" s="1"/>
  <c r="CI79"/>
  <c r="CH79"/>
  <c r="CJ943"/>
  <c r="CK943" s="1"/>
  <c r="CI943"/>
  <c r="CH943"/>
  <c r="CJ392"/>
  <c r="CK392" s="1"/>
  <c r="CI392"/>
  <c r="CH392"/>
  <c r="CJ28"/>
  <c r="CK28" s="1"/>
  <c r="CI28"/>
  <c r="CH28"/>
  <c r="CJ940"/>
  <c r="CK940" s="1"/>
  <c r="CI940"/>
  <c r="CH940"/>
  <c r="CJ939"/>
  <c r="CK939" s="1"/>
  <c r="CI939"/>
  <c r="CH939"/>
  <c r="CJ388"/>
  <c r="CK388" s="1"/>
  <c r="CI388"/>
  <c r="CH388"/>
  <c r="CJ387"/>
  <c r="CK387" s="1"/>
  <c r="CI387"/>
  <c r="CH387"/>
  <c r="CJ742"/>
  <c r="CK742" s="1"/>
  <c r="CI742"/>
  <c r="CH742"/>
  <c r="CJ27"/>
  <c r="CK27" s="1"/>
  <c r="CI27"/>
  <c r="CH27"/>
  <c r="CJ222"/>
  <c r="CK222" s="1"/>
  <c r="CI222"/>
  <c r="CH222"/>
  <c r="CJ732"/>
  <c r="CK732" s="1"/>
  <c r="CI732"/>
  <c r="CH732"/>
  <c r="CO1190"/>
  <c r="CH537"/>
  <c r="CI537"/>
  <c r="CJ537"/>
  <c r="CK537" s="1"/>
  <c r="BF8" i="4"/>
  <c r="BE8"/>
  <c r="BD8"/>
  <c r="BC8"/>
  <c r="BB8"/>
  <c r="BA8"/>
  <c r="AZ8"/>
  <c r="AX8"/>
  <c r="AV8"/>
  <c r="AQ8"/>
  <c r="AR8"/>
  <c r="AS8"/>
  <c r="AT8"/>
  <c r="AP8"/>
  <c r="AF8"/>
  <c r="AG8"/>
  <c r="AH8"/>
  <c r="AI8"/>
  <c r="AJ8"/>
  <c r="AK8"/>
  <c r="AL8"/>
  <c r="AM8"/>
  <c r="AE8"/>
  <c r="O9"/>
  <c r="P9"/>
  <c r="P10" s="1"/>
  <c r="Q9"/>
  <c r="R9"/>
  <c r="S9"/>
  <c r="T9"/>
  <c r="U9"/>
  <c r="V9"/>
  <c r="W9"/>
  <c r="X9"/>
  <c r="Y9"/>
  <c r="Z9"/>
  <c r="AA9"/>
  <c r="AB9"/>
  <c r="N9"/>
  <c r="O8"/>
  <c r="Q8"/>
  <c r="R8"/>
  <c r="S8"/>
  <c r="S10" s="1"/>
  <c r="T8"/>
  <c r="U8"/>
  <c r="V8"/>
  <c r="W8"/>
  <c r="W10" s="1"/>
  <c r="X8"/>
  <c r="Y8"/>
  <c r="Z8"/>
  <c r="AA8"/>
  <c r="AA10" s="1"/>
  <c r="AB8"/>
  <c r="K8"/>
  <c r="J8"/>
  <c r="H8"/>
  <c r="G8"/>
  <c r="F8"/>
  <c r="CH835" i="1"/>
  <c r="CI835"/>
  <c r="CJ835"/>
  <c r="CK835" s="1"/>
  <c r="CL1785" l="1"/>
  <c r="CM1785" s="1"/>
  <c r="BD9" i="7"/>
  <c r="Z10" i="4"/>
  <c r="V10"/>
  <c r="R10"/>
  <c r="AA8" i="7"/>
  <c r="L10"/>
  <c r="AC9" i="4"/>
  <c r="N10"/>
  <c r="O10"/>
  <c r="AC8"/>
  <c r="AB10"/>
  <c r="X10"/>
  <c r="T10"/>
  <c r="Y10"/>
  <c r="U10"/>
  <c r="Q10"/>
  <c r="AA9" i="7"/>
  <c r="BC9"/>
  <c r="AL8"/>
  <c r="CL732" i="1"/>
  <c r="CM732" s="1"/>
  <c r="CR732" s="1"/>
  <c r="CL27"/>
  <c r="CM27" s="1"/>
  <c r="CL387"/>
  <c r="CM387" s="1"/>
  <c r="CL939"/>
  <c r="CM939" s="1"/>
  <c r="CL28"/>
  <c r="CM28" s="1"/>
  <c r="CL943"/>
  <c r="CM943" s="1"/>
  <c r="CL535"/>
  <c r="CM535" s="1"/>
  <c r="CL377"/>
  <c r="CM377" s="1"/>
  <c r="CR377" s="1"/>
  <c r="CO1172"/>
  <c r="CO1188"/>
  <c r="CL1757"/>
  <c r="CM1757" s="1"/>
  <c r="CR1757" s="1"/>
  <c r="CL1721"/>
  <c r="CM1721" s="1"/>
  <c r="CL1864"/>
  <c r="CM1864" s="1"/>
  <c r="CO1168"/>
  <c r="CO1176"/>
  <c r="CO1184"/>
  <c r="CO1192"/>
  <c r="CL1561"/>
  <c r="CM1561" s="1"/>
  <c r="CL1821"/>
  <c r="CM1821" s="1"/>
  <c r="AZ9" i="4"/>
  <c r="CL241" i="1"/>
  <c r="CM241" s="1"/>
  <c r="CR241" s="1"/>
  <c r="CL972"/>
  <c r="CM972" s="1"/>
  <c r="CR972" s="1"/>
  <c r="CL557"/>
  <c r="CM557" s="1"/>
  <c r="CL790"/>
  <c r="CM790" s="1"/>
  <c r="CL794"/>
  <c r="CM794" s="1"/>
  <c r="CL978"/>
  <c r="CM978" s="1"/>
  <c r="CL809"/>
  <c r="CM809" s="1"/>
  <c r="CL986"/>
  <c r="CM986" s="1"/>
  <c r="CL996"/>
  <c r="CM996" s="1"/>
  <c r="CL820"/>
  <c r="CM820" s="1"/>
  <c r="CL253"/>
  <c r="CM253" s="1"/>
  <c r="CR253" s="1"/>
  <c r="CL578"/>
  <c r="CM578" s="1"/>
  <c r="CL1008"/>
  <c r="CM1008" s="1"/>
  <c r="CL1013"/>
  <c r="CM1013" s="1"/>
  <c r="CL1030"/>
  <c r="CM1030" s="1"/>
  <c r="CL1039"/>
  <c r="CM1039" s="1"/>
  <c r="CL1047"/>
  <c r="CM1047" s="1"/>
  <c r="CL1055"/>
  <c r="CM1055" s="1"/>
  <c r="CL1072"/>
  <c r="CM1072" s="1"/>
  <c r="CL1081"/>
  <c r="CM1081" s="1"/>
  <c r="CL1094"/>
  <c r="CM1094" s="1"/>
  <c r="CL1112"/>
  <c r="CM1112" s="1"/>
  <c r="CL1132"/>
  <c r="CM1132" s="1"/>
  <c r="CR1132" s="1"/>
  <c r="CO1166"/>
  <c r="CO1170"/>
  <c r="CO1174"/>
  <c r="CO1178"/>
  <c r="CO1182"/>
  <c r="CO1186"/>
  <c r="CL1605"/>
  <c r="CM1605" s="1"/>
  <c r="CL1729"/>
  <c r="CM1729" s="1"/>
  <c r="CL1777"/>
  <c r="CM1777" s="1"/>
  <c r="CL1813"/>
  <c r="CM1813" s="1"/>
  <c r="CL1961"/>
  <c r="CM1961" s="1"/>
  <c r="CL1963"/>
  <c r="CM1963" s="1"/>
  <c r="CL1965"/>
  <c r="CM1965" s="1"/>
  <c r="CL1967"/>
  <c r="CM1967" s="1"/>
  <c r="CL1969"/>
  <c r="CM1969" s="1"/>
  <c r="CL1971"/>
  <c r="CM1971" s="1"/>
  <c r="CL1973"/>
  <c r="CM1973" s="1"/>
  <c r="CL1975"/>
  <c r="CM1975" s="1"/>
  <c r="CL1977"/>
  <c r="CM1977" s="1"/>
  <c r="CL1979"/>
  <c r="CM1979" s="1"/>
  <c r="CL1981"/>
  <c r="CM1981" s="1"/>
  <c r="CL1983"/>
  <c r="CM1983" s="1"/>
  <c r="CL1985"/>
  <c r="CM1985" s="1"/>
  <c r="CL1987"/>
  <c r="CM1987" s="1"/>
  <c r="CL1989"/>
  <c r="CM1989" s="1"/>
  <c r="CL1991"/>
  <c r="CM1991" s="1"/>
  <c r="CL1993"/>
  <c r="CM1993" s="1"/>
  <c r="CL1999"/>
  <c r="CM1999" s="1"/>
  <c r="AY9" i="7"/>
  <c r="CL26" i="1"/>
  <c r="CM26" s="1"/>
  <c r="CL1541"/>
  <c r="CM1541" s="1"/>
  <c r="CL1549"/>
  <c r="CM1549" s="1"/>
  <c r="CL1557"/>
  <c r="CM1557" s="1"/>
  <c r="CL1565"/>
  <c r="CM1565" s="1"/>
  <c r="CL1573"/>
  <c r="CM1573" s="1"/>
  <c r="CL1581"/>
  <c r="CM1581" s="1"/>
  <c r="CL1589"/>
  <c r="CM1589" s="1"/>
  <c r="CL1597"/>
  <c r="CM1597" s="1"/>
  <c r="CR1597" s="1"/>
  <c r="CL1613"/>
  <c r="CM1613" s="1"/>
  <c r="CL1621"/>
  <c r="CM1621" s="1"/>
  <c r="CL1629"/>
  <c r="CM1629" s="1"/>
  <c r="CL1637"/>
  <c r="CM1637" s="1"/>
  <c r="CL1645"/>
  <c r="CM1645" s="1"/>
  <c r="CL1653"/>
  <c r="CM1653" s="1"/>
  <c r="CL1661"/>
  <c r="CM1661" s="1"/>
  <c r="CL1669"/>
  <c r="CM1669" s="1"/>
  <c r="CR1669" s="1"/>
  <c r="CL1677"/>
  <c r="CM1677" s="1"/>
  <c r="CL1685"/>
  <c r="CM1685" s="1"/>
  <c r="CL1693"/>
  <c r="CM1693" s="1"/>
  <c r="CL1701"/>
  <c r="CM1701" s="1"/>
  <c r="CR1701" s="1"/>
  <c r="CL1709"/>
  <c r="CM1709" s="1"/>
  <c r="CL1717"/>
  <c r="CM1717" s="1"/>
  <c r="CL1725"/>
  <c r="CM1725" s="1"/>
  <c r="CL1733"/>
  <c r="CM1733" s="1"/>
  <c r="CL1741"/>
  <c r="CM1741" s="1"/>
  <c r="CL1749"/>
  <c r="CM1749" s="1"/>
  <c r="CR1749" s="1"/>
  <c r="CL1765"/>
  <c r="CM1765" s="1"/>
  <c r="CL1773"/>
  <c r="CM1773" s="1"/>
  <c r="CR1773" s="1"/>
  <c r="CL1781"/>
  <c r="CM1781" s="1"/>
  <c r="CL1789"/>
  <c r="CM1789" s="1"/>
  <c r="CL1797"/>
  <c r="CM1797" s="1"/>
  <c r="CL1805"/>
  <c r="CM1805" s="1"/>
  <c r="CL1829"/>
  <c r="CM1829" s="1"/>
  <c r="CL1837"/>
  <c r="CM1837" s="1"/>
  <c r="CL1844"/>
  <c r="CM1844" s="1"/>
  <c r="CL1852"/>
  <c r="CM1852" s="1"/>
  <c r="CL1860"/>
  <c r="CM1860" s="1"/>
  <c r="CL1868"/>
  <c r="CM1868" s="1"/>
  <c r="CL1876"/>
  <c r="CM1876" s="1"/>
  <c r="CL1884"/>
  <c r="CM1884" s="1"/>
  <c r="CL1892"/>
  <c r="CM1892" s="1"/>
  <c r="CL1900"/>
  <c r="CM1900" s="1"/>
  <c r="CL1908"/>
  <c r="CM1908" s="1"/>
  <c r="CL1916"/>
  <c r="CM1916" s="1"/>
  <c r="CL1924"/>
  <c r="CM1924" s="1"/>
  <c r="CL1932"/>
  <c r="CM1932" s="1"/>
  <c r="CL1995"/>
  <c r="CM1995" s="1"/>
  <c r="CL1997"/>
  <c r="CM1997" s="1"/>
  <c r="CL1141"/>
  <c r="CM1141" s="1"/>
  <c r="CL1143"/>
  <c r="CM1143" s="1"/>
  <c r="CL1167"/>
  <c r="CM1167" s="1"/>
  <c r="CL1169"/>
  <c r="CM1169" s="1"/>
  <c r="CL1171"/>
  <c r="CM1171" s="1"/>
  <c r="CL1173"/>
  <c r="CM1173" s="1"/>
  <c r="CL1175"/>
  <c r="CM1175" s="1"/>
  <c r="CL1177"/>
  <c r="CM1177" s="1"/>
  <c r="CR1177" s="1"/>
  <c r="CL1179"/>
  <c r="CM1179" s="1"/>
  <c r="CL1181"/>
  <c r="CM1181" s="1"/>
  <c r="CL1183"/>
  <c r="CM1183" s="1"/>
  <c r="CL1185"/>
  <c r="CM1185" s="1"/>
  <c r="CL1187"/>
  <c r="CM1187" s="1"/>
  <c r="CL1189"/>
  <c r="CM1189" s="1"/>
  <c r="CL1191"/>
  <c r="CM1191" s="1"/>
  <c r="CL1537"/>
  <c r="CM1537" s="1"/>
  <c r="CR1537" s="1"/>
  <c r="CL1545"/>
  <c r="CM1545" s="1"/>
  <c r="CL1553"/>
  <c r="CM1553" s="1"/>
  <c r="CR1553" s="1"/>
  <c r="CL1569"/>
  <c r="CM1569" s="1"/>
  <c r="CL1577"/>
  <c r="CM1577" s="1"/>
  <c r="CR1577" s="1"/>
  <c r="CL1585"/>
  <c r="CM1585" s="1"/>
  <c r="CL1593"/>
  <c r="CM1593" s="1"/>
  <c r="CL1601"/>
  <c r="CM1601" s="1"/>
  <c r="CL1609"/>
  <c r="CM1609" s="1"/>
  <c r="CL1617"/>
  <c r="CM1617" s="1"/>
  <c r="CL1625"/>
  <c r="CM1625" s="1"/>
  <c r="CR1625" s="1"/>
  <c r="CL1633"/>
  <c r="CM1633" s="1"/>
  <c r="CL1641"/>
  <c r="CM1641" s="1"/>
  <c r="CL1649"/>
  <c r="CM1649" s="1"/>
  <c r="CL1657"/>
  <c r="CM1657" s="1"/>
  <c r="CL1665"/>
  <c r="CM1665" s="1"/>
  <c r="CL1673"/>
  <c r="CM1673" s="1"/>
  <c r="CL1681"/>
  <c r="CM1681" s="1"/>
  <c r="CL1689"/>
  <c r="CM1689" s="1"/>
  <c r="CL1697"/>
  <c r="CM1697" s="1"/>
  <c r="CL1705"/>
  <c r="CM1705" s="1"/>
  <c r="CR1705" s="1"/>
  <c r="CL1713"/>
  <c r="CM1713" s="1"/>
  <c r="CL1737"/>
  <c r="CM1737" s="1"/>
  <c r="CL1745"/>
  <c r="CM1745" s="1"/>
  <c r="CL1753"/>
  <c r="CM1753" s="1"/>
  <c r="CL1761"/>
  <c r="CM1761" s="1"/>
  <c r="CL1769"/>
  <c r="CM1769" s="1"/>
  <c r="CL1793"/>
  <c r="CM1793" s="1"/>
  <c r="CL1801"/>
  <c r="CM1801" s="1"/>
  <c r="CL1809"/>
  <c r="CM1809" s="1"/>
  <c r="CL1817"/>
  <c r="CM1817" s="1"/>
  <c r="CL1825"/>
  <c r="CM1825" s="1"/>
  <c r="CL1833"/>
  <c r="CM1833" s="1"/>
  <c r="CL1840"/>
  <c r="CM1840" s="1"/>
  <c r="CL1848"/>
  <c r="CM1848" s="1"/>
  <c r="CL1856"/>
  <c r="CM1856" s="1"/>
  <c r="CL1872"/>
  <c r="CM1872" s="1"/>
  <c r="CL1880"/>
  <c r="CM1880" s="1"/>
  <c r="CL1888"/>
  <c r="CM1888" s="1"/>
  <c r="CR1888" s="1"/>
  <c r="CL1896"/>
  <c r="CM1896" s="1"/>
  <c r="CL1904"/>
  <c r="CM1904" s="1"/>
  <c r="CL1912"/>
  <c r="CM1912" s="1"/>
  <c r="CL1920"/>
  <c r="CM1920" s="1"/>
  <c r="CL1928"/>
  <c r="CM1928" s="1"/>
  <c r="CL1936"/>
  <c r="CM1936" s="1"/>
  <c r="CO1534"/>
  <c r="CO1532"/>
  <c r="CO1530"/>
  <c r="CO1528"/>
  <c r="CO1526"/>
  <c r="CO1524"/>
  <c r="CO1522"/>
  <c r="CO1520"/>
  <c r="CO1518"/>
  <c r="CO1516"/>
  <c r="CO1514"/>
  <c r="CO1512"/>
  <c r="CO1510"/>
  <c r="CO1508"/>
  <c r="CO1506"/>
  <c r="CO1504"/>
  <c r="CO1502"/>
  <c r="CO1500"/>
  <c r="CO1498"/>
  <c r="CO1496"/>
  <c r="CO1494"/>
  <c r="CO1492"/>
  <c r="CO1490"/>
  <c r="CO1488"/>
  <c r="CO1486"/>
  <c r="CO1484"/>
  <c r="CO1482"/>
  <c r="CO1480"/>
  <c r="CO1478"/>
  <c r="CO1476"/>
  <c r="CO1474"/>
  <c r="CO1472"/>
  <c r="CO1470"/>
  <c r="CO1468"/>
  <c r="CO1466"/>
  <c r="CO1464"/>
  <c r="CO1462"/>
  <c r="CO1460"/>
  <c r="CO1458"/>
  <c r="CO1456"/>
  <c r="CO1454"/>
  <c r="CO1452"/>
  <c r="CO1450"/>
  <c r="CO1448"/>
  <c r="CO1446"/>
  <c r="CO1444"/>
  <c r="CO1442"/>
  <c r="CO1440"/>
  <c r="CO1438"/>
  <c r="CO1436"/>
  <c r="CO1434"/>
  <c r="CO1432"/>
  <c r="CO1430"/>
  <c r="CO1428"/>
  <c r="CO1426"/>
  <c r="CO1424"/>
  <c r="CO1422"/>
  <c r="CO1420"/>
  <c r="CO1418"/>
  <c r="CO1416"/>
  <c r="CO1414"/>
  <c r="CO1412"/>
  <c r="CO1410"/>
  <c r="CO1408"/>
  <c r="CO1406"/>
  <c r="CO1404"/>
  <c r="CO1402"/>
  <c r="CO1400"/>
  <c r="CO1398"/>
  <c r="CO1396"/>
  <c r="CO1394"/>
  <c r="CO1392"/>
  <c r="CO1390"/>
  <c r="CO1388"/>
  <c r="CO1386"/>
  <c r="CO1384"/>
  <c r="CO1382"/>
  <c r="CO1380"/>
  <c r="CO1378"/>
  <c r="CO1376"/>
  <c r="CO1374"/>
  <c r="CO1372"/>
  <c r="CO1370"/>
  <c r="CO1368"/>
  <c r="CO1366"/>
  <c r="CO1364"/>
  <c r="CO1362"/>
  <c r="CO1360"/>
  <c r="CO1358"/>
  <c r="CO1356"/>
  <c r="CO1354"/>
  <c r="CO1352"/>
  <c r="CO1350"/>
  <c r="CO1348"/>
  <c r="CO1346"/>
  <c r="CO1344"/>
  <c r="CO1342"/>
  <c r="CO1340"/>
  <c r="CO1338"/>
  <c r="CO1336"/>
  <c r="CO1334"/>
  <c r="CO1332"/>
  <c r="CO1330"/>
  <c r="CO1328"/>
  <c r="CO1326"/>
  <c r="CO1324"/>
  <c r="CO1322"/>
  <c r="CO1320"/>
  <c r="CO1318"/>
  <c r="CO1316"/>
  <c r="CO1314"/>
  <c r="CO1312"/>
  <c r="CO1310"/>
  <c r="CO1308"/>
  <c r="CO1306"/>
  <c r="CO1304"/>
  <c r="CO1302"/>
  <c r="CO1300"/>
  <c r="CO1298"/>
  <c r="CO1296"/>
  <c r="CO1294"/>
  <c r="CO1292"/>
  <c r="CO1290"/>
  <c r="CO1288"/>
  <c r="CO1286"/>
  <c r="CO1284"/>
  <c r="CO1282"/>
  <c r="CO1280"/>
  <c r="CO1278"/>
  <c r="CO1276"/>
  <c r="CO1274"/>
  <c r="CO1272"/>
  <c r="CO1270"/>
  <c r="CO1268"/>
  <c r="CO1266"/>
  <c r="CO1264"/>
  <c r="CO1262"/>
  <c r="CO1260"/>
  <c r="CO1258"/>
  <c r="CO1256"/>
  <c r="CO1254"/>
  <c r="CO1252"/>
  <c r="CO1250"/>
  <c r="CO1248"/>
  <c r="CO1246"/>
  <c r="CO1244"/>
  <c r="CO1242"/>
  <c r="CO1240"/>
  <c r="CO1238"/>
  <c r="CO1236"/>
  <c r="CO1234"/>
  <c r="CO1232"/>
  <c r="CO1230"/>
  <c r="CO1228"/>
  <c r="CO1226"/>
  <c r="CO1224"/>
  <c r="CO1222"/>
  <c r="CO1220"/>
  <c r="CO1218"/>
  <c r="CO1216"/>
  <c r="CO1214"/>
  <c r="CO1212"/>
  <c r="CO1210"/>
  <c r="CO1208"/>
  <c r="CO1206"/>
  <c r="CO1204"/>
  <c r="CO1202"/>
  <c r="CO1200"/>
  <c r="CO1198"/>
  <c r="CO1196"/>
  <c r="CO1194"/>
  <c r="CL222"/>
  <c r="CM222" s="1"/>
  <c r="CL742"/>
  <c r="CM742" s="1"/>
  <c r="CL388"/>
  <c r="CM388" s="1"/>
  <c r="CL940"/>
  <c r="CM940" s="1"/>
  <c r="CL392"/>
  <c r="CM392" s="1"/>
  <c r="CL79"/>
  <c r="CM79" s="1"/>
  <c r="CL728"/>
  <c r="CM728" s="1"/>
  <c r="CL376"/>
  <c r="CM376" s="1"/>
  <c r="CL373"/>
  <c r="CM373" s="1"/>
  <c r="CO744"/>
  <c r="CL745"/>
  <c r="CM745" s="1"/>
  <c r="CO945"/>
  <c r="CL394"/>
  <c r="CM394" s="1"/>
  <c r="CR394" s="1"/>
  <c r="CO396"/>
  <c r="CL397"/>
  <c r="CM397" s="1"/>
  <c r="CO545"/>
  <c r="CL948"/>
  <c r="CM948" s="1"/>
  <c r="CO398"/>
  <c r="CL546"/>
  <c r="CM546" s="1"/>
  <c r="CO403"/>
  <c r="CL753"/>
  <c r="CM753" s="1"/>
  <c r="CR753" s="1"/>
  <c r="CO405"/>
  <c r="CL953"/>
  <c r="CM953" s="1"/>
  <c r="CO154"/>
  <c r="CL547"/>
  <c r="CM547" s="1"/>
  <c r="CR547" s="1"/>
  <c r="CO406"/>
  <c r="CL226"/>
  <c r="CM226" s="1"/>
  <c r="CO548"/>
  <c r="CL227"/>
  <c r="CM227" s="1"/>
  <c r="CO155"/>
  <c r="CL549"/>
  <c r="CM549" s="1"/>
  <c r="CO30"/>
  <c r="CL757"/>
  <c r="CM757" s="1"/>
  <c r="CR757" s="1"/>
  <c r="CO408"/>
  <c r="CL85"/>
  <c r="CM85" s="1"/>
  <c r="CO411"/>
  <c r="CL758"/>
  <c r="CM758" s="1"/>
  <c r="CO759"/>
  <c r="CL762"/>
  <c r="CM762" s="1"/>
  <c r="CO958"/>
  <c r="CL230"/>
  <c r="CM230" s="1"/>
  <c r="CR230" s="1"/>
  <c r="CO763"/>
  <c r="CL158"/>
  <c r="CM158" s="1"/>
  <c r="CO960"/>
  <c r="CL765"/>
  <c r="CM765" s="1"/>
  <c r="CO160"/>
  <c r="CL31"/>
  <c r="CM31" s="1"/>
  <c r="CO161"/>
  <c r="CL32"/>
  <c r="CM32" s="1"/>
  <c r="CR32" s="1"/>
  <c r="CO554"/>
  <c r="CL769"/>
  <c r="CM769" s="1"/>
  <c r="CO771"/>
  <c r="CL88"/>
  <c r="CM88" s="1"/>
  <c r="CO233"/>
  <c r="CL772"/>
  <c r="CM772" s="1"/>
  <c r="CO774"/>
  <c r="CL775"/>
  <c r="CM775" s="1"/>
  <c r="CO777"/>
  <c r="CL416"/>
  <c r="CM416" s="1"/>
  <c r="CO417"/>
  <c r="CL418"/>
  <c r="CM418" s="1"/>
  <c r="CO964"/>
  <c r="CL419"/>
  <c r="CM419" s="1"/>
  <c r="CO234"/>
  <c r="CL778"/>
  <c r="CM778" s="1"/>
  <c r="CR778" s="1"/>
  <c r="CO966"/>
  <c r="CL35"/>
  <c r="CM35" s="1"/>
  <c r="CO235"/>
  <c r="CL967"/>
  <c r="CM967" s="1"/>
  <c r="CR967" s="1"/>
  <c r="CO422"/>
  <c r="CL423"/>
  <c r="CM423" s="1"/>
  <c r="CO424"/>
  <c r="CL969"/>
  <c r="CM969" s="1"/>
  <c r="CR969" s="1"/>
  <c r="CO779"/>
  <c r="CL163"/>
  <c r="CM163" s="1"/>
  <c r="CO236"/>
  <c r="CL425"/>
  <c r="CM425" s="1"/>
  <c r="CO237"/>
  <c r="CL970"/>
  <c r="CM970" s="1"/>
  <c r="CO426"/>
  <c r="CL427"/>
  <c r="CM427" s="1"/>
  <c r="CO238"/>
  <c r="CL91"/>
  <c r="CM91" s="1"/>
  <c r="CO780"/>
  <c r="CL971"/>
  <c r="CM971" s="1"/>
  <c r="CR971" s="1"/>
  <c r="CO781"/>
  <c r="CL555"/>
  <c r="CM555" s="1"/>
  <c r="CO782"/>
  <c r="CL239"/>
  <c r="CM239" s="1"/>
  <c r="CO783"/>
  <c r="CL784"/>
  <c r="CM784" s="1"/>
  <c r="CR784" s="1"/>
  <c r="CO164"/>
  <c r="CL428"/>
  <c r="CM428" s="1"/>
  <c r="CO556"/>
  <c r="CL431"/>
  <c r="CM431" s="1"/>
  <c r="CO432"/>
  <c r="CL786"/>
  <c r="CM786" s="1"/>
  <c r="CL240"/>
  <c r="CM240" s="1"/>
  <c r="CL166"/>
  <c r="CM166" s="1"/>
  <c r="CL788"/>
  <c r="CM788" s="1"/>
  <c r="CL434"/>
  <c r="CM434" s="1"/>
  <c r="CL245"/>
  <c r="CM245" s="1"/>
  <c r="CL438"/>
  <c r="CM438" s="1"/>
  <c r="CL807"/>
  <c r="CM807" s="1"/>
  <c r="CL984"/>
  <c r="CM984" s="1"/>
  <c r="CL992"/>
  <c r="CM992" s="1"/>
  <c r="CL99"/>
  <c r="CM99" s="1"/>
  <c r="CL252"/>
  <c r="CM252" s="1"/>
  <c r="CL831"/>
  <c r="CM831" s="1"/>
  <c r="CL464"/>
  <c r="CM464" s="1"/>
  <c r="CL1012"/>
  <c r="CM1012" s="1"/>
  <c r="CL1028"/>
  <c r="CM1028" s="1"/>
  <c r="CL1033"/>
  <c r="CM1033" s="1"/>
  <c r="CR1033" s="1"/>
  <c r="CL1045"/>
  <c r="CM1045" s="1"/>
  <c r="CL1051"/>
  <c r="CM1051" s="1"/>
  <c r="CR1051" s="1"/>
  <c r="CL1064"/>
  <c r="CM1064" s="1"/>
  <c r="CL1077"/>
  <c r="CM1077" s="1"/>
  <c r="CR1077" s="1"/>
  <c r="CL1085"/>
  <c r="CM1085" s="1"/>
  <c r="CL1103"/>
  <c r="CM1103" s="1"/>
  <c r="CR1012" s="1"/>
  <c r="CL1117"/>
  <c r="CM1117" s="1"/>
  <c r="CL1125"/>
  <c r="CM1125" s="1"/>
  <c r="CL1139"/>
  <c r="CM1139" s="1"/>
  <c r="CL1142"/>
  <c r="CM1142" s="1"/>
  <c r="CL1144"/>
  <c r="CM1144" s="1"/>
  <c r="CL1193"/>
  <c r="CM1193" s="1"/>
  <c r="CL1195"/>
  <c r="CM1195" s="1"/>
  <c r="CL1197"/>
  <c r="CM1197" s="1"/>
  <c r="CR1197" s="1"/>
  <c r="CL1199"/>
  <c r="CM1199" s="1"/>
  <c r="CL1201"/>
  <c r="CM1201" s="1"/>
  <c r="CR1201" s="1"/>
  <c r="CL1203"/>
  <c r="CM1203" s="1"/>
  <c r="CL1205"/>
  <c r="CM1205" s="1"/>
  <c r="CL1207"/>
  <c r="CM1207" s="1"/>
  <c r="CL1209"/>
  <c r="CM1209" s="1"/>
  <c r="CL1211"/>
  <c r="CM1211" s="1"/>
  <c r="CL1213"/>
  <c r="CM1213" s="1"/>
  <c r="CL1215"/>
  <c r="CM1215" s="1"/>
  <c r="CL1217"/>
  <c r="CM1217" s="1"/>
  <c r="CL1219"/>
  <c r="CM1219" s="1"/>
  <c r="CL1221"/>
  <c r="CM1221" s="1"/>
  <c r="CL1223"/>
  <c r="CM1223" s="1"/>
  <c r="CL1225"/>
  <c r="CM1225" s="1"/>
  <c r="CL1227"/>
  <c r="CM1227" s="1"/>
  <c r="CL1229"/>
  <c r="CM1229" s="1"/>
  <c r="CL1231"/>
  <c r="CM1231" s="1"/>
  <c r="CL1233"/>
  <c r="CM1233" s="1"/>
  <c r="CR1233" s="1"/>
  <c r="CL1235"/>
  <c r="CM1235" s="1"/>
  <c r="CL1237"/>
  <c r="CM1237" s="1"/>
  <c r="CL1239"/>
  <c r="CM1239" s="1"/>
  <c r="CL1241"/>
  <c r="CM1241" s="1"/>
  <c r="CL1243"/>
  <c r="CM1243" s="1"/>
  <c r="CL1245"/>
  <c r="CM1245" s="1"/>
  <c r="CL1247"/>
  <c r="CM1247" s="1"/>
  <c r="CL1249"/>
  <c r="CM1249" s="1"/>
  <c r="CR1249" s="1"/>
  <c r="CL1251"/>
  <c r="CM1251" s="1"/>
  <c r="CL1253"/>
  <c r="CM1253" s="1"/>
  <c r="CL1255"/>
  <c r="CM1255" s="1"/>
  <c r="CL1257"/>
  <c r="CM1257" s="1"/>
  <c r="CL1259"/>
  <c r="CM1259" s="1"/>
  <c r="CL1261"/>
  <c r="CM1261" s="1"/>
  <c r="CR1261" s="1"/>
  <c r="CL1263"/>
  <c r="CM1263" s="1"/>
  <c r="CL1265"/>
  <c r="CM1265" s="1"/>
  <c r="CL1267"/>
  <c r="CM1267" s="1"/>
  <c r="CL1269"/>
  <c r="CM1269" s="1"/>
  <c r="CL1271"/>
  <c r="CM1271" s="1"/>
  <c r="CL1273"/>
  <c r="CM1273" s="1"/>
  <c r="CL1275"/>
  <c r="CM1275" s="1"/>
  <c r="CL1277"/>
  <c r="CM1277" s="1"/>
  <c r="CL1279"/>
  <c r="CM1279" s="1"/>
  <c r="CL1281"/>
  <c r="CM1281" s="1"/>
  <c r="CL1283"/>
  <c r="CM1283" s="1"/>
  <c r="CL1285"/>
  <c r="CM1285" s="1"/>
  <c r="CL1287"/>
  <c r="CM1287" s="1"/>
  <c r="CL1289"/>
  <c r="CM1289" s="1"/>
  <c r="CL1291"/>
  <c r="CM1291" s="1"/>
  <c r="CL1293"/>
  <c r="CM1293" s="1"/>
  <c r="CL1295"/>
  <c r="CM1295" s="1"/>
  <c r="CL1297"/>
  <c r="CM1297" s="1"/>
  <c r="CL1299"/>
  <c r="CM1299" s="1"/>
  <c r="CL1301"/>
  <c r="CM1301" s="1"/>
  <c r="CL1303"/>
  <c r="CM1303" s="1"/>
  <c r="CL1305"/>
  <c r="CM1305" s="1"/>
  <c r="CR1305" s="1"/>
  <c r="CL1307"/>
  <c r="CM1307" s="1"/>
  <c r="CL1309"/>
  <c r="CM1309" s="1"/>
  <c r="CR1309" s="1"/>
  <c r="CL1311"/>
  <c r="CM1311" s="1"/>
  <c r="CL1313"/>
  <c r="CM1313" s="1"/>
  <c r="CL1315"/>
  <c r="CM1315" s="1"/>
  <c r="CL1317"/>
  <c r="CM1317" s="1"/>
  <c r="CR1317" s="1"/>
  <c r="CL1319"/>
  <c r="CM1319" s="1"/>
  <c r="CL1321"/>
  <c r="CM1321" s="1"/>
  <c r="CL1323"/>
  <c r="CM1323" s="1"/>
  <c r="CL1325"/>
  <c r="CM1325" s="1"/>
  <c r="CL1327"/>
  <c r="CM1327" s="1"/>
  <c r="CL1329"/>
  <c r="CM1329" s="1"/>
  <c r="CL1331"/>
  <c r="CM1331" s="1"/>
  <c r="CL1333"/>
  <c r="CM1333" s="1"/>
  <c r="CR1333" s="1"/>
  <c r="CL1335"/>
  <c r="CM1335" s="1"/>
  <c r="CL1337"/>
  <c r="CM1337" s="1"/>
  <c r="CL1339"/>
  <c r="CM1339" s="1"/>
  <c r="CL1341"/>
  <c r="CM1341" s="1"/>
  <c r="CL1343"/>
  <c r="CM1343" s="1"/>
  <c r="CL1345"/>
  <c r="CM1345" s="1"/>
  <c r="CL1347"/>
  <c r="CM1347" s="1"/>
  <c r="CL1349"/>
  <c r="CM1349" s="1"/>
  <c r="CL1351"/>
  <c r="CM1351" s="1"/>
  <c r="CL1353"/>
  <c r="CM1353" s="1"/>
  <c r="CL1355"/>
  <c r="CM1355" s="1"/>
  <c r="CL1357"/>
  <c r="CM1357" s="1"/>
  <c r="CL1359"/>
  <c r="CM1359" s="1"/>
  <c r="CL1361"/>
  <c r="CM1361" s="1"/>
  <c r="CL1363"/>
  <c r="CM1363" s="1"/>
  <c r="CL1365"/>
  <c r="CM1365" s="1"/>
  <c r="CL1367"/>
  <c r="CM1367" s="1"/>
  <c r="CL1369"/>
  <c r="CM1369" s="1"/>
  <c r="CL1371"/>
  <c r="CM1371" s="1"/>
  <c r="CL1373"/>
  <c r="CM1373" s="1"/>
  <c r="CR1373" s="1"/>
  <c r="CL1375"/>
  <c r="CM1375" s="1"/>
  <c r="CL1377"/>
  <c r="CM1377" s="1"/>
  <c r="CR1377" s="1"/>
  <c r="CL1379"/>
  <c r="CM1379" s="1"/>
  <c r="CL1381"/>
  <c r="CM1381" s="1"/>
  <c r="CL1383"/>
  <c r="CM1383" s="1"/>
  <c r="CL1385"/>
  <c r="CM1385" s="1"/>
  <c r="CL1387"/>
  <c r="CM1387" s="1"/>
  <c r="CL1389"/>
  <c r="CM1389" s="1"/>
  <c r="CL1391"/>
  <c r="CM1391" s="1"/>
  <c r="CL1393"/>
  <c r="CM1393" s="1"/>
  <c r="CL1395"/>
  <c r="CM1395" s="1"/>
  <c r="CL1397"/>
  <c r="CM1397" s="1"/>
  <c r="CL1399"/>
  <c r="CM1399" s="1"/>
  <c r="CL1401"/>
  <c r="CM1401" s="1"/>
  <c r="CL1403"/>
  <c r="CM1403" s="1"/>
  <c r="CL1405"/>
  <c r="CM1405" s="1"/>
  <c r="CL1407"/>
  <c r="CM1407" s="1"/>
  <c r="CL1409"/>
  <c r="CM1409" s="1"/>
  <c r="CL1411"/>
  <c r="CM1411" s="1"/>
  <c r="CL1413"/>
  <c r="CM1413" s="1"/>
  <c r="CL1415"/>
  <c r="CM1415" s="1"/>
  <c r="CL1417"/>
  <c r="CM1417" s="1"/>
  <c r="CL1419"/>
  <c r="CM1419" s="1"/>
  <c r="CL1421"/>
  <c r="CM1421" s="1"/>
  <c r="CL1423"/>
  <c r="CM1423" s="1"/>
  <c r="CL1425"/>
  <c r="CM1425" s="1"/>
  <c r="CL1427"/>
  <c r="CM1427" s="1"/>
  <c r="CL1429"/>
  <c r="CM1429" s="1"/>
  <c r="CL1431"/>
  <c r="CM1431" s="1"/>
  <c r="CL1433"/>
  <c r="CM1433" s="1"/>
  <c r="CL1435"/>
  <c r="CM1435" s="1"/>
  <c r="CL1437"/>
  <c r="CM1437" s="1"/>
  <c r="CL1439"/>
  <c r="CM1439" s="1"/>
  <c r="CL1441"/>
  <c r="CM1441" s="1"/>
  <c r="CL1443"/>
  <c r="CM1443" s="1"/>
  <c r="CL1445"/>
  <c r="CM1445" s="1"/>
  <c r="CL1447"/>
  <c r="CM1447" s="1"/>
  <c r="CL1449"/>
  <c r="CM1449" s="1"/>
  <c r="CL1451"/>
  <c r="CM1451" s="1"/>
  <c r="CL1453"/>
  <c r="CM1453" s="1"/>
  <c r="CL1455"/>
  <c r="CM1455" s="1"/>
  <c r="CL1457"/>
  <c r="CM1457" s="1"/>
  <c r="CL1459"/>
  <c r="CM1459" s="1"/>
  <c r="CL1461"/>
  <c r="CM1461" s="1"/>
  <c r="CL1463"/>
  <c r="CM1463" s="1"/>
  <c r="CL1465"/>
  <c r="CM1465" s="1"/>
  <c r="CL1467"/>
  <c r="CM1467" s="1"/>
  <c r="CL1469"/>
  <c r="CM1469" s="1"/>
  <c r="CL1471"/>
  <c r="CM1471" s="1"/>
  <c r="CL1473"/>
  <c r="CM1473" s="1"/>
  <c r="CL1475"/>
  <c r="CM1475" s="1"/>
  <c r="CL1477"/>
  <c r="CM1477" s="1"/>
  <c r="CL1479"/>
  <c r="CM1479" s="1"/>
  <c r="CL1481"/>
  <c r="CM1481" s="1"/>
  <c r="CR1481" s="1"/>
  <c r="CL1483"/>
  <c r="CM1483" s="1"/>
  <c r="CL1485"/>
  <c r="CM1485" s="1"/>
  <c r="CR1485" s="1"/>
  <c r="CL1487"/>
  <c r="CM1487" s="1"/>
  <c r="CL1489"/>
  <c r="CM1489" s="1"/>
  <c r="CL1491"/>
  <c r="CM1491" s="1"/>
  <c r="CL1493"/>
  <c r="CM1493" s="1"/>
  <c r="CR1493" s="1"/>
  <c r="CL1495"/>
  <c r="CM1495" s="1"/>
  <c r="CL1497"/>
  <c r="CM1497" s="1"/>
  <c r="CL1499"/>
  <c r="CM1499" s="1"/>
  <c r="CL1501"/>
  <c r="CM1501" s="1"/>
  <c r="CR1501" s="1"/>
  <c r="CL1503"/>
  <c r="CM1503" s="1"/>
  <c r="CL1505"/>
  <c r="CM1505" s="1"/>
  <c r="CL1507"/>
  <c r="CM1507" s="1"/>
  <c r="CL1509"/>
  <c r="CM1509" s="1"/>
  <c r="CR1509" s="1"/>
  <c r="CL1511"/>
  <c r="CM1511" s="1"/>
  <c r="CL1513"/>
  <c r="CM1513" s="1"/>
  <c r="CL1515"/>
  <c r="CM1515" s="1"/>
  <c r="CL1517"/>
  <c r="CM1517" s="1"/>
  <c r="CL1519"/>
  <c r="CM1519" s="1"/>
  <c r="CL1521"/>
  <c r="CM1521" s="1"/>
  <c r="CR1521" s="1"/>
  <c r="CL1523"/>
  <c r="CM1523" s="1"/>
  <c r="CL1525"/>
  <c r="CM1525" s="1"/>
  <c r="CL1527"/>
  <c r="CM1527" s="1"/>
  <c r="CL1529"/>
  <c r="CM1529" s="1"/>
  <c r="CL1531"/>
  <c r="CM1531" s="1"/>
  <c r="CL1533"/>
  <c r="CM1533" s="1"/>
  <c r="CL1535"/>
  <c r="CM1535" s="1"/>
  <c r="CL1539"/>
  <c r="CM1539" s="1"/>
  <c r="CL1543"/>
  <c r="CM1543" s="1"/>
  <c r="CL1547"/>
  <c r="CM1547" s="1"/>
  <c r="CR1547" s="1"/>
  <c r="CL1551"/>
  <c r="CM1551" s="1"/>
  <c r="CL1555"/>
  <c r="CM1555" s="1"/>
  <c r="CL1559"/>
  <c r="CM1559" s="1"/>
  <c r="CL1563"/>
  <c r="CM1563" s="1"/>
  <c r="CR1563" s="1"/>
  <c r="CL1567"/>
  <c r="CM1567" s="1"/>
  <c r="CL1571"/>
  <c r="CM1571" s="1"/>
  <c r="CL1575"/>
  <c r="CM1575" s="1"/>
  <c r="CL1579"/>
  <c r="CM1579" s="1"/>
  <c r="CL1583"/>
  <c r="CM1583" s="1"/>
  <c r="CL1587"/>
  <c r="CM1587" s="1"/>
  <c r="CL1591"/>
  <c r="CM1591" s="1"/>
  <c r="CL1595"/>
  <c r="CM1595" s="1"/>
  <c r="CL1599"/>
  <c r="CM1599" s="1"/>
  <c r="CL1603"/>
  <c r="CM1603" s="1"/>
  <c r="CL1607"/>
  <c r="CM1607" s="1"/>
  <c r="CL1611"/>
  <c r="CM1611" s="1"/>
  <c r="CL1615"/>
  <c r="CM1615" s="1"/>
  <c r="CL1619"/>
  <c r="CM1619" s="1"/>
  <c r="CL1623"/>
  <c r="CM1623" s="1"/>
  <c r="CL1627"/>
  <c r="CM1627" s="1"/>
  <c r="CL1631"/>
  <c r="CM1631" s="1"/>
  <c r="CL1635"/>
  <c r="CM1635" s="1"/>
  <c r="CL1639"/>
  <c r="CM1639" s="1"/>
  <c r="CL1643"/>
  <c r="CM1643" s="1"/>
  <c r="CL1647"/>
  <c r="CM1647" s="1"/>
  <c r="CL1651"/>
  <c r="CM1651" s="1"/>
  <c r="CR1651" s="1"/>
  <c r="CL1655"/>
  <c r="CM1655" s="1"/>
  <c r="CL1659"/>
  <c r="CM1659" s="1"/>
  <c r="CR1659" s="1"/>
  <c r="CL1663"/>
  <c r="CM1663" s="1"/>
  <c r="CL1667"/>
  <c r="CM1667" s="1"/>
  <c r="CL1671"/>
  <c r="CM1671" s="1"/>
  <c r="CL1675"/>
  <c r="CM1675" s="1"/>
  <c r="CL1679"/>
  <c r="CM1679" s="1"/>
  <c r="CL1683"/>
  <c r="CM1683" s="1"/>
  <c r="CL1687"/>
  <c r="CM1687" s="1"/>
  <c r="CL1691"/>
  <c r="CM1691" s="1"/>
  <c r="CR1691" s="1"/>
  <c r="CL1695"/>
  <c r="CM1695" s="1"/>
  <c r="CL1699"/>
  <c r="CM1699" s="1"/>
  <c r="CL1703"/>
  <c r="CM1703" s="1"/>
  <c r="CL1707"/>
  <c r="CM1707" s="1"/>
  <c r="CL1711"/>
  <c r="CM1711" s="1"/>
  <c r="CL1715"/>
  <c r="CM1715" s="1"/>
  <c r="CR1715" s="1"/>
  <c r="CL1719"/>
  <c r="CM1719" s="1"/>
  <c r="CL1723"/>
  <c r="CM1723" s="1"/>
  <c r="CL1727"/>
  <c r="CM1727" s="1"/>
  <c r="CL1731"/>
  <c r="CM1731" s="1"/>
  <c r="CR1731" s="1"/>
  <c r="CL1735"/>
  <c r="CM1735" s="1"/>
  <c r="CL1739"/>
  <c r="CM1739" s="1"/>
  <c r="CR1739" s="1"/>
  <c r="CL1743"/>
  <c r="CM1743" s="1"/>
  <c r="CL1747"/>
  <c r="CM1747" s="1"/>
  <c r="CL1751"/>
  <c r="CM1751" s="1"/>
  <c r="CL1755"/>
  <c r="CM1755" s="1"/>
  <c r="CL1759"/>
  <c r="CM1759" s="1"/>
  <c r="CL1763"/>
  <c r="CM1763" s="1"/>
  <c r="CR1763" s="1"/>
  <c r="CL1767"/>
  <c r="CM1767" s="1"/>
  <c r="CL1771"/>
  <c r="CM1771" s="1"/>
  <c r="CL1775"/>
  <c r="CM1775" s="1"/>
  <c r="CL1779"/>
  <c r="CM1779" s="1"/>
  <c r="CL1783"/>
  <c r="CM1783" s="1"/>
  <c r="CL1787"/>
  <c r="CM1787" s="1"/>
  <c r="CL1791"/>
  <c r="CM1791" s="1"/>
  <c r="CL1795"/>
  <c r="CM1795" s="1"/>
  <c r="CL1799"/>
  <c r="CM1799" s="1"/>
  <c r="CL1803"/>
  <c r="CM1803" s="1"/>
  <c r="CL1807"/>
  <c r="CM1807" s="1"/>
  <c r="CL1811"/>
  <c r="CM1811" s="1"/>
  <c r="CL1815"/>
  <c r="CM1815" s="1"/>
  <c r="CL1819"/>
  <c r="CM1819" s="1"/>
  <c r="CL1823"/>
  <c r="CM1823" s="1"/>
  <c r="CL1827"/>
  <c r="CM1827" s="1"/>
  <c r="CL1831"/>
  <c r="CM1831" s="1"/>
  <c r="CL1835"/>
  <c r="CM1835" s="1"/>
  <c r="CR1835" s="1"/>
  <c r="CL1838"/>
  <c r="CM1838" s="1"/>
  <c r="CL1842"/>
  <c r="CM1842" s="1"/>
  <c r="CL1846"/>
  <c r="CM1846" s="1"/>
  <c r="CL1850"/>
  <c r="CM1850" s="1"/>
  <c r="CL1854"/>
  <c r="CM1854" s="1"/>
  <c r="CL1858"/>
  <c r="CM1858" s="1"/>
  <c r="CL1862"/>
  <c r="CM1862" s="1"/>
  <c r="CL1866"/>
  <c r="CM1866" s="1"/>
  <c r="CR1866" s="1"/>
  <c r="CL1870"/>
  <c r="CM1870" s="1"/>
  <c r="CL1874"/>
  <c r="CM1874" s="1"/>
  <c r="CL1878"/>
  <c r="CM1878" s="1"/>
  <c r="CL1882"/>
  <c r="CM1882" s="1"/>
  <c r="CL1886"/>
  <c r="CM1886" s="1"/>
  <c r="CL1890"/>
  <c r="CM1890" s="1"/>
  <c r="CL1894"/>
  <c r="CM1894" s="1"/>
  <c r="CL1898"/>
  <c r="CM1898" s="1"/>
  <c r="CL1902"/>
  <c r="CM1902" s="1"/>
  <c r="CL1906"/>
  <c r="CM1906" s="1"/>
  <c r="CL1910"/>
  <c r="CM1910" s="1"/>
  <c r="CL1914"/>
  <c r="CM1914" s="1"/>
  <c r="CL1918"/>
  <c r="CM1918" s="1"/>
  <c r="CL1922"/>
  <c r="CM1922" s="1"/>
  <c r="CR1922" s="1"/>
  <c r="CL1926"/>
  <c r="CM1926" s="1"/>
  <c r="CL1930"/>
  <c r="CM1930" s="1"/>
  <c r="CL1934"/>
  <c r="CM1934" s="1"/>
  <c r="CL1938"/>
  <c r="CM1938" s="1"/>
  <c r="CR1938" s="1"/>
  <c r="CL1941"/>
  <c r="CL1943"/>
  <c r="CL1945"/>
  <c r="CL1947"/>
  <c r="CL1949"/>
  <c r="CL1951"/>
  <c r="CL1953"/>
  <c r="CL1955"/>
  <c r="CL1957"/>
  <c r="CL1959"/>
  <c r="CL1960"/>
  <c r="CM1960" s="1"/>
  <c r="CL1962"/>
  <c r="CM1962" s="1"/>
  <c r="CL1964"/>
  <c r="CM1964" s="1"/>
  <c r="CL1966"/>
  <c r="CM1966" s="1"/>
  <c r="CR1966" s="1"/>
  <c r="CL1968"/>
  <c r="CM1968" s="1"/>
  <c r="CL1970"/>
  <c r="CM1970" s="1"/>
  <c r="CL1972"/>
  <c r="CM1972" s="1"/>
  <c r="CL1974"/>
  <c r="CM1974" s="1"/>
  <c r="CL1976"/>
  <c r="CM1976" s="1"/>
  <c r="CL1978"/>
  <c r="CM1978" s="1"/>
  <c r="CL1980"/>
  <c r="CM1980" s="1"/>
  <c r="CL1982"/>
  <c r="CM1982" s="1"/>
  <c r="CL1984"/>
  <c r="CM1984" s="1"/>
  <c r="CL1986"/>
  <c r="CM1986" s="1"/>
  <c r="CL1988"/>
  <c r="CM1988" s="1"/>
  <c r="CL1990"/>
  <c r="CM1990" s="1"/>
  <c r="CL1992"/>
  <c r="CM1992" s="1"/>
  <c r="CL1994"/>
  <c r="CM1994" s="1"/>
  <c r="CL1996"/>
  <c r="CM1996" s="1"/>
  <c r="CL1998"/>
  <c r="CM1998" s="1"/>
  <c r="CR1998" s="1"/>
  <c r="BA9" i="7"/>
  <c r="CO537" i="1"/>
  <c r="CO2002"/>
  <c r="CO2001"/>
  <c r="CO2000"/>
  <c r="CO1999"/>
  <c r="CO1998"/>
  <c r="CO1997"/>
  <c r="CO1996"/>
  <c r="CO1995"/>
  <c r="CO1994"/>
  <c r="CO1993"/>
  <c r="CO1992"/>
  <c r="CO1991"/>
  <c r="CO1990"/>
  <c r="CO1989"/>
  <c r="CO1988"/>
  <c r="CO1987"/>
  <c r="CO1986"/>
  <c r="CO1985"/>
  <c r="CO1984"/>
  <c r="CO1983"/>
  <c r="CO1982"/>
  <c r="CO1981"/>
  <c r="CO1980"/>
  <c r="CO1979"/>
  <c r="CO1978"/>
  <c r="CO1977"/>
  <c r="CO1976"/>
  <c r="CO1975"/>
  <c r="CO1974"/>
  <c r="CO1973"/>
  <c r="CO1972"/>
  <c r="CO1971"/>
  <c r="CO1970"/>
  <c r="CO1969"/>
  <c r="CO1968"/>
  <c r="CO1967"/>
  <c r="CO1966"/>
  <c r="CO1965"/>
  <c r="CO1964"/>
  <c r="CO1963"/>
  <c r="CO1962"/>
  <c r="CO1961"/>
  <c r="CO1960"/>
  <c r="CO1959"/>
  <c r="CO1957"/>
  <c r="CO1955"/>
  <c r="CO1953"/>
  <c r="CO1951"/>
  <c r="CO1949"/>
  <c r="CO1947"/>
  <c r="CO1945"/>
  <c r="CO1943"/>
  <c r="CO1941"/>
  <c r="CO1939"/>
  <c r="CO1938"/>
  <c r="CO1936"/>
  <c r="CO1934"/>
  <c r="CO1932"/>
  <c r="CO1930"/>
  <c r="CO1928"/>
  <c r="CO1926"/>
  <c r="CO1924"/>
  <c r="CO1922"/>
  <c r="CO1920"/>
  <c r="CO1918"/>
  <c r="CO1916"/>
  <c r="CO1914"/>
  <c r="CO1912"/>
  <c r="CO1910"/>
  <c r="CO1908"/>
  <c r="CO1906"/>
  <c r="CO1904"/>
  <c r="CO1902"/>
  <c r="CO1900"/>
  <c r="CO1898"/>
  <c r="CO1896"/>
  <c r="CO1894"/>
  <c r="CO1892"/>
  <c r="CO1890"/>
  <c r="CO1888"/>
  <c r="CO1886"/>
  <c r="CO1884"/>
  <c r="CO1882"/>
  <c r="CO1880"/>
  <c r="CO1878"/>
  <c r="CO1876"/>
  <c r="CO1874"/>
  <c r="CO1872"/>
  <c r="CO1870"/>
  <c r="CO1868"/>
  <c r="CO1866"/>
  <c r="CO1864"/>
  <c r="CO1862"/>
  <c r="CO1860"/>
  <c r="CO1858"/>
  <c r="CO1856"/>
  <c r="CO1854"/>
  <c r="CO1852"/>
  <c r="CO1850"/>
  <c r="CO1848"/>
  <c r="CO1846"/>
  <c r="CO1844"/>
  <c r="CO1842"/>
  <c r="CO1840"/>
  <c r="CO1838"/>
  <c r="CO1958"/>
  <c r="CO1956"/>
  <c r="CO1954"/>
  <c r="CO1952"/>
  <c r="CO1950"/>
  <c r="CO1948"/>
  <c r="CO1946"/>
  <c r="CO1944"/>
  <c r="CO1942"/>
  <c r="CO1940"/>
  <c r="CO1835"/>
  <c r="CO1833"/>
  <c r="CO1831"/>
  <c r="CO1829"/>
  <c r="CO1827"/>
  <c r="CO1825"/>
  <c r="CO1823"/>
  <c r="CO1821"/>
  <c r="CO1819"/>
  <c r="CO1817"/>
  <c r="CO1815"/>
  <c r="CO1813"/>
  <c r="CO1811"/>
  <c r="CO1809"/>
  <c r="CO1807"/>
  <c r="CO1805"/>
  <c r="CO1803"/>
  <c r="CO1801"/>
  <c r="CO1799"/>
  <c r="CO1797"/>
  <c r="CO1795"/>
  <c r="CO1793"/>
  <c r="CO1791"/>
  <c r="CO1789"/>
  <c r="CO1787"/>
  <c r="CO1785"/>
  <c r="CO1783"/>
  <c r="CO1781"/>
  <c r="CO1779"/>
  <c r="CO1777"/>
  <c r="CO1775"/>
  <c r="CO1773"/>
  <c r="CO1771"/>
  <c r="CO1769"/>
  <c r="CO1767"/>
  <c r="CO1765"/>
  <c r="CO1763"/>
  <c r="CO1761"/>
  <c r="CO1759"/>
  <c r="CO1757"/>
  <c r="CO1755"/>
  <c r="CO1753"/>
  <c r="CO1751"/>
  <c r="CO1749"/>
  <c r="CO1747"/>
  <c r="CO1745"/>
  <c r="CO1743"/>
  <c r="CO1741"/>
  <c r="CO1739"/>
  <c r="CO1737"/>
  <c r="CO1735"/>
  <c r="CO1733"/>
  <c r="CO1731"/>
  <c r="CO1729"/>
  <c r="CO1727"/>
  <c r="CO1725"/>
  <c r="CO1723"/>
  <c r="CO1721"/>
  <c r="CO1719"/>
  <c r="CO1717"/>
  <c r="CO1715"/>
  <c r="CO1713"/>
  <c r="CO1711"/>
  <c r="CO1709"/>
  <c r="CO1707"/>
  <c r="CO1705"/>
  <c r="CO1703"/>
  <c r="CO1701"/>
  <c r="CO1699"/>
  <c r="CO1697"/>
  <c r="CO1695"/>
  <c r="CO1693"/>
  <c r="CO1691"/>
  <c r="CO1689"/>
  <c r="CO1687"/>
  <c r="CO1685"/>
  <c r="CO1683"/>
  <c r="CO1681"/>
  <c r="CO1679"/>
  <c r="CO1677"/>
  <c r="CO1675"/>
  <c r="CO1673"/>
  <c r="CO1671"/>
  <c r="CO1669"/>
  <c r="CO1667"/>
  <c r="CO1665"/>
  <c r="CO1663"/>
  <c r="CO1661"/>
  <c r="CO1659"/>
  <c r="CO1657"/>
  <c r="CO1655"/>
  <c r="CO1653"/>
  <c r="CO1651"/>
  <c r="CO1649"/>
  <c r="CO1647"/>
  <c r="CO1645"/>
  <c r="CO1643"/>
  <c r="CO1641"/>
  <c r="CO1639"/>
  <c r="CO1637"/>
  <c r="CO1635"/>
  <c r="CO1633"/>
  <c r="CO1631"/>
  <c r="CO1629"/>
  <c r="CO1627"/>
  <c r="CO1625"/>
  <c r="CO1623"/>
  <c r="CO1621"/>
  <c r="CO1619"/>
  <c r="CO1617"/>
  <c r="CO1615"/>
  <c r="CO1613"/>
  <c r="CO1611"/>
  <c r="CO1609"/>
  <c r="CO1607"/>
  <c r="CO1605"/>
  <c r="CO1603"/>
  <c r="CO1601"/>
  <c r="CO1599"/>
  <c r="CO1597"/>
  <c r="CO1595"/>
  <c r="CO1593"/>
  <c r="CO1591"/>
  <c r="CO1589"/>
  <c r="CO1587"/>
  <c r="CO1585"/>
  <c r="CO1583"/>
  <c r="CO1581"/>
  <c r="CO1579"/>
  <c r="CO1577"/>
  <c r="CO1575"/>
  <c r="CO1573"/>
  <c r="CO1571"/>
  <c r="CO1569"/>
  <c r="CO1567"/>
  <c r="CO1565"/>
  <c r="CO1563"/>
  <c r="CO1561"/>
  <c r="CO1559"/>
  <c r="CO1557"/>
  <c r="CO1555"/>
  <c r="CO1553"/>
  <c r="CO1551"/>
  <c r="CO1549"/>
  <c r="CO1547"/>
  <c r="CO1545"/>
  <c r="CO1543"/>
  <c r="CO1541"/>
  <c r="CO1539"/>
  <c r="CO1537"/>
  <c r="CO732"/>
  <c r="CO222"/>
  <c r="CO27"/>
  <c r="CO742"/>
  <c r="CO387"/>
  <c r="CO388"/>
  <c r="CO939"/>
  <c r="CO940"/>
  <c r="CO28"/>
  <c r="CO392"/>
  <c r="CO943"/>
  <c r="CO79"/>
  <c r="CO535"/>
  <c r="CO728"/>
  <c r="CO377"/>
  <c r="CO376"/>
  <c r="CO26"/>
  <c r="CO373"/>
  <c r="CL744"/>
  <c r="CM744" s="1"/>
  <c r="CR744" s="1"/>
  <c r="CO745"/>
  <c r="CL945"/>
  <c r="CM945" s="1"/>
  <c r="CO394"/>
  <c r="CL396"/>
  <c r="CM396" s="1"/>
  <c r="CO397"/>
  <c r="CL545"/>
  <c r="CM545" s="1"/>
  <c r="CR545" s="1"/>
  <c r="CO948"/>
  <c r="CL398"/>
  <c r="CM398" s="1"/>
  <c r="CO546"/>
  <c r="CL403"/>
  <c r="CM403" s="1"/>
  <c r="CO753"/>
  <c r="CL405"/>
  <c r="CM405" s="1"/>
  <c r="CR405" s="1"/>
  <c r="CO953"/>
  <c r="CL154"/>
  <c r="CM154" s="1"/>
  <c r="CO547"/>
  <c r="CL406"/>
  <c r="CM406" s="1"/>
  <c r="CR406" s="1"/>
  <c r="CO226"/>
  <c r="CL548"/>
  <c r="CM548" s="1"/>
  <c r="CO227"/>
  <c r="CL155"/>
  <c r="CM155" s="1"/>
  <c r="CO549"/>
  <c r="CL30"/>
  <c r="CM30" s="1"/>
  <c r="CO757"/>
  <c r="CL408"/>
  <c r="CM408" s="1"/>
  <c r="CR408" s="1"/>
  <c r="CO85"/>
  <c r="CL411"/>
  <c r="CM411" s="1"/>
  <c r="CO758"/>
  <c r="CL759"/>
  <c r="CM759" s="1"/>
  <c r="CO762"/>
  <c r="CL958"/>
  <c r="CM958" s="1"/>
  <c r="CO230"/>
  <c r="CL763"/>
  <c r="CM763" s="1"/>
  <c r="CR763" s="1"/>
  <c r="CO158"/>
  <c r="CL960"/>
  <c r="CM960" s="1"/>
  <c r="CO765"/>
  <c r="CL160"/>
  <c r="CM160" s="1"/>
  <c r="CO31"/>
  <c r="CL161"/>
  <c r="CM161" s="1"/>
  <c r="CO32"/>
  <c r="CL554"/>
  <c r="CM554" s="1"/>
  <c r="CO769"/>
  <c r="CL771"/>
  <c r="CM771" s="1"/>
  <c r="CO88"/>
  <c r="CL233"/>
  <c r="CM233" s="1"/>
  <c r="CO772"/>
  <c r="CL774"/>
  <c r="CM774" s="1"/>
  <c r="CO775"/>
  <c r="CL777"/>
  <c r="CM777" s="1"/>
  <c r="CO416"/>
  <c r="CL417"/>
  <c r="CM417" s="1"/>
  <c r="CR417" s="1"/>
  <c r="CO418"/>
  <c r="CL964"/>
  <c r="CM964" s="1"/>
  <c r="CO419"/>
  <c r="CL234"/>
  <c r="CM234" s="1"/>
  <c r="CO778"/>
  <c r="CL966"/>
  <c r="CM966" s="1"/>
  <c r="CO35"/>
  <c r="CL235"/>
  <c r="CM235" s="1"/>
  <c r="CR235" s="1"/>
  <c r="CO967"/>
  <c r="CL422"/>
  <c r="CM422" s="1"/>
  <c r="CO423"/>
  <c r="CL424"/>
  <c r="CM424" s="1"/>
  <c r="CR424" s="1"/>
  <c r="CO969"/>
  <c r="CL779"/>
  <c r="CM779" s="1"/>
  <c r="CO163"/>
  <c r="CL236"/>
  <c r="CM236" s="1"/>
  <c r="CO425"/>
  <c r="CL237"/>
  <c r="CM237" s="1"/>
  <c r="CO970"/>
  <c r="CL426"/>
  <c r="CM426" s="1"/>
  <c r="CO427"/>
  <c r="CL238"/>
  <c r="CM238" s="1"/>
  <c r="CO91"/>
  <c r="CL780"/>
  <c r="CM780" s="1"/>
  <c r="CR780" s="1"/>
  <c r="CO971"/>
  <c r="CL781"/>
  <c r="CM781" s="1"/>
  <c r="CO555"/>
  <c r="CL782"/>
  <c r="CM782" s="1"/>
  <c r="CO239"/>
  <c r="CL783"/>
  <c r="CM783" s="1"/>
  <c r="CO784"/>
  <c r="CL164"/>
  <c r="CM164" s="1"/>
  <c r="CR164" s="1"/>
  <c r="CO428"/>
  <c r="CL556"/>
  <c r="CM556" s="1"/>
  <c r="CO431"/>
  <c r="CL432"/>
  <c r="CM432" s="1"/>
  <c r="CO786"/>
  <c r="CO240"/>
  <c r="CO241"/>
  <c r="CO166"/>
  <c r="CO972"/>
  <c r="CO788"/>
  <c r="CO557"/>
  <c r="CO434"/>
  <c r="CO790"/>
  <c r="CO245"/>
  <c r="CO794"/>
  <c r="CO438"/>
  <c r="CO978"/>
  <c r="CO807"/>
  <c r="CO809"/>
  <c r="CO984"/>
  <c r="CO986"/>
  <c r="CO992"/>
  <c r="CO996"/>
  <c r="CO99"/>
  <c r="CO820"/>
  <c r="CO252"/>
  <c r="CO253"/>
  <c r="CO831"/>
  <c r="CO578"/>
  <c r="CO464"/>
  <c r="CO1008"/>
  <c r="CO1012"/>
  <c r="CO1013"/>
  <c r="CO1028"/>
  <c r="CO1030"/>
  <c r="CO1033"/>
  <c r="CO1039"/>
  <c r="CO1045"/>
  <c r="CO1047"/>
  <c r="CO1051"/>
  <c r="CO1055"/>
  <c r="CO1064"/>
  <c r="CO1072"/>
  <c r="CO1077"/>
  <c r="CO1081"/>
  <c r="CO1085"/>
  <c r="CO1094"/>
  <c r="CO1103"/>
  <c r="CO1112"/>
  <c r="CO1117"/>
  <c r="CO1121"/>
  <c r="CO1125"/>
  <c r="CO1132"/>
  <c r="CO1139"/>
  <c r="CO1141"/>
  <c r="CO1142"/>
  <c r="CO1143"/>
  <c r="CO1144"/>
  <c r="CO1162"/>
  <c r="CO1164"/>
  <c r="CO1165"/>
  <c r="CL1166"/>
  <c r="CM1166" s="1"/>
  <c r="CO1167"/>
  <c r="CL1168"/>
  <c r="CM1168" s="1"/>
  <c r="CR1168" s="1"/>
  <c r="CO1169"/>
  <c r="CL1170"/>
  <c r="CM1170" s="1"/>
  <c r="CO1171"/>
  <c r="CL1172"/>
  <c r="CM1172" s="1"/>
  <c r="CO1173"/>
  <c r="CL1174"/>
  <c r="CM1174" s="1"/>
  <c r="CO1175"/>
  <c r="CL1176"/>
  <c r="CM1176" s="1"/>
  <c r="CO1177"/>
  <c r="CL1178"/>
  <c r="CM1178" s="1"/>
  <c r="CO1179"/>
  <c r="CL1180"/>
  <c r="CM1180" s="1"/>
  <c r="CO1181"/>
  <c r="CL1182"/>
  <c r="CM1182" s="1"/>
  <c r="CO1183"/>
  <c r="CL1184"/>
  <c r="CM1184" s="1"/>
  <c r="CR1184" s="1"/>
  <c r="CO1185"/>
  <c r="CL1186"/>
  <c r="CM1186" s="1"/>
  <c r="CO1187"/>
  <c r="CL1188"/>
  <c r="CM1188" s="1"/>
  <c r="CR1188" s="1"/>
  <c r="CO1189"/>
  <c r="CL1190"/>
  <c r="CM1190" s="1"/>
  <c r="CO1191"/>
  <c r="CL1192"/>
  <c r="CM1192" s="1"/>
  <c r="CO1193"/>
  <c r="CL1194"/>
  <c r="CM1194" s="1"/>
  <c r="CR1194" s="1"/>
  <c r="CO1195"/>
  <c r="CL1196"/>
  <c r="CM1196" s="1"/>
  <c r="CO1197"/>
  <c r="CL1198"/>
  <c r="CM1198" s="1"/>
  <c r="CO1199"/>
  <c r="CL1200"/>
  <c r="CM1200" s="1"/>
  <c r="CR1200" s="1"/>
  <c r="CO1201"/>
  <c r="CL1202"/>
  <c r="CM1202" s="1"/>
  <c r="CO1203"/>
  <c r="CL1204"/>
  <c r="CM1204" s="1"/>
  <c r="CO1205"/>
  <c r="CL1206"/>
  <c r="CM1206" s="1"/>
  <c r="CR1206" s="1"/>
  <c r="CO1207"/>
  <c r="CL1208"/>
  <c r="CM1208" s="1"/>
  <c r="CO1209"/>
  <c r="CL1210"/>
  <c r="CM1210" s="1"/>
  <c r="CO1211"/>
  <c r="CL1212"/>
  <c r="CM1212" s="1"/>
  <c r="CO1213"/>
  <c r="CL1214"/>
  <c r="CM1214" s="1"/>
  <c r="CO1215"/>
  <c r="CL1216"/>
  <c r="CM1216" s="1"/>
  <c r="CO1217"/>
  <c r="CL1218"/>
  <c r="CM1218" s="1"/>
  <c r="CR1218" s="1"/>
  <c r="CO1219"/>
  <c r="CL1220"/>
  <c r="CM1220" s="1"/>
  <c r="CO1221"/>
  <c r="CL1222"/>
  <c r="CM1222" s="1"/>
  <c r="CO1223"/>
  <c r="CL1224"/>
  <c r="CM1224" s="1"/>
  <c r="CO1225"/>
  <c r="CL1226"/>
  <c r="CM1226" s="1"/>
  <c r="CO1227"/>
  <c r="CL1228"/>
  <c r="CM1228" s="1"/>
  <c r="CO1229"/>
  <c r="CL1230"/>
  <c r="CM1230" s="1"/>
  <c r="CO1231"/>
  <c r="CL1232"/>
  <c r="CM1232" s="1"/>
  <c r="CO1233"/>
  <c r="CL1234"/>
  <c r="CM1234" s="1"/>
  <c r="CO1235"/>
  <c r="CL1236"/>
  <c r="CM1236" s="1"/>
  <c r="CO1237"/>
  <c r="CL1238"/>
  <c r="CM1238" s="1"/>
  <c r="CR1238" s="1"/>
  <c r="CO1239"/>
  <c r="CL1240"/>
  <c r="CM1240" s="1"/>
  <c r="CO1241"/>
  <c r="CL1242"/>
  <c r="CM1242" s="1"/>
  <c r="CO1243"/>
  <c r="CL1244"/>
  <c r="CM1244" s="1"/>
  <c r="CO1245"/>
  <c r="CL1246"/>
  <c r="CM1246" s="1"/>
  <c r="CO1247"/>
  <c r="CL1248"/>
  <c r="CM1248" s="1"/>
  <c r="CO1249"/>
  <c r="CL1250"/>
  <c r="CM1250" s="1"/>
  <c r="CO1251"/>
  <c r="CL1252"/>
  <c r="CM1252" s="1"/>
  <c r="CO1253"/>
  <c r="CL1254"/>
  <c r="CM1254" s="1"/>
  <c r="CR1254" s="1"/>
  <c r="CO1255"/>
  <c r="CL1256"/>
  <c r="CM1256" s="1"/>
  <c r="CO1257"/>
  <c r="CL1258"/>
  <c r="CM1258" s="1"/>
  <c r="CR1258" s="1"/>
  <c r="CO1259"/>
  <c r="CL1260"/>
  <c r="CM1260" s="1"/>
  <c r="CO1261"/>
  <c r="CL1262"/>
  <c r="CM1262" s="1"/>
  <c r="CO1263"/>
  <c r="CL1264"/>
  <c r="CM1264" s="1"/>
  <c r="CO1265"/>
  <c r="CL1266"/>
  <c r="CM1266" s="1"/>
  <c r="CO1267"/>
  <c r="CL1268"/>
  <c r="CM1268" s="1"/>
  <c r="CO1269"/>
  <c r="CL1270"/>
  <c r="CM1270" s="1"/>
  <c r="CO1271"/>
  <c r="CL1272"/>
  <c r="CM1272" s="1"/>
  <c r="CR1272" s="1"/>
  <c r="CO1273"/>
  <c r="CL1274"/>
  <c r="CM1274" s="1"/>
  <c r="CO1275"/>
  <c r="CL1276"/>
  <c r="CM1276" s="1"/>
  <c r="CO1277"/>
  <c r="CL1278"/>
  <c r="CM1278" s="1"/>
  <c r="CO1279"/>
  <c r="CL1280"/>
  <c r="CM1280" s="1"/>
  <c r="CO1281"/>
  <c r="CL1282"/>
  <c r="CM1282" s="1"/>
  <c r="CR1282" s="1"/>
  <c r="CO1283"/>
  <c r="CL1284"/>
  <c r="CM1284" s="1"/>
  <c r="CO1285"/>
  <c r="CL1286"/>
  <c r="CM1286" s="1"/>
  <c r="CO1287"/>
  <c r="CL1288"/>
  <c r="CM1288" s="1"/>
  <c r="CR1288" s="1"/>
  <c r="CO1289"/>
  <c r="CL1290"/>
  <c r="CM1290" s="1"/>
  <c r="CO1291"/>
  <c r="CL1292"/>
  <c r="CM1292" s="1"/>
  <c r="CO1293"/>
  <c r="CL1294"/>
  <c r="CM1294" s="1"/>
  <c r="CR1294" s="1"/>
  <c r="CO1295"/>
  <c r="CL1296"/>
  <c r="CM1296" s="1"/>
  <c r="CO1297"/>
  <c r="CL1298"/>
  <c r="CM1298" s="1"/>
  <c r="CO1299"/>
  <c r="CL1300"/>
  <c r="CM1300" s="1"/>
  <c r="CO1301"/>
  <c r="CL1302"/>
  <c r="CM1302" s="1"/>
  <c r="CO1303"/>
  <c r="CL1304"/>
  <c r="CM1304" s="1"/>
  <c r="CR1304" s="1"/>
  <c r="CO1305"/>
  <c r="CL1306"/>
  <c r="CM1306" s="1"/>
  <c r="CO1307"/>
  <c r="CL1308"/>
  <c r="CM1308" s="1"/>
  <c r="CO1309"/>
  <c r="CL1310"/>
  <c r="CM1310" s="1"/>
  <c r="CO1311"/>
  <c r="CL1312"/>
  <c r="CM1312" s="1"/>
  <c r="CO1313"/>
  <c r="CL1314"/>
  <c r="CM1314" s="1"/>
  <c r="CO1315"/>
  <c r="CL1316"/>
  <c r="CM1316" s="1"/>
  <c r="CR1316" s="1"/>
  <c r="CO1317"/>
  <c r="CL1318"/>
  <c r="CM1318" s="1"/>
  <c r="CO1319"/>
  <c r="CL1320"/>
  <c r="CM1320" s="1"/>
  <c r="CO1321"/>
  <c r="CL1322"/>
  <c r="CM1322" s="1"/>
  <c r="CR1322" s="1"/>
  <c r="CO1323"/>
  <c r="CL1324"/>
  <c r="CM1324" s="1"/>
  <c r="CO1325"/>
  <c r="CL1326"/>
  <c r="CM1326" s="1"/>
  <c r="CO1327"/>
  <c r="CL1328"/>
  <c r="CM1328" s="1"/>
  <c r="CO1329"/>
  <c r="CL1330"/>
  <c r="CM1330" s="1"/>
  <c r="CO1331"/>
  <c r="CL1332"/>
  <c r="CM1332" s="1"/>
  <c r="CO1333"/>
  <c r="CL1334"/>
  <c r="CM1334" s="1"/>
  <c r="CR1334" s="1"/>
  <c r="CO1335"/>
  <c r="CL1336"/>
  <c r="CM1336" s="1"/>
  <c r="CO1337"/>
  <c r="CL1338"/>
  <c r="CM1338" s="1"/>
  <c r="CO1339"/>
  <c r="CL1340"/>
  <c r="CM1340" s="1"/>
  <c r="CO1341"/>
  <c r="CL1342"/>
  <c r="CM1342" s="1"/>
  <c r="CO1343"/>
  <c r="CL1344"/>
  <c r="CM1344" s="1"/>
  <c r="CR1344" s="1"/>
  <c r="CO1345"/>
  <c r="CL1346"/>
  <c r="CM1346" s="1"/>
  <c r="CO1347"/>
  <c r="CL1348"/>
  <c r="CM1348" s="1"/>
  <c r="CO1349"/>
  <c r="CL1350"/>
  <c r="CM1350" s="1"/>
  <c r="CO1351"/>
  <c r="CL1352"/>
  <c r="CM1352" s="1"/>
  <c r="CO1353"/>
  <c r="CL1354"/>
  <c r="CM1354" s="1"/>
  <c r="CO1355"/>
  <c r="CL1356"/>
  <c r="CM1356" s="1"/>
  <c r="CO1357"/>
  <c r="CL1358"/>
  <c r="CM1358" s="1"/>
  <c r="CO1359"/>
  <c r="CL1360"/>
  <c r="CM1360" s="1"/>
  <c r="CO1361"/>
  <c r="CL1362"/>
  <c r="CM1362" s="1"/>
  <c r="CO1363"/>
  <c r="CL1364"/>
  <c r="CM1364" s="1"/>
  <c r="CO1365"/>
  <c r="CL1366"/>
  <c r="CM1366" s="1"/>
  <c r="CO1367"/>
  <c r="CL1368"/>
  <c r="CM1368" s="1"/>
  <c r="CO1369"/>
  <c r="CL1370"/>
  <c r="CM1370" s="1"/>
  <c r="CO1371"/>
  <c r="CL1372"/>
  <c r="CM1372" s="1"/>
  <c r="CR1372" s="1"/>
  <c r="CO1373"/>
  <c r="CL1374"/>
  <c r="CM1374" s="1"/>
  <c r="CO1375"/>
  <c r="CL1376"/>
  <c r="CM1376" s="1"/>
  <c r="CO1377"/>
  <c r="CL1378"/>
  <c r="CM1378" s="1"/>
  <c r="CR1378" s="1"/>
  <c r="CO1379"/>
  <c r="CL1380"/>
  <c r="CM1380" s="1"/>
  <c r="CO1381"/>
  <c r="CL1382"/>
  <c r="CM1382" s="1"/>
  <c r="CR1382" s="1"/>
  <c r="CO1383"/>
  <c r="CL1384"/>
  <c r="CM1384" s="1"/>
  <c r="CO1385"/>
  <c r="CL1386"/>
  <c r="CM1386" s="1"/>
  <c r="CO1387"/>
  <c r="CL1388"/>
  <c r="CM1388" s="1"/>
  <c r="CO1389"/>
  <c r="CL1390"/>
  <c r="CM1390" s="1"/>
  <c r="CO1391"/>
  <c r="CL1392"/>
  <c r="CM1392" s="1"/>
  <c r="CO1393"/>
  <c r="CL1394"/>
  <c r="CM1394" s="1"/>
  <c r="CO1395"/>
  <c r="CL1396"/>
  <c r="CM1396" s="1"/>
  <c r="CO1397"/>
  <c r="CL1398"/>
  <c r="CM1398" s="1"/>
  <c r="CO1399"/>
  <c r="CL1400"/>
  <c r="CM1400" s="1"/>
  <c r="CO1401"/>
  <c r="CL1402"/>
  <c r="CM1402" s="1"/>
  <c r="CO1403"/>
  <c r="CL1404"/>
  <c r="CM1404" s="1"/>
  <c r="CR1404" s="1"/>
  <c r="CO1405"/>
  <c r="CL1406"/>
  <c r="CM1406" s="1"/>
  <c r="CO1407"/>
  <c r="CL1408"/>
  <c r="CM1408" s="1"/>
  <c r="CR1408" s="1"/>
  <c r="CO1409"/>
  <c r="CL1410"/>
  <c r="CM1410" s="1"/>
  <c r="CO1411"/>
  <c r="CL1412"/>
  <c r="CM1412" s="1"/>
  <c r="CO1413"/>
  <c r="CL1414"/>
  <c r="CM1414" s="1"/>
  <c r="CO1415"/>
  <c r="CL1416"/>
  <c r="CM1416" s="1"/>
  <c r="CO1417"/>
  <c r="CL1418"/>
  <c r="CM1418" s="1"/>
  <c r="CO1419"/>
  <c r="CL1420"/>
  <c r="CM1420" s="1"/>
  <c r="CO1421"/>
  <c r="CL1422"/>
  <c r="CM1422" s="1"/>
  <c r="CR1422" s="1"/>
  <c r="CO1423"/>
  <c r="CL1424"/>
  <c r="CM1424" s="1"/>
  <c r="CO1425"/>
  <c r="CL1426"/>
  <c r="CM1426" s="1"/>
  <c r="CO1427"/>
  <c r="CL1428"/>
  <c r="CM1428" s="1"/>
  <c r="CO1429"/>
  <c r="CL1430"/>
  <c r="CM1430" s="1"/>
  <c r="CO1431"/>
  <c r="CL1432"/>
  <c r="CM1432" s="1"/>
  <c r="CO1433"/>
  <c r="CL1434"/>
  <c r="CM1434" s="1"/>
  <c r="CO1435"/>
  <c r="CL1436"/>
  <c r="CM1436" s="1"/>
  <c r="CO1437"/>
  <c r="CL1438"/>
  <c r="CM1438" s="1"/>
  <c r="CO1439"/>
  <c r="CL1440"/>
  <c r="CM1440" s="1"/>
  <c r="CO1441"/>
  <c r="CL1442"/>
  <c r="CM1442" s="1"/>
  <c r="CO1443"/>
  <c r="CL1444"/>
  <c r="CM1444" s="1"/>
  <c r="CO1445"/>
  <c r="CL1446"/>
  <c r="CM1446" s="1"/>
  <c r="CO1447"/>
  <c r="CL1448"/>
  <c r="CM1448" s="1"/>
  <c r="CO1449"/>
  <c r="CL1450"/>
  <c r="CM1450" s="1"/>
  <c r="CO1451"/>
  <c r="CL1452"/>
  <c r="CM1452" s="1"/>
  <c r="CO1453"/>
  <c r="CL1454"/>
  <c r="CM1454" s="1"/>
  <c r="CO1455"/>
  <c r="CL1456"/>
  <c r="CM1456" s="1"/>
  <c r="CO1457"/>
  <c r="CL1458"/>
  <c r="CM1458" s="1"/>
  <c r="CO1459"/>
  <c r="CL1460"/>
  <c r="CM1460" s="1"/>
  <c r="CO1461"/>
  <c r="CL1462"/>
  <c r="CM1462" s="1"/>
  <c r="CO1463"/>
  <c r="CL1464"/>
  <c r="CM1464" s="1"/>
  <c r="CO1465"/>
  <c r="CL1466"/>
  <c r="CM1466" s="1"/>
  <c r="CO1467"/>
  <c r="CL1468"/>
  <c r="CM1468" s="1"/>
  <c r="CO1469"/>
  <c r="CL1470"/>
  <c r="CM1470" s="1"/>
  <c r="CO1471"/>
  <c r="CL1472"/>
  <c r="CM1472" s="1"/>
  <c r="CO1473"/>
  <c r="CL1474"/>
  <c r="CM1474" s="1"/>
  <c r="CO1475"/>
  <c r="CL1476"/>
  <c r="CM1476" s="1"/>
  <c r="CO1477"/>
  <c r="CL1478"/>
  <c r="CM1478" s="1"/>
  <c r="CO1479"/>
  <c r="CL1480"/>
  <c r="CM1480" s="1"/>
  <c r="CO1481"/>
  <c r="CL1482"/>
  <c r="CM1482" s="1"/>
  <c r="CO1483"/>
  <c r="CL1484"/>
  <c r="CM1484" s="1"/>
  <c r="CO1485"/>
  <c r="CL1486"/>
  <c r="CM1486" s="1"/>
  <c r="CO1487"/>
  <c r="CL1488"/>
  <c r="CM1488" s="1"/>
  <c r="CO1489"/>
  <c r="CL1490"/>
  <c r="CM1490" s="1"/>
  <c r="CO1491"/>
  <c r="CL1492"/>
  <c r="CM1492" s="1"/>
  <c r="CO1493"/>
  <c r="CL1494"/>
  <c r="CM1494" s="1"/>
  <c r="CO1495"/>
  <c r="CL1496"/>
  <c r="CM1496" s="1"/>
  <c r="CO1497"/>
  <c r="CL1498"/>
  <c r="CM1498" s="1"/>
  <c r="CO1499"/>
  <c r="CL1500"/>
  <c r="CM1500" s="1"/>
  <c r="CO1501"/>
  <c r="CL1502"/>
  <c r="CM1502" s="1"/>
  <c r="CO1503"/>
  <c r="CL1504"/>
  <c r="CM1504" s="1"/>
  <c r="CO1505"/>
  <c r="CL1506"/>
  <c r="CM1506" s="1"/>
  <c r="CO1507"/>
  <c r="CL1508"/>
  <c r="CM1508" s="1"/>
  <c r="CO1509"/>
  <c r="CL1510"/>
  <c r="CM1510" s="1"/>
  <c r="CO1511"/>
  <c r="CL1512"/>
  <c r="CM1512" s="1"/>
  <c r="CO1513"/>
  <c r="CL1514"/>
  <c r="CM1514" s="1"/>
  <c r="CO1515"/>
  <c r="CL1516"/>
  <c r="CM1516" s="1"/>
  <c r="CO1517"/>
  <c r="CL1518"/>
  <c r="CM1518" s="1"/>
  <c r="CO1519"/>
  <c r="CL1520"/>
  <c r="CM1520" s="1"/>
  <c r="CO1521"/>
  <c r="CL1522"/>
  <c r="CM1522" s="1"/>
  <c r="CO1523"/>
  <c r="CL1524"/>
  <c r="CM1524" s="1"/>
  <c r="CO1525"/>
  <c r="CL1526"/>
  <c r="CM1526" s="1"/>
  <c r="CO1527"/>
  <c r="CL1528"/>
  <c r="CM1528" s="1"/>
  <c r="CO1529"/>
  <c r="CL1530"/>
  <c r="CM1530" s="1"/>
  <c r="CO1531"/>
  <c r="CL1532"/>
  <c r="CM1532" s="1"/>
  <c r="CO1533"/>
  <c r="CL1534"/>
  <c r="CM1534" s="1"/>
  <c r="CO1535"/>
  <c r="CO1536"/>
  <c r="CO1538"/>
  <c r="CO1540"/>
  <c r="CO1542"/>
  <c r="CO1544"/>
  <c r="CO1546"/>
  <c r="CO1548"/>
  <c r="CO1550"/>
  <c r="CO1552"/>
  <c r="CO1554"/>
  <c r="CO1556"/>
  <c r="CO1558"/>
  <c r="CO1560"/>
  <c r="CO1562"/>
  <c r="CO1564"/>
  <c r="CO1566"/>
  <c r="CO1568"/>
  <c r="CO1570"/>
  <c r="CO1572"/>
  <c r="CO1574"/>
  <c r="CO1576"/>
  <c r="CO1578"/>
  <c r="CO1580"/>
  <c r="CO1582"/>
  <c r="CO1584"/>
  <c r="CO1586"/>
  <c r="CO1588"/>
  <c r="CO1590"/>
  <c r="CO1592"/>
  <c r="CO1594"/>
  <c r="CO1596"/>
  <c r="CO1598"/>
  <c r="CO1600"/>
  <c r="CO1602"/>
  <c r="CO1604"/>
  <c r="CO1606"/>
  <c r="CO1608"/>
  <c r="CO1610"/>
  <c r="CO1612"/>
  <c r="CO1614"/>
  <c r="CO1616"/>
  <c r="CO1618"/>
  <c r="CO1620"/>
  <c r="CO1622"/>
  <c r="CO1624"/>
  <c r="CO1626"/>
  <c r="CO1628"/>
  <c r="CO1630"/>
  <c r="CO1632"/>
  <c r="CO1634"/>
  <c r="CO1636"/>
  <c r="CO1638"/>
  <c r="CO1640"/>
  <c r="CO1642"/>
  <c r="CO1644"/>
  <c r="CO1646"/>
  <c r="CO1648"/>
  <c r="CO1650"/>
  <c r="CO1652"/>
  <c r="CO1654"/>
  <c r="CO1656"/>
  <c r="CO1658"/>
  <c r="CO1660"/>
  <c r="CO1662"/>
  <c r="CO1664"/>
  <c r="CO1666"/>
  <c r="CO1668"/>
  <c r="CO1670"/>
  <c r="CO1672"/>
  <c r="CO1674"/>
  <c r="CO1676"/>
  <c r="CO1678"/>
  <c r="CO1680"/>
  <c r="CO1682"/>
  <c r="CO1684"/>
  <c r="CO1686"/>
  <c r="CO1688"/>
  <c r="CO1690"/>
  <c r="CO1692"/>
  <c r="CO1694"/>
  <c r="CO1696"/>
  <c r="CO1698"/>
  <c r="CO1700"/>
  <c r="CO1702"/>
  <c r="CO1704"/>
  <c r="CO1706"/>
  <c r="CO1708"/>
  <c r="CO1710"/>
  <c r="CO1712"/>
  <c r="CO1714"/>
  <c r="CO1716"/>
  <c r="CO1718"/>
  <c r="CO1720"/>
  <c r="CO1722"/>
  <c r="CO1724"/>
  <c r="CO1726"/>
  <c r="CO1728"/>
  <c r="CO1730"/>
  <c r="CO1732"/>
  <c r="CO1734"/>
  <c r="CO1736"/>
  <c r="CO1738"/>
  <c r="CO1740"/>
  <c r="CO1742"/>
  <c r="CO1744"/>
  <c r="CO1746"/>
  <c r="CO1748"/>
  <c r="CO1750"/>
  <c r="CO1752"/>
  <c r="CO1754"/>
  <c r="CO1756"/>
  <c r="CO1758"/>
  <c r="CO1760"/>
  <c r="CO1762"/>
  <c r="CO1764"/>
  <c r="CO1766"/>
  <c r="CO1768"/>
  <c r="CO1770"/>
  <c r="CO1772"/>
  <c r="CO1774"/>
  <c r="CO1776"/>
  <c r="CO1778"/>
  <c r="CO1780"/>
  <c r="CO1782"/>
  <c r="CO1784"/>
  <c r="CO1786"/>
  <c r="CO1788"/>
  <c r="CO1790"/>
  <c r="CO1792"/>
  <c r="CO1794"/>
  <c r="CO1796"/>
  <c r="CO1798"/>
  <c r="CO1800"/>
  <c r="CO1802"/>
  <c r="CO1804"/>
  <c r="CO1806"/>
  <c r="CO1808"/>
  <c r="CO1810"/>
  <c r="CO1812"/>
  <c r="CO1814"/>
  <c r="CO1816"/>
  <c r="CO1818"/>
  <c r="CO1820"/>
  <c r="CO1822"/>
  <c r="CO1824"/>
  <c r="CO1826"/>
  <c r="CO1828"/>
  <c r="CO1830"/>
  <c r="CO1832"/>
  <c r="CO1834"/>
  <c r="CO1836"/>
  <c r="CO1837"/>
  <c r="CO1839"/>
  <c r="CO1841"/>
  <c r="CO1843"/>
  <c r="CO1845"/>
  <c r="CO1847"/>
  <c r="CO1849"/>
  <c r="CO1851"/>
  <c r="CO1853"/>
  <c r="CO1855"/>
  <c r="CO1857"/>
  <c r="CO1859"/>
  <c r="CO1861"/>
  <c r="CO1863"/>
  <c r="CO1865"/>
  <c r="CO1867"/>
  <c r="CO1869"/>
  <c r="CO1871"/>
  <c r="CO1873"/>
  <c r="CO1875"/>
  <c r="CO1877"/>
  <c r="CO1879"/>
  <c r="CO1881"/>
  <c r="CO1883"/>
  <c r="CO1885"/>
  <c r="CO1887"/>
  <c r="CO1889"/>
  <c r="CO1891"/>
  <c r="CO1893"/>
  <c r="CO1895"/>
  <c r="CO1897"/>
  <c r="CO1899"/>
  <c r="CO1901"/>
  <c r="CO1903"/>
  <c r="CO1905"/>
  <c r="CO1907"/>
  <c r="CO1909"/>
  <c r="CO1911"/>
  <c r="CO1913"/>
  <c r="CO1915"/>
  <c r="CO1917"/>
  <c r="CO1919"/>
  <c r="CO1921"/>
  <c r="CO1923"/>
  <c r="CO1925"/>
  <c r="CO1927"/>
  <c r="CO1929"/>
  <c r="CO1931"/>
  <c r="CO1933"/>
  <c r="CO1935"/>
  <c r="CO1937"/>
  <c r="CL1536"/>
  <c r="CM1536" s="1"/>
  <c r="CL1538"/>
  <c r="CM1538" s="1"/>
  <c r="CL1540"/>
  <c r="CM1540" s="1"/>
  <c r="CL1542"/>
  <c r="CM1542" s="1"/>
  <c r="CL1544"/>
  <c r="CM1544" s="1"/>
  <c r="CL1546"/>
  <c r="CM1546" s="1"/>
  <c r="CR1546" s="1"/>
  <c r="CL1548"/>
  <c r="CM1548" s="1"/>
  <c r="CL1550"/>
  <c r="CM1550" s="1"/>
  <c r="CL1552"/>
  <c r="CM1552" s="1"/>
  <c r="CL1554"/>
  <c r="CM1554" s="1"/>
  <c r="CR1554" s="1"/>
  <c r="CL1556"/>
  <c r="CM1556" s="1"/>
  <c r="CL1558"/>
  <c r="CM1558" s="1"/>
  <c r="CL1560"/>
  <c r="CM1560" s="1"/>
  <c r="CL1562"/>
  <c r="CM1562" s="1"/>
  <c r="CL1564"/>
  <c r="CM1564" s="1"/>
  <c r="CL1566"/>
  <c r="CM1566" s="1"/>
  <c r="CL1568"/>
  <c r="CM1568" s="1"/>
  <c r="CL1570"/>
  <c r="CM1570" s="1"/>
  <c r="CL1572"/>
  <c r="CM1572" s="1"/>
  <c r="CL1574"/>
  <c r="CM1574" s="1"/>
  <c r="CR1574" s="1"/>
  <c r="CL1576"/>
  <c r="CM1576" s="1"/>
  <c r="CL1578"/>
  <c r="CM1578" s="1"/>
  <c r="CR1578" s="1"/>
  <c r="CL1580"/>
  <c r="CM1580" s="1"/>
  <c r="CL1582"/>
  <c r="CM1582" s="1"/>
  <c r="CL1584"/>
  <c r="CM1584" s="1"/>
  <c r="CL1586"/>
  <c r="CM1586" s="1"/>
  <c r="CR1586" s="1"/>
  <c r="CL1588"/>
  <c r="CM1588" s="1"/>
  <c r="CL1590"/>
  <c r="CM1590" s="1"/>
  <c r="CR1590" s="1"/>
  <c r="CL1592"/>
  <c r="CM1592" s="1"/>
  <c r="CL1594"/>
  <c r="CM1594" s="1"/>
  <c r="CL1596"/>
  <c r="CM1596" s="1"/>
  <c r="CL1598"/>
  <c r="CM1598" s="1"/>
  <c r="CL1600"/>
  <c r="CM1600" s="1"/>
  <c r="CL1602"/>
  <c r="CM1602" s="1"/>
  <c r="CL1604"/>
  <c r="CM1604" s="1"/>
  <c r="CL1606"/>
  <c r="CM1606" s="1"/>
  <c r="CR1606" s="1"/>
  <c r="CL1608"/>
  <c r="CM1608" s="1"/>
  <c r="CL1610"/>
  <c r="CM1610" s="1"/>
  <c r="CL1612"/>
  <c r="CM1612" s="1"/>
  <c r="CL1614"/>
  <c r="CM1614" s="1"/>
  <c r="CL1616"/>
  <c r="CM1616" s="1"/>
  <c r="CL1618"/>
  <c r="CM1618" s="1"/>
  <c r="CL1620"/>
  <c r="CM1620" s="1"/>
  <c r="CL1622"/>
  <c r="CM1622" s="1"/>
  <c r="CR1622" s="1"/>
  <c r="CL1624"/>
  <c r="CM1624" s="1"/>
  <c r="CL1626"/>
  <c r="CM1626" s="1"/>
  <c r="CR1626" s="1"/>
  <c r="CL1628"/>
  <c r="CM1628" s="1"/>
  <c r="CL1630"/>
  <c r="CM1630" s="1"/>
  <c r="CR1630" s="1"/>
  <c r="CL1632"/>
  <c r="CM1632" s="1"/>
  <c r="CL1634"/>
  <c r="CM1634" s="1"/>
  <c r="CL1636"/>
  <c r="CM1636" s="1"/>
  <c r="CL1638"/>
  <c r="CM1638" s="1"/>
  <c r="CL1640"/>
  <c r="CM1640" s="1"/>
  <c r="CL1642"/>
  <c r="CM1642" s="1"/>
  <c r="CL1644"/>
  <c r="CM1644" s="1"/>
  <c r="CL1646"/>
  <c r="CM1646" s="1"/>
  <c r="CL1648"/>
  <c r="CM1648" s="1"/>
  <c r="CL1650"/>
  <c r="CM1650" s="1"/>
  <c r="CR1650" s="1"/>
  <c r="CL1652"/>
  <c r="CM1652" s="1"/>
  <c r="CL1654"/>
  <c r="CM1654" s="1"/>
  <c r="CL1656"/>
  <c r="CM1656" s="1"/>
  <c r="CL1658"/>
  <c r="CM1658" s="1"/>
  <c r="CR1658" s="1"/>
  <c r="CL1660"/>
  <c r="CM1660" s="1"/>
  <c r="CL1662"/>
  <c r="CM1662" s="1"/>
  <c r="CL1664"/>
  <c r="CM1664" s="1"/>
  <c r="CL1666"/>
  <c r="CM1666" s="1"/>
  <c r="CL1668"/>
  <c r="CM1668" s="1"/>
  <c r="CL1670"/>
  <c r="CM1670" s="1"/>
  <c r="CR1670" s="1"/>
  <c r="CL1672"/>
  <c r="CM1672" s="1"/>
  <c r="CL1674"/>
  <c r="CM1674" s="1"/>
  <c r="CL1676"/>
  <c r="CM1676" s="1"/>
  <c r="CL1678"/>
  <c r="CM1678" s="1"/>
  <c r="CR1678" s="1"/>
  <c r="CL1680"/>
  <c r="CM1680" s="1"/>
  <c r="CL1682"/>
  <c r="CM1682" s="1"/>
  <c r="CL1684"/>
  <c r="CM1684" s="1"/>
  <c r="CL1686"/>
  <c r="CM1686" s="1"/>
  <c r="CL1688"/>
  <c r="CM1688" s="1"/>
  <c r="CL1690"/>
  <c r="CM1690" s="1"/>
  <c r="CL1692"/>
  <c r="CM1692" s="1"/>
  <c r="CL1694"/>
  <c r="CM1694" s="1"/>
  <c r="CL1696"/>
  <c r="CM1696" s="1"/>
  <c r="CL1698"/>
  <c r="CM1698" s="1"/>
  <c r="CL1700"/>
  <c r="CM1700" s="1"/>
  <c r="CL1702"/>
  <c r="CM1702" s="1"/>
  <c r="CR1702" s="1"/>
  <c r="CL1704"/>
  <c r="CM1704" s="1"/>
  <c r="CL1706"/>
  <c r="CM1706" s="1"/>
  <c r="CL1708"/>
  <c r="CM1708" s="1"/>
  <c r="CL1710"/>
  <c r="CM1710" s="1"/>
  <c r="CR1710" s="1"/>
  <c r="CL1712"/>
  <c r="CM1712" s="1"/>
  <c r="CL1714"/>
  <c r="CM1714" s="1"/>
  <c r="CR1714" s="1"/>
  <c r="CL1716"/>
  <c r="CM1716" s="1"/>
  <c r="CL1718"/>
  <c r="CM1718" s="1"/>
  <c r="CL1720"/>
  <c r="CM1720" s="1"/>
  <c r="CL1722"/>
  <c r="CM1722" s="1"/>
  <c r="CL1724"/>
  <c r="CM1724" s="1"/>
  <c r="CL1726"/>
  <c r="CM1726" s="1"/>
  <c r="CL1728"/>
  <c r="CM1728" s="1"/>
  <c r="CL1730"/>
  <c r="CM1730" s="1"/>
  <c r="CR1730" s="1"/>
  <c r="CL1732"/>
  <c r="CM1732" s="1"/>
  <c r="CL1734"/>
  <c r="CM1734" s="1"/>
  <c r="CR1734" s="1"/>
  <c r="CL1736"/>
  <c r="CM1736" s="1"/>
  <c r="CL1738"/>
  <c r="CM1738" s="1"/>
  <c r="CL1740"/>
  <c r="CM1740" s="1"/>
  <c r="CL1742"/>
  <c r="CM1742" s="1"/>
  <c r="CL1744"/>
  <c r="CM1744" s="1"/>
  <c r="CL1746"/>
  <c r="CM1746" s="1"/>
  <c r="CL1748"/>
  <c r="CM1748" s="1"/>
  <c r="CL1750"/>
  <c r="CM1750" s="1"/>
  <c r="CL1752"/>
  <c r="CM1752" s="1"/>
  <c r="CL1754"/>
  <c r="CM1754" s="1"/>
  <c r="CR1754" s="1"/>
  <c r="CL1756"/>
  <c r="CM1756" s="1"/>
  <c r="CL1758"/>
  <c r="CM1758" s="1"/>
  <c r="CL1760"/>
  <c r="CM1760" s="1"/>
  <c r="CL1762"/>
  <c r="CM1762" s="1"/>
  <c r="CL1764"/>
  <c r="CM1764" s="1"/>
  <c r="CL1766"/>
  <c r="CM1766" s="1"/>
  <c r="CR1766" s="1"/>
  <c r="CL1768"/>
  <c r="CM1768" s="1"/>
  <c r="CL1770"/>
  <c r="CM1770" s="1"/>
  <c r="CL1772"/>
  <c r="CM1772" s="1"/>
  <c r="CL1774"/>
  <c r="CM1774" s="1"/>
  <c r="CR1774" s="1"/>
  <c r="CL1776"/>
  <c r="CM1776" s="1"/>
  <c r="CL1778"/>
  <c r="CM1778" s="1"/>
  <c r="CR1778" s="1"/>
  <c r="CL1780"/>
  <c r="CM1780" s="1"/>
  <c r="CL1782"/>
  <c r="CM1782" s="1"/>
  <c r="CL1784"/>
  <c r="CM1784" s="1"/>
  <c r="CL1786"/>
  <c r="CM1786" s="1"/>
  <c r="CL1788"/>
  <c r="CM1788" s="1"/>
  <c r="CL1790"/>
  <c r="CM1790" s="1"/>
  <c r="CL1792"/>
  <c r="CM1792" s="1"/>
  <c r="CL1794"/>
  <c r="CM1794" s="1"/>
  <c r="CL1796"/>
  <c r="CM1796" s="1"/>
  <c r="CL1798"/>
  <c r="CM1798" s="1"/>
  <c r="CL1800"/>
  <c r="CM1800" s="1"/>
  <c r="CL1802"/>
  <c r="CM1802" s="1"/>
  <c r="CL1804"/>
  <c r="CM1804" s="1"/>
  <c r="CL1806"/>
  <c r="CM1806" s="1"/>
  <c r="CL1808"/>
  <c r="CM1808" s="1"/>
  <c r="CL1810"/>
  <c r="CM1810" s="1"/>
  <c r="CL1812"/>
  <c r="CM1812" s="1"/>
  <c r="CL1814"/>
  <c r="CM1814" s="1"/>
  <c r="CL1816"/>
  <c r="CM1816" s="1"/>
  <c r="CL1818"/>
  <c r="CM1818" s="1"/>
  <c r="CL1820"/>
  <c r="CM1820" s="1"/>
  <c r="CL1822"/>
  <c r="CM1822" s="1"/>
  <c r="CL1824"/>
  <c r="CM1824" s="1"/>
  <c r="CL1826"/>
  <c r="CM1826" s="1"/>
  <c r="CR1826" s="1"/>
  <c r="CL1828"/>
  <c r="CM1828" s="1"/>
  <c r="CL1830"/>
  <c r="CM1830" s="1"/>
  <c r="CL1832"/>
  <c r="CM1832" s="1"/>
  <c r="CL1834"/>
  <c r="CM1834" s="1"/>
  <c r="CL1836"/>
  <c r="CM1836" s="1"/>
  <c r="CL1940"/>
  <c r="CM1940" s="1"/>
  <c r="CL1942"/>
  <c r="CL1944"/>
  <c r="CM1944" s="1"/>
  <c r="CL1946"/>
  <c r="CL1948"/>
  <c r="CM1948" s="1"/>
  <c r="CR1618" s="1"/>
  <c r="CL1950"/>
  <c r="CL1952"/>
  <c r="CM1952" s="1"/>
  <c r="CL1954"/>
  <c r="CL1956"/>
  <c r="CM1956" s="1"/>
  <c r="CL1958"/>
  <c r="CL1839"/>
  <c r="CM1839" s="1"/>
  <c r="CL1841"/>
  <c r="CM1841" s="1"/>
  <c r="CL1843"/>
  <c r="CM1843" s="1"/>
  <c r="CL1845"/>
  <c r="CM1845" s="1"/>
  <c r="CL1847"/>
  <c r="CM1847" s="1"/>
  <c r="CL1849"/>
  <c r="CM1849" s="1"/>
  <c r="CL1851"/>
  <c r="CM1851" s="1"/>
  <c r="CL1853"/>
  <c r="CM1853" s="1"/>
  <c r="CL1855"/>
  <c r="CM1855" s="1"/>
  <c r="CR1855" s="1"/>
  <c r="CL1857"/>
  <c r="CM1857" s="1"/>
  <c r="CL1859"/>
  <c r="CM1859" s="1"/>
  <c r="CL1861"/>
  <c r="CM1861" s="1"/>
  <c r="CL1863"/>
  <c r="CM1863" s="1"/>
  <c r="CL1865"/>
  <c r="CM1865" s="1"/>
  <c r="CL1867"/>
  <c r="CM1867" s="1"/>
  <c r="CL1869"/>
  <c r="CM1869" s="1"/>
  <c r="CL1871"/>
  <c r="CM1871" s="1"/>
  <c r="CL1873"/>
  <c r="CM1873" s="1"/>
  <c r="CL1875"/>
  <c r="CM1875" s="1"/>
  <c r="CL1877"/>
  <c r="CM1877" s="1"/>
  <c r="CL1879"/>
  <c r="CM1879" s="1"/>
  <c r="CL1881"/>
  <c r="CM1881" s="1"/>
  <c r="CL1883"/>
  <c r="CM1883" s="1"/>
  <c r="CL1885"/>
  <c r="CM1885" s="1"/>
  <c r="CL1887"/>
  <c r="CM1887" s="1"/>
  <c r="CR1887" s="1"/>
  <c r="CL1889"/>
  <c r="CM1889" s="1"/>
  <c r="CL1891"/>
  <c r="CM1891" s="1"/>
  <c r="CR1891" s="1"/>
  <c r="CL1893"/>
  <c r="CM1893" s="1"/>
  <c r="CL1895"/>
  <c r="CM1895" s="1"/>
  <c r="CL1897"/>
  <c r="CM1897" s="1"/>
  <c r="CL1899"/>
  <c r="CM1899" s="1"/>
  <c r="CL1901"/>
  <c r="CM1901" s="1"/>
  <c r="CL1903"/>
  <c r="CM1903" s="1"/>
  <c r="CL1905"/>
  <c r="CM1905" s="1"/>
  <c r="CL1907"/>
  <c r="CM1907" s="1"/>
  <c r="CL1909"/>
  <c r="CM1909" s="1"/>
  <c r="CL1911"/>
  <c r="CM1911" s="1"/>
  <c r="CR1911" s="1"/>
  <c r="CL1913"/>
  <c r="CM1913" s="1"/>
  <c r="CL1915"/>
  <c r="CM1915" s="1"/>
  <c r="CL1917"/>
  <c r="CM1917" s="1"/>
  <c r="CL1919"/>
  <c r="CM1919" s="1"/>
  <c r="CL1921"/>
  <c r="CM1921" s="1"/>
  <c r="CL1923"/>
  <c r="CM1923" s="1"/>
  <c r="CL1925"/>
  <c r="CM1925" s="1"/>
  <c r="CL1927"/>
  <c r="CM1927" s="1"/>
  <c r="CL1929"/>
  <c r="CM1929" s="1"/>
  <c r="CL1931"/>
  <c r="CM1931" s="1"/>
  <c r="CL1933"/>
  <c r="CM1933" s="1"/>
  <c r="CL1935"/>
  <c r="CM1935" s="1"/>
  <c r="CL1937"/>
  <c r="CM1937" s="1"/>
  <c r="CL1939"/>
  <c r="CL2000"/>
  <c r="CM2000" s="1"/>
  <c r="CL2001"/>
  <c r="CM2001" s="1"/>
  <c r="CL2002"/>
  <c r="CM2002" s="1"/>
  <c r="AX9" i="7"/>
  <c r="AZ9"/>
  <c r="BB9"/>
  <c r="CR745" i="1"/>
  <c r="CR948"/>
  <c r="CR953"/>
  <c r="CR549"/>
  <c r="CR762"/>
  <c r="CR31"/>
  <c r="CR769"/>
  <c r="CR35"/>
  <c r="CR423"/>
  <c r="CR425"/>
  <c r="CR239"/>
  <c r="CR428"/>
  <c r="CR945"/>
  <c r="CR398"/>
  <c r="CR154"/>
  <c r="CR30"/>
  <c r="CR958"/>
  <c r="CR960"/>
  <c r="CR966"/>
  <c r="CR422"/>
  <c r="CR236"/>
  <c r="CR783"/>
  <c r="CR240"/>
  <c r="CR166"/>
  <c r="CR788"/>
  <c r="CR245"/>
  <c r="CR807"/>
  <c r="CR984"/>
  <c r="CR992"/>
  <c r="CR99"/>
  <c r="CR464"/>
  <c r="CR1028"/>
  <c r="CR1030"/>
  <c r="CR1039"/>
  <c r="CR1045"/>
  <c r="CR1047"/>
  <c r="CR1064"/>
  <c r="CR1081"/>
  <c r="CR1085"/>
  <c r="CR1103"/>
  <c r="CR1143"/>
  <c r="CR1144"/>
  <c r="CR1167"/>
  <c r="CR1185"/>
  <c r="CR1187"/>
  <c r="CR1189"/>
  <c r="CR1191"/>
  <c r="CR1193"/>
  <c r="CR1199"/>
  <c r="CR1205"/>
  <c r="CR1207"/>
  <c r="CR1209"/>
  <c r="CR1211"/>
  <c r="CR1213"/>
  <c r="CR1219"/>
  <c r="CR1231"/>
  <c r="CR1239"/>
  <c r="CR1253"/>
  <c r="CR1255"/>
  <c r="CR1257"/>
  <c r="CR1265"/>
  <c r="CR1267"/>
  <c r="CR1269"/>
  <c r="CR1271"/>
  <c r="CR1273"/>
  <c r="CR1275"/>
  <c r="CR1289"/>
  <c r="CR1291"/>
  <c r="CR1293"/>
  <c r="CR1295"/>
  <c r="CR1301"/>
  <c r="CR1307"/>
  <c r="CR1315"/>
  <c r="CR1327"/>
  <c r="CR1341"/>
  <c r="CR1343"/>
  <c r="CR1345"/>
  <c r="CR1351"/>
  <c r="CR1365"/>
  <c r="CR1375"/>
  <c r="CR1381"/>
  <c r="CR1383"/>
  <c r="CR1387"/>
  <c r="CR1395"/>
  <c r="CR1401"/>
  <c r="CR1403"/>
  <c r="CR1405"/>
  <c r="CR1407"/>
  <c r="CR1415"/>
  <c r="CR1427"/>
  <c r="CR1429"/>
  <c r="CR1431"/>
  <c r="CR1437"/>
  <c r="CR1172"/>
  <c r="CR1186"/>
  <c r="CR1190"/>
  <c r="CR1198"/>
  <c r="CR1204"/>
  <c r="CR1212"/>
  <c r="CR1220"/>
  <c r="CR1240"/>
  <c r="CR1256"/>
  <c r="CR1268"/>
  <c r="CR1280"/>
  <c r="CR1286"/>
  <c r="CR1290"/>
  <c r="CR1296"/>
  <c r="CR1306"/>
  <c r="CR1318"/>
  <c r="CR1326"/>
  <c r="CR1342"/>
  <c r="CR1364"/>
  <c r="CR1376"/>
  <c r="CR1380"/>
  <c r="CR1402"/>
  <c r="CR1406"/>
  <c r="CR1416"/>
  <c r="CR1426"/>
  <c r="CR1428"/>
  <c r="CR1430"/>
  <c r="CL1121"/>
  <c r="CM1121" s="1"/>
  <c r="CR1270" s="1"/>
  <c r="CL1162"/>
  <c r="CM1162" s="1"/>
  <c r="CL1164"/>
  <c r="CM1164" s="1"/>
  <c r="CL1165"/>
  <c r="CM1165" s="1"/>
  <c r="CR1443"/>
  <c r="CR1447"/>
  <c r="CR1457"/>
  <c r="CR1459"/>
  <c r="CR1463"/>
  <c r="CR1467"/>
  <c r="CR1469"/>
  <c r="CR1475"/>
  <c r="CR1479"/>
  <c r="CR1483"/>
  <c r="CR1487"/>
  <c r="CR1499"/>
  <c r="CR1507"/>
  <c r="CR1519"/>
  <c r="CR1523"/>
  <c r="CR1531"/>
  <c r="CR1535"/>
  <c r="CR1545"/>
  <c r="CR1549"/>
  <c r="CR1555"/>
  <c r="CR1575"/>
  <c r="CR1579"/>
  <c r="CR1585"/>
  <c r="CR1587"/>
  <c r="CR1589"/>
  <c r="CR1591"/>
  <c r="CR1599"/>
  <c r="CR1601"/>
  <c r="CR1605"/>
  <c r="CR1607"/>
  <c r="CR1609"/>
  <c r="CR1617"/>
  <c r="CR1619"/>
  <c r="CR1627"/>
  <c r="CR1629"/>
  <c r="CR1631"/>
  <c r="CR1647"/>
  <c r="CR1649"/>
  <c r="CR1657"/>
  <c r="CR1661"/>
  <c r="CR1671"/>
  <c r="CR1679"/>
  <c r="CR1448"/>
  <c r="CR1452"/>
  <c r="CR1458"/>
  <c r="CR1460"/>
  <c r="CR1466"/>
  <c r="CR1468"/>
  <c r="CR1478"/>
  <c r="CR1480"/>
  <c r="CR1482"/>
  <c r="CR1484"/>
  <c r="CR1486"/>
  <c r="CR1488"/>
  <c r="CR1500"/>
  <c r="CR1510"/>
  <c r="CR1518"/>
  <c r="CR1520"/>
  <c r="CR1522"/>
  <c r="CR1532"/>
  <c r="CR1536"/>
  <c r="CR1540"/>
  <c r="CR1544"/>
  <c r="CR1548"/>
  <c r="CR1562"/>
  <c r="CR1576"/>
  <c r="CR1580"/>
  <c r="CR1588"/>
  <c r="CR1592"/>
  <c r="CR1600"/>
  <c r="CR1602"/>
  <c r="CR1608"/>
  <c r="CR1624"/>
  <c r="CR1628"/>
  <c r="CR1632"/>
  <c r="CR1636"/>
  <c r="CR1648"/>
  <c r="CR1656"/>
  <c r="CR1660"/>
  <c r="CR1676"/>
  <c r="CR1680"/>
  <c r="CR1695"/>
  <c r="CR1703"/>
  <c r="CR1709"/>
  <c r="CR1711"/>
  <c r="CR1713"/>
  <c r="CR1719"/>
  <c r="CR1727"/>
  <c r="CR1729"/>
  <c r="CR1735"/>
  <c r="CR1747"/>
  <c r="CR1753"/>
  <c r="CR1759"/>
  <c r="CR1765"/>
  <c r="CR1767"/>
  <c r="CR1771"/>
  <c r="CR1775"/>
  <c r="CR1777"/>
  <c r="CR1781"/>
  <c r="CR1783"/>
  <c r="CR1805"/>
  <c r="CR1807"/>
  <c r="CR1811"/>
  <c r="CR1815"/>
  <c r="CR1819"/>
  <c r="CR1825"/>
  <c r="CR1829"/>
  <c r="CR1841"/>
  <c r="CR1857"/>
  <c r="CR1684"/>
  <c r="CR1698"/>
  <c r="CR1704"/>
  <c r="CR1712"/>
  <c r="CR1716"/>
  <c r="CR1720"/>
  <c r="CR1728"/>
  <c r="CR1732"/>
  <c r="CR1738"/>
  <c r="CR1740"/>
  <c r="CR1748"/>
  <c r="CR1758"/>
  <c r="CR1760"/>
  <c r="CR1764"/>
  <c r="CR1772"/>
  <c r="CR1776"/>
  <c r="CR1782"/>
  <c r="CR1788"/>
  <c r="CR1792"/>
  <c r="CR1796"/>
  <c r="CR1804"/>
  <c r="CR1816"/>
  <c r="CR1818"/>
  <c r="CR1820"/>
  <c r="CR1824"/>
  <c r="CR1836"/>
  <c r="CR1838"/>
  <c r="CR1842"/>
  <c r="CR1846"/>
  <c r="CR1850"/>
  <c r="CR1856"/>
  <c r="CR1858"/>
  <c r="CR1860"/>
  <c r="CR1865"/>
  <c r="CR1869"/>
  <c r="CR1871"/>
  <c r="CR1877"/>
  <c r="CR1879"/>
  <c r="CR1889"/>
  <c r="CR1899"/>
  <c r="CR1901"/>
  <c r="CR1903"/>
  <c r="CR1905"/>
  <c r="CR1909"/>
  <c r="CR1913"/>
  <c r="CR1917"/>
  <c r="CR1923"/>
  <c r="CR1925"/>
  <c r="CR1929"/>
  <c r="CR1933"/>
  <c r="CR1864"/>
  <c r="CR1872"/>
  <c r="CR1876"/>
  <c r="CR1886"/>
  <c r="CR1890"/>
  <c r="CR1894"/>
  <c r="CR1900"/>
  <c r="CR1912"/>
  <c r="CR1916"/>
  <c r="CR1932"/>
  <c r="CR1934"/>
  <c r="CR1936"/>
  <c r="CM1939"/>
  <c r="CR1610" s="1"/>
  <c r="CM1941"/>
  <c r="CR1750" s="1"/>
  <c r="CM1942"/>
  <c r="CM1943"/>
  <c r="CM1945"/>
  <c r="CM1946"/>
  <c r="CM1947"/>
  <c r="CR1733" s="1"/>
  <c r="CM1949"/>
  <c r="CM1950"/>
  <c r="CM1951"/>
  <c r="CR1308" s="1"/>
  <c r="CM1953"/>
  <c r="CM1954"/>
  <c r="CM1955"/>
  <c r="CM1957"/>
  <c r="CM1958"/>
  <c r="CM1959"/>
  <c r="CR1995"/>
  <c r="CR2002"/>
  <c r="CL537"/>
  <c r="CM537" s="1"/>
  <c r="CL835"/>
  <c r="CM835" s="1"/>
  <c r="BB9" i="4"/>
  <c r="BD9"/>
  <c r="BF9"/>
  <c r="AN8"/>
  <c r="BA9"/>
  <c r="BC9"/>
  <c r="BE9"/>
  <c r="CR1833" i="1" l="1"/>
  <c r="CR1489"/>
  <c r="CR1930"/>
  <c r="CR234"/>
  <c r="CR1396"/>
  <c r="CR1755"/>
  <c r="CR557"/>
  <c r="CR163"/>
  <c r="CR779"/>
  <c r="CR554"/>
  <c r="CR27"/>
  <c r="CR1999"/>
  <c r="CR1991"/>
  <c r="CR1983"/>
  <c r="CR1967"/>
  <c r="CR1072"/>
  <c r="CR809"/>
  <c r="CR1985"/>
  <c r="CR1977"/>
  <c r="CR1973"/>
  <c r="CR1969"/>
  <c r="CR1961"/>
  <c r="CR1112"/>
  <c r="CR1795"/>
  <c r="CR1446"/>
  <c r="CR1655"/>
  <c r="CR1412"/>
  <c r="CR1374"/>
  <c r="CR1259"/>
  <c r="CR1171"/>
  <c r="CR1321"/>
  <c r="CR1445"/>
  <c r="CR1166"/>
  <c r="CR1287"/>
  <c r="CR1366"/>
  <c r="CR1314"/>
  <c r="CR1363"/>
  <c r="CR1726"/>
  <c r="CR1221"/>
  <c r="CR1722"/>
  <c r="CR1183"/>
  <c r="CR1229"/>
  <c r="CR1170"/>
  <c r="CR1987"/>
  <c r="CR1893"/>
  <c r="CR1986"/>
  <c r="CR1970"/>
  <c r="CR376"/>
  <c r="CR742"/>
  <c r="CR1996"/>
  <c r="CR1992"/>
  <c r="CR1972"/>
  <c r="CR1964"/>
  <c r="CR728"/>
  <c r="CR1165"/>
  <c r="CR1958"/>
  <c r="CR1954"/>
  <c r="CR1952"/>
  <c r="CR1950"/>
  <c r="CR1944"/>
  <c r="CR1942"/>
  <c r="CR786"/>
  <c r="CR1121"/>
  <c r="CR1957"/>
  <c r="CR1953"/>
  <c r="CR1951"/>
  <c r="CR1949"/>
  <c r="CR1947"/>
  <c r="CR1943"/>
  <c r="AC10" i="4"/>
  <c r="CJ1163" i="1" l="1"/>
  <c r="CK1163" s="1"/>
  <c r="CI1163"/>
  <c r="CH1163"/>
  <c r="CJ1161"/>
  <c r="CK1161" s="1"/>
  <c r="CI1161"/>
  <c r="CH1161"/>
  <c r="CJ1160"/>
  <c r="CK1160" s="1"/>
  <c r="CI1160"/>
  <c r="CH1160"/>
  <c r="CJ1159"/>
  <c r="CK1159" s="1"/>
  <c r="CI1159"/>
  <c r="CH1159"/>
  <c r="CJ1158"/>
  <c r="CK1158" s="1"/>
  <c r="CI1158"/>
  <c r="CH1158"/>
  <c r="CJ1157"/>
  <c r="CK1157" s="1"/>
  <c r="CI1157"/>
  <c r="CH1157"/>
  <c r="CJ1156"/>
  <c r="CK1156" s="1"/>
  <c r="CI1156"/>
  <c r="CH1156"/>
  <c r="CJ1155"/>
  <c r="CK1155" s="1"/>
  <c r="CI1155"/>
  <c r="CH1155"/>
  <c r="CJ1154"/>
  <c r="CK1154" s="1"/>
  <c r="CI1154"/>
  <c r="CH1154"/>
  <c r="CJ1153"/>
  <c r="CK1153" s="1"/>
  <c r="CI1153"/>
  <c r="CH1153"/>
  <c r="CJ1152"/>
  <c r="CK1152" s="1"/>
  <c r="CI1152"/>
  <c r="CH1152"/>
  <c r="CJ1151"/>
  <c r="CK1151" s="1"/>
  <c r="CI1151"/>
  <c r="CH1151"/>
  <c r="CJ1150"/>
  <c r="CK1150" s="1"/>
  <c r="CI1150"/>
  <c r="CH1150"/>
  <c r="CJ1149"/>
  <c r="CK1149" s="1"/>
  <c r="CI1149"/>
  <c r="CH1149"/>
  <c r="CJ1148"/>
  <c r="CK1148" s="1"/>
  <c r="CI1148"/>
  <c r="CH1148"/>
  <c r="CJ1147"/>
  <c r="CK1147" s="1"/>
  <c r="CI1147"/>
  <c r="CH1147"/>
  <c r="CJ1146"/>
  <c r="CK1146" s="1"/>
  <c r="CI1146"/>
  <c r="CH1146"/>
  <c r="CJ1145"/>
  <c r="CK1145" s="1"/>
  <c r="CI1145"/>
  <c r="CH1145"/>
  <c r="CJ1140"/>
  <c r="CK1140" s="1"/>
  <c r="CI1140"/>
  <c r="CH1140"/>
  <c r="CJ1138"/>
  <c r="CK1138" s="1"/>
  <c r="CI1138"/>
  <c r="CH1138"/>
  <c r="CJ1137"/>
  <c r="CK1137" s="1"/>
  <c r="CI1137"/>
  <c r="CH1137"/>
  <c r="CJ1136"/>
  <c r="CK1136" s="1"/>
  <c r="CI1136"/>
  <c r="CH1136"/>
  <c r="CJ1135"/>
  <c r="CK1135" s="1"/>
  <c r="CI1135"/>
  <c r="CH1135"/>
  <c r="CJ1134"/>
  <c r="CK1134" s="1"/>
  <c r="CI1134"/>
  <c r="CH1134"/>
  <c r="CJ1133"/>
  <c r="CK1133" s="1"/>
  <c r="CI1133"/>
  <c r="CH1133"/>
  <c r="CJ1131"/>
  <c r="CK1131" s="1"/>
  <c r="CI1131"/>
  <c r="CH1131"/>
  <c r="CJ1130"/>
  <c r="CK1130" s="1"/>
  <c r="CI1130"/>
  <c r="CH1130"/>
  <c r="CJ1129"/>
  <c r="CK1129" s="1"/>
  <c r="CI1129"/>
  <c r="CH1129"/>
  <c r="CJ1128"/>
  <c r="CK1128" s="1"/>
  <c r="CI1128"/>
  <c r="CH1128"/>
  <c r="CJ1127"/>
  <c r="CK1127" s="1"/>
  <c r="CI1127"/>
  <c r="CH1127"/>
  <c r="CJ1126"/>
  <c r="CK1126" s="1"/>
  <c r="CI1126"/>
  <c r="CH1126"/>
  <c r="CJ1124"/>
  <c r="CK1124" s="1"/>
  <c r="CI1124"/>
  <c r="CH1124"/>
  <c r="CJ1123"/>
  <c r="CK1123" s="1"/>
  <c r="CI1123"/>
  <c r="CH1123"/>
  <c r="CJ1122"/>
  <c r="CK1122" s="1"/>
  <c r="CI1122"/>
  <c r="CH1122"/>
  <c r="CJ1120"/>
  <c r="CK1120" s="1"/>
  <c r="CI1120"/>
  <c r="CH1120"/>
  <c r="CJ1119"/>
  <c r="CK1119" s="1"/>
  <c r="CI1119"/>
  <c r="CH1119"/>
  <c r="CJ1118"/>
  <c r="CK1118" s="1"/>
  <c r="CI1118"/>
  <c r="CH1118"/>
  <c r="CJ1116"/>
  <c r="CK1116" s="1"/>
  <c r="CI1116"/>
  <c r="CH1116"/>
  <c r="CJ1115"/>
  <c r="CK1115" s="1"/>
  <c r="CI1115"/>
  <c r="CH1115"/>
  <c r="CJ1114"/>
  <c r="CK1114" s="1"/>
  <c r="CI1114"/>
  <c r="CH1114"/>
  <c r="CJ1113"/>
  <c r="CK1113" s="1"/>
  <c r="CI1113"/>
  <c r="CH1113"/>
  <c r="CJ1111"/>
  <c r="CK1111" s="1"/>
  <c r="CI1111"/>
  <c r="CH1111"/>
  <c r="CJ1110"/>
  <c r="CK1110" s="1"/>
  <c r="CI1110"/>
  <c r="CH1110"/>
  <c r="CJ1109"/>
  <c r="CK1109" s="1"/>
  <c r="CI1109"/>
  <c r="CH1109"/>
  <c r="CJ1108"/>
  <c r="CK1108" s="1"/>
  <c r="CI1108"/>
  <c r="CH1108"/>
  <c r="CJ1107"/>
  <c r="CK1107" s="1"/>
  <c r="CI1107"/>
  <c r="CH1107"/>
  <c r="CJ1106"/>
  <c r="CK1106" s="1"/>
  <c r="CI1106"/>
  <c r="CH1106"/>
  <c r="CJ1105"/>
  <c r="CK1105" s="1"/>
  <c r="CI1105"/>
  <c r="CH1105"/>
  <c r="CJ1104"/>
  <c r="CK1104" s="1"/>
  <c r="CI1104"/>
  <c r="CH1104"/>
  <c r="CJ1102"/>
  <c r="CK1102" s="1"/>
  <c r="CI1102"/>
  <c r="CH1102"/>
  <c r="CJ1101"/>
  <c r="CK1101" s="1"/>
  <c r="CI1101"/>
  <c r="CH1101"/>
  <c r="CJ1100"/>
  <c r="CK1100" s="1"/>
  <c r="CI1100"/>
  <c r="CH1100"/>
  <c r="CJ1099"/>
  <c r="CK1099" s="1"/>
  <c r="CI1099"/>
  <c r="CH1099"/>
  <c r="CJ1098"/>
  <c r="CK1098" s="1"/>
  <c r="CI1098"/>
  <c r="CH1098"/>
  <c r="CJ1097"/>
  <c r="CK1097" s="1"/>
  <c r="CI1097"/>
  <c r="CH1097"/>
  <c r="CJ1096"/>
  <c r="CK1096" s="1"/>
  <c r="CI1096"/>
  <c r="CH1096"/>
  <c r="CJ1095"/>
  <c r="CK1095" s="1"/>
  <c r="CI1095"/>
  <c r="CH1095"/>
  <c r="CJ1093"/>
  <c r="CK1093" s="1"/>
  <c r="CI1093"/>
  <c r="CH1093"/>
  <c r="CJ1092"/>
  <c r="CK1092" s="1"/>
  <c r="CI1092"/>
  <c r="CH1092"/>
  <c r="CJ1091"/>
  <c r="CK1091" s="1"/>
  <c r="CI1091"/>
  <c r="CH1091"/>
  <c r="CJ1090"/>
  <c r="CK1090" s="1"/>
  <c r="CI1090"/>
  <c r="CH1090"/>
  <c r="CJ1089"/>
  <c r="CK1089" s="1"/>
  <c r="CI1089"/>
  <c r="CH1089"/>
  <c r="CJ1088"/>
  <c r="CK1088" s="1"/>
  <c r="CI1088"/>
  <c r="CH1088"/>
  <c r="CJ1087"/>
  <c r="CK1087" s="1"/>
  <c r="CI1087"/>
  <c r="CH1087"/>
  <c r="CJ1086"/>
  <c r="CK1086" s="1"/>
  <c r="CI1086"/>
  <c r="CH1086"/>
  <c r="CJ1084"/>
  <c r="CK1084" s="1"/>
  <c r="CI1084"/>
  <c r="CH1084"/>
  <c r="CJ1083"/>
  <c r="CK1083" s="1"/>
  <c r="CI1083"/>
  <c r="CH1083"/>
  <c r="CJ1082"/>
  <c r="CK1082" s="1"/>
  <c r="CI1082"/>
  <c r="CH1082"/>
  <c r="CJ1080"/>
  <c r="CK1080" s="1"/>
  <c r="CI1080"/>
  <c r="CH1080"/>
  <c r="CJ1079"/>
  <c r="CK1079" s="1"/>
  <c r="CI1079"/>
  <c r="CH1079"/>
  <c r="CJ1078"/>
  <c r="CK1078" s="1"/>
  <c r="CI1078"/>
  <c r="CH1078"/>
  <c r="CJ1076"/>
  <c r="CK1076" s="1"/>
  <c r="CI1076"/>
  <c r="CH1076"/>
  <c r="CJ1075"/>
  <c r="CK1075" s="1"/>
  <c r="CI1075"/>
  <c r="CH1075"/>
  <c r="CJ1074"/>
  <c r="CK1074" s="1"/>
  <c r="CI1074"/>
  <c r="CH1074"/>
  <c r="CJ1073"/>
  <c r="CK1073" s="1"/>
  <c r="CI1073"/>
  <c r="CH1073"/>
  <c r="CJ1071"/>
  <c r="CK1071" s="1"/>
  <c r="CI1071"/>
  <c r="CH1071"/>
  <c r="CJ1070"/>
  <c r="CK1070" s="1"/>
  <c r="CI1070"/>
  <c r="CH1070"/>
  <c r="CJ1069"/>
  <c r="CK1069" s="1"/>
  <c r="CI1069"/>
  <c r="CH1069"/>
  <c r="CJ1068"/>
  <c r="CK1068" s="1"/>
  <c r="CI1068"/>
  <c r="CH1068"/>
  <c r="CJ1067"/>
  <c r="CK1067" s="1"/>
  <c r="CI1067"/>
  <c r="CH1067"/>
  <c r="CJ1066"/>
  <c r="CK1066" s="1"/>
  <c r="CI1066"/>
  <c r="CH1066"/>
  <c r="CJ1065"/>
  <c r="CK1065" s="1"/>
  <c r="CI1065"/>
  <c r="CH1065"/>
  <c r="CJ1063"/>
  <c r="CK1063" s="1"/>
  <c r="CI1063"/>
  <c r="CH1063"/>
  <c r="CJ1062"/>
  <c r="CK1062" s="1"/>
  <c r="CI1062"/>
  <c r="CH1062"/>
  <c r="CJ1061"/>
  <c r="CK1061" s="1"/>
  <c r="CI1061"/>
  <c r="CH1061"/>
  <c r="CJ1060"/>
  <c r="CK1060" s="1"/>
  <c r="CI1060"/>
  <c r="CH1060"/>
  <c r="CJ1059"/>
  <c r="CK1059" s="1"/>
  <c r="CI1059"/>
  <c r="CH1059"/>
  <c r="CJ1058"/>
  <c r="CK1058" s="1"/>
  <c r="CI1058"/>
  <c r="CH1058"/>
  <c r="CJ1057"/>
  <c r="CK1057" s="1"/>
  <c r="CI1057"/>
  <c r="CH1057"/>
  <c r="CJ1056"/>
  <c r="CK1056" s="1"/>
  <c r="CI1056"/>
  <c r="CH1056"/>
  <c r="CJ1054"/>
  <c r="CK1054" s="1"/>
  <c r="CI1054"/>
  <c r="CH1054"/>
  <c r="CJ1053"/>
  <c r="CK1053" s="1"/>
  <c r="CI1053"/>
  <c r="CH1053"/>
  <c r="CJ1052"/>
  <c r="CK1052" s="1"/>
  <c r="CI1052"/>
  <c r="CH1052"/>
  <c r="CJ1050"/>
  <c r="CK1050" s="1"/>
  <c r="CI1050"/>
  <c r="CH1050"/>
  <c r="CJ1049"/>
  <c r="CK1049" s="1"/>
  <c r="CI1049"/>
  <c r="CH1049"/>
  <c r="CJ1048"/>
  <c r="CK1048" s="1"/>
  <c r="CI1048"/>
  <c r="CH1048"/>
  <c r="CJ1046"/>
  <c r="CK1046" s="1"/>
  <c r="CI1046"/>
  <c r="CH1046"/>
  <c r="CJ1044"/>
  <c r="CK1044" s="1"/>
  <c r="CI1044"/>
  <c r="CH1044"/>
  <c r="CJ1043"/>
  <c r="CK1043" s="1"/>
  <c r="CI1043"/>
  <c r="CH1043"/>
  <c r="CJ1042"/>
  <c r="CK1042" s="1"/>
  <c r="CI1042"/>
  <c r="CH1042"/>
  <c r="CJ1041"/>
  <c r="CK1041" s="1"/>
  <c r="CI1041"/>
  <c r="CH1041"/>
  <c r="CJ1040"/>
  <c r="CK1040" s="1"/>
  <c r="CI1040"/>
  <c r="CH1040"/>
  <c r="CJ1038"/>
  <c r="CK1038" s="1"/>
  <c r="CI1038"/>
  <c r="CH1038"/>
  <c r="CJ1037"/>
  <c r="CK1037" s="1"/>
  <c r="CI1037"/>
  <c r="CH1037"/>
  <c r="CJ1036"/>
  <c r="CK1036" s="1"/>
  <c r="CI1036"/>
  <c r="CH1036"/>
  <c r="CJ1035"/>
  <c r="CK1035" s="1"/>
  <c r="CI1035"/>
  <c r="CH1035"/>
  <c r="CJ1034"/>
  <c r="CK1034" s="1"/>
  <c r="CI1034"/>
  <c r="CH1034"/>
  <c r="CJ1032"/>
  <c r="CK1032" s="1"/>
  <c r="CI1032"/>
  <c r="CH1032"/>
  <c r="CJ1031"/>
  <c r="CK1031" s="1"/>
  <c r="CI1031"/>
  <c r="CH1031"/>
  <c r="CJ1029"/>
  <c r="CK1029" s="1"/>
  <c r="CI1029"/>
  <c r="CH1029"/>
  <c r="CJ1027"/>
  <c r="CK1027" s="1"/>
  <c r="CI1027"/>
  <c r="CH1027"/>
  <c r="CJ1026"/>
  <c r="CK1026" s="1"/>
  <c r="CI1026"/>
  <c r="CH1026"/>
  <c r="CJ1025"/>
  <c r="CK1025" s="1"/>
  <c r="CI1025"/>
  <c r="CH1025"/>
  <c r="CJ1024"/>
  <c r="CK1024" s="1"/>
  <c r="CI1024"/>
  <c r="CH1024"/>
  <c r="CJ1023"/>
  <c r="CK1023" s="1"/>
  <c r="CI1023"/>
  <c r="CH1023"/>
  <c r="CJ1022"/>
  <c r="CK1022" s="1"/>
  <c r="CI1022"/>
  <c r="CH1022"/>
  <c r="CJ1021"/>
  <c r="CK1021" s="1"/>
  <c r="CI1021"/>
  <c r="CH1021"/>
  <c r="CJ1020"/>
  <c r="CK1020" s="1"/>
  <c r="CI1020"/>
  <c r="CH1020"/>
  <c r="CJ1019"/>
  <c r="CK1019" s="1"/>
  <c r="CI1019"/>
  <c r="CH1019"/>
  <c r="CJ1018"/>
  <c r="CK1018" s="1"/>
  <c r="CI1018"/>
  <c r="CH1018"/>
  <c r="CJ1017"/>
  <c r="CK1017" s="1"/>
  <c r="CI1017"/>
  <c r="CH1017"/>
  <c r="CJ1016"/>
  <c r="CK1016" s="1"/>
  <c r="CI1016"/>
  <c r="CH1016"/>
  <c r="CJ1015"/>
  <c r="CK1015" s="1"/>
  <c r="CI1015"/>
  <c r="CH1015"/>
  <c r="CJ1014"/>
  <c r="CK1014" s="1"/>
  <c r="CI1014"/>
  <c r="CH1014"/>
  <c r="CJ1011"/>
  <c r="CK1011" s="1"/>
  <c r="CI1011"/>
  <c r="CH1011"/>
  <c r="CJ1010"/>
  <c r="CK1010" s="1"/>
  <c r="CI1010"/>
  <c r="CH1010"/>
  <c r="CJ1009"/>
  <c r="CK1009" s="1"/>
  <c r="CI1009"/>
  <c r="CH1009"/>
  <c r="CJ1007"/>
  <c r="CK1007" s="1"/>
  <c r="CI1007"/>
  <c r="CH1007"/>
  <c r="CJ1006"/>
  <c r="CK1006" s="1"/>
  <c r="CI1006"/>
  <c r="CH1006"/>
  <c r="CJ1005"/>
  <c r="CK1005" s="1"/>
  <c r="CI1005"/>
  <c r="CH1005"/>
  <c r="CJ1004"/>
  <c r="CK1004" s="1"/>
  <c r="CI1004"/>
  <c r="CH1004"/>
  <c r="CJ1003"/>
  <c r="CK1003" s="1"/>
  <c r="CI1003"/>
  <c r="CH1003"/>
  <c r="CJ1002"/>
  <c r="CK1002" s="1"/>
  <c r="CI1002"/>
  <c r="CH1002"/>
  <c r="CJ834"/>
  <c r="CK834" s="1"/>
  <c r="CI834"/>
  <c r="CH834"/>
  <c r="CJ465"/>
  <c r="CK465" s="1"/>
  <c r="CI465"/>
  <c r="CH465"/>
  <c r="CJ102"/>
  <c r="CK102" s="1"/>
  <c r="CI102"/>
  <c r="CH102"/>
  <c r="CJ833"/>
  <c r="CK833" s="1"/>
  <c r="CI833"/>
  <c r="CH833"/>
  <c r="CJ463"/>
  <c r="CK463" s="1"/>
  <c r="CI463"/>
  <c r="CH463"/>
  <c r="CJ832"/>
  <c r="CK832" s="1"/>
  <c r="CI832"/>
  <c r="CH832"/>
  <c r="CJ579"/>
  <c r="CK579" s="1"/>
  <c r="CI579"/>
  <c r="CH579"/>
  <c r="CJ258"/>
  <c r="CK258" s="1"/>
  <c r="CI258"/>
  <c r="CH258"/>
  <c r="CJ1001"/>
  <c r="CK1001" s="1"/>
  <c r="CI1001"/>
  <c r="CH1001"/>
  <c r="CJ830"/>
  <c r="CK830" s="1"/>
  <c r="CI830"/>
  <c r="CH830"/>
  <c r="CJ185"/>
  <c r="CK185" s="1"/>
  <c r="CI185"/>
  <c r="CH185"/>
  <c r="CJ257"/>
  <c r="CK257" s="1"/>
  <c r="CI257"/>
  <c r="CH257"/>
  <c r="CJ829"/>
  <c r="CK829" s="1"/>
  <c r="CI829"/>
  <c r="CH829"/>
  <c r="CJ462"/>
  <c r="CK462" s="1"/>
  <c r="CI462"/>
  <c r="CH462"/>
  <c r="CJ256"/>
  <c r="CK256" s="1"/>
  <c r="CI256"/>
  <c r="CH256"/>
  <c r="CJ101"/>
  <c r="CK101" s="1"/>
  <c r="CI101"/>
  <c r="CH101"/>
  <c r="CJ1000"/>
  <c r="CK1000" s="1"/>
  <c r="CI1000"/>
  <c r="CH1000"/>
  <c r="CJ255"/>
  <c r="CK255" s="1"/>
  <c r="CI255"/>
  <c r="CH255"/>
  <c r="CJ461"/>
  <c r="CK461" s="1"/>
  <c r="CI461"/>
  <c r="CH461"/>
  <c r="CJ828"/>
  <c r="CK828" s="1"/>
  <c r="CI828"/>
  <c r="CH828"/>
  <c r="CJ577"/>
  <c r="CK577" s="1"/>
  <c r="CI577"/>
  <c r="CH577"/>
  <c r="CJ254"/>
  <c r="CK254" s="1"/>
  <c r="CI254"/>
  <c r="CH254"/>
  <c r="CJ460"/>
  <c r="CK460" s="1"/>
  <c r="CI460"/>
  <c r="CH460"/>
  <c r="CJ184"/>
  <c r="CK184" s="1"/>
  <c r="CI184"/>
  <c r="CH184"/>
  <c r="CJ827"/>
  <c r="CK827" s="1"/>
  <c r="CI827"/>
  <c r="CH827"/>
  <c r="CJ826"/>
  <c r="CK826" s="1"/>
  <c r="CI826"/>
  <c r="CH826"/>
  <c r="CJ459"/>
  <c r="CK459" s="1"/>
  <c r="CI459"/>
  <c r="CH459"/>
  <c r="CJ825"/>
  <c r="CK825" s="1"/>
  <c r="CI825"/>
  <c r="CH825"/>
  <c r="CJ183"/>
  <c r="CK183" s="1"/>
  <c r="CI183"/>
  <c r="CH183"/>
  <c r="CJ824"/>
  <c r="CK824" s="1"/>
  <c r="CI824"/>
  <c r="CH824"/>
  <c r="CJ458"/>
  <c r="CK458" s="1"/>
  <c r="CI458"/>
  <c r="CH458"/>
  <c r="CJ823"/>
  <c r="CK823" s="1"/>
  <c r="CI823"/>
  <c r="CH823"/>
  <c r="CJ999"/>
  <c r="CK999" s="1"/>
  <c r="CI999"/>
  <c r="CH999"/>
  <c r="CJ182"/>
  <c r="CK182" s="1"/>
  <c r="CI182"/>
  <c r="CH182"/>
  <c r="CJ576"/>
  <c r="CK576" s="1"/>
  <c r="CI576"/>
  <c r="CH576"/>
  <c r="CJ181"/>
  <c r="CK181" s="1"/>
  <c r="CI181"/>
  <c r="CH181"/>
  <c r="CJ575"/>
  <c r="CK575" s="1"/>
  <c r="CI575"/>
  <c r="CH575"/>
  <c r="CJ822"/>
  <c r="CK822" s="1"/>
  <c r="CI822"/>
  <c r="CH822"/>
  <c r="CJ821"/>
  <c r="CK821" s="1"/>
  <c r="CI821"/>
  <c r="CH821"/>
  <c r="CJ457"/>
  <c r="CK457" s="1"/>
  <c r="CI457"/>
  <c r="CH457"/>
  <c r="CJ100"/>
  <c r="CK100" s="1"/>
  <c r="CI100"/>
  <c r="CH100"/>
  <c r="CJ180"/>
  <c r="CK180" s="1"/>
  <c r="CI180"/>
  <c r="CH180"/>
  <c r="CJ456"/>
  <c r="CK456" s="1"/>
  <c r="CI456"/>
  <c r="CH456"/>
  <c r="CJ455"/>
  <c r="CK455" s="1"/>
  <c r="CI455"/>
  <c r="CH455"/>
  <c r="CJ574"/>
  <c r="CK574" s="1"/>
  <c r="CI574"/>
  <c r="CH574"/>
  <c r="CJ998"/>
  <c r="CK998" s="1"/>
  <c r="CI998"/>
  <c r="CH998"/>
  <c r="CJ179"/>
  <c r="CK179" s="1"/>
  <c r="CI179"/>
  <c r="CH179"/>
  <c r="CJ997"/>
  <c r="CK997" s="1"/>
  <c r="CI997"/>
  <c r="CH997"/>
  <c r="CJ251"/>
  <c r="CK251" s="1"/>
  <c r="CI251"/>
  <c r="CH251"/>
  <c r="CJ98"/>
  <c r="CK98" s="1"/>
  <c r="CI98"/>
  <c r="CH98"/>
  <c r="CJ995"/>
  <c r="CK995" s="1"/>
  <c r="CI995"/>
  <c r="CH995"/>
  <c r="CJ178"/>
  <c r="CK178" s="1"/>
  <c r="CI178"/>
  <c r="CH178"/>
  <c r="CJ177"/>
  <c r="CK177" s="1"/>
  <c r="CI177"/>
  <c r="CH177"/>
  <c r="CJ454"/>
  <c r="CK454" s="1"/>
  <c r="CI454"/>
  <c r="CH454"/>
  <c r="CJ176"/>
  <c r="CK176" s="1"/>
  <c r="CI176"/>
  <c r="CH176"/>
  <c r="CJ994"/>
  <c r="CK994" s="1"/>
  <c r="CI994"/>
  <c r="CH994"/>
  <c r="CJ97"/>
  <c r="CK97" s="1"/>
  <c r="CI97"/>
  <c r="CH97"/>
  <c r="CJ993"/>
  <c r="CK993" s="1"/>
  <c r="CI993"/>
  <c r="CH993"/>
  <c r="CJ175"/>
  <c r="CK175" s="1"/>
  <c r="CI175"/>
  <c r="CH175"/>
  <c r="CJ174"/>
  <c r="CK174" s="1"/>
  <c r="CI174"/>
  <c r="CH174"/>
  <c r="CJ573"/>
  <c r="CK573" s="1"/>
  <c r="CI573"/>
  <c r="CH573"/>
  <c r="CJ572"/>
  <c r="CK572" s="1"/>
  <c r="CI572"/>
  <c r="CH572"/>
  <c r="CJ250"/>
  <c r="CK250" s="1"/>
  <c r="CI250"/>
  <c r="CH250"/>
  <c r="CJ249"/>
  <c r="CK249" s="1"/>
  <c r="CI249"/>
  <c r="CH249"/>
  <c r="CJ453"/>
  <c r="CK453" s="1"/>
  <c r="CI453"/>
  <c r="CH453"/>
  <c r="CJ452"/>
  <c r="CK452" s="1"/>
  <c r="CI452"/>
  <c r="CH452"/>
  <c r="CJ819"/>
  <c r="CK819" s="1"/>
  <c r="CI819"/>
  <c r="CH819"/>
  <c r="CJ818"/>
  <c r="CK818" s="1"/>
  <c r="CI818"/>
  <c r="CH818"/>
  <c r="CJ571"/>
  <c r="CK571" s="1"/>
  <c r="CI571"/>
  <c r="CH571"/>
  <c r="CJ991"/>
  <c r="CK991" s="1"/>
  <c r="CI991"/>
  <c r="CH991"/>
  <c r="CJ570"/>
  <c r="CK570" s="1"/>
  <c r="CI570"/>
  <c r="CH570"/>
  <c r="CJ817"/>
  <c r="CK817" s="1"/>
  <c r="CI817"/>
  <c r="CH817"/>
  <c r="CJ990"/>
  <c r="CK990" s="1"/>
  <c r="CI990"/>
  <c r="CH990"/>
  <c r="CJ248"/>
  <c r="CK248" s="1"/>
  <c r="CI248"/>
  <c r="CH248"/>
  <c r="CJ989"/>
  <c r="CK989" s="1"/>
  <c r="CI989"/>
  <c r="CH989"/>
  <c r="CJ451"/>
  <c r="CK451" s="1"/>
  <c r="CI451"/>
  <c r="CH451"/>
  <c r="CJ988"/>
  <c r="CK988" s="1"/>
  <c r="CI988"/>
  <c r="CH988"/>
  <c r="CJ96"/>
  <c r="CK96" s="1"/>
  <c r="CI96"/>
  <c r="CH96"/>
  <c r="CJ450"/>
  <c r="CK450" s="1"/>
  <c r="CI450"/>
  <c r="CH450"/>
  <c r="CJ569"/>
  <c r="CK569" s="1"/>
  <c r="CI569"/>
  <c r="CH569"/>
  <c r="CJ173"/>
  <c r="CK173" s="1"/>
  <c r="CI173"/>
  <c r="CH173"/>
  <c r="CJ95"/>
  <c r="CK95" s="1"/>
  <c r="CI95"/>
  <c r="CH95"/>
  <c r="CJ449"/>
  <c r="CK449" s="1"/>
  <c r="CI449"/>
  <c r="CH449"/>
  <c r="CJ816"/>
  <c r="CK816" s="1"/>
  <c r="CI816"/>
  <c r="CH816"/>
  <c r="CJ37"/>
  <c r="CK37" s="1"/>
  <c r="CI37"/>
  <c r="CH37"/>
  <c r="CJ94"/>
  <c r="CK94" s="1"/>
  <c r="CI94"/>
  <c r="CH94"/>
  <c r="CJ448"/>
  <c r="CK448" s="1"/>
  <c r="CI448"/>
  <c r="CH448"/>
  <c r="CJ987"/>
  <c r="CK987" s="1"/>
  <c r="CI987"/>
  <c r="CH987"/>
  <c r="CJ815"/>
  <c r="CK815" s="1"/>
  <c r="CI815"/>
  <c r="CH815"/>
  <c r="CJ447"/>
  <c r="CK447" s="1"/>
  <c r="CI447"/>
  <c r="CH447"/>
  <c r="CJ814"/>
  <c r="CK814" s="1"/>
  <c r="CI814"/>
  <c r="CH814"/>
  <c r="CJ985"/>
  <c r="CK985" s="1"/>
  <c r="CI985"/>
  <c r="CH985"/>
  <c r="CJ813"/>
  <c r="CK813" s="1"/>
  <c r="CI813"/>
  <c r="CH813"/>
  <c r="CJ172"/>
  <c r="CK172" s="1"/>
  <c r="CI172"/>
  <c r="CH172"/>
  <c r="CJ171"/>
  <c r="CK171" s="1"/>
  <c r="CI171"/>
  <c r="CH171"/>
  <c r="CJ170"/>
  <c r="CK170" s="1"/>
  <c r="CI170"/>
  <c r="CH170"/>
  <c r="CJ446"/>
  <c r="CK446" s="1"/>
  <c r="CI446"/>
  <c r="CH446"/>
  <c r="CJ812"/>
  <c r="CK812" s="1"/>
  <c r="CI812"/>
  <c r="CH812"/>
  <c r="CJ811"/>
  <c r="CK811" s="1"/>
  <c r="CI811"/>
  <c r="CH811"/>
  <c r="CJ810"/>
  <c r="CK810" s="1"/>
  <c r="CI810"/>
  <c r="CH810"/>
  <c r="CJ169"/>
  <c r="CK169" s="1"/>
  <c r="CI169"/>
  <c r="CH169"/>
  <c r="CJ808"/>
  <c r="CK808" s="1"/>
  <c r="CI808"/>
  <c r="CH808"/>
  <c r="CJ445"/>
  <c r="CK445" s="1"/>
  <c r="CI445"/>
  <c r="CH445"/>
  <c r="CJ983"/>
  <c r="CK983" s="1"/>
  <c r="CI983"/>
  <c r="CH983"/>
  <c r="CJ568"/>
  <c r="CK568" s="1"/>
  <c r="CI568"/>
  <c r="CH568"/>
  <c r="CJ982"/>
  <c r="CK982" s="1"/>
  <c r="CI982"/>
  <c r="CH982"/>
  <c r="CJ444"/>
  <c r="CK444" s="1"/>
  <c r="CI444"/>
  <c r="CH444"/>
  <c r="CJ168"/>
  <c r="CK168" s="1"/>
  <c r="CI168"/>
  <c r="CH168"/>
  <c r="CJ443"/>
  <c r="CK443" s="1"/>
  <c r="CI443"/>
  <c r="CH443"/>
  <c r="CJ567"/>
  <c r="CK567" s="1"/>
  <c r="CI567"/>
  <c r="CH567"/>
  <c r="CJ93"/>
  <c r="CK93" s="1"/>
  <c r="CI93"/>
  <c r="CH93"/>
  <c r="CJ981"/>
  <c r="CK981" s="1"/>
  <c r="CI981"/>
  <c r="CH981"/>
  <c r="CJ980"/>
  <c r="CK980" s="1"/>
  <c r="CI980"/>
  <c r="CH980"/>
  <c r="CJ979"/>
  <c r="CK979" s="1"/>
  <c r="CI979"/>
  <c r="CH979"/>
  <c r="CJ806"/>
  <c r="CK806" s="1"/>
  <c r="CI806"/>
  <c r="CH806"/>
  <c r="CJ805"/>
  <c r="CK805" s="1"/>
  <c r="CI805"/>
  <c r="CH805"/>
  <c r="CJ804"/>
  <c r="CK804" s="1"/>
  <c r="CI804"/>
  <c r="CH804"/>
  <c r="CJ247"/>
  <c r="CK247" s="1"/>
  <c r="CI247"/>
  <c r="CH247"/>
  <c r="CJ803"/>
  <c r="CK803" s="1"/>
  <c r="CI803"/>
  <c r="CH803"/>
  <c r="CJ802"/>
  <c r="CK802" s="1"/>
  <c r="CI802"/>
  <c r="CH802"/>
  <c r="CJ246"/>
  <c r="CK246" s="1"/>
  <c r="CI246"/>
  <c r="CH246"/>
  <c r="CJ977"/>
  <c r="CK977" s="1"/>
  <c r="CI977"/>
  <c r="CH977"/>
  <c r="CJ801"/>
  <c r="CK801" s="1"/>
  <c r="CI801"/>
  <c r="CH801"/>
  <c r="CJ800"/>
  <c r="CK800" s="1"/>
  <c r="CI800"/>
  <c r="CH800"/>
  <c r="CJ976"/>
  <c r="CK976" s="1"/>
  <c r="CI976"/>
  <c r="CH976"/>
  <c r="CJ799"/>
  <c r="CK799" s="1"/>
  <c r="CI799"/>
  <c r="CH799"/>
  <c r="CJ798"/>
  <c r="CK798" s="1"/>
  <c r="CI798"/>
  <c r="CH798"/>
  <c r="CJ442"/>
  <c r="CK442" s="1"/>
  <c r="CI442"/>
  <c r="CH442"/>
  <c r="CJ797"/>
  <c r="CK797" s="1"/>
  <c r="CI797"/>
  <c r="CH797"/>
  <c r="CJ441"/>
  <c r="CK441" s="1"/>
  <c r="CI441"/>
  <c r="CH441"/>
  <c r="CJ566"/>
  <c r="CK566" s="1"/>
  <c r="CI566"/>
  <c r="CH566"/>
  <c r="CJ565"/>
  <c r="CK565" s="1"/>
  <c r="CI565"/>
  <c r="CH565"/>
  <c r="CJ440"/>
  <c r="CK440" s="1"/>
  <c r="CI440"/>
  <c r="CH440"/>
  <c r="CJ439"/>
  <c r="CK439" s="1"/>
  <c r="CI439"/>
  <c r="CH439"/>
  <c r="CJ564"/>
  <c r="CK564" s="1"/>
  <c r="CI564"/>
  <c r="CH564"/>
  <c r="CJ975"/>
  <c r="CK975" s="1"/>
  <c r="CI975"/>
  <c r="CH975"/>
  <c r="CJ36"/>
  <c r="CK36" s="1"/>
  <c r="CI36"/>
  <c r="CH36"/>
  <c r="CJ796"/>
  <c r="CK796" s="1"/>
  <c r="CI796"/>
  <c r="CH796"/>
  <c r="CJ437"/>
  <c r="CK437" s="1"/>
  <c r="CI437"/>
  <c r="CH437"/>
  <c r="CJ795"/>
  <c r="CK795" s="1"/>
  <c r="CI795"/>
  <c r="CH795"/>
  <c r="CJ436"/>
  <c r="CK436" s="1"/>
  <c r="CI436"/>
  <c r="CH436"/>
  <c r="CJ563"/>
  <c r="CK563" s="1"/>
  <c r="CI563"/>
  <c r="CH563"/>
  <c r="CJ793"/>
  <c r="CK793" s="1"/>
  <c r="CI793"/>
  <c r="CH793"/>
  <c r="CJ562"/>
  <c r="CK562" s="1"/>
  <c r="CI562"/>
  <c r="CH562"/>
  <c r="CJ792"/>
  <c r="CK792" s="1"/>
  <c r="CI792"/>
  <c r="CH792"/>
  <c r="CJ561"/>
  <c r="CK561" s="1"/>
  <c r="CI561"/>
  <c r="CH561"/>
  <c r="CJ92"/>
  <c r="CK92" s="1"/>
  <c r="CI92"/>
  <c r="CH92"/>
  <c r="CJ244"/>
  <c r="CK244" s="1"/>
  <c r="CI244"/>
  <c r="CH244"/>
  <c r="CJ791"/>
  <c r="CK791" s="1"/>
  <c r="CI791"/>
  <c r="CH791"/>
  <c r="CJ435"/>
  <c r="CK435" s="1"/>
  <c r="CI435"/>
  <c r="CH435"/>
  <c r="CJ560"/>
  <c r="CK560" s="1"/>
  <c r="CI560"/>
  <c r="CH560"/>
  <c r="CJ167"/>
  <c r="CK167" s="1"/>
  <c r="CI167"/>
  <c r="CH167"/>
  <c r="CJ974"/>
  <c r="CK974" s="1"/>
  <c r="CI974"/>
  <c r="CH974"/>
  <c r="CJ243"/>
  <c r="CK243" s="1"/>
  <c r="CI243"/>
  <c r="CH243"/>
  <c r="CJ789"/>
  <c r="CK789" s="1"/>
  <c r="CI789"/>
  <c r="CH789"/>
  <c r="CJ242"/>
  <c r="CK242" s="1"/>
  <c r="CI242"/>
  <c r="CH242"/>
  <c r="CJ559"/>
  <c r="CK559" s="1"/>
  <c r="CI559"/>
  <c r="CH559"/>
  <c r="CJ558"/>
  <c r="CK558" s="1"/>
  <c r="CI558"/>
  <c r="CH558"/>
  <c r="CJ973"/>
  <c r="CK973" s="1"/>
  <c r="CI973"/>
  <c r="CH973"/>
  <c r="CJ787"/>
  <c r="CK787" s="1"/>
  <c r="CI787"/>
  <c r="CH787"/>
  <c r="CJ433"/>
  <c r="CK433" s="1"/>
  <c r="CI433"/>
  <c r="CH433"/>
  <c r="CJ785"/>
  <c r="CK785" s="1"/>
  <c r="CI785"/>
  <c r="CH785"/>
  <c r="CJ430"/>
  <c r="CK430" s="1"/>
  <c r="CI430"/>
  <c r="CH430"/>
  <c r="CJ429"/>
  <c r="CK429" s="1"/>
  <c r="CI429"/>
  <c r="CH429"/>
  <c r="CJ165"/>
  <c r="CK165" s="1"/>
  <c r="CI165"/>
  <c r="CH165"/>
  <c r="CJ968"/>
  <c r="CK968" s="1"/>
  <c r="CI968"/>
  <c r="CH968"/>
  <c r="CJ90"/>
  <c r="CK90" s="1"/>
  <c r="CI90"/>
  <c r="CH90"/>
  <c r="CJ421"/>
  <c r="CK421" s="1"/>
  <c r="CI421"/>
  <c r="CH421"/>
  <c r="CJ420"/>
  <c r="CK420" s="1"/>
  <c r="CI420"/>
  <c r="CH420"/>
  <c r="CJ965"/>
  <c r="CK965" s="1"/>
  <c r="CI965"/>
  <c r="CH965"/>
  <c r="CJ34"/>
  <c r="CK34" s="1"/>
  <c r="CI34"/>
  <c r="CH34"/>
  <c r="CJ89"/>
  <c r="CK89" s="1"/>
  <c r="CI89"/>
  <c r="CH89"/>
  <c r="CJ963"/>
  <c r="CK963" s="1"/>
  <c r="CI963"/>
  <c r="CH963"/>
  <c r="CJ776"/>
  <c r="CK776" s="1"/>
  <c r="CI776"/>
  <c r="CH776"/>
  <c r="CJ33"/>
  <c r="CK33" s="1"/>
  <c r="CI33"/>
  <c r="CH33"/>
  <c r="CJ773"/>
  <c r="CK773" s="1"/>
  <c r="CI773"/>
  <c r="CH773"/>
  <c r="CJ162"/>
  <c r="CK162" s="1"/>
  <c r="CI162"/>
  <c r="CH162"/>
  <c r="CJ770"/>
  <c r="CK770" s="1"/>
  <c r="CI770"/>
  <c r="CH770"/>
  <c r="CJ962"/>
  <c r="CK962" s="1"/>
  <c r="CI962"/>
  <c r="CH962"/>
  <c r="CJ553"/>
  <c r="CK553" s="1"/>
  <c r="CI553"/>
  <c r="CH553"/>
  <c r="CJ415"/>
  <c r="CK415" s="1"/>
  <c r="CI415"/>
  <c r="CH415"/>
  <c r="CJ552"/>
  <c r="CK552" s="1"/>
  <c r="CI552"/>
  <c r="CH552"/>
  <c r="CJ768"/>
  <c r="CK768" s="1"/>
  <c r="CI768"/>
  <c r="CH768"/>
  <c r="CJ767"/>
  <c r="CK767" s="1"/>
  <c r="CI767"/>
  <c r="CH767"/>
  <c r="CJ414"/>
  <c r="CK414" s="1"/>
  <c r="CI414"/>
  <c r="CH414"/>
  <c r="CJ766"/>
  <c r="CK766" s="1"/>
  <c r="CI766"/>
  <c r="CH766"/>
  <c r="CJ87"/>
  <c r="CK87" s="1"/>
  <c r="CI87"/>
  <c r="CH87"/>
  <c r="CJ961"/>
  <c r="CK961" s="1"/>
  <c r="CI961"/>
  <c r="CH961"/>
  <c r="CJ232"/>
  <c r="CK232" s="1"/>
  <c r="CI232"/>
  <c r="CH232"/>
  <c r="CJ159"/>
  <c r="CK159" s="1"/>
  <c r="CI159"/>
  <c r="CH159"/>
  <c r="CJ86"/>
  <c r="CK86" s="1"/>
  <c r="CI86"/>
  <c r="CH86"/>
  <c r="CJ551"/>
  <c r="CK551" s="1"/>
  <c r="CI551"/>
  <c r="CH551"/>
  <c r="CJ959"/>
  <c r="CK959" s="1"/>
  <c r="CI959"/>
  <c r="CH959"/>
  <c r="CJ764"/>
  <c r="CK764" s="1"/>
  <c r="CI764"/>
  <c r="CH764"/>
  <c r="CJ157"/>
  <c r="CK157" s="1"/>
  <c r="CI157"/>
  <c r="CH157"/>
  <c r="CJ413"/>
  <c r="CK413" s="1"/>
  <c r="CI413"/>
  <c r="CH413"/>
  <c r="CJ231"/>
  <c r="CK231" s="1"/>
  <c r="CI231"/>
  <c r="CH231"/>
  <c r="CJ550"/>
  <c r="CK550" s="1"/>
  <c r="CI550"/>
  <c r="CH550"/>
  <c r="CJ761"/>
  <c r="CK761" s="1"/>
  <c r="CI761"/>
  <c r="CH761"/>
  <c r="CJ412"/>
  <c r="CK412" s="1"/>
  <c r="CI412"/>
  <c r="CH412"/>
  <c r="CJ957"/>
  <c r="CK957" s="1"/>
  <c r="CI957"/>
  <c r="CH957"/>
  <c r="CJ760"/>
  <c r="CK760" s="1"/>
  <c r="CI760"/>
  <c r="CH760"/>
  <c r="CJ956"/>
  <c r="CK956" s="1"/>
  <c r="CI956"/>
  <c r="CH956"/>
  <c r="CJ410"/>
  <c r="CK410" s="1"/>
  <c r="CI410"/>
  <c r="CH410"/>
  <c r="CJ84"/>
  <c r="CK84" s="1"/>
  <c r="CI84"/>
  <c r="CH84"/>
  <c r="CJ409"/>
  <c r="CK409" s="1"/>
  <c r="CI409"/>
  <c r="CH409"/>
  <c r="CJ955"/>
  <c r="CK955" s="1"/>
  <c r="CI955"/>
  <c r="CH955"/>
  <c r="CJ954"/>
  <c r="CK954" s="1"/>
  <c r="CI954"/>
  <c r="CH954"/>
  <c r="CJ407"/>
  <c r="CK407" s="1"/>
  <c r="CI407"/>
  <c r="CH407"/>
  <c r="CJ156"/>
  <c r="CK156" s="1"/>
  <c r="CI156"/>
  <c r="CH156"/>
  <c r="CJ756"/>
  <c r="CK756" s="1"/>
  <c r="CI756"/>
  <c r="CH756"/>
  <c r="CJ229"/>
  <c r="CK229" s="1"/>
  <c r="CI229"/>
  <c r="CH229"/>
  <c r="CJ228"/>
  <c r="CK228" s="1"/>
  <c r="CI228"/>
  <c r="CH228"/>
  <c r="CJ755"/>
  <c r="CK755" s="1"/>
  <c r="CI755"/>
  <c r="CH755"/>
  <c r="CJ83"/>
  <c r="CK83" s="1"/>
  <c r="CI83"/>
  <c r="CH83"/>
  <c r="CJ754"/>
  <c r="CK754" s="1"/>
  <c r="CI754"/>
  <c r="CH754"/>
  <c r="CJ952"/>
  <c r="CK952" s="1"/>
  <c r="CI952"/>
  <c r="CH952"/>
  <c r="CJ951"/>
  <c r="CK951" s="1"/>
  <c r="CI951"/>
  <c r="CH951"/>
  <c r="CJ404"/>
  <c r="CK404" s="1"/>
  <c r="CI404"/>
  <c r="CH404"/>
  <c r="CJ752"/>
  <c r="CK752" s="1"/>
  <c r="CI752"/>
  <c r="CH752"/>
  <c r="CJ82"/>
  <c r="CK82" s="1"/>
  <c r="CI82"/>
  <c r="CH82"/>
  <c r="CJ402"/>
  <c r="CK402" s="1"/>
  <c r="CI402"/>
  <c r="CH402"/>
  <c r="CJ401"/>
  <c r="CK401" s="1"/>
  <c r="CI401"/>
  <c r="CH401"/>
  <c r="CJ153"/>
  <c r="CK153" s="1"/>
  <c r="CI153"/>
  <c r="CH153"/>
  <c r="CJ400"/>
  <c r="CK400" s="1"/>
  <c r="CI400"/>
  <c r="CH400"/>
  <c r="CJ399"/>
  <c r="CK399" s="1"/>
  <c r="CI399"/>
  <c r="CH399"/>
  <c r="CJ950"/>
  <c r="CK950" s="1"/>
  <c r="CI950"/>
  <c r="CH950"/>
  <c r="CJ949"/>
  <c r="CK949" s="1"/>
  <c r="CI949"/>
  <c r="CH949"/>
  <c r="CJ751"/>
  <c r="CK751" s="1"/>
  <c r="CI751"/>
  <c r="CH751"/>
  <c r="CJ947"/>
  <c r="CK947" s="1"/>
  <c r="CI947"/>
  <c r="CH947"/>
  <c r="CJ152"/>
  <c r="CK152" s="1"/>
  <c r="CI152"/>
  <c r="CH152"/>
  <c r="CJ81"/>
  <c r="CK81" s="1"/>
  <c r="CI81"/>
  <c r="CH81"/>
  <c r="CJ151"/>
  <c r="CK151" s="1"/>
  <c r="CI151"/>
  <c r="CH151"/>
  <c r="CJ946"/>
  <c r="CK946" s="1"/>
  <c r="CI946"/>
  <c r="CH946"/>
  <c r="CJ750"/>
  <c r="CK750" s="1"/>
  <c r="CI750"/>
  <c r="CH750"/>
  <c r="CJ544"/>
  <c r="CK544" s="1"/>
  <c r="CI544"/>
  <c r="CH544"/>
  <c r="CJ395"/>
  <c r="CK395" s="1"/>
  <c r="CI395"/>
  <c r="CH395"/>
  <c r="CJ29"/>
  <c r="CK29" s="1"/>
  <c r="CI29"/>
  <c r="CH29"/>
  <c r="CJ749"/>
  <c r="CK749" s="1"/>
  <c r="CI749"/>
  <c r="CH749"/>
  <c r="CJ543"/>
  <c r="CK543" s="1"/>
  <c r="CI543"/>
  <c r="CH543"/>
  <c r="CJ748"/>
  <c r="CK748" s="1"/>
  <c r="CI748"/>
  <c r="CH748"/>
  <c r="CJ80"/>
  <c r="CK80" s="1"/>
  <c r="CI80"/>
  <c r="CH80"/>
  <c r="CJ747"/>
  <c r="CK747" s="1"/>
  <c r="CI747"/>
  <c r="CH747"/>
  <c r="CJ944"/>
  <c r="CK944" s="1"/>
  <c r="CI944"/>
  <c r="CH944"/>
  <c r="CJ746"/>
  <c r="CK746" s="1"/>
  <c r="CI746"/>
  <c r="CH746"/>
  <c r="CJ150"/>
  <c r="CK150" s="1"/>
  <c r="CI150"/>
  <c r="CH150"/>
  <c r="CJ393"/>
  <c r="CK393" s="1"/>
  <c r="CI393"/>
  <c r="CH393"/>
  <c r="CJ942"/>
  <c r="CK942" s="1"/>
  <c r="CI942"/>
  <c r="CH942"/>
  <c r="CJ941"/>
  <c r="CK941" s="1"/>
  <c r="CI941"/>
  <c r="CH941"/>
  <c r="CJ391"/>
  <c r="CK391" s="1"/>
  <c r="CI391"/>
  <c r="CH391"/>
  <c r="CJ743"/>
  <c r="CK743" s="1"/>
  <c r="CI743"/>
  <c r="CH743"/>
  <c r="CJ78"/>
  <c r="CK78" s="1"/>
  <c r="CI78"/>
  <c r="CH78"/>
  <c r="CJ390"/>
  <c r="CK390" s="1"/>
  <c r="CI390"/>
  <c r="CH390"/>
  <c r="CJ225"/>
  <c r="CK225" s="1"/>
  <c r="CI225"/>
  <c r="CH225"/>
  <c r="CJ389"/>
  <c r="CK389" s="1"/>
  <c r="CI389"/>
  <c r="CH389"/>
  <c r="CJ938"/>
  <c r="CK938" s="1"/>
  <c r="CI938"/>
  <c r="CH938"/>
  <c r="CJ542"/>
  <c r="CK542" s="1"/>
  <c r="CI542"/>
  <c r="CH542"/>
  <c r="CJ541"/>
  <c r="CK541" s="1"/>
  <c r="CI541"/>
  <c r="CH541"/>
  <c r="CJ741"/>
  <c r="CK741" s="1"/>
  <c r="CI741"/>
  <c r="CH741"/>
  <c r="CJ149"/>
  <c r="CK149" s="1"/>
  <c r="CI149"/>
  <c r="CH149"/>
  <c r="CJ740"/>
  <c r="CK740" s="1"/>
  <c r="CI740"/>
  <c r="CH740"/>
  <c r="CJ540"/>
  <c r="CK540" s="1"/>
  <c r="CI540"/>
  <c r="CH540"/>
  <c r="CJ937"/>
  <c r="CK937" s="1"/>
  <c r="CI937"/>
  <c r="CH937"/>
  <c r="CJ739"/>
  <c r="CK739" s="1"/>
  <c r="CI739"/>
  <c r="CH739"/>
  <c r="CJ386"/>
  <c r="CK386" s="1"/>
  <c r="CI386"/>
  <c r="CH386"/>
  <c r="CJ539"/>
  <c r="CK539" s="1"/>
  <c r="CI539"/>
  <c r="CH539"/>
  <c r="CJ538"/>
  <c r="CK538" s="1"/>
  <c r="CI538"/>
  <c r="CH538"/>
  <c r="CJ148"/>
  <c r="CK148" s="1"/>
  <c r="CI148"/>
  <c r="CH148"/>
  <c r="CJ936"/>
  <c r="CK936" s="1"/>
  <c r="CI936"/>
  <c r="CH936"/>
  <c r="CJ738"/>
  <c r="CK738" s="1"/>
  <c r="CI738"/>
  <c r="CH738"/>
  <c r="CJ935"/>
  <c r="CK935" s="1"/>
  <c r="CI935"/>
  <c r="CH935"/>
  <c r="CJ224"/>
  <c r="CK224" s="1"/>
  <c r="CI224"/>
  <c r="CH224"/>
  <c r="CJ385"/>
  <c r="CK385" s="1"/>
  <c r="CI385"/>
  <c r="CH385"/>
  <c r="CJ223"/>
  <c r="CK223" s="1"/>
  <c r="CI223"/>
  <c r="CH223"/>
  <c r="CJ737"/>
  <c r="CK737" s="1"/>
  <c r="CI737"/>
  <c r="CH737"/>
  <c r="CJ384"/>
  <c r="CK384" s="1"/>
  <c r="CI384"/>
  <c r="CH384"/>
  <c r="CJ736"/>
  <c r="CK736" s="1"/>
  <c r="CI736"/>
  <c r="CH736"/>
  <c r="CJ383"/>
  <c r="CK383" s="1"/>
  <c r="CI383"/>
  <c r="CH383"/>
  <c r="CJ735"/>
  <c r="CK735" s="1"/>
  <c r="CI735"/>
  <c r="CH735"/>
  <c r="CJ734"/>
  <c r="CK734" s="1"/>
  <c r="CI734"/>
  <c r="CH734"/>
  <c r="CJ77"/>
  <c r="CK77" s="1"/>
  <c r="CI77"/>
  <c r="CH77"/>
  <c r="CJ733"/>
  <c r="CK733" s="1"/>
  <c r="CI733"/>
  <c r="CH733"/>
  <c r="CJ731"/>
  <c r="CK731" s="1"/>
  <c r="CI731"/>
  <c r="CH731"/>
  <c r="CJ934"/>
  <c r="CK934" s="1"/>
  <c r="CI934"/>
  <c r="CH934"/>
  <c r="CJ730"/>
  <c r="CK730" s="1"/>
  <c r="CI730"/>
  <c r="CH730"/>
  <c r="CJ382"/>
  <c r="CK382" s="1"/>
  <c r="CI382"/>
  <c r="CH382"/>
  <c r="CJ536"/>
  <c r="CK536" s="1"/>
  <c r="CI536"/>
  <c r="CH536"/>
  <c r="CJ381"/>
  <c r="CK381" s="1"/>
  <c r="CI381"/>
  <c r="CH381"/>
  <c r="CJ729"/>
  <c r="CK729" s="1"/>
  <c r="CI729"/>
  <c r="CH729"/>
  <c r="CJ380"/>
  <c r="CK380" s="1"/>
  <c r="CI380"/>
  <c r="CH380"/>
  <c r="CJ379"/>
  <c r="CK379" s="1"/>
  <c r="CI379"/>
  <c r="CH379"/>
  <c r="CJ76"/>
  <c r="CK76" s="1"/>
  <c r="CI76"/>
  <c r="CH76"/>
  <c r="CJ534"/>
  <c r="CK534" s="1"/>
  <c r="CI534"/>
  <c r="CH534"/>
  <c r="CJ378"/>
  <c r="CK378" s="1"/>
  <c r="CI378"/>
  <c r="CH378"/>
  <c r="CJ933"/>
  <c r="CK933" s="1"/>
  <c r="CI933"/>
  <c r="CH933"/>
  <c r="CJ533"/>
  <c r="CK533" s="1"/>
  <c r="CI533"/>
  <c r="CH533"/>
  <c r="CJ727"/>
  <c r="CK727" s="1"/>
  <c r="CI727"/>
  <c r="CH727"/>
  <c r="CJ375"/>
  <c r="CK375" s="1"/>
  <c r="CI375"/>
  <c r="CH375"/>
  <c r="CJ932"/>
  <c r="CK932" s="1"/>
  <c r="CI932"/>
  <c r="CH932"/>
  <c r="CJ726"/>
  <c r="CK726" s="1"/>
  <c r="CI726"/>
  <c r="CH726"/>
  <c r="CJ931"/>
  <c r="CK931" s="1"/>
  <c r="CI931"/>
  <c r="CH931"/>
  <c r="CJ374"/>
  <c r="CK374" s="1"/>
  <c r="CI374"/>
  <c r="CH374"/>
  <c r="CJ221"/>
  <c r="CK221" s="1"/>
  <c r="CI221"/>
  <c r="CH221"/>
  <c r="CJ147"/>
  <c r="CK147" s="1"/>
  <c r="CI147"/>
  <c r="CH147"/>
  <c r="CJ725"/>
  <c r="CK725" s="1"/>
  <c r="CI725"/>
  <c r="CH725"/>
  <c r="CJ724"/>
  <c r="CK724" s="1"/>
  <c r="CI724"/>
  <c r="CH724"/>
  <c r="CJ930"/>
  <c r="CK930" s="1"/>
  <c r="CI930"/>
  <c r="CH930"/>
  <c r="CJ929"/>
  <c r="CK929" s="1"/>
  <c r="CI929"/>
  <c r="CH929"/>
  <c r="CJ146"/>
  <c r="CK146" s="1"/>
  <c r="CI146"/>
  <c r="CH146"/>
  <c r="CJ372"/>
  <c r="CK372" s="1"/>
  <c r="CI372"/>
  <c r="CH372"/>
  <c r="CJ145"/>
  <c r="CK145" s="1"/>
  <c r="CI145"/>
  <c r="CH145"/>
  <c r="CJ532"/>
  <c r="CK532" s="1"/>
  <c r="CI532"/>
  <c r="CH532"/>
  <c r="CJ75"/>
  <c r="CK75" s="1"/>
  <c r="CI75"/>
  <c r="CH75"/>
  <c r="CJ723"/>
  <c r="CK723" s="1"/>
  <c r="CI723"/>
  <c r="CH723"/>
  <c r="CJ531"/>
  <c r="CK531" s="1"/>
  <c r="CI531"/>
  <c r="CH531"/>
  <c r="CJ722"/>
  <c r="CK722" s="1"/>
  <c r="CI722"/>
  <c r="CH722"/>
  <c r="CJ928"/>
  <c r="CK928" s="1"/>
  <c r="CI928"/>
  <c r="CH928"/>
  <c r="CJ721"/>
  <c r="CK721" s="1"/>
  <c r="CI721"/>
  <c r="CH721"/>
  <c r="CJ927"/>
  <c r="CK927" s="1"/>
  <c r="CI927"/>
  <c r="CH927"/>
  <c r="CJ220"/>
  <c r="CK220" s="1"/>
  <c r="CI220"/>
  <c r="CH220"/>
  <c r="CJ926"/>
  <c r="CK926" s="1"/>
  <c r="CI926"/>
  <c r="CH926"/>
  <c r="CJ720"/>
  <c r="CK720" s="1"/>
  <c r="CI720"/>
  <c r="CH720"/>
  <c r="CJ219"/>
  <c r="CK219" s="1"/>
  <c r="CI219"/>
  <c r="CH219"/>
  <c r="CJ925"/>
  <c r="CK925" s="1"/>
  <c r="CI925"/>
  <c r="CH925"/>
  <c r="CJ25"/>
  <c r="CK25" s="1"/>
  <c r="CI25"/>
  <c r="CH25"/>
  <c r="CJ530"/>
  <c r="CK530" s="1"/>
  <c r="CI530"/>
  <c r="CH530"/>
  <c r="CJ144"/>
  <c r="CK144" s="1"/>
  <c r="CI144"/>
  <c r="CH144"/>
  <c r="CJ218"/>
  <c r="CK218" s="1"/>
  <c r="CI218"/>
  <c r="CH218"/>
  <c r="CJ371"/>
  <c r="CK371" s="1"/>
  <c r="CI371"/>
  <c r="CH371"/>
  <c r="CJ924"/>
  <c r="CK924" s="1"/>
  <c r="CI924"/>
  <c r="CH924"/>
  <c r="CJ719"/>
  <c r="CK719" s="1"/>
  <c r="CI719"/>
  <c r="CH719"/>
  <c r="CJ718"/>
  <c r="CK718" s="1"/>
  <c r="CI718"/>
  <c r="CH718"/>
  <c r="CJ370"/>
  <c r="CK370" s="1"/>
  <c r="CI370"/>
  <c r="CH370"/>
  <c r="CJ529"/>
  <c r="CK529" s="1"/>
  <c r="CI529"/>
  <c r="CH529"/>
  <c r="CJ369"/>
  <c r="CK369" s="1"/>
  <c r="CI369"/>
  <c r="CH369"/>
  <c r="CJ717"/>
  <c r="CK717" s="1"/>
  <c r="CI717"/>
  <c r="CH717"/>
  <c r="CJ716"/>
  <c r="CK716" s="1"/>
  <c r="CI716"/>
  <c r="CH716"/>
  <c r="CJ368"/>
  <c r="CK368" s="1"/>
  <c r="CI368"/>
  <c r="CH368"/>
  <c r="CJ528"/>
  <c r="CK528" s="1"/>
  <c r="CI528"/>
  <c r="CH528"/>
  <c r="CJ367"/>
  <c r="CK367" s="1"/>
  <c r="CI367"/>
  <c r="CH367"/>
  <c r="CJ143"/>
  <c r="CK143" s="1"/>
  <c r="CI143"/>
  <c r="CH143"/>
  <c r="CJ715"/>
  <c r="CK715" s="1"/>
  <c r="CI715"/>
  <c r="CH715"/>
  <c r="CJ923"/>
  <c r="CK923" s="1"/>
  <c r="CI923"/>
  <c r="CH923"/>
  <c r="CJ366"/>
  <c r="CK366" s="1"/>
  <c r="CI366"/>
  <c r="CH366"/>
  <c r="CJ714"/>
  <c r="CK714" s="1"/>
  <c r="CI714"/>
  <c r="CH714"/>
  <c r="CJ74"/>
  <c r="CK74" s="1"/>
  <c r="CI74"/>
  <c r="CH74"/>
  <c r="CJ713"/>
  <c r="CK713" s="1"/>
  <c r="CI713"/>
  <c r="CH713"/>
  <c r="CJ712"/>
  <c r="CK712" s="1"/>
  <c r="CI712"/>
  <c r="CH712"/>
  <c r="CJ711"/>
  <c r="CK711" s="1"/>
  <c r="CI711"/>
  <c r="CH711"/>
  <c r="CJ922"/>
  <c r="CK922" s="1"/>
  <c r="CI922"/>
  <c r="CH922"/>
  <c r="CJ527"/>
  <c r="CK527" s="1"/>
  <c r="CI527"/>
  <c r="CH527"/>
  <c r="CJ710"/>
  <c r="CK710" s="1"/>
  <c r="CI710"/>
  <c r="CH710"/>
  <c r="CJ365"/>
  <c r="CK365" s="1"/>
  <c r="CI365"/>
  <c r="CH365"/>
  <c r="CJ921"/>
  <c r="CK921" s="1"/>
  <c r="CI921"/>
  <c r="CH921"/>
  <c r="CJ709"/>
  <c r="CK709" s="1"/>
  <c r="CI709"/>
  <c r="CH709"/>
  <c r="CJ142"/>
  <c r="CK142" s="1"/>
  <c r="CI142"/>
  <c r="CH142"/>
  <c r="CJ708"/>
  <c r="CK708" s="1"/>
  <c r="CI708"/>
  <c r="CH708"/>
  <c r="CJ526"/>
  <c r="CK526" s="1"/>
  <c r="CI526"/>
  <c r="CH526"/>
  <c r="CJ141"/>
  <c r="CK141" s="1"/>
  <c r="CI141"/>
  <c r="CH141"/>
  <c r="CJ73"/>
  <c r="CK73" s="1"/>
  <c r="CI73"/>
  <c r="CH73"/>
  <c r="CJ217"/>
  <c r="CK217" s="1"/>
  <c r="CI217"/>
  <c r="CH217"/>
  <c r="CJ707"/>
  <c r="CK707" s="1"/>
  <c r="CI707"/>
  <c r="CH707"/>
  <c r="CJ920"/>
  <c r="CK920" s="1"/>
  <c r="CI920"/>
  <c r="CH920"/>
  <c r="CJ24"/>
  <c r="CK24" s="1"/>
  <c r="CI24"/>
  <c r="CH24"/>
  <c r="CJ364"/>
  <c r="CK364" s="1"/>
  <c r="CI364"/>
  <c r="CH364"/>
  <c r="CJ72"/>
  <c r="CK72" s="1"/>
  <c r="CI72"/>
  <c r="CH72"/>
  <c r="CJ706"/>
  <c r="CK706" s="1"/>
  <c r="CI706"/>
  <c r="CH706"/>
  <c r="CJ705"/>
  <c r="CK705" s="1"/>
  <c r="CI705"/>
  <c r="CH705"/>
  <c r="CJ704"/>
  <c r="CK704" s="1"/>
  <c r="CI704"/>
  <c r="CH704"/>
  <c r="CJ363"/>
  <c r="CK363" s="1"/>
  <c r="CI363"/>
  <c r="CH363"/>
  <c r="CJ703"/>
  <c r="CK703" s="1"/>
  <c r="CI703"/>
  <c r="CH703"/>
  <c r="CJ71"/>
  <c r="CK71" s="1"/>
  <c r="CI71"/>
  <c r="CH71"/>
  <c r="CJ362"/>
  <c r="CK362" s="1"/>
  <c r="CI362"/>
  <c r="CH362"/>
  <c r="CJ361"/>
  <c r="CK361" s="1"/>
  <c r="CI361"/>
  <c r="CH361"/>
  <c r="CJ702"/>
  <c r="CK702" s="1"/>
  <c r="CI702"/>
  <c r="CH702"/>
  <c r="CJ919"/>
  <c r="CK919" s="1"/>
  <c r="CI919"/>
  <c r="CH919"/>
  <c r="CJ23"/>
  <c r="CK23" s="1"/>
  <c r="CI23"/>
  <c r="CH23"/>
  <c r="CJ701"/>
  <c r="CK701" s="1"/>
  <c r="CI701"/>
  <c r="CH701"/>
  <c r="CJ216"/>
  <c r="CK216" s="1"/>
  <c r="CI216"/>
  <c r="CH216"/>
  <c r="CJ700"/>
  <c r="CK700" s="1"/>
  <c r="CI700"/>
  <c r="CH700"/>
  <c r="CJ525"/>
  <c r="CK525" s="1"/>
  <c r="CI525"/>
  <c r="CH525"/>
  <c r="CJ360"/>
  <c r="CK360" s="1"/>
  <c r="CI360"/>
  <c r="CH360"/>
  <c r="CJ524"/>
  <c r="CK524" s="1"/>
  <c r="CI524"/>
  <c r="CH524"/>
  <c r="CJ699"/>
  <c r="CK699" s="1"/>
  <c r="CI699"/>
  <c r="CH699"/>
  <c r="CJ698"/>
  <c r="CK698" s="1"/>
  <c r="CI698"/>
  <c r="CH698"/>
  <c r="CJ215"/>
  <c r="CK215" s="1"/>
  <c r="CI215"/>
  <c r="CH215"/>
  <c r="CJ359"/>
  <c r="CK359" s="1"/>
  <c r="CI359"/>
  <c r="CH359"/>
  <c r="CJ140"/>
  <c r="CK140" s="1"/>
  <c r="CI140"/>
  <c r="CH140"/>
  <c r="CJ697"/>
  <c r="CK697" s="1"/>
  <c r="CI697"/>
  <c r="CH697"/>
  <c r="CJ523"/>
  <c r="CK523" s="1"/>
  <c r="CI523"/>
  <c r="CH523"/>
  <c r="CJ918"/>
  <c r="CK918" s="1"/>
  <c r="CI918"/>
  <c r="CH918"/>
  <c r="CJ358"/>
  <c r="CK358" s="1"/>
  <c r="CI358"/>
  <c r="CH358"/>
  <c r="CJ917"/>
  <c r="CK917" s="1"/>
  <c r="CI917"/>
  <c r="CH917"/>
  <c r="CJ916"/>
  <c r="CK916" s="1"/>
  <c r="CI916"/>
  <c r="CH916"/>
  <c r="CJ696"/>
  <c r="CK696" s="1"/>
  <c r="CI696"/>
  <c r="CH696"/>
  <c r="CJ357"/>
  <c r="CK357" s="1"/>
  <c r="CI357"/>
  <c r="CH357"/>
  <c r="CJ695"/>
  <c r="CK695" s="1"/>
  <c r="CI695"/>
  <c r="CH695"/>
  <c r="CJ356"/>
  <c r="CK356" s="1"/>
  <c r="CI356"/>
  <c r="CH356"/>
  <c r="CJ694"/>
  <c r="CK694" s="1"/>
  <c r="CI694"/>
  <c r="CH694"/>
  <c r="CJ214"/>
  <c r="CK214" s="1"/>
  <c r="CI214"/>
  <c r="CH214"/>
  <c r="CJ139"/>
  <c r="CK139" s="1"/>
  <c r="CI139"/>
  <c r="CH139"/>
  <c r="CJ915"/>
  <c r="CK915" s="1"/>
  <c r="CI915"/>
  <c r="CH915"/>
  <c r="CJ22"/>
  <c r="CK22" s="1"/>
  <c r="CI22"/>
  <c r="CH22"/>
  <c r="CJ693"/>
  <c r="CK693" s="1"/>
  <c r="CI693"/>
  <c r="CH693"/>
  <c r="CJ21"/>
  <c r="CK21" s="1"/>
  <c r="CI21"/>
  <c r="CH21"/>
  <c r="CJ138"/>
  <c r="CK138" s="1"/>
  <c r="CI138"/>
  <c r="CH138"/>
  <c r="CJ213"/>
  <c r="CK213" s="1"/>
  <c r="CI213"/>
  <c r="CH213"/>
  <c r="CJ70"/>
  <c r="CK70" s="1"/>
  <c r="CI70"/>
  <c r="CH70"/>
  <c r="CJ69"/>
  <c r="CK69" s="1"/>
  <c r="CI69"/>
  <c r="CH69"/>
  <c r="CJ914"/>
  <c r="CK914" s="1"/>
  <c r="CI914"/>
  <c r="CH914"/>
  <c r="CJ68"/>
  <c r="CK68" s="1"/>
  <c r="CI68"/>
  <c r="CH68"/>
  <c r="CJ913"/>
  <c r="CK913" s="1"/>
  <c r="CI913"/>
  <c r="CH913"/>
  <c r="CJ137"/>
  <c r="CK137" s="1"/>
  <c r="CI137"/>
  <c r="CH137"/>
  <c r="CJ692"/>
  <c r="CK692" s="1"/>
  <c r="CI692"/>
  <c r="CH692"/>
  <c r="CJ912"/>
  <c r="CK912" s="1"/>
  <c r="CI912"/>
  <c r="CH912"/>
  <c r="CJ911"/>
  <c r="CK911" s="1"/>
  <c r="CI911"/>
  <c r="CH911"/>
  <c r="CJ136"/>
  <c r="CK136" s="1"/>
  <c r="CI136"/>
  <c r="CH136"/>
  <c r="CJ355"/>
  <c r="CK355" s="1"/>
  <c r="CI355"/>
  <c r="CH355"/>
  <c r="CJ691"/>
  <c r="CK691" s="1"/>
  <c r="CI691"/>
  <c r="CH691"/>
  <c r="CJ212"/>
  <c r="CK212" s="1"/>
  <c r="CI212"/>
  <c r="CH212"/>
  <c r="CJ354"/>
  <c r="CK354" s="1"/>
  <c r="CI354"/>
  <c r="CH354"/>
  <c r="CJ211"/>
  <c r="CK211" s="1"/>
  <c r="CI211"/>
  <c r="CH211"/>
  <c r="CJ353"/>
  <c r="CK353" s="1"/>
  <c r="CI353"/>
  <c r="CH353"/>
  <c r="CJ522"/>
  <c r="CK522" s="1"/>
  <c r="CI522"/>
  <c r="CH522"/>
  <c r="CJ690"/>
  <c r="CK690" s="1"/>
  <c r="CI690"/>
  <c r="CH690"/>
  <c r="CJ689"/>
  <c r="CK689" s="1"/>
  <c r="CI689"/>
  <c r="CH689"/>
  <c r="CJ521"/>
  <c r="CK521" s="1"/>
  <c r="CI521"/>
  <c r="CH521"/>
  <c r="CJ520"/>
  <c r="CK520" s="1"/>
  <c r="CI520"/>
  <c r="CH520"/>
  <c r="CJ910"/>
  <c r="CK910" s="1"/>
  <c r="CI910"/>
  <c r="CH910"/>
  <c r="CJ688"/>
  <c r="CK688" s="1"/>
  <c r="CI688"/>
  <c r="CH688"/>
  <c r="CJ687"/>
  <c r="CK687" s="1"/>
  <c r="CI687"/>
  <c r="CH687"/>
  <c r="CJ686"/>
  <c r="CK686" s="1"/>
  <c r="CI686"/>
  <c r="CH686"/>
  <c r="CJ685"/>
  <c r="CK685" s="1"/>
  <c r="CI685"/>
  <c r="CH685"/>
  <c r="CJ909"/>
  <c r="CK909" s="1"/>
  <c r="CI909"/>
  <c r="CH909"/>
  <c r="CJ67"/>
  <c r="CK67" s="1"/>
  <c r="CI67"/>
  <c r="CH67"/>
  <c r="CJ135"/>
  <c r="CK135" s="1"/>
  <c r="CI135"/>
  <c r="CH135"/>
  <c r="CJ519"/>
  <c r="CK519" s="1"/>
  <c r="CI519"/>
  <c r="CH519"/>
  <c r="CJ352"/>
  <c r="CK352" s="1"/>
  <c r="CI352"/>
  <c r="CH352"/>
  <c r="CJ66"/>
  <c r="CK66" s="1"/>
  <c r="CI66"/>
  <c r="CH66"/>
  <c r="CJ351"/>
  <c r="CK351" s="1"/>
  <c r="CI351"/>
  <c r="CH351"/>
  <c r="CJ350"/>
  <c r="CK350" s="1"/>
  <c r="CI350"/>
  <c r="CH350"/>
  <c r="CJ20"/>
  <c r="CK20" s="1"/>
  <c r="CI20"/>
  <c r="CH20"/>
  <c r="CJ908"/>
  <c r="CK908" s="1"/>
  <c r="CI908"/>
  <c r="CH908"/>
  <c r="CJ907"/>
  <c r="CK907" s="1"/>
  <c r="CI907"/>
  <c r="CH907"/>
  <c r="CJ684"/>
  <c r="CK684" s="1"/>
  <c r="CI684"/>
  <c r="CH684"/>
  <c r="CJ65"/>
  <c r="CK65" s="1"/>
  <c r="CI65"/>
  <c r="CH65"/>
  <c r="CJ906"/>
  <c r="CK906" s="1"/>
  <c r="CI906"/>
  <c r="CH906"/>
  <c r="CJ210"/>
  <c r="CK210" s="1"/>
  <c r="CI210"/>
  <c r="CH210"/>
  <c r="CJ19"/>
  <c r="CK19" s="1"/>
  <c r="CI19"/>
  <c r="CH19"/>
  <c r="CJ905"/>
  <c r="CK905" s="1"/>
  <c r="CI905"/>
  <c r="CH905"/>
  <c r="CJ683"/>
  <c r="CK683" s="1"/>
  <c r="CI683"/>
  <c r="CH683"/>
  <c r="CJ682"/>
  <c r="CK682" s="1"/>
  <c r="CI682"/>
  <c r="CH682"/>
  <c r="CJ904"/>
  <c r="CK904" s="1"/>
  <c r="CI904"/>
  <c r="CH904"/>
  <c r="CJ18"/>
  <c r="CK18" s="1"/>
  <c r="CI18"/>
  <c r="CH18"/>
  <c r="CJ681"/>
  <c r="CK681" s="1"/>
  <c r="CI681"/>
  <c r="CH681"/>
  <c r="CJ349"/>
  <c r="CK349" s="1"/>
  <c r="CI349"/>
  <c r="CH349"/>
  <c r="CJ348"/>
  <c r="CK348" s="1"/>
  <c r="CI348"/>
  <c r="CH348"/>
  <c r="CJ680"/>
  <c r="CK680" s="1"/>
  <c r="CI680"/>
  <c r="CH680"/>
  <c r="CJ347"/>
  <c r="CK347" s="1"/>
  <c r="CI347"/>
  <c r="CH347"/>
  <c r="CJ346"/>
  <c r="CK346" s="1"/>
  <c r="CI346"/>
  <c r="CH346"/>
  <c r="CJ134"/>
  <c r="CK134" s="1"/>
  <c r="CI134"/>
  <c r="CH134"/>
  <c r="CJ518"/>
  <c r="CK518" s="1"/>
  <c r="CI518"/>
  <c r="CH518"/>
  <c r="CJ903"/>
  <c r="CK903" s="1"/>
  <c r="CI903"/>
  <c r="CH903"/>
  <c r="CJ133"/>
  <c r="CK133" s="1"/>
  <c r="CI133"/>
  <c r="CH133"/>
  <c r="CJ132"/>
  <c r="CK132" s="1"/>
  <c r="CI132"/>
  <c r="CH132"/>
  <c r="CJ209"/>
  <c r="CK209" s="1"/>
  <c r="CI209"/>
  <c r="CH209"/>
  <c r="CJ345"/>
  <c r="CK345" s="1"/>
  <c r="CI345"/>
  <c r="CH345"/>
  <c r="CJ517"/>
  <c r="CK517" s="1"/>
  <c r="CI517"/>
  <c r="CH517"/>
  <c r="CJ516"/>
  <c r="CK516" s="1"/>
  <c r="CI516"/>
  <c r="CH516"/>
  <c r="CJ679"/>
  <c r="CK679" s="1"/>
  <c r="CI679"/>
  <c r="CH679"/>
  <c r="CJ64"/>
  <c r="CK64" s="1"/>
  <c r="CI64"/>
  <c r="CH64"/>
  <c r="CJ131"/>
  <c r="CK131" s="1"/>
  <c r="CI131"/>
  <c r="CH131"/>
  <c r="CJ678"/>
  <c r="CK678" s="1"/>
  <c r="CI678"/>
  <c r="CH678"/>
  <c r="CJ63"/>
  <c r="CK63" s="1"/>
  <c r="CI63"/>
  <c r="CH63"/>
  <c r="CJ208"/>
  <c r="CK208" s="1"/>
  <c r="CI208"/>
  <c r="CH208"/>
  <c r="CJ677"/>
  <c r="CK677" s="1"/>
  <c r="CI677"/>
  <c r="CH677"/>
  <c r="CJ676"/>
  <c r="CK676" s="1"/>
  <c r="CI676"/>
  <c r="CH676"/>
  <c r="CJ344"/>
  <c r="CK344" s="1"/>
  <c r="CI344"/>
  <c r="CH344"/>
  <c r="CJ343"/>
  <c r="CK343" s="1"/>
  <c r="CI343"/>
  <c r="CH343"/>
  <c r="CJ675"/>
  <c r="CK675" s="1"/>
  <c r="CI675"/>
  <c r="CH675"/>
  <c r="CJ342"/>
  <c r="CK342" s="1"/>
  <c r="CI342"/>
  <c r="CH342"/>
  <c r="CJ130"/>
  <c r="CK130" s="1"/>
  <c r="CI130"/>
  <c r="CH130"/>
  <c r="CJ674"/>
  <c r="CK674" s="1"/>
  <c r="CI674"/>
  <c r="CH674"/>
  <c r="CJ341"/>
  <c r="CK341" s="1"/>
  <c r="CI341"/>
  <c r="CH341"/>
  <c r="CJ673"/>
  <c r="CK673" s="1"/>
  <c r="CI673"/>
  <c r="CH673"/>
  <c r="CJ672"/>
  <c r="CK672" s="1"/>
  <c r="CI672"/>
  <c r="CH672"/>
  <c r="CJ207"/>
  <c r="CK207" s="1"/>
  <c r="CI207"/>
  <c r="CH207"/>
  <c r="CJ671"/>
  <c r="CK671" s="1"/>
  <c r="CI671"/>
  <c r="CH671"/>
  <c r="CJ129"/>
  <c r="CK129" s="1"/>
  <c r="CI129"/>
  <c r="CH129"/>
  <c r="CJ670"/>
  <c r="CK670" s="1"/>
  <c r="CI670"/>
  <c r="CH670"/>
  <c r="CJ340"/>
  <c r="CK340" s="1"/>
  <c r="CI340"/>
  <c r="CH340"/>
  <c r="CJ902"/>
  <c r="CK902" s="1"/>
  <c r="CI902"/>
  <c r="CH902"/>
  <c r="CJ339"/>
  <c r="CK339" s="1"/>
  <c r="CI339"/>
  <c r="CH339"/>
  <c r="CJ669"/>
  <c r="CK669" s="1"/>
  <c r="CI669"/>
  <c r="CH669"/>
  <c r="CJ668"/>
  <c r="CK668" s="1"/>
  <c r="CI668"/>
  <c r="CH668"/>
  <c r="CJ515"/>
  <c r="CK515" s="1"/>
  <c r="CI515"/>
  <c r="CH515"/>
  <c r="CJ514"/>
  <c r="CK514" s="1"/>
  <c r="CI514"/>
  <c r="CH514"/>
  <c r="CJ513"/>
  <c r="CK513" s="1"/>
  <c r="CI513"/>
  <c r="CH513"/>
  <c r="CJ667"/>
  <c r="CK667" s="1"/>
  <c r="CI667"/>
  <c r="CH667"/>
  <c r="CJ338"/>
  <c r="CK338" s="1"/>
  <c r="CI338"/>
  <c r="CH338"/>
  <c r="CJ337"/>
  <c r="CK337" s="1"/>
  <c r="CI337"/>
  <c r="CH337"/>
  <c r="CJ901"/>
  <c r="CK901" s="1"/>
  <c r="CI901"/>
  <c r="CH901"/>
  <c r="CJ900"/>
  <c r="CK900" s="1"/>
  <c r="CI900"/>
  <c r="CH900"/>
  <c r="CJ512"/>
  <c r="CK512" s="1"/>
  <c r="CI512"/>
  <c r="CH512"/>
  <c r="CJ666"/>
  <c r="CK666" s="1"/>
  <c r="CI666"/>
  <c r="CH666"/>
  <c r="CJ336"/>
  <c r="CK336" s="1"/>
  <c r="CI336"/>
  <c r="CH336"/>
  <c r="CJ665"/>
  <c r="CK665" s="1"/>
  <c r="CI665"/>
  <c r="CH665"/>
  <c r="CJ664"/>
  <c r="CK664" s="1"/>
  <c r="CI664"/>
  <c r="CH664"/>
  <c r="CJ511"/>
  <c r="CK511" s="1"/>
  <c r="CI511"/>
  <c r="CH511"/>
  <c r="CJ663"/>
  <c r="CK663" s="1"/>
  <c r="CI663"/>
  <c r="CH663"/>
  <c r="CJ335"/>
  <c r="CK335" s="1"/>
  <c r="CI335"/>
  <c r="CH335"/>
  <c r="CJ334"/>
  <c r="CK334" s="1"/>
  <c r="CI334"/>
  <c r="CH334"/>
  <c r="CJ333"/>
  <c r="CK333" s="1"/>
  <c r="CI333"/>
  <c r="CH333"/>
  <c r="CJ510"/>
  <c r="CK510" s="1"/>
  <c r="CI510"/>
  <c r="CH510"/>
  <c r="CJ662"/>
  <c r="CK662" s="1"/>
  <c r="CI662"/>
  <c r="CH662"/>
  <c r="CJ899"/>
  <c r="CK899" s="1"/>
  <c r="CI899"/>
  <c r="CH899"/>
  <c r="CJ898"/>
  <c r="CK898" s="1"/>
  <c r="CI898"/>
  <c r="CH898"/>
  <c r="CJ332"/>
  <c r="CK332" s="1"/>
  <c r="CI332"/>
  <c r="CH332"/>
  <c r="CJ661"/>
  <c r="CK661" s="1"/>
  <c r="CI661"/>
  <c r="CH661"/>
  <c r="CJ331"/>
  <c r="CK331" s="1"/>
  <c r="CI331"/>
  <c r="CH331"/>
  <c r="CJ330"/>
  <c r="CK330" s="1"/>
  <c r="CI330"/>
  <c r="CH330"/>
  <c r="CJ206"/>
  <c r="CK206" s="1"/>
  <c r="CI206"/>
  <c r="CH206"/>
  <c r="CJ17"/>
  <c r="CK17" s="1"/>
  <c r="CI17"/>
  <c r="CH17"/>
  <c r="CJ205"/>
  <c r="CK205" s="1"/>
  <c r="CI205"/>
  <c r="CH205"/>
  <c r="CJ509"/>
  <c r="CK509" s="1"/>
  <c r="CI509"/>
  <c r="CH509"/>
  <c r="CJ329"/>
  <c r="CK329" s="1"/>
  <c r="CI329"/>
  <c r="CH329"/>
  <c r="CJ508"/>
  <c r="CK508" s="1"/>
  <c r="CI508"/>
  <c r="CH508"/>
  <c r="CJ897"/>
  <c r="CK897" s="1"/>
  <c r="CI897"/>
  <c r="CH897"/>
  <c r="CJ660"/>
  <c r="CK660" s="1"/>
  <c r="CI660"/>
  <c r="CH660"/>
  <c r="CJ896"/>
  <c r="CK896" s="1"/>
  <c r="CI896"/>
  <c r="CH896"/>
  <c r="CJ507"/>
  <c r="CK507" s="1"/>
  <c r="CI507"/>
  <c r="CH507"/>
  <c r="CJ506"/>
  <c r="CK506" s="1"/>
  <c r="CI506"/>
  <c r="CH506"/>
  <c r="CJ659"/>
  <c r="CK659" s="1"/>
  <c r="CI659"/>
  <c r="CH659"/>
  <c r="CJ505"/>
  <c r="CK505" s="1"/>
  <c r="CI505"/>
  <c r="CH505"/>
  <c r="CJ328"/>
  <c r="CK328" s="1"/>
  <c r="CI328"/>
  <c r="CH328"/>
  <c r="CJ62"/>
  <c r="CK62" s="1"/>
  <c r="CI62"/>
  <c r="CH62"/>
  <c r="CJ658"/>
  <c r="CK658" s="1"/>
  <c r="CI658"/>
  <c r="CH658"/>
  <c r="CJ895"/>
  <c r="CK895" s="1"/>
  <c r="CI895"/>
  <c r="CH895"/>
  <c r="CJ894"/>
  <c r="CK894" s="1"/>
  <c r="CI894"/>
  <c r="CH894"/>
  <c r="CJ504"/>
  <c r="CK504" s="1"/>
  <c r="CI504"/>
  <c r="CH504"/>
  <c r="CJ327"/>
  <c r="CK327" s="1"/>
  <c r="CI327"/>
  <c r="CH327"/>
  <c r="CJ326"/>
  <c r="CK326" s="1"/>
  <c r="CI326"/>
  <c r="CH326"/>
  <c r="CJ325"/>
  <c r="CK325" s="1"/>
  <c r="CI325"/>
  <c r="CH325"/>
  <c r="CJ324"/>
  <c r="CK324" s="1"/>
  <c r="CI324"/>
  <c r="CH324"/>
  <c r="CJ657"/>
  <c r="CK657" s="1"/>
  <c r="CI657"/>
  <c r="CH657"/>
  <c r="CJ204"/>
  <c r="CK204" s="1"/>
  <c r="CI204"/>
  <c r="CH204"/>
  <c r="CJ656"/>
  <c r="CK656" s="1"/>
  <c r="CI656"/>
  <c r="CH656"/>
  <c r="CJ655"/>
  <c r="CK655" s="1"/>
  <c r="CI655"/>
  <c r="CH655"/>
  <c r="CJ323"/>
  <c r="CK323" s="1"/>
  <c r="CI323"/>
  <c r="CH323"/>
  <c r="CJ654"/>
  <c r="CK654" s="1"/>
  <c r="CI654"/>
  <c r="CH654"/>
  <c r="CJ653"/>
  <c r="CK653" s="1"/>
  <c r="CI653"/>
  <c r="CH653"/>
  <c r="CJ652"/>
  <c r="CK652" s="1"/>
  <c r="CI652"/>
  <c r="CH652"/>
  <c r="CJ651"/>
  <c r="CK651" s="1"/>
  <c r="CI651"/>
  <c r="CH651"/>
  <c r="CJ650"/>
  <c r="CK650" s="1"/>
  <c r="CI650"/>
  <c r="CH650"/>
  <c r="CJ649"/>
  <c r="CK649" s="1"/>
  <c r="CI649"/>
  <c r="CH649"/>
  <c r="CJ648"/>
  <c r="CK648" s="1"/>
  <c r="CI648"/>
  <c r="CH648"/>
  <c r="CJ893"/>
  <c r="CK893" s="1"/>
  <c r="CI893"/>
  <c r="CH893"/>
  <c r="CJ892"/>
  <c r="CK892" s="1"/>
  <c r="CI892"/>
  <c r="CH892"/>
  <c r="CJ322"/>
  <c r="CK322" s="1"/>
  <c r="CI322"/>
  <c r="CH322"/>
  <c r="CJ647"/>
  <c r="CK647" s="1"/>
  <c r="CI647"/>
  <c r="CH647"/>
  <c r="CJ646"/>
  <c r="CK646" s="1"/>
  <c r="CI646"/>
  <c r="CH646"/>
  <c r="CJ645"/>
  <c r="CK645" s="1"/>
  <c r="CI645"/>
  <c r="CH645"/>
  <c r="CJ61"/>
  <c r="CK61" s="1"/>
  <c r="CI61"/>
  <c r="CH61"/>
  <c r="CJ321"/>
  <c r="CK321" s="1"/>
  <c r="CI321"/>
  <c r="CH321"/>
  <c r="CJ503"/>
  <c r="CK503" s="1"/>
  <c r="CI503"/>
  <c r="CH503"/>
  <c r="CJ320"/>
  <c r="CK320" s="1"/>
  <c r="CI320"/>
  <c r="CH320"/>
  <c r="CJ644"/>
  <c r="CK644" s="1"/>
  <c r="CI644"/>
  <c r="CH644"/>
  <c r="CJ891"/>
  <c r="CK891" s="1"/>
  <c r="CI891"/>
  <c r="CH891"/>
  <c r="CJ890"/>
  <c r="CK890" s="1"/>
  <c r="CI890"/>
  <c r="CH890"/>
  <c r="CJ203"/>
  <c r="CK203" s="1"/>
  <c r="CI203"/>
  <c r="CH203"/>
  <c r="CJ319"/>
  <c r="CK319" s="1"/>
  <c r="CI319"/>
  <c r="CH319"/>
  <c r="CJ16"/>
  <c r="CK16" s="1"/>
  <c r="CI16"/>
  <c r="CH16"/>
  <c r="CJ202"/>
  <c r="CK202" s="1"/>
  <c r="CI202"/>
  <c r="CH202"/>
  <c r="CJ318"/>
  <c r="CK318" s="1"/>
  <c r="CI318"/>
  <c r="CH318"/>
  <c r="CJ643"/>
  <c r="CK643" s="1"/>
  <c r="CI643"/>
  <c r="CH643"/>
  <c r="CJ201"/>
  <c r="CK201" s="1"/>
  <c r="CI201"/>
  <c r="CH201"/>
  <c r="CJ60"/>
  <c r="CK60" s="1"/>
  <c r="CI60"/>
  <c r="CH60"/>
  <c r="CJ642"/>
  <c r="CK642" s="1"/>
  <c r="CI642"/>
  <c r="CH642"/>
  <c r="CJ317"/>
  <c r="CK317" s="1"/>
  <c r="CI317"/>
  <c r="CH317"/>
  <c r="CJ316"/>
  <c r="CK316" s="1"/>
  <c r="CI316"/>
  <c r="CH316"/>
  <c r="CJ315"/>
  <c r="CK315" s="1"/>
  <c r="CI315"/>
  <c r="CH315"/>
  <c r="CJ314"/>
  <c r="CK314" s="1"/>
  <c r="CI314"/>
  <c r="CH314"/>
  <c r="CJ200"/>
  <c r="CK200" s="1"/>
  <c r="CI200"/>
  <c r="CH200"/>
  <c r="CJ59"/>
  <c r="CK59" s="1"/>
  <c r="CI59"/>
  <c r="CH59"/>
  <c r="CJ889"/>
  <c r="CK889" s="1"/>
  <c r="CI889"/>
  <c r="CH889"/>
  <c r="CJ313"/>
  <c r="CK313" s="1"/>
  <c r="CI313"/>
  <c r="CH313"/>
  <c r="CJ641"/>
  <c r="CK641" s="1"/>
  <c r="CI641"/>
  <c r="CH641"/>
  <c r="CJ502"/>
  <c r="CK502" s="1"/>
  <c r="CI502"/>
  <c r="CH502"/>
  <c r="CJ128"/>
  <c r="CK128" s="1"/>
  <c r="CI128"/>
  <c r="CH128"/>
  <c r="CJ640"/>
  <c r="CK640" s="1"/>
  <c r="CI640"/>
  <c r="CH640"/>
  <c r="CJ199"/>
  <c r="CK199" s="1"/>
  <c r="CI199"/>
  <c r="CH199"/>
  <c r="CJ888"/>
  <c r="CK888" s="1"/>
  <c r="CI888"/>
  <c r="CH888"/>
  <c r="CJ127"/>
  <c r="CK127" s="1"/>
  <c r="CI127"/>
  <c r="CH127"/>
  <c r="CJ15"/>
  <c r="CK15" s="1"/>
  <c r="CI15"/>
  <c r="CH15"/>
  <c r="CJ887"/>
  <c r="CK887" s="1"/>
  <c r="CI887"/>
  <c r="CH887"/>
  <c r="CJ312"/>
  <c r="CK312" s="1"/>
  <c r="CI312"/>
  <c r="CH312"/>
  <c r="CJ126"/>
  <c r="CK126" s="1"/>
  <c r="CI126"/>
  <c r="CH126"/>
  <c r="CJ639"/>
  <c r="CK639" s="1"/>
  <c r="CI639"/>
  <c r="CH639"/>
  <c r="CJ125"/>
  <c r="CK125" s="1"/>
  <c r="CI125"/>
  <c r="CH125"/>
  <c r="CJ501"/>
  <c r="CK501" s="1"/>
  <c r="CI501"/>
  <c r="CH501"/>
  <c r="CJ638"/>
  <c r="CK638" s="1"/>
  <c r="CI638"/>
  <c r="CH638"/>
  <c r="CJ14"/>
  <c r="CK14" s="1"/>
  <c r="CI14"/>
  <c r="CH14"/>
  <c r="CJ198"/>
  <c r="CK198" s="1"/>
  <c r="CI198"/>
  <c r="CH198"/>
  <c r="CJ197"/>
  <c r="CK197" s="1"/>
  <c r="CI197"/>
  <c r="CH197"/>
  <c r="CJ886"/>
  <c r="CK886" s="1"/>
  <c r="CI886"/>
  <c r="CH886"/>
  <c r="CJ13"/>
  <c r="CK13" s="1"/>
  <c r="CI13"/>
  <c r="CH13"/>
  <c r="CJ500"/>
  <c r="CK500" s="1"/>
  <c r="CI500"/>
  <c r="CH500"/>
  <c r="CJ637"/>
  <c r="CK637" s="1"/>
  <c r="CI637"/>
  <c r="CH637"/>
  <c r="CJ196"/>
  <c r="CK196" s="1"/>
  <c r="CI196"/>
  <c r="CH196"/>
  <c r="CJ58"/>
  <c r="CK58" s="1"/>
  <c r="CI58"/>
  <c r="CH58"/>
  <c r="CJ499"/>
  <c r="CK499" s="1"/>
  <c r="CI499"/>
  <c r="CH499"/>
  <c r="CJ57"/>
  <c r="CK57" s="1"/>
  <c r="CI57"/>
  <c r="CH57"/>
  <c r="CJ311"/>
  <c r="CK311" s="1"/>
  <c r="CI311"/>
  <c r="CH311"/>
  <c r="CJ310"/>
  <c r="CK310" s="1"/>
  <c r="CI310"/>
  <c r="CH310"/>
  <c r="CJ12"/>
  <c r="CK12" s="1"/>
  <c r="CI12"/>
  <c r="CH12"/>
  <c r="CJ885"/>
  <c r="CK885" s="1"/>
  <c r="CI885"/>
  <c r="CH885"/>
  <c r="CJ636"/>
  <c r="CK636" s="1"/>
  <c r="CI636"/>
  <c r="CH636"/>
  <c r="CJ498"/>
  <c r="CK498" s="1"/>
  <c r="CI498"/>
  <c r="CH498"/>
  <c r="CJ884"/>
  <c r="CK884" s="1"/>
  <c r="CI884"/>
  <c r="CH884"/>
  <c r="CJ635"/>
  <c r="CK635" s="1"/>
  <c r="CI635"/>
  <c r="CH635"/>
  <c r="CJ497"/>
  <c r="CK497" s="1"/>
  <c r="CI497"/>
  <c r="CH497"/>
  <c r="CJ634"/>
  <c r="CK634" s="1"/>
  <c r="CI634"/>
  <c r="CH634"/>
  <c r="CJ124"/>
  <c r="CK124" s="1"/>
  <c r="CI124"/>
  <c r="CH124"/>
  <c r="CJ123"/>
  <c r="CK123" s="1"/>
  <c r="CI123"/>
  <c r="CH123"/>
  <c r="CJ56"/>
  <c r="CK56" s="1"/>
  <c r="CI56"/>
  <c r="CH56"/>
  <c r="CJ883"/>
  <c r="CK883" s="1"/>
  <c r="CI883"/>
  <c r="CH883"/>
  <c r="CJ496"/>
  <c r="CK496" s="1"/>
  <c r="CI496"/>
  <c r="CH496"/>
  <c r="CJ882"/>
  <c r="CK882" s="1"/>
  <c r="CI882"/>
  <c r="CH882"/>
  <c r="CJ55"/>
  <c r="CK55" s="1"/>
  <c r="CI55"/>
  <c r="CH55"/>
  <c r="CJ122"/>
  <c r="CK122" s="1"/>
  <c r="CI122"/>
  <c r="CH122"/>
  <c r="CJ633"/>
  <c r="CK633" s="1"/>
  <c r="CI633"/>
  <c r="CH633"/>
  <c r="CJ632"/>
  <c r="CK632" s="1"/>
  <c r="CI632"/>
  <c r="CH632"/>
  <c r="CJ631"/>
  <c r="CK631" s="1"/>
  <c r="CI631"/>
  <c r="CH631"/>
  <c r="CJ309"/>
  <c r="CK309" s="1"/>
  <c r="CI309"/>
  <c r="CH309"/>
  <c r="CJ881"/>
  <c r="CK881" s="1"/>
  <c r="CI881"/>
  <c r="CH881"/>
  <c r="CJ195"/>
  <c r="CK195" s="1"/>
  <c r="CI195"/>
  <c r="CH195"/>
  <c r="CJ880"/>
  <c r="CK880" s="1"/>
  <c r="CI880"/>
  <c r="CH880"/>
  <c r="CJ194"/>
  <c r="CK194" s="1"/>
  <c r="CI194"/>
  <c r="CH194"/>
  <c r="CJ879"/>
  <c r="CK879" s="1"/>
  <c r="CI879"/>
  <c r="CH879"/>
  <c r="CJ878"/>
  <c r="CK878" s="1"/>
  <c r="CI878"/>
  <c r="CH878"/>
  <c r="CJ495"/>
  <c r="CK495" s="1"/>
  <c r="CI495"/>
  <c r="CH495"/>
  <c r="CJ630"/>
  <c r="CK630" s="1"/>
  <c r="CI630"/>
  <c r="CH630"/>
  <c r="CJ308"/>
  <c r="CK308" s="1"/>
  <c r="CI308"/>
  <c r="CH308"/>
  <c r="CJ877"/>
  <c r="CK877" s="1"/>
  <c r="CI877"/>
  <c r="CH877"/>
  <c r="CJ307"/>
  <c r="CK307" s="1"/>
  <c r="CI307"/>
  <c r="CH307"/>
  <c r="CJ494"/>
  <c r="CK494" s="1"/>
  <c r="CI494"/>
  <c r="CH494"/>
  <c r="CJ306"/>
  <c r="CK306" s="1"/>
  <c r="CI306"/>
  <c r="CH306"/>
  <c r="CJ629"/>
  <c r="CK629" s="1"/>
  <c r="CI629"/>
  <c r="CH629"/>
  <c r="CJ876"/>
  <c r="CK876" s="1"/>
  <c r="CI876"/>
  <c r="CH876"/>
  <c r="CJ628"/>
  <c r="CK628" s="1"/>
  <c r="CI628"/>
  <c r="CH628"/>
  <c r="CJ875"/>
  <c r="CK875" s="1"/>
  <c r="CI875"/>
  <c r="CH875"/>
  <c r="CJ627"/>
  <c r="CK627" s="1"/>
  <c r="CI627"/>
  <c r="CH627"/>
  <c r="CJ626"/>
  <c r="CK626" s="1"/>
  <c r="CI626"/>
  <c r="CH626"/>
  <c r="CJ305"/>
  <c r="CK305" s="1"/>
  <c r="CI305"/>
  <c r="CH305"/>
  <c r="CJ625"/>
  <c r="CK625" s="1"/>
  <c r="CI625"/>
  <c r="CH625"/>
  <c r="CJ493"/>
  <c r="CK493" s="1"/>
  <c r="CI493"/>
  <c r="CH493"/>
  <c r="CJ304"/>
  <c r="CK304" s="1"/>
  <c r="CI304"/>
  <c r="CH304"/>
  <c r="CJ874"/>
  <c r="CK874" s="1"/>
  <c r="CI874"/>
  <c r="CH874"/>
  <c r="CJ624"/>
  <c r="CK624" s="1"/>
  <c r="CI624"/>
  <c r="CH624"/>
  <c r="CJ54"/>
  <c r="CK54" s="1"/>
  <c r="CI54"/>
  <c r="CH54"/>
  <c r="CJ53"/>
  <c r="CK53" s="1"/>
  <c r="CI53"/>
  <c r="CH53"/>
  <c r="CJ873"/>
  <c r="CK873" s="1"/>
  <c r="CI873"/>
  <c r="CH873"/>
  <c r="CJ52"/>
  <c r="CK52" s="1"/>
  <c r="CI52"/>
  <c r="CH52"/>
  <c r="CJ872"/>
  <c r="CK872" s="1"/>
  <c r="CI872"/>
  <c r="CH872"/>
  <c r="CJ492"/>
  <c r="CK492" s="1"/>
  <c r="CI492"/>
  <c r="CH492"/>
  <c r="CJ121"/>
  <c r="CK121" s="1"/>
  <c r="CI121"/>
  <c r="CH121"/>
  <c r="CJ623"/>
  <c r="CK623" s="1"/>
  <c r="CI623"/>
  <c r="CH623"/>
  <c r="CJ871"/>
  <c r="CK871" s="1"/>
  <c r="CI871"/>
  <c r="CH871"/>
  <c r="CJ622"/>
  <c r="CK622" s="1"/>
  <c r="CI622"/>
  <c r="CH622"/>
  <c r="CJ870"/>
  <c r="CK870" s="1"/>
  <c r="CI870"/>
  <c r="CH870"/>
  <c r="CJ120"/>
  <c r="CK120" s="1"/>
  <c r="CI120"/>
  <c r="CH120"/>
  <c r="CJ303"/>
  <c r="CK303" s="1"/>
  <c r="CI303"/>
  <c r="CH303"/>
  <c r="CJ302"/>
  <c r="CK302" s="1"/>
  <c r="CI302"/>
  <c r="CH302"/>
  <c r="CJ301"/>
  <c r="CK301" s="1"/>
  <c r="CI301"/>
  <c r="CH301"/>
  <c r="CJ51"/>
  <c r="CK51" s="1"/>
  <c r="CI51"/>
  <c r="CH51"/>
  <c r="CJ621"/>
  <c r="CK621" s="1"/>
  <c r="CI621"/>
  <c r="CH621"/>
  <c r="CJ50"/>
  <c r="CK50" s="1"/>
  <c r="CI50"/>
  <c r="CH50"/>
  <c r="CJ300"/>
  <c r="CK300" s="1"/>
  <c r="CI300"/>
  <c r="CH300"/>
  <c r="CJ620"/>
  <c r="CK620" s="1"/>
  <c r="CI620"/>
  <c r="CH620"/>
  <c r="CJ491"/>
  <c r="CK491" s="1"/>
  <c r="CI491"/>
  <c r="CH491"/>
  <c r="CJ869"/>
  <c r="CK869" s="1"/>
  <c r="CI869"/>
  <c r="CH869"/>
  <c r="CJ299"/>
  <c r="CK299" s="1"/>
  <c r="CI299"/>
  <c r="CH299"/>
  <c r="CJ298"/>
  <c r="CK298" s="1"/>
  <c r="CI298"/>
  <c r="CH298"/>
  <c r="CJ619"/>
  <c r="CK619" s="1"/>
  <c r="CI619"/>
  <c r="CH619"/>
  <c r="CJ868"/>
  <c r="CK868" s="1"/>
  <c r="CI868"/>
  <c r="CH868"/>
  <c r="CJ11"/>
  <c r="CK11" s="1"/>
  <c r="CI11"/>
  <c r="CH11"/>
  <c r="CJ490"/>
  <c r="CK490" s="1"/>
  <c r="CI490"/>
  <c r="CH490"/>
  <c r="CJ618"/>
  <c r="CK618" s="1"/>
  <c r="CI618"/>
  <c r="CH618"/>
  <c r="CJ119"/>
  <c r="CK119" s="1"/>
  <c r="CI119"/>
  <c r="CH119"/>
  <c r="CJ489"/>
  <c r="CK489" s="1"/>
  <c r="CI489"/>
  <c r="CH489"/>
  <c r="CJ617"/>
  <c r="CK617" s="1"/>
  <c r="CI617"/>
  <c r="CH617"/>
  <c r="CJ616"/>
  <c r="CK616" s="1"/>
  <c r="CI616"/>
  <c r="CH616"/>
  <c r="CJ615"/>
  <c r="CK615" s="1"/>
  <c r="CI615"/>
  <c r="CH615"/>
  <c r="CJ297"/>
  <c r="CK297" s="1"/>
  <c r="CI297"/>
  <c r="CH297"/>
  <c r="CJ488"/>
  <c r="CK488" s="1"/>
  <c r="CI488"/>
  <c r="CH488"/>
  <c r="CJ614"/>
  <c r="CK614" s="1"/>
  <c r="CI614"/>
  <c r="CH614"/>
  <c r="CJ613"/>
  <c r="CK613" s="1"/>
  <c r="CI613"/>
  <c r="CH613"/>
  <c r="CJ487"/>
  <c r="CK487" s="1"/>
  <c r="CI487"/>
  <c r="CH487"/>
  <c r="CJ296"/>
  <c r="CK296" s="1"/>
  <c r="CI296"/>
  <c r="CH296"/>
  <c r="CJ486"/>
  <c r="CK486" s="1"/>
  <c r="CI486"/>
  <c r="CH486"/>
  <c r="CJ49"/>
  <c r="CK49" s="1"/>
  <c r="CI49"/>
  <c r="CH49"/>
  <c r="CJ867"/>
  <c r="CK867" s="1"/>
  <c r="CI867"/>
  <c r="CH867"/>
  <c r="CJ866"/>
  <c r="CK866" s="1"/>
  <c r="CI866"/>
  <c r="CH866"/>
  <c r="CJ865"/>
  <c r="CK865" s="1"/>
  <c r="CI865"/>
  <c r="CH865"/>
  <c r="CJ295"/>
  <c r="CK295" s="1"/>
  <c r="CI295"/>
  <c r="CH295"/>
  <c r="CJ118"/>
  <c r="CK118" s="1"/>
  <c r="CI118"/>
  <c r="CH118"/>
  <c r="CJ864"/>
  <c r="CK864" s="1"/>
  <c r="CI864"/>
  <c r="CH864"/>
  <c r="CJ117"/>
  <c r="CK117" s="1"/>
  <c r="CI117"/>
  <c r="CH117"/>
  <c r="CJ294"/>
  <c r="CK294" s="1"/>
  <c r="CI294"/>
  <c r="CH294"/>
  <c r="CJ485"/>
  <c r="CK485" s="1"/>
  <c r="CI485"/>
  <c r="CH485"/>
  <c r="CJ48"/>
  <c r="CK48" s="1"/>
  <c r="CI48"/>
  <c r="CH48"/>
  <c r="CJ193"/>
  <c r="CK193" s="1"/>
  <c r="CI193"/>
  <c r="CH193"/>
  <c r="CJ293"/>
  <c r="CK293" s="1"/>
  <c r="CI293"/>
  <c r="CH293"/>
  <c r="CJ292"/>
  <c r="CK292" s="1"/>
  <c r="CI292"/>
  <c r="CH292"/>
  <c r="CJ291"/>
  <c r="CK291" s="1"/>
  <c r="CI291"/>
  <c r="CH291"/>
  <c r="CJ612"/>
  <c r="CK612" s="1"/>
  <c r="CI612"/>
  <c r="CH612"/>
  <c r="CJ484"/>
  <c r="CK484" s="1"/>
  <c r="CI484"/>
  <c r="CH484"/>
  <c r="CJ483"/>
  <c r="CK483" s="1"/>
  <c r="CI483"/>
  <c r="CH483"/>
  <c r="CJ482"/>
  <c r="CK482" s="1"/>
  <c r="CI482"/>
  <c r="CH482"/>
  <c r="CJ481"/>
  <c r="CK481" s="1"/>
  <c r="CI481"/>
  <c r="CH481"/>
  <c r="CJ611"/>
  <c r="CK611" s="1"/>
  <c r="CI611"/>
  <c r="CH611"/>
  <c r="CJ610"/>
  <c r="CK610" s="1"/>
  <c r="CI610"/>
  <c r="CH610"/>
  <c r="CJ480"/>
  <c r="CK480" s="1"/>
  <c r="CI480"/>
  <c r="CH480"/>
  <c r="CJ479"/>
  <c r="CK479" s="1"/>
  <c r="CI479"/>
  <c r="CH479"/>
  <c r="CJ192"/>
  <c r="CK192" s="1"/>
  <c r="CI192"/>
  <c r="CH192"/>
  <c r="CJ609"/>
  <c r="CK609" s="1"/>
  <c r="CI609"/>
  <c r="CH609"/>
  <c r="CJ863"/>
  <c r="CK863" s="1"/>
  <c r="CI863"/>
  <c r="CH863"/>
  <c r="CJ116"/>
  <c r="CK116" s="1"/>
  <c r="CI116"/>
  <c r="CH116"/>
  <c r="CJ47"/>
  <c r="CK47" s="1"/>
  <c r="CI47"/>
  <c r="CH47"/>
  <c r="CJ46"/>
  <c r="CK46" s="1"/>
  <c r="CI46"/>
  <c r="CH46"/>
  <c r="CJ862"/>
  <c r="CK862" s="1"/>
  <c r="CI862"/>
  <c r="CH862"/>
  <c r="CJ861"/>
  <c r="CK861" s="1"/>
  <c r="CI861"/>
  <c r="CH861"/>
  <c r="CJ608"/>
  <c r="CK608" s="1"/>
  <c r="CI608"/>
  <c r="CH608"/>
  <c r="CJ290"/>
  <c r="CK290" s="1"/>
  <c r="CI290"/>
  <c r="CH290"/>
  <c r="CJ860"/>
  <c r="CK860" s="1"/>
  <c r="CI860"/>
  <c r="CH860"/>
  <c r="CJ289"/>
  <c r="CK289" s="1"/>
  <c r="CI289"/>
  <c r="CH289"/>
  <c r="CJ191"/>
  <c r="CK191" s="1"/>
  <c r="CI191"/>
  <c r="CH191"/>
  <c r="CJ288"/>
  <c r="CK288" s="1"/>
  <c r="CI288"/>
  <c r="CH288"/>
  <c r="CJ859"/>
  <c r="CK859" s="1"/>
  <c r="CI859"/>
  <c r="CH859"/>
  <c r="CJ858"/>
  <c r="CK858" s="1"/>
  <c r="CI858"/>
  <c r="CH858"/>
  <c r="CJ478"/>
  <c r="CK478" s="1"/>
  <c r="CI478"/>
  <c r="CH478"/>
  <c r="CJ857"/>
  <c r="CK857" s="1"/>
  <c r="CI857"/>
  <c r="CH857"/>
  <c r="CJ607"/>
  <c r="CK607" s="1"/>
  <c r="CI607"/>
  <c r="CH607"/>
  <c r="CJ10"/>
  <c r="CK10" s="1"/>
  <c r="CI10"/>
  <c r="CH10"/>
  <c r="CJ606"/>
  <c r="CK606" s="1"/>
  <c r="CI606"/>
  <c r="CH606"/>
  <c r="CJ115"/>
  <c r="CK115" s="1"/>
  <c r="CI115"/>
  <c r="CH115"/>
  <c r="CJ605"/>
  <c r="CK605" s="1"/>
  <c r="CI605"/>
  <c r="CH605"/>
  <c r="CJ287"/>
  <c r="CK287" s="1"/>
  <c r="CI287"/>
  <c r="CH287"/>
  <c r="CJ604"/>
  <c r="CK604" s="1"/>
  <c r="CI604"/>
  <c r="CH604"/>
  <c r="CJ114"/>
  <c r="CK114" s="1"/>
  <c r="CI114"/>
  <c r="CH114"/>
  <c r="CJ190"/>
  <c r="CK190" s="1"/>
  <c r="CI190"/>
  <c r="CH190"/>
  <c r="CJ286"/>
  <c r="CK286" s="1"/>
  <c r="CI286"/>
  <c r="CH286"/>
  <c r="CJ113"/>
  <c r="CK113" s="1"/>
  <c r="CI113"/>
  <c r="CH113"/>
  <c r="CJ603"/>
  <c r="CK603" s="1"/>
  <c r="CI603"/>
  <c r="CH603"/>
  <c r="CJ285"/>
  <c r="CK285" s="1"/>
  <c r="CI285"/>
  <c r="CH285"/>
  <c r="CJ856"/>
  <c r="CK856" s="1"/>
  <c r="CI856"/>
  <c r="CH856"/>
  <c r="CJ112"/>
  <c r="CK112" s="1"/>
  <c r="CI112"/>
  <c r="CH112"/>
  <c r="CJ477"/>
  <c r="CK477" s="1"/>
  <c r="CI477"/>
  <c r="CH477"/>
  <c r="CJ284"/>
  <c r="CK284" s="1"/>
  <c r="CI284"/>
  <c r="CH284"/>
  <c r="CJ602"/>
  <c r="CK602" s="1"/>
  <c r="CI602"/>
  <c r="CH602"/>
  <c r="CJ476"/>
  <c r="CK476" s="1"/>
  <c r="CI476"/>
  <c r="CH476"/>
  <c r="CJ601"/>
  <c r="CK601" s="1"/>
  <c r="CI601"/>
  <c r="CH601"/>
  <c r="CJ600"/>
  <c r="CK600" s="1"/>
  <c r="CI600"/>
  <c r="CH600"/>
  <c r="CJ283"/>
  <c r="CK283" s="1"/>
  <c r="CI283"/>
  <c r="CH283"/>
  <c r="CJ475"/>
  <c r="CK475" s="1"/>
  <c r="CI475"/>
  <c r="CH475"/>
  <c r="CJ282"/>
  <c r="CK282" s="1"/>
  <c r="CI282"/>
  <c r="CH282"/>
  <c r="CJ855"/>
  <c r="CK855" s="1"/>
  <c r="CI855"/>
  <c r="CH855"/>
  <c r="CJ281"/>
  <c r="CK281" s="1"/>
  <c r="CI281"/>
  <c r="CH281"/>
  <c r="CJ280"/>
  <c r="CK280" s="1"/>
  <c r="CI280"/>
  <c r="CH280"/>
  <c r="CJ474"/>
  <c r="CK474" s="1"/>
  <c r="CI474"/>
  <c r="CH474"/>
  <c r="CJ111"/>
  <c r="CK111" s="1"/>
  <c r="CI111"/>
  <c r="CH111"/>
  <c r="CJ473"/>
  <c r="CK473" s="1"/>
  <c r="CI473"/>
  <c r="CH473"/>
  <c r="CJ189"/>
  <c r="CK189" s="1"/>
  <c r="CI189"/>
  <c r="CH189"/>
  <c r="CJ854"/>
  <c r="CK854" s="1"/>
  <c r="CI854"/>
  <c r="CH854"/>
  <c r="CJ599"/>
  <c r="CK599" s="1"/>
  <c r="CI599"/>
  <c r="CH599"/>
  <c r="CJ279"/>
  <c r="CK279" s="1"/>
  <c r="CI279"/>
  <c r="CH279"/>
  <c r="CJ853"/>
  <c r="CK853" s="1"/>
  <c r="CI853"/>
  <c r="CH853"/>
  <c r="CJ852"/>
  <c r="CK852" s="1"/>
  <c r="CI852"/>
  <c r="CH852"/>
  <c r="CJ598"/>
  <c r="CK598" s="1"/>
  <c r="CI598"/>
  <c r="CH598"/>
  <c r="CJ110"/>
  <c r="CK110" s="1"/>
  <c r="CI110"/>
  <c r="CH110"/>
  <c r="CJ597"/>
  <c r="CK597" s="1"/>
  <c r="CI597"/>
  <c r="CH597"/>
  <c r="CJ188"/>
  <c r="CK188" s="1"/>
  <c r="CI188"/>
  <c r="CH188"/>
  <c r="CJ45"/>
  <c r="CK45" s="1"/>
  <c r="CI45"/>
  <c r="CH45"/>
  <c r="CJ596"/>
  <c r="CK596" s="1"/>
  <c r="CI596"/>
  <c r="CH596"/>
  <c r="CJ9"/>
  <c r="CK9" s="1"/>
  <c r="CI9"/>
  <c r="CH9"/>
  <c r="CJ109"/>
  <c r="CK109" s="1"/>
  <c r="CI109"/>
  <c r="CH109"/>
  <c r="CJ278"/>
  <c r="CK278" s="1"/>
  <c r="CI278"/>
  <c r="CH278"/>
  <c r="CJ595"/>
  <c r="CK595" s="1"/>
  <c r="CI595"/>
  <c r="CH595"/>
  <c r="CJ851"/>
  <c r="CK851" s="1"/>
  <c r="CI851"/>
  <c r="CH851"/>
  <c r="CJ594"/>
  <c r="CK594" s="1"/>
  <c r="CI594"/>
  <c r="CH594"/>
  <c r="CJ850"/>
  <c r="CK850" s="1"/>
  <c r="CI850"/>
  <c r="CH850"/>
  <c r="CJ593"/>
  <c r="CK593" s="1"/>
  <c r="CI593"/>
  <c r="CH593"/>
  <c r="CJ8"/>
  <c r="CK8" s="1"/>
  <c r="CI8"/>
  <c r="CH8"/>
  <c r="CJ849"/>
  <c r="CK849" s="1"/>
  <c r="CI849"/>
  <c r="CH849"/>
  <c r="CJ848"/>
  <c r="CK848" s="1"/>
  <c r="CI848"/>
  <c r="CH848"/>
  <c r="CJ847"/>
  <c r="CK847" s="1"/>
  <c r="CI847"/>
  <c r="CH847"/>
  <c r="CJ846"/>
  <c r="CK846" s="1"/>
  <c r="CI846"/>
  <c r="CH846"/>
  <c r="CJ845"/>
  <c r="CK845" s="1"/>
  <c r="CI845"/>
  <c r="CH845"/>
  <c r="CJ277"/>
  <c r="CK277" s="1"/>
  <c r="CI277"/>
  <c r="CH277"/>
  <c r="CJ7"/>
  <c r="CK7" s="1"/>
  <c r="CI7"/>
  <c r="CH7"/>
  <c r="CJ472"/>
  <c r="CK472" s="1"/>
  <c r="CI472"/>
  <c r="CH472"/>
  <c r="CJ592"/>
  <c r="CK592" s="1"/>
  <c r="CI592"/>
  <c r="CH592"/>
  <c r="CJ6"/>
  <c r="CK6" s="1"/>
  <c r="CI6"/>
  <c r="CH6"/>
  <c r="CJ471"/>
  <c r="CK471" s="1"/>
  <c r="CI471"/>
  <c r="CH471"/>
  <c r="CJ591"/>
  <c r="CK591" s="1"/>
  <c r="CI591"/>
  <c r="CH591"/>
  <c r="CJ470"/>
  <c r="CK470" s="1"/>
  <c r="CI470"/>
  <c r="CH470"/>
  <c r="CJ469"/>
  <c r="CK469" s="1"/>
  <c r="CI469"/>
  <c r="CH469"/>
  <c r="CJ468"/>
  <c r="CK468" s="1"/>
  <c r="CI468"/>
  <c r="CH468"/>
  <c r="CJ108"/>
  <c r="CK108" s="1"/>
  <c r="CI108"/>
  <c r="CH108"/>
  <c r="CJ5"/>
  <c r="CK5" s="1"/>
  <c r="CI5"/>
  <c r="CH5"/>
  <c r="CJ276"/>
  <c r="CK276" s="1"/>
  <c r="CI276"/>
  <c r="CH276"/>
  <c r="CJ107"/>
  <c r="CK107" s="1"/>
  <c r="CI107"/>
  <c r="CH107"/>
  <c r="CJ44"/>
  <c r="CK44" s="1"/>
  <c r="CI44"/>
  <c r="CH44"/>
  <c r="CJ4"/>
  <c r="CK4" s="1"/>
  <c r="CI4"/>
  <c r="CH4"/>
  <c r="CJ590"/>
  <c r="CK590" s="1"/>
  <c r="CI590"/>
  <c r="CH590"/>
  <c r="CJ589"/>
  <c r="CK589" s="1"/>
  <c r="CI589"/>
  <c r="CH589"/>
  <c r="CJ844"/>
  <c r="CK844" s="1"/>
  <c r="CI844"/>
  <c r="CH844"/>
  <c r="CJ588"/>
  <c r="CK588" s="1"/>
  <c r="CI588"/>
  <c r="CH588"/>
  <c r="CJ587"/>
  <c r="CK587" s="1"/>
  <c r="CI587"/>
  <c r="CH587"/>
  <c r="CJ275"/>
  <c r="CK275" s="1"/>
  <c r="CI275"/>
  <c r="CH275"/>
  <c r="CJ274"/>
  <c r="CK274" s="1"/>
  <c r="CI274"/>
  <c r="CH274"/>
  <c r="CJ43"/>
  <c r="CK43" s="1"/>
  <c r="CI43"/>
  <c r="CH43"/>
  <c r="CJ273"/>
  <c r="CK273" s="1"/>
  <c r="CI273"/>
  <c r="CH273"/>
  <c r="CJ272"/>
  <c r="CK272" s="1"/>
  <c r="CI272"/>
  <c r="CH272"/>
  <c r="CJ187"/>
  <c r="CK187" s="1"/>
  <c r="CI187"/>
  <c r="CH187"/>
  <c r="CJ42"/>
  <c r="CK42" s="1"/>
  <c r="CI42"/>
  <c r="CH42"/>
  <c r="CJ106"/>
  <c r="CK106" s="1"/>
  <c r="CI106"/>
  <c r="CH106"/>
  <c r="CJ586"/>
  <c r="CK586" s="1"/>
  <c r="CI586"/>
  <c r="CH586"/>
  <c r="CJ843"/>
  <c r="CK843" s="1"/>
  <c r="CI843"/>
  <c r="CH843"/>
  <c r="CJ41"/>
  <c r="CK41" s="1"/>
  <c r="CI41"/>
  <c r="CH41"/>
  <c r="CJ271"/>
  <c r="CK271" s="1"/>
  <c r="CI271"/>
  <c r="CH271"/>
  <c r="CJ270"/>
  <c r="CK270" s="1"/>
  <c r="CI270"/>
  <c r="CH270"/>
  <c r="CJ269"/>
  <c r="CK269" s="1"/>
  <c r="CI269"/>
  <c r="CH269"/>
  <c r="CJ842"/>
  <c r="CK842" s="1"/>
  <c r="CI842"/>
  <c r="CH842"/>
  <c r="CJ40"/>
  <c r="CK40" s="1"/>
  <c r="CI40"/>
  <c r="CH40"/>
  <c r="CJ841"/>
  <c r="CK841" s="1"/>
  <c r="CI841"/>
  <c r="CH841"/>
  <c r="CJ467"/>
  <c r="CK467" s="1"/>
  <c r="CI467"/>
  <c r="CH467"/>
  <c r="CJ585"/>
  <c r="CK585" s="1"/>
  <c r="CI585"/>
  <c r="CH585"/>
  <c r="CJ840"/>
  <c r="CK840" s="1"/>
  <c r="CI840"/>
  <c r="CH840"/>
  <c r="CJ466"/>
  <c r="CK466" s="1"/>
  <c r="CI466"/>
  <c r="CH466"/>
  <c r="CJ105"/>
  <c r="CK105" s="1"/>
  <c r="CI105"/>
  <c r="CH105"/>
  <c r="CJ39"/>
  <c r="CK39" s="1"/>
  <c r="CI39"/>
  <c r="CH39"/>
  <c r="CJ186"/>
  <c r="CK186" s="1"/>
  <c r="CI186"/>
  <c r="CH186"/>
  <c r="CJ268"/>
  <c r="CK268" s="1"/>
  <c r="CI268"/>
  <c r="CH268"/>
  <c r="CJ3"/>
  <c r="CK3" s="1"/>
  <c r="CI3"/>
  <c r="CH3"/>
  <c r="CJ267"/>
  <c r="CK267" s="1"/>
  <c r="CI267"/>
  <c r="CH267"/>
  <c r="CJ266"/>
  <c r="CK266" s="1"/>
  <c r="CI266"/>
  <c r="CH266"/>
  <c r="CJ104"/>
  <c r="CK104" s="1"/>
  <c r="CI104"/>
  <c r="CH104"/>
  <c r="CJ265"/>
  <c r="CK265" s="1"/>
  <c r="CI265"/>
  <c r="CH265"/>
  <c r="CJ839"/>
  <c r="CK839" s="1"/>
  <c r="CI839"/>
  <c r="CH839"/>
  <c r="CJ264"/>
  <c r="CK264" s="1"/>
  <c r="CI264"/>
  <c r="CH264"/>
  <c r="CJ103"/>
  <c r="CK103" s="1"/>
  <c r="CI103"/>
  <c r="CH103"/>
  <c r="CJ38"/>
  <c r="CK38" s="1"/>
  <c r="CI38"/>
  <c r="CH38"/>
  <c r="CJ838"/>
  <c r="CK838" s="1"/>
  <c r="CI838"/>
  <c r="CH838"/>
  <c r="CJ263"/>
  <c r="CK263" s="1"/>
  <c r="CI263"/>
  <c r="CH263"/>
  <c r="CJ837"/>
  <c r="CK837" s="1"/>
  <c r="CI837"/>
  <c r="CH837"/>
  <c r="CK584"/>
  <c r="CH584"/>
  <c r="CJ262"/>
  <c r="CK262" s="1"/>
  <c r="CI262"/>
  <c r="CH262"/>
  <c r="CJ836"/>
  <c r="CK836" s="1"/>
  <c r="CI836"/>
  <c r="CH836"/>
  <c r="CH259"/>
  <c r="CI259"/>
  <c r="CJ259"/>
  <c r="CK259" s="1"/>
  <c r="CH580"/>
  <c r="CI580"/>
  <c r="CJ580"/>
  <c r="CK580" s="1"/>
  <c r="CH581"/>
  <c r="CI581"/>
  <c r="CJ581"/>
  <c r="CK581" s="1"/>
  <c r="CH260"/>
  <c r="CI260"/>
  <c r="CJ260"/>
  <c r="CK260" s="1"/>
  <c r="CH261"/>
  <c r="CI261"/>
  <c r="CJ261"/>
  <c r="CK261" s="1"/>
  <c r="CH582"/>
  <c r="CI582"/>
  <c r="CJ582"/>
  <c r="CK582" s="1"/>
  <c r="CH583"/>
  <c r="CI583"/>
  <c r="CJ583"/>
  <c r="CK583" s="1"/>
  <c r="CH2"/>
  <c r="CI2"/>
  <c r="CJ2"/>
  <c r="CK2" s="1"/>
  <c r="CL838" l="1"/>
  <c r="CM838" s="1"/>
  <c r="CR838" s="1"/>
  <c r="CL38"/>
  <c r="CM38" s="1"/>
  <c r="CL839"/>
  <c r="CL104"/>
  <c r="CL3"/>
  <c r="CL186"/>
  <c r="CL105"/>
  <c r="CL840"/>
  <c r="CL467"/>
  <c r="CL40"/>
  <c r="CL269"/>
  <c r="CL271"/>
  <c r="CL843"/>
  <c r="CL106"/>
  <c r="CL187"/>
  <c r="CL273"/>
  <c r="CL274"/>
  <c r="CL587"/>
  <c r="CL844"/>
  <c r="CL590"/>
  <c r="CL44"/>
  <c r="CL276"/>
  <c r="CL108"/>
  <c r="CL469"/>
  <c r="CL7"/>
  <c r="CM7" s="1"/>
  <c r="CL848"/>
  <c r="CL593"/>
  <c r="CM593" s="1"/>
  <c r="CR593" s="1"/>
  <c r="CL599"/>
  <c r="CL284"/>
  <c r="CL605"/>
  <c r="CL859"/>
  <c r="CL861"/>
  <c r="CM861" s="1"/>
  <c r="CR861" s="1"/>
  <c r="CL862"/>
  <c r="CL612"/>
  <c r="CM612" s="1"/>
  <c r="CL193"/>
  <c r="CM193" s="1"/>
  <c r="CL117"/>
  <c r="CM117" s="1"/>
  <c r="CR117" s="1"/>
  <c r="CL614"/>
  <c r="CM614" s="1"/>
  <c r="CL616"/>
  <c r="CM616" s="1"/>
  <c r="CL617"/>
  <c r="CL618"/>
  <c r="CM618" s="1"/>
  <c r="CR618" s="1"/>
  <c r="CL490"/>
  <c r="CL619"/>
  <c r="CM619" s="1"/>
  <c r="CL491"/>
  <c r="CM491" s="1"/>
  <c r="CR491" s="1"/>
  <c r="CL620"/>
  <c r="CL52"/>
  <c r="CL54"/>
  <c r="CM54" s="1"/>
  <c r="CR54" s="1"/>
  <c r="CL624"/>
  <c r="CL493"/>
  <c r="CM493" s="1"/>
  <c r="CL625"/>
  <c r="CL627"/>
  <c r="CM627" s="1"/>
  <c r="CR627" s="1"/>
  <c r="CL306"/>
  <c r="CL308"/>
  <c r="CL881"/>
  <c r="CL632"/>
  <c r="CM632" s="1"/>
  <c r="CR632" s="1"/>
  <c r="CL882"/>
  <c r="CM882" s="1"/>
  <c r="CR882" s="1"/>
  <c r="CL124"/>
  <c r="CL884"/>
  <c r="CL885"/>
  <c r="CM885" s="1"/>
  <c r="CR885" s="1"/>
  <c r="CL12"/>
  <c r="CL637"/>
  <c r="CM637" s="1"/>
  <c r="CR637" s="1"/>
  <c r="CL197"/>
  <c r="CM197" s="1"/>
  <c r="CL501"/>
  <c r="CM501" s="1"/>
  <c r="CR501" s="1"/>
  <c r="CL125"/>
  <c r="CL887"/>
  <c r="CL641"/>
  <c r="CL200"/>
  <c r="CL316"/>
  <c r="CM316" s="1"/>
  <c r="CL317"/>
  <c r="CL16"/>
  <c r="CM16" s="1"/>
  <c r="CL319"/>
  <c r="CL644"/>
  <c r="CL321"/>
  <c r="CM321" s="1"/>
  <c r="CR321" s="1"/>
  <c r="CL61"/>
  <c r="CL647"/>
  <c r="CM647" s="1"/>
  <c r="CL322"/>
  <c r="CL648"/>
  <c r="CM648" s="1"/>
  <c r="CL652"/>
  <c r="CM652" s="1"/>
  <c r="CL655"/>
  <c r="CM655" s="1"/>
  <c r="CL656"/>
  <c r="CL324"/>
  <c r="CM324" s="1"/>
  <c r="CL325"/>
  <c r="CL504"/>
  <c r="CM504" s="1"/>
  <c r="CL894"/>
  <c r="CL62"/>
  <c r="CM62" s="1"/>
  <c r="CL328"/>
  <c r="CL506"/>
  <c r="CM506" s="1"/>
  <c r="CL507"/>
  <c r="CL897"/>
  <c r="CM897" s="1"/>
  <c r="CR897" s="1"/>
  <c r="CL508"/>
  <c r="CL205"/>
  <c r="CM205" s="1"/>
  <c r="CL17"/>
  <c r="CL331"/>
  <c r="CM331" s="1"/>
  <c r="CR331" s="1"/>
  <c r="CL661"/>
  <c r="CL899"/>
  <c r="CM899" s="1"/>
  <c r="CR899" s="1"/>
  <c r="CL662"/>
  <c r="CL334"/>
  <c r="CM334" s="1"/>
  <c r="CL335"/>
  <c r="CL664"/>
  <c r="CM664" s="1"/>
  <c r="CR664" s="1"/>
  <c r="CL665"/>
  <c r="CL512"/>
  <c r="CM512" s="1"/>
  <c r="CL900"/>
  <c r="CM900" s="1"/>
  <c r="CR900" s="1"/>
  <c r="CL901"/>
  <c r="CM901" s="1"/>
  <c r="CL337"/>
  <c r="CM337" s="1"/>
  <c r="CR337" s="1"/>
  <c r="CL338"/>
  <c r="CM338" s="1"/>
  <c r="CL667"/>
  <c r="CM667" s="1"/>
  <c r="CL513"/>
  <c r="CM513" s="1"/>
  <c r="CR513" s="1"/>
  <c r="CL514"/>
  <c r="CM514" s="1"/>
  <c r="CR514" s="1"/>
  <c r="CL515"/>
  <c r="CM515" s="1"/>
  <c r="CR515" s="1"/>
  <c r="CL668"/>
  <c r="CM668" s="1"/>
  <c r="CR668" s="1"/>
  <c r="CL669"/>
  <c r="CM669" s="1"/>
  <c r="CL339"/>
  <c r="CM339" s="1"/>
  <c r="CL902"/>
  <c r="CM902" s="1"/>
  <c r="CL340"/>
  <c r="CM340" s="1"/>
  <c r="CL670"/>
  <c r="CM670" s="1"/>
  <c r="CL129"/>
  <c r="CM129" s="1"/>
  <c r="CL671"/>
  <c r="CM671" s="1"/>
  <c r="CL2"/>
  <c r="CL582"/>
  <c r="CL260"/>
  <c r="CL580"/>
  <c r="CL277"/>
  <c r="CL298"/>
  <c r="CL836"/>
  <c r="CM836" s="1"/>
  <c r="CR836" s="1"/>
  <c r="CL207"/>
  <c r="CM207" s="1"/>
  <c r="CL672"/>
  <c r="CM672" s="1"/>
  <c r="CL673"/>
  <c r="CM673" s="1"/>
  <c r="CL341"/>
  <c r="CM341" s="1"/>
  <c r="CR341" s="1"/>
  <c r="CL674"/>
  <c r="CM674" s="1"/>
  <c r="CR674" s="1"/>
  <c r="CL130"/>
  <c r="CM130" s="1"/>
  <c r="CL379"/>
  <c r="CM379" s="1"/>
  <c r="CL380"/>
  <c r="CL536"/>
  <c r="CM536" s="1"/>
  <c r="CL382"/>
  <c r="CL731"/>
  <c r="CM731" s="1"/>
  <c r="CL733"/>
  <c r="CL735"/>
  <c r="CM735" s="1"/>
  <c r="CL383"/>
  <c r="CL737"/>
  <c r="CM737" s="1"/>
  <c r="CR737" s="1"/>
  <c r="CL223"/>
  <c r="CL935"/>
  <c r="CM935" s="1"/>
  <c r="CL738"/>
  <c r="CL538"/>
  <c r="CM538" s="1"/>
  <c r="CL539"/>
  <c r="CL937"/>
  <c r="CM937" s="1"/>
  <c r="CR937" s="1"/>
  <c r="CL540"/>
  <c r="CL741"/>
  <c r="CM741" s="1"/>
  <c r="CL541"/>
  <c r="CL389"/>
  <c r="CM389" s="1"/>
  <c r="CL225"/>
  <c r="CL743"/>
  <c r="CM743" s="1"/>
  <c r="CR743" s="1"/>
  <c r="CL391"/>
  <c r="CL262"/>
  <c r="CM262" s="1"/>
  <c r="CR262" s="1"/>
  <c r="CL602"/>
  <c r="CM602" s="1"/>
  <c r="CL342"/>
  <c r="CM342" s="1"/>
  <c r="CL393"/>
  <c r="CM393" s="1"/>
  <c r="CL584"/>
  <c r="CM584" s="1"/>
  <c r="CL103"/>
  <c r="CM103" s="1"/>
  <c r="CL858"/>
  <c r="CM858" s="1"/>
  <c r="CL675"/>
  <c r="CM675" s="1"/>
  <c r="CL263"/>
  <c r="CM263" s="1"/>
  <c r="CL343"/>
  <c r="CM343" s="1"/>
  <c r="CL595"/>
  <c r="CM595" s="1"/>
  <c r="CL286"/>
  <c r="CM286" s="1"/>
  <c r="CR286" s="1"/>
  <c r="CL344"/>
  <c r="CM344" s="1"/>
  <c r="CL150"/>
  <c r="CL264"/>
  <c r="CL111"/>
  <c r="CR584"/>
  <c r="CR1620"/>
  <c r="CR103"/>
  <c r="CR1945"/>
  <c r="CR7"/>
  <c r="CR1241"/>
  <c r="CR612"/>
  <c r="CR1299"/>
  <c r="CM271"/>
  <c r="CM843"/>
  <c r="CM187"/>
  <c r="CR187" s="1"/>
  <c r="CL45"/>
  <c r="CL281"/>
  <c r="CM281" s="1"/>
  <c r="CR281" s="1"/>
  <c r="CL283"/>
  <c r="CM283" s="1"/>
  <c r="CL600"/>
  <c r="CL10"/>
  <c r="CM10" s="1"/>
  <c r="CR10" s="1"/>
  <c r="CL860"/>
  <c r="CL482"/>
  <c r="CL866"/>
  <c r="CL486"/>
  <c r="CM486" s="1"/>
  <c r="CL488"/>
  <c r="CR602"/>
  <c r="CR28"/>
  <c r="CR614"/>
  <c r="CR85"/>
  <c r="CR493"/>
  <c r="CR1526"/>
  <c r="CR1490"/>
  <c r="CR647"/>
  <c r="CR1162"/>
  <c r="CR652"/>
  <c r="CR1675"/>
  <c r="CR655"/>
  <c r="CR1379"/>
  <c r="CR324"/>
  <c r="CR1741"/>
  <c r="CR1528"/>
  <c r="CR62"/>
  <c r="CR1529"/>
  <c r="CR506"/>
  <c r="CR1310"/>
  <c r="CR1392"/>
  <c r="CR1847"/>
  <c r="CR1473"/>
  <c r="CR338"/>
  <c r="CR765"/>
  <c r="CR667"/>
  <c r="CR1444"/>
  <c r="CR669"/>
  <c r="CR1175"/>
  <c r="CR339"/>
  <c r="CR1397"/>
  <c r="CR902"/>
  <c r="CR1830"/>
  <c r="CR340"/>
  <c r="CR970"/>
  <c r="CR670"/>
  <c r="CR1557"/>
  <c r="CR1880"/>
  <c r="CR207"/>
  <c r="CR1984"/>
  <c r="CR1831"/>
  <c r="CR673"/>
  <c r="CR1779"/>
  <c r="CR1312"/>
  <c r="CR1664"/>
  <c r="CR343"/>
  <c r="CR1329"/>
  <c r="CR155"/>
  <c r="CR379"/>
  <c r="CR777"/>
  <c r="CR731"/>
  <c r="CR1583"/>
  <c r="CR1195"/>
  <c r="CR741"/>
  <c r="CR1645"/>
  <c r="CR1565"/>
  <c r="CL837"/>
  <c r="CM837" s="1"/>
  <c r="CM106"/>
  <c r="CL847"/>
  <c r="CM847" s="1"/>
  <c r="CL850"/>
  <c r="CM850" s="1"/>
  <c r="CL598"/>
  <c r="CL855"/>
  <c r="CM855" s="1"/>
  <c r="CL856"/>
  <c r="CM856" s="1"/>
  <c r="CL285"/>
  <c r="CL480"/>
  <c r="CL296"/>
  <c r="CM467"/>
  <c r="CR467" s="1"/>
  <c r="CM108"/>
  <c r="CR108" s="1"/>
  <c r="CM469"/>
  <c r="CL6"/>
  <c r="CM6" s="1"/>
  <c r="CR6" s="1"/>
  <c r="CL596"/>
  <c r="CM596" s="1"/>
  <c r="CL872"/>
  <c r="CM872" s="1"/>
  <c r="CL878"/>
  <c r="CM878" s="1"/>
  <c r="CL879"/>
  <c r="CL496"/>
  <c r="CM840"/>
  <c r="CL110"/>
  <c r="CM110" s="1"/>
  <c r="CL473"/>
  <c r="CM473" s="1"/>
  <c r="CR473" s="1"/>
  <c r="CL863"/>
  <c r="CL865"/>
  <c r="CM865" s="1"/>
  <c r="CL633"/>
  <c r="CL747"/>
  <c r="CM747" s="1"/>
  <c r="CR747" s="1"/>
  <c r="CL80"/>
  <c r="CL749"/>
  <c r="CM749" s="1"/>
  <c r="CL29"/>
  <c r="CL750"/>
  <c r="CM750" s="1"/>
  <c r="CL946"/>
  <c r="CL152"/>
  <c r="CM152" s="1"/>
  <c r="CR152" s="1"/>
  <c r="CL947"/>
  <c r="CL950"/>
  <c r="CM950" s="1"/>
  <c r="CR950" s="1"/>
  <c r="CL399"/>
  <c r="CL401"/>
  <c r="CM401" s="1"/>
  <c r="CL402"/>
  <c r="CL404"/>
  <c r="CM404" s="1"/>
  <c r="CR404" s="1"/>
  <c r="CL951"/>
  <c r="CL83"/>
  <c r="CM83" s="1"/>
  <c r="CL755"/>
  <c r="CL756"/>
  <c r="CM756" s="1"/>
  <c r="CR756" s="1"/>
  <c r="CL156"/>
  <c r="CL955"/>
  <c r="CM955" s="1"/>
  <c r="CL409"/>
  <c r="CL956"/>
  <c r="CM956" s="1"/>
  <c r="CL760"/>
  <c r="CL761"/>
  <c r="CM761" s="1"/>
  <c r="CL550"/>
  <c r="CL157"/>
  <c r="CM157" s="1"/>
  <c r="CL764"/>
  <c r="CL86"/>
  <c r="CM86" s="1"/>
  <c r="CR86" s="1"/>
  <c r="CL159"/>
  <c r="CL87"/>
  <c r="CM87" s="1"/>
  <c r="CR87" s="1"/>
  <c r="CL766"/>
  <c r="CL768"/>
  <c r="CM768" s="1"/>
  <c r="CL552"/>
  <c r="CL962"/>
  <c r="CM962" s="1"/>
  <c r="CL770"/>
  <c r="CL33"/>
  <c r="CM33" s="1"/>
  <c r="CL776"/>
  <c r="CM776" s="1"/>
  <c r="CL963"/>
  <c r="CM963" s="1"/>
  <c r="CL89"/>
  <c r="CM89" s="1"/>
  <c r="CL34"/>
  <c r="CM34" s="1"/>
  <c r="CR34" s="1"/>
  <c r="CL965"/>
  <c r="CM965" s="1"/>
  <c r="CL420"/>
  <c r="CM420" s="1"/>
  <c r="CL421"/>
  <c r="CM421" s="1"/>
  <c r="CR421" s="1"/>
  <c r="CL90"/>
  <c r="CM90" s="1"/>
  <c r="CL968"/>
  <c r="CM968" s="1"/>
  <c r="CL165"/>
  <c r="CM165" s="1"/>
  <c r="CL429"/>
  <c r="CM429" s="1"/>
  <c r="CL430"/>
  <c r="CM430" s="1"/>
  <c r="CL785"/>
  <c r="CM785" s="1"/>
  <c r="CL433"/>
  <c r="CM433" s="1"/>
  <c r="CR433" s="1"/>
  <c r="CL787"/>
  <c r="CM787" s="1"/>
  <c r="CR787" s="1"/>
  <c r="CL973"/>
  <c r="CM973" s="1"/>
  <c r="CL558"/>
  <c r="CM558" s="1"/>
  <c r="CR558" s="1"/>
  <c r="CL559"/>
  <c r="CM559" s="1"/>
  <c r="CL242"/>
  <c r="CM242" s="1"/>
  <c r="CL789"/>
  <c r="CM789" s="1"/>
  <c r="CL243"/>
  <c r="CM243" s="1"/>
  <c r="CL974"/>
  <c r="CM974" s="1"/>
  <c r="CL167"/>
  <c r="CM167" s="1"/>
  <c r="CR167" s="1"/>
  <c r="CL560"/>
  <c r="CM560" s="1"/>
  <c r="CR560" s="1"/>
  <c r="CL435"/>
  <c r="CM435" s="1"/>
  <c r="CR435" s="1"/>
  <c r="CL791"/>
  <c r="CM791" s="1"/>
  <c r="CL244"/>
  <c r="CM244" s="1"/>
  <c r="CR244" s="1"/>
  <c r="CL92"/>
  <c r="CM92" s="1"/>
  <c r="CL561"/>
  <c r="CM561" s="1"/>
  <c r="CL792"/>
  <c r="CM792" s="1"/>
  <c r="CR792" s="1"/>
  <c r="CL562"/>
  <c r="CM562" s="1"/>
  <c r="CL793"/>
  <c r="CM793" s="1"/>
  <c r="CL563"/>
  <c r="CM563" s="1"/>
  <c r="CL436"/>
  <c r="CM436" s="1"/>
  <c r="CL795"/>
  <c r="CM795" s="1"/>
  <c r="CL437"/>
  <c r="CM437" s="1"/>
  <c r="CL796"/>
  <c r="CM796" s="1"/>
  <c r="CL36"/>
  <c r="CM36" s="1"/>
  <c r="CL975"/>
  <c r="CM975" s="1"/>
  <c r="CL564"/>
  <c r="CM564" s="1"/>
  <c r="CL439"/>
  <c r="CM439" s="1"/>
  <c r="CL440"/>
  <c r="CM440" s="1"/>
  <c r="CR440" s="1"/>
  <c r="CL565"/>
  <c r="CM565" s="1"/>
  <c r="CR565" s="1"/>
  <c r="CL566"/>
  <c r="CM566" s="1"/>
  <c r="CL441"/>
  <c r="CM441" s="1"/>
  <c r="CL797"/>
  <c r="CM797" s="1"/>
  <c r="CL442"/>
  <c r="CM442" s="1"/>
  <c r="CL798"/>
  <c r="CM798" s="1"/>
  <c r="CR798" s="1"/>
  <c r="CL799"/>
  <c r="CM799" s="1"/>
  <c r="CL976"/>
  <c r="CM976" s="1"/>
  <c r="CL800"/>
  <c r="CM800" s="1"/>
  <c r="CR800" s="1"/>
  <c r="CL801"/>
  <c r="CL977"/>
  <c r="CL803"/>
  <c r="CM803" s="1"/>
  <c r="CR803" s="1"/>
  <c r="CL247"/>
  <c r="CL806"/>
  <c r="CM806" s="1"/>
  <c r="CL979"/>
  <c r="CL93"/>
  <c r="CM93" s="1"/>
  <c r="CR93" s="1"/>
  <c r="CL567"/>
  <c r="CL444"/>
  <c r="CM444" s="1"/>
  <c r="CL982"/>
  <c r="CL445"/>
  <c r="CM445" s="1"/>
  <c r="CL808"/>
  <c r="CL811"/>
  <c r="CM811" s="1"/>
  <c r="CL812"/>
  <c r="CL171"/>
  <c r="CM171" s="1"/>
  <c r="CL172"/>
  <c r="CL814"/>
  <c r="CM814" s="1"/>
  <c r="CR814" s="1"/>
  <c r="CL447"/>
  <c r="CL448"/>
  <c r="CM448" s="1"/>
  <c r="CL94"/>
  <c r="CL449"/>
  <c r="CM449" s="1"/>
  <c r="CL95"/>
  <c r="CL450"/>
  <c r="CM450" s="1"/>
  <c r="CL96"/>
  <c r="CL989"/>
  <c r="CM989" s="1"/>
  <c r="CR989" s="1"/>
  <c r="CL248"/>
  <c r="CL570"/>
  <c r="CM570" s="1"/>
  <c r="CL991"/>
  <c r="CL819"/>
  <c r="CM819" s="1"/>
  <c r="CL452"/>
  <c r="CL250"/>
  <c r="CM250" s="1"/>
  <c r="CR250" s="1"/>
  <c r="CL572"/>
  <c r="CL175"/>
  <c r="CM175" s="1"/>
  <c r="CR175" s="1"/>
  <c r="CL993"/>
  <c r="CL176"/>
  <c r="CM176" s="1"/>
  <c r="CL454"/>
  <c r="CL995"/>
  <c r="CM995" s="1"/>
  <c r="CL98"/>
  <c r="CL179"/>
  <c r="CM179" s="1"/>
  <c r="CR179" s="1"/>
  <c r="CL998"/>
  <c r="CL456"/>
  <c r="CM456" s="1"/>
  <c r="CL180"/>
  <c r="CL821"/>
  <c r="CM821" s="1"/>
  <c r="CL822"/>
  <c r="CL576"/>
  <c r="CM576" s="1"/>
  <c r="CR576" s="1"/>
  <c r="CL182"/>
  <c r="CL458"/>
  <c r="CM458" s="1"/>
  <c r="CL824"/>
  <c r="CL459"/>
  <c r="CM459" s="1"/>
  <c r="CR459" s="1"/>
  <c r="CL826"/>
  <c r="CL460"/>
  <c r="CM460" s="1"/>
  <c r="CL254"/>
  <c r="CL461"/>
  <c r="CM461" s="1"/>
  <c r="CR461" s="1"/>
  <c r="CL255"/>
  <c r="CL256"/>
  <c r="CM256" s="1"/>
  <c r="CL462"/>
  <c r="CL185"/>
  <c r="CM185" s="1"/>
  <c r="CL830"/>
  <c r="CL579"/>
  <c r="CM579" s="1"/>
  <c r="CL832"/>
  <c r="CL102"/>
  <c r="CM102" s="1"/>
  <c r="CR102" s="1"/>
  <c r="CL465"/>
  <c r="CL1003"/>
  <c r="CM1003" s="1"/>
  <c r="CR1003" s="1"/>
  <c r="CL1004"/>
  <c r="CL1007"/>
  <c r="CM1007" s="1"/>
  <c r="CL1009"/>
  <c r="CL1014"/>
  <c r="CM1014" s="1"/>
  <c r="CR1014" s="1"/>
  <c r="CL1015"/>
  <c r="CL1018"/>
  <c r="CM1018" s="1"/>
  <c r="CR1018" s="1"/>
  <c r="CL1019"/>
  <c r="CL1022"/>
  <c r="CM1022" s="1"/>
  <c r="CL1023"/>
  <c r="CL1026"/>
  <c r="CM1026" s="1"/>
  <c r="CL1027"/>
  <c r="CL1032"/>
  <c r="CM1032" s="1"/>
  <c r="CR1032" s="1"/>
  <c r="CL1034"/>
  <c r="CL1037"/>
  <c r="CM1037" s="1"/>
  <c r="CL1038"/>
  <c r="CL1042"/>
  <c r="CM1042" s="1"/>
  <c r="CR1042" s="1"/>
  <c r="CL1043"/>
  <c r="CL1048"/>
  <c r="CM1048" s="1"/>
  <c r="CR1048" s="1"/>
  <c r="CL1049"/>
  <c r="CL1053"/>
  <c r="CM1053" s="1"/>
  <c r="CR1053" s="1"/>
  <c r="CL1054"/>
  <c r="CL1058"/>
  <c r="CM1058" s="1"/>
  <c r="CL1059"/>
  <c r="CM1059" s="1"/>
  <c r="CR1059" s="1"/>
  <c r="CL1060"/>
  <c r="CM1060" s="1"/>
  <c r="CR1060" s="1"/>
  <c r="CL1061"/>
  <c r="CM1061" s="1"/>
  <c r="CL1062"/>
  <c r="CM1062" s="1"/>
  <c r="CR1062" s="1"/>
  <c r="CL1063"/>
  <c r="CM1063" s="1"/>
  <c r="CL1065"/>
  <c r="CM1065" s="1"/>
  <c r="CR1065" s="1"/>
  <c r="CL1066"/>
  <c r="CM1066" s="1"/>
  <c r="CR1066" s="1"/>
  <c r="CL1067"/>
  <c r="CM1067" s="1"/>
  <c r="CR1067" s="1"/>
  <c r="CL1068"/>
  <c r="CM1068" s="1"/>
  <c r="CL1069"/>
  <c r="CM1069" s="1"/>
  <c r="CL1070"/>
  <c r="CM1070" s="1"/>
  <c r="CL1071"/>
  <c r="CM1071" s="1"/>
  <c r="CL1073"/>
  <c r="CM1073" s="1"/>
  <c r="CL1074"/>
  <c r="CM1074" s="1"/>
  <c r="CL1075"/>
  <c r="CM1075" s="1"/>
  <c r="CL1076"/>
  <c r="CM1076" s="1"/>
  <c r="CL1078"/>
  <c r="CM1078" s="1"/>
  <c r="CL1079"/>
  <c r="CM1079" s="1"/>
  <c r="CL1080"/>
  <c r="CM1080" s="1"/>
  <c r="CR1080" s="1"/>
  <c r="CL1082"/>
  <c r="CM1082" s="1"/>
  <c r="CL1083"/>
  <c r="CM1083" s="1"/>
  <c r="CR1083" s="1"/>
  <c r="CL1084"/>
  <c r="CM1084" s="1"/>
  <c r="CL1086"/>
  <c r="CM1086" s="1"/>
  <c r="CL1087"/>
  <c r="CM1087" s="1"/>
  <c r="CL1088"/>
  <c r="CM1088" s="1"/>
  <c r="CR1088" s="1"/>
  <c r="CL1089"/>
  <c r="CM1089" s="1"/>
  <c r="CL1090"/>
  <c r="CM1090" s="1"/>
  <c r="CL1091"/>
  <c r="CM1091" s="1"/>
  <c r="CL1092"/>
  <c r="CM1092" s="1"/>
  <c r="CL1093"/>
  <c r="CM1093" s="1"/>
  <c r="CL1095"/>
  <c r="CM1095" s="1"/>
  <c r="CL1096"/>
  <c r="CM1096" s="1"/>
  <c r="CL1097"/>
  <c r="CM1097" s="1"/>
  <c r="CR1097" s="1"/>
  <c r="CL1098"/>
  <c r="CM1098" s="1"/>
  <c r="CL1099"/>
  <c r="CM1099" s="1"/>
  <c r="CL1100"/>
  <c r="CM1100" s="1"/>
  <c r="CL1101"/>
  <c r="CM1101" s="1"/>
  <c r="CL1102"/>
  <c r="CM1102" s="1"/>
  <c r="CR1102" s="1"/>
  <c r="CL1104"/>
  <c r="CM1104" s="1"/>
  <c r="CR1104" s="1"/>
  <c r="CL1105"/>
  <c r="CM1105" s="1"/>
  <c r="CL1106"/>
  <c r="CM1106" s="1"/>
  <c r="CL1107"/>
  <c r="CM1107" s="1"/>
  <c r="CL1108"/>
  <c r="CM1108" s="1"/>
  <c r="CL1109"/>
  <c r="CM1109" s="1"/>
  <c r="CL1110"/>
  <c r="CM1110" s="1"/>
  <c r="CL1111"/>
  <c r="CM1111" s="1"/>
  <c r="CL1113"/>
  <c r="CM1113" s="1"/>
  <c r="CL1114"/>
  <c r="CM1114" s="1"/>
  <c r="CL1115"/>
  <c r="CM1115" s="1"/>
  <c r="CL1116"/>
  <c r="CM1116" s="1"/>
  <c r="CL1118"/>
  <c r="CM1118" s="1"/>
  <c r="CR1118" s="1"/>
  <c r="CL1119"/>
  <c r="CM1119" s="1"/>
  <c r="CR1119" s="1"/>
  <c r="CL1120"/>
  <c r="CM1120" s="1"/>
  <c r="CL1122"/>
  <c r="CM1122" s="1"/>
  <c r="CR1122" s="1"/>
  <c r="CL1123"/>
  <c r="CM1123" s="1"/>
  <c r="CL1124"/>
  <c r="CM1124" s="1"/>
  <c r="CR1124" s="1"/>
  <c r="CL1126"/>
  <c r="CM1126" s="1"/>
  <c r="CL1127"/>
  <c r="CM1127" s="1"/>
  <c r="CL1128"/>
  <c r="CM1128" s="1"/>
  <c r="CL1129"/>
  <c r="CM1129" s="1"/>
  <c r="CR1129" s="1"/>
  <c r="CL1130"/>
  <c r="CM1130" s="1"/>
  <c r="CL1131"/>
  <c r="CM1131" s="1"/>
  <c r="CR1131" s="1"/>
  <c r="CL1133"/>
  <c r="CM1133" s="1"/>
  <c r="CL1134"/>
  <c r="CM1134" s="1"/>
  <c r="CL1135"/>
  <c r="CM1135" s="1"/>
  <c r="CL1136"/>
  <c r="CM1136" s="1"/>
  <c r="CL1137"/>
  <c r="CM1137" s="1"/>
  <c r="CL1138"/>
  <c r="CM1138" s="1"/>
  <c r="CR1138" s="1"/>
  <c r="CL1140"/>
  <c r="CM1140" s="1"/>
  <c r="CL1145"/>
  <c r="CM1145" s="1"/>
  <c r="CL1146"/>
  <c r="CM1146" s="1"/>
  <c r="CL1147"/>
  <c r="CM1147" s="1"/>
  <c r="CL1148"/>
  <c r="CM1148" s="1"/>
  <c r="CL1149"/>
  <c r="CM1149" s="1"/>
  <c r="CL1150"/>
  <c r="CM1150" s="1"/>
  <c r="CR1150" s="1"/>
  <c r="CL1151"/>
  <c r="CM1151" s="1"/>
  <c r="CL1152"/>
  <c r="CM1152" s="1"/>
  <c r="CR1152" s="1"/>
  <c r="CL1153"/>
  <c r="CM1153" s="1"/>
  <c r="CR1153" s="1"/>
  <c r="CL1154"/>
  <c r="CM1154" s="1"/>
  <c r="CR1154" s="1"/>
  <c r="CL1155"/>
  <c r="CM1155" s="1"/>
  <c r="CL1156"/>
  <c r="CM1156" s="1"/>
  <c r="CR1156" s="1"/>
  <c r="CM3"/>
  <c r="CM274"/>
  <c r="CM844"/>
  <c r="CM590"/>
  <c r="CR590" s="1"/>
  <c r="CM44"/>
  <c r="CL471"/>
  <c r="CM471" s="1"/>
  <c r="CL279"/>
  <c r="CM279" s="1"/>
  <c r="CL190"/>
  <c r="CL287"/>
  <c r="CM287" s="1"/>
  <c r="CL289"/>
  <c r="CM289" s="1"/>
  <c r="CL479"/>
  <c r="CM479" s="1"/>
  <c r="CL291"/>
  <c r="CL621"/>
  <c r="CM621" s="1"/>
  <c r="CR621" s="1"/>
  <c r="CL51"/>
  <c r="CM51" s="1"/>
  <c r="CR51" s="1"/>
  <c r="CL303"/>
  <c r="CM303" s="1"/>
  <c r="CL120"/>
  <c r="CM120" s="1"/>
  <c r="CR120" s="1"/>
  <c r="CL871"/>
  <c r="CM871" s="1"/>
  <c r="CR871" s="1"/>
  <c r="CL629"/>
  <c r="CM629" s="1"/>
  <c r="CR629" s="1"/>
  <c r="CL877"/>
  <c r="CM877" s="1"/>
  <c r="CR877" s="1"/>
  <c r="CL123"/>
  <c r="CM123" s="1"/>
  <c r="CR123" s="1"/>
  <c r="CL500"/>
  <c r="CM500" s="1"/>
  <c r="CL199"/>
  <c r="CL502"/>
  <c r="CM502" s="1"/>
  <c r="CL201"/>
  <c r="CM201" s="1"/>
  <c r="CL653"/>
  <c r="CM653" s="1"/>
  <c r="CM277"/>
  <c r="CR277" s="1"/>
  <c r="CM848"/>
  <c r="CR848" s="1"/>
  <c r="CM45"/>
  <c r="CM598"/>
  <c r="CR598" s="1"/>
  <c r="CM599"/>
  <c r="CM111"/>
  <c r="CM600"/>
  <c r="CM284"/>
  <c r="CR284" s="1"/>
  <c r="CM285"/>
  <c r="CM190"/>
  <c r="CM605"/>
  <c r="CR605" s="1"/>
  <c r="CM859"/>
  <c r="CM860"/>
  <c r="CM862"/>
  <c r="CM863"/>
  <c r="CR863" s="1"/>
  <c r="CM480"/>
  <c r="CM482"/>
  <c r="CM291"/>
  <c r="CM866"/>
  <c r="CM296"/>
  <c r="CM488"/>
  <c r="CM617"/>
  <c r="CM490"/>
  <c r="CM298"/>
  <c r="CM620"/>
  <c r="CM52"/>
  <c r="CR52" s="1"/>
  <c r="CM624"/>
  <c r="CM625"/>
  <c r="CR625" s="1"/>
  <c r="CM306"/>
  <c r="CM308"/>
  <c r="CR308" s="1"/>
  <c r="CM879"/>
  <c r="CM881"/>
  <c r="CM633"/>
  <c r="CM496"/>
  <c r="CM124"/>
  <c r="CM884"/>
  <c r="CR884" s="1"/>
  <c r="CM12"/>
  <c r="CR12" s="1"/>
  <c r="CM125"/>
  <c r="CR125" s="1"/>
  <c r="CM887"/>
  <c r="CR887" s="1"/>
  <c r="CM199"/>
  <c r="CM641"/>
  <c r="CR641" s="1"/>
  <c r="CM200"/>
  <c r="CM317"/>
  <c r="CR317" s="1"/>
  <c r="CM319"/>
  <c r="CM644"/>
  <c r="CM61"/>
  <c r="CR61" s="1"/>
  <c r="CM322"/>
  <c r="CM656"/>
  <c r="CR656" s="1"/>
  <c r="CM325"/>
  <c r="CM894"/>
  <c r="CM328"/>
  <c r="CR328" s="1"/>
  <c r="CM507"/>
  <c r="CM508"/>
  <c r="CM17"/>
  <c r="CM661"/>
  <c r="CR661" s="1"/>
  <c r="CM662"/>
  <c r="CR662" s="1"/>
  <c r="CM335"/>
  <c r="CM665"/>
  <c r="CL530"/>
  <c r="CL25"/>
  <c r="CM25" s="1"/>
  <c r="CL219"/>
  <c r="CM219" s="1"/>
  <c r="CL926"/>
  <c r="CM926" s="1"/>
  <c r="CL927"/>
  <c r="CM927" s="1"/>
  <c r="CR927" s="1"/>
  <c r="CL928"/>
  <c r="CM928" s="1"/>
  <c r="CL531"/>
  <c r="CM531" s="1"/>
  <c r="CL75"/>
  <c r="CM75" s="1"/>
  <c r="CL145"/>
  <c r="CM145" s="1"/>
  <c r="CL146"/>
  <c r="CM146" s="1"/>
  <c r="CL930"/>
  <c r="CM930" s="1"/>
  <c r="CL725"/>
  <c r="CM725" s="1"/>
  <c r="CR725" s="1"/>
  <c r="CL221"/>
  <c r="CM221" s="1"/>
  <c r="CL931"/>
  <c r="CM931" s="1"/>
  <c r="CL932"/>
  <c r="CM932" s="1"/>
  <c r="CR932" s="1"/>
  <c r="CL727"/>
  <c r="CM727" s="1"/>
  <c r="CL933"/>
  <c r="CM933" s="1"/>
  <c r="CR933" s="1"/>
  <c r="CM380"/>
  <c r="CM733"/>
  <c r="CM223"/>
  <c r="CM539"/>
  <c r="CM541"/>
  <c r="CR541" s="1"/>
  <c r="CM391"/>
  <c r="CM80"/>
  <c r="CM946"/>
  <c r="CM399"/>
  <c r="CM951"/>
  <c r="CM156"/>
  <c r="CR156" s="1"/>
  <c r="CM760"/>
  <c r="CR760" s="1"/>
  <c r="CM764"/>
  <c r="CM766"/>
  <c r="CR766" s="1"/>
  <c r="CM770"/>
  <c r="CM977"/>
  <c r="CM979"/>
  <c r="CR979" s="1"/>
  <c r="CM982"/>
  <c r="CR982" s="1"/>
  <c r="CM812"/>
  <c r="CM447"/>
  <c r="CM95"/>
  <c r="CM248"/>
  <c r="CR248" s="1"/>
  <c r="CM452"/>
  <c r="CR452" s="1"/>
  <c r="CM993"/>
  <c r="CR993" s="1"/>
  <c r="CM98"/>
  <c r="CR98" s="1"/>
  <c r="CM180"/>
  <c r="CM182"/>
  <c r="CM824"/>
  <c r="CM826"/>
  <c r="CR826" s="1"/>
  <c r="CM254"/>
  <c r="CM255"/>
  <c r="CM462"/>
  <c r="CR462" s="1"/>
  <c r="CM830"/>
  <c r="CM832"/>
  <c r="CR538" s="1"/>
  <c r="CM465"/>
  <c r="CR465" s="1"/>
  <c r="CM1004"/>
  <c r="CM1009"/>
  <c r="CM1015"/>
  <c r="CR1015" s="1"/>
  <c r="CM1019"/>
  <c r="CR1019" s="1"/>
  <c r="CM1023"/>
  <c r="CM1027"/>
  <c r="CR1027" s="1"/>
  <c r="CM1034"/>
  <c r="CM1038"/>
  <c r="CM1043"/>
  <c r="CM1049"/>
  <c r="CR1049" s="1"/>
  <c r="CM1054"/>
  <c r="CR1054" s="1"/>
  <c r="CO700"/>
  <c r="CM186"/>
  <c r="CM105"/>
  <c r="CM40"/>
  <c r="CR40" s="1"/>
  <c r="CM269"/>
  <c r="CR269" s="1"/>
  <c r="CM273"/>
  <c r="CM587"/>
  <c r="CM276"/>
  <c r="CL278"/>
  <c r="CM278" s="1"/>
  <c r="CL607"/>
  <c r="CM607" s="1"/>
  <c r="CR607" s="1"/>
  <c r="CL116"/>
  <c r="CM116" s="1"/>
  <c r="CR116" s="1"/>
  <c r="CL481"/>
  <c r="CM481" s="1"/>
  <c r="CL48"/>
  <c r="CM48" s="1"/>
  <c r="CR48" s="1"/>
  <c r="CL864"/>
  <c r="CM864" s="1"/>
  <c r="CL623"/>
  <c r="CM623" s="1"/>
  <c r="CL875"/>
  <c r="CM875" s="1"/>
  <c r="CL195"/>
  <c r="CM195" s="1"/>
  <c r="CL635"/>
  <c r="CM635" s="1"/>
  <c r="CL57"/>
  <c r="CM57" s="1"/>
  <c r="CR57" s="1"/>
  <c r="CL499"/>
  <c r="CM499" s="1"/>
  <c r="CL198"/>
  <c r="CM198" s="1"/>
  <c r="CL312"/>
  <c r="CM312" s="1"/>
  <c r="CL888"/>
  <c r="CM888" s="1"/>
  <c r="CL59"/>
  <c r="CM59" s="1"/>
  <c r="CL643"/>
  <c r="CM643" s="1"/>
  <c r="CL891"/>
  <c r="CM891" s="1"/>
  <c r="CL649"/>
  <c r="CM649" s="1"/>
  <c r="CL1157"/>
  <c r="CM1157" s="1"/>
  <c r="CR1157" s="1"/>
  <c r="CL1158"/>
  <c r="CM1158" s="1"/>
  <c r="CL1159"/>
  <c r="CM1159" s="1"/>
  <c r="CL1160"/>
  <c r="CM1160" s="1"/>
  <c r="CL1161"/>
  <c r="CM1161" s="1"/>
  <c r="CL676"/>
  <c r="CM676" s="1"/>
  <c r="CL677"/>
  <c r="CM677" s="1"/>
  <c r="CR677" s="1"/>
  <c r="CL208"/>
  <c r="CM208" s="1"/>
  <c r="CL63"/>
  <c r="CM63" s="1"/>
  <c r="CL678"/>
  <c r="CM678" s="1"/>
  <c r="CL131"/>
  <c r="CM131" s="1"/>
  <c r="CL64"/>
  <c r="CM64" s="1"/>
  <c r="CL679"/>
  <c r="CM679" s="1"/>
  <c r="CL516"/>
  <c r="CM516" s="1"/>
  <c r="CL517"/>
  <c r="CM517" s="1"/>
  <c r="CL345"/>
  <c r="CM345" s="1"/>
  <c r="CR345" s="1"/>
  <c r="CL209"/>
  <c r="CM209" s="1"/>
  <c r="CL132"/>
  <c r="CM132" s="1"/>
  <c r="CL133"/>
  <c r="CM133" s="1"/>
  <c r="CL903"/>
  <c r="CM903" s="1"/>
  <c r="CR903" s="1"/>
  <c r="CL518"/>
  <c r="CM518" s="1"/>
  <c r="CR518" s="1"/>
  <c r="CL134"/>
  <c r="CM134" s="1"/>
  <c r="CR134" s="1"/>
  <c r="CL346"/>
  <c r="CM346" s="1"/>
  <c r="CL347"/>
  <c r="CM347" s="1"/>
  <c r="CL680"/>
  <c r="CM680" s="1"/>
  <c r="CL348"/>
  <c r="CM348" s="1"/>
  <c r="CR348" s="1"/>
  <c r="CL349"/>
  <c r="CM349" s="1"/>
  <c r="CL681"/>
  <c r="CM681" s="1"/>
  <c r="CL18"/>
  <c r="CM18" s="1"/>
  <c r="CL904"/>
  <c r="CM904" s="1"/>
  <c r="CL682"/>
  <c r="CM682" s="1"/>
  <c r="CL683"/>
  <c r="CM683" s="1"/>
  <c r="CR683" s="1"/>
  <c r="CL905"/>
  <c r="CM905" s="1"/>
  <c r="CL19"/>
  <c r="CM19" s="1"/>
  <c r="CL210"/>
  <c r="CM210" s="1"/>
  <c r="CL906"/>
  <c r="CM906" s="1"/>
  <c r="CR906" s="1"/>
  <c r="CL65"/>
  <c r="CM65" s="1"/>
  <c r="CR65" s="1"/>
  <c r="CL684"/>
  <c r="CM684" s="1"/>
  <c r="CL907"/>
  <c r="CM907" s="1"/>
  <c r="CL908"/>
  <c r="CM908" s="1"/>
  <c r="CL20"/>
  <c r="CM20" s="1"/>
  <c r="CR20" s="1"/>
  <c r="CL350"/>
  <c r="CM350" s="1"/>
  <c r="CR350" s="1"/>
  <c r="CL351"/>
  <c r="CM351" s="1"/>
  <c r="CR351" s="1"/>
  <c r="CL66"/>
  <c r="CM66" s="1"/>
  <c r="CR66" s="1"/>
  <c r="CL352"/>
  <c r="CM352" s="1"/>
  <c r="CL519"/>
  <c r="CM519" s="1"/>
  <c r="CL135"/>
  <c r="CM135" s="1"/>
  <c r="CL67"/>
  <c r="CM67" s="1"/>
  <c r="CL909"/>
  <c r="CM909" s="1"/>
  <c r="CL685"/>
  <c r="CM685" s="1"/>
  <c r="CR685" s="1"/>
  <c r="CL686"/>
  <c r="CM686" s="1"/>
  <c r="CL687"/>
  <c r="CM687" s="1"/>
  <c r="CR687" s="1"/>
  <c r="CL688"/>
  <c r="CM688" s="1"/>
  <c r="CL910"/>
  <c r="CM910" s="1"/>
  <c r="CL520"/>
  <c r="CM520" s="1"/>
  <c r="CL521"/>
  <c r="CM521" s="1"/>
  <c r="CR521" s="1"/>
  <c r="CL689"/>
  <c r="CM689" s="1"/>
  <c r="CR689" s="1"/>
  <c r="CL690"/>
  <c r="CM690" s="1"/>
  <c r="CL522"/>
  <c r="CM522" s="1"/>
  <c r="CL353"/>
  <c r="CM353" s="1"/>
  <c r="CL211"/>
  <c r="CM211" s="1"/>
  <c r="CL354"/>
  <c r="CM354" s="1"/>
  <c r="CR354" s="1"/>
  <c r="CL212"/>
  <c r="CM212" s="1"/>
  <c r="CL691"/>
  <c r="CM691" s="1"/>
  <c r="CR691" s="1"/>
  <c r="CL355"/>
  <c r="CM355" s="1"/>
  <c r="CL136"/>
  <c r="CM136" s="1"/>
  <c r="CL911"/>
  <c r="CM911" s="1"/>
  <c r="CR911" s="1"/>
  <c r="CL912"/>
  <c r="CM912" s="1"/>
  <c r="CR912" s="1"/>
  <c r="CL692"/>
  <c r="CM692" s="1"/>
  <c r="CL137"/>
  <c r="CM137" s="1"/>
  <c r="CR137" s="1"/>
  <c r="CL913"/>
  <c r="CM913" s="1"/>
  <c r="CL68"/>
  <c r="CM68" s="1"/>
  <c r="CL914"/>
  <c r="CM914" s="1"/>
  <c r="CL69"/>
  <c r="CM69" s="1"/>
  <c r="CL70"/>
  <c r="CM70" s="1"/>
  <c r="CR70" s="1"/>
  <c r="CL213"/>
  <c r="CM213" s="1"/>
  <c r="CL138"/>
  <c r="CM138" s="1"/>
  <c r="CR138" s="1"/>
  <c r="CL21"/>
  <c r="CM21" s="1"/>
  <c r="CR21" s="1"/>
  <c r="CL693"/>
  <c r="CM693" s="1"/>
  <c r="CR693" s="1"/>
  <c r="CL22"/>
  <c r="CM22" s="1"/>
  <c r="CL915"/>
  <c r="CM915" s="1"/>
  <c r="CL139"/>
  <c r="CM139" s="1"/>
  <c r="CL214"/>
  <c r="CM214" s="1"/>
  <c r="CL694"/>
  <c r="CM694" s="1"/>
  <c r="CL356"/>
  <c r="CM356" s="1"/>
  <c r="CL695"/>
  <c r="CM695" s="1"/>
  <c r="CL357"/>
  <c r="CM357" s="1"/>
  <c r="CL696"/>
  <c r="CM696" s="1"/>
  <c r="CL916"/>
  <c r="CM916" s="1"/>
  <c r="CR916" s="1"/>
  <c r="CL917"/>
  <c r="CM917" s="1"/>
  <c r="CR917" s="1"/>
  <c r="CL358"/>
  <c r="CM358" s="1"/>
  <c r="CL918"/>
  <c r="CM918" s="1"/>
  <c r="CL523"/>
  <c r="CM523" s="1"/>
  <c r="CL697"/>
  <c r="CM697" s="1"/>
  <c r="CR697" s="1"/>
  <c r="CM382"/>
  <c r="CM383"/>
  <c r="CM738"/>
  <c r="CR738" s="1"/>
  <c r="CM540"/>
  <c r="CM225"/>
  <c r="CM150"/>
  <c r="CM29"/>
  <c r="CR29" s="1"/>
  <c r="CM947"/>
  <c r="CR947" s="1"/>
  <c r="CM402"/>
  <c r="CM755"/>
  <c r="CM409"/>
  <c r="CM550"/>
  <c r="CR550" s="1"/>
  <c r="CM159"/>
  <c r="CM552"/>
  <c r="CR552" s="1"/>
  <c r="CL267"/>
  <c r="CM267" s="1"/>
  <c r="CR267" s="1"/>
  <c r="CL268"/>
  <c r="CM268" s="1"/>
  <c r="CL39"/>
  <c r="CM39" s="1"/>
  <c r="CR39" s="1"/>
  <c r="CL466"/>
  <c r="CM466" s="1"/>
  <c r="CL585"/>
  <c r="CM585" s="1"/>
  <c r="CL841"/>
  <c r="CM841" s="1"/>
  <c r="CR841" s="1"/>
  <c r="CL842"/>
  <c r="CM842" s="1"/>
  <c r="CR842" s="1"/>
  <c r="CL270"/>
  <c r="CM270" s="1"/>
  <c r="CL41"/>
  <c r="CM41" s="1"/>
  <c r="CL586"/>
  <c r="CM586" s="1"/>
  <c r="CL42"/>
  <c r="CM42" s="1"/>
  <c r="CR42" s="1"/>
  <c r="CL272"/>
  <c r="CM272" s="1"/>
  <c r="CL43"/>
  <c r="CM43" s="1"/>
  <c r="CL275"/>
  <c r="CM275" s="1"/>
  <c r="CL588"/>
  <c r="CM588" s="1"/>
  <c r="CR588" s="1"/>
  <c r="CL589"/>
  <c r="CM589" s="1"/>
  <c r="CR589" s="1"/>
  <c r="CL4"/>
  <c r="CM4" s="1"/>
  <c r="CR4" s="1"/>
  <c r="CL107"/>
  <c r="CM107" s="1"/>
  <c r="CL5"/>
  <c r="CM5" s="1"/>
  <c r="CL468"/>
  <c r="CM468" s="1"/>
  <c r="CR468" s="1"/>
  <c r="CL470"/>
  <c r="CM470" s="1"/>
  <c r="CL592"/>
  <c r="CM592" s="1"/>
  <c r="CR592" s="1"/>
  <c r="CL472"/>
  <c r="CM472" s="1"/>
  <c r="CL845"/>
  <c r="CM845" s="1"/>
  <c r="CL846"/>
  <c r="CM846" s="1"/>
  <c r="CL849"/>
  <c r="CM849" s="1"/>
  <c r="CL8"/>
  <c r="CM8" s="1"/>
  <c r="CL594"/>
  <c r="CM594" s="1"/>
  <c r="CL851"/>
  <c r="CM851" s="1"/>
  <c r="CL109"/>
  <c r="CM109" s="1"/>
  <c r="CL9"/>
  <c r="CM9" s="1"/>
  <c r="CL188"/>
  <c r="CM188" s="1"/>
  <c r="CR188" s="1"/>
  <c r="CL597"/>
  <c r="CM597" s="1"/>
  <c r="CR597" s="1"/>
  <c r="CL852"/>
  <c r="CM852" s="1"/>
  <c r="CL853"/>
  <c r="CM853" s="1"/>
  <c r="CL854"/>
  <c r="CM854" s="1"/>
  <c r="CR854" s="1"/>
  <c r="CL189"/>
  <c r="CM189" s="1"/>
  <c r="CL474"/>
  <c r="CM474" s="1"/>
  <c r="CL280"/>
  <c r="CM280" s="1"/>
  <c r="CL282"/>
  <c r="CM282" s="1"/>
  <c r="CR282" s="1"/>
  <c r="CL475"/>
  <c r="CM475" s="1"/>
  <c r="CL601"/>
  <c r="CM601" s="1"/>
  <c r="CL476"/>
  <c r="CM476" s="1"/>
  <c r="CR476" s="1"/>
  <c r="CL477"/>
  <c r="CM477" s="1"/>
  <c r="CL112"/>
  <c r="CM112" s="1"/>
  <c r="CL603"/>
  <c r="CM603" s="1"/>
  <c r="CL113"/>
  <c r="CM113" s="1"/>
  <c r="CL114"/>
  <c r="CM114" s="1"/>
  <c r="CR114" s="1"/>
  <c r="CL604"/>
  <c r="CM604" s="1"/>
  <c r="CL115"/>
  <c r="CM115" s="1"/>
  <c r="CR115" s="1"/>
  <c r="CL606"/>
  <c r="CM606" s="1"/>
  <c r="CR606" s="1"/>
  <c r="CL857"/>
  <c r="CM857" s="1"/>
  <c r="CL478"/>
  <c r="CM478" s="1"/>
  <c r="CL288"/>
  <c r="CM288" s="1"/>
  <c r="CL191"/>
  <c r="CM191" s="1"/>
  <c r="CR191" s="1"/>
  <c r="CL290"/>
  <c r="CM290" s="1"/>
  <c r="CL608"/>
  <c r="CM608" s="1"/>
  <c r="CR608" s="1"/>
  <c r="CL46"/>
  <c r="CM46" s="1"/>
  <c r="CL47"/>
  <c r="CM47" s="1"/>
  <c r="CR47" s="1"/>
  <c r="CL609"/>
  <c r="CM609" s="1"/>
  <c r="CL192"/>
  <c r="CM192" s="1"/>
  <c r="CL610"/>
  <c r="CM610" s="1"/>
  <c r="CL611"/>
  <c r="CM611" s="1"/>
  <c r="CL483"/>
  <c r="CM483" s="1"/>
  <c r="CL484"/>
  <c r="CM484" s="1"/>
  <c r="CR484" s="1"/>
  <c r="CL292"/>
  <c r="CM292" s="1"/>
  <c r="CL293"/>
  <c r="CM293" s="1"/>
  <c r="CL485"/>
  <c r="CM485" s="1"/>
  <c r="CR485" s="1"/>
  <c r="CL294"/>
  <c r="CM294" s="1"/>
  <c r="CL118"/>
  <c r="CM118" s="1"/>
  <c r="CL295"/>
  <c r="CM295" s="1"/>
  <c r="CL867"/>
  <c r="CM867" s="1"/>
  <c r="CL49"/>
  <c r="CM49" s="1"/>
  <c r="CR49" s="1"/>
  <c r="CL487"/>
  <c r="CM487" s="1"/>
  <c r="CL613"/>
  <c r="CM613" s="1"/>
  <c r="CR613" s="1"/>
  <c r="CL297"/>
  <c r="CM297" s="1"/>
  <c r="CR297" s="1"/>
  <c r="CL615"/>
  <c r="CM615" s="1"/>
  <c r="CL489"/>
  <c r="CM489" s="1"/>
  <c r="CL119"/>
  <c r="CM119" s="1"/>
  <c r="CL11"/>
  <c r="CM11" s="1"/>
  <c r="CL868"/>
  <c r="CM868" s="1"/>
  <c r="CR868" s="1"/>
  <c r="CL299"/>
  <c r="CM299" s="1"/>
  <c r="CL869"/>
  <c r="CM869" s="1"/>
  <c r="CR869" s="1"/>
  <c r="CL300"/>
  <c r="CM300" s="1"/>
  <c r="CL50"/>
  <c r="CM50" s="1"/>
  <c r="CL301"/>
  <c r="CM301" s="1"/>
  <c r="CL302"/>
  <c r="CM302" s="1"/>
  <c r="CL870"/>
  <c r="CM870" s="1"/>
  <c r="CR870" s="1"/>
  <c r="CL622"/>
  <c r="CM622" s="1"/>
  <c r="CL121"/>
  <c r="CM121" s="1"/>
  <c r="CL492"/>
  <c r="CM492" s="1"/>
  <c r="CL873"/>
  <c r="CM873" s="1"/>
  <c r="CL53"/>
  <c r="CM53" s="1"/>
  <c r="CR53" s="1"/>
  <c r="CL874"/>
  <c r="CM874" s="1"/>
  <c r="CR874" s="1"/>
  <c r="CL304"/>
  <c r="CM304" s="1"/>
  <c r="CR304" s="1"/>
  <c r="CL305"/>
  <c r="CM305" s="1"/>
  <c r="CL626"/>
  <c r="CM626" s="1"/>
  <c r="CL628"/>
  <c r="CM628" s="1"/>
  <c r="CR628" s="1"/>
  <c r="CL876"/>
  <c r="CM876" s="1"/>
  <c r="CR876" s="1"/>
  <c r="CL494"/>
  <c r="CM494" s="1"/>
  <c r="CR494" s="1"/>
  <c r="CL307"/>
  <c r="CM307" s="1"/>
  <c r="CL630"/>
  <c r="CM630" s="1"/>
  <c r="CR630" s="1"/>
  <c r="CL495"/>
  <c r="CM495" s="1"/>
  <c r="CR495" s="1"/>
  <c r="CL194"/>
  <c r="CM194" s="1"/>
  <c r="CL880"/>
  <c r="CM880" s="1"/>
  <c r="CL309"/>
  <c r="CM309" s="1"/>
  <c r="CL631"/>
  <c r="CM631" s="1"/>
  <c r="CR631" s="1"/>
  <c r="CL122"/>
  <c r="CM122" s="1"/>
  <c r="CL55"/>
  <c r="CM55" s="1"/>
  <c r="CR55" s="1"/>
  <c r="CL883"/>
  <c r="CM883" s="1"/>
  <c r="CR883" s="1"/>
  <c r="CL56"/>
  <c r="CM56" s="1"/>
  <c r="CL634"/>
  <c r="CM634" s="1"/>
  <c r="CR634" s="1"/>
  <c r="CL497"/>
  <c r="CM497" s="1"/>
  <c r="CR497" s="1"/>
  <c r="CL498"/>
  <c r="CM498" s="1"/>
  <c r="CR498" s="1"/>
  <c r="CL636"/>
  <c r="CM636" s="1"/>
  <c r="CL310"/>
  <c r="CM310" s="1"/>
  <c r="CL311"/>
  <c r="CM311" s="1"/>
  <c r="CR311" s="1"/>
  <c r="CL58"/>
  <c r="CM58" s="1"/>
  <c r="CL196"/>
  <c r="CM196" s="1"/>
  <c r="CL13"/>
  <c r="CM13" s="1"/>
  <c r="CL886"/>
  <c r="CM886" s="1"/>
  <c r="CR886" s="1"/>
  <c r="CL14"/>
  <c r="CM14" s="1"/>
  <c r="CR14" s="1"/>
  <c r="CL638"/>
  <c r="CM638" s="1"/>
  <c r="CL639"/>
  <c r="CM639" s="1"/>
  <c r="CR639" s="1"/>
  <c r="CL126"/>
  <c r="CM126" s="1"/>
  <c r="CL15"/>
  <c r="CM15" s="1"/>
  <c r="CL127"/>
  <c r="CM127" s="1"/>
  <c r="CR127" s="1"/>
  <c r="CL640"/>
  <c r="CM640" s="1"/>
  <c r="CL128"/>
  <c r="CM128" s="1"/>
  <c r="CR128" s="1"/>
  <c r="CL313"/>
  <c r="CM313" s="1"/>
  <c r="CR313" s="1"/>
  <c r="CL889"/>
  <c r="CM889" s="1"/>
  <c r="CL314"/>
  <c r="CM314" s="1"/>
  <c r="CL315"/>
  <c r="CM315" s="1"/>
  <c r="CL642"/>
  <c r="CM642" s="1"/>
  <c r="CR642" s="1"/>
  <c r="CL60"/>
  <c r="CM60" s="1"/>
  <c r="CL318"/>
  <c r="CM318" s="1"/>
  <c r="CR318" s="1"/>
  <c r="CL202"/>
  <c r="CM202" s="1"/>
  <c r="CR202" s="1"/>
  <c r="CL203"/>
  <c r="CM203" s="1"/>
  <c r="CL890"/>
  <c r="CM890" s="1"/>
  <c r="CL320"/>
  <c r="CM320" s="1"/>
  <c r="CR320" s="1"/>
  <c r="CL503"/>
  <c r="CM503" s="1"/>
  <c r="CR503" s="1"/>
  <c r="CL645"/>
  <c r="CM645" s="1"/>
  <c r="CR645" s="1"/>
  <c r="CL646"/>
  <c r="CM646" s="1"/>
  <c r="CR646" s="1"/>
  <c r="CL892"/>
  <c r="CM892" s="1"/>
  <c r="CL893"/>
  <c r="CM893" s="1"/>
  <c r="CL650"/>
  <c r="CM650" s="1"/>
  <c r="CR650" s="1"/>
  <c r="CL651"/>
  <c r="CM651" s="1"/>
  <c r="CL654"/>
  <c r="CM654" s="1"/>
  <c r="CR654" s="1"/>
  <c r="CL323"/>
  <c r="CM323" s="1"/>
  <c r="CR323" s="1"/>
  <c r="CL204"/>
  <c r="CM204" s="1"/>
  <c r="CL657"/>
  <c r="CM657" s="1"/>
  <c r="CL326"/>
  <c r="CM326" s="1"/>
  <c r="CR326" s="1"/>
  <c r="CL327"/>
  <c r="CM327" s="1"/>
  <c r="CL895"/>
  <c r="CM895" s="1"/>
  <c r="CR895" s="1"/>
  <c r="CL658"/>
  <c r="CM658" s="1"/>
  <c r="CR658" s="1"/>
  <c r="CL505"/>
  <c r="CM505" s="1"/>
  <c r="CL659"/>
  <c r="CM659" s="1"/>
  <c r="CR659" s="1"/>
  <c r="CL896"/>
  <c r="CM896" s="1"/>
  <c r="CR896" s="1"/>
  <c r="CL660"/>
  <c r="CM660" s="1"/>
  <c r="CR660" s="1"/>
  <c r="CL329"/>
  <c r="CM329" s="1"/>
  <c r="CL509"/>
  <c r="CM509" s="1"/>
  <c r="CL206"/>
  <c r="CM206" s="1"/>
  <c r="CL330"/>
  <c r="CM330" s="1"/>
  <c r="CL332"/>
  <c r="CM332" s="1"/>
  <c r="CL898"/>
  <c r="CM898" s="1"/>
  <c r="CR898" s="1"/>
  <c r="CL510"/>
  <c r="CM510" s="1"/>
  <c r="CR510" s="1"/>
  <c r="CL333"/>
  <c r="CM333" s="1"/>
  <c r="CL663"/>
  <c r="CM663" s="1"/>
  <c r="CL511"/>
  <c r="CM511" s="1"/>
  <c r="CL336"/>
  <c r="CM336" s="1"/>
  <c r="CL666"/>
  <c r="CM666" s="1"/>
  <c r="CM247"/>
  <c r="CR247" s="1"/>
  <c r="CM567"/>
  <c r="CR672" s="1"/>
  <c r="CM808"/>
  <c r="CM172"/>
  <c r="CR172" s="1"/>
  <c r="CM94"/>
  <c r="CR94" s="1"/>
  <c r="CM96"/>
  <c r="CM991"/>
  <c r="CM572"/>
  <c r="CM454"/>
  <c r="CR454" s="1"/>
  <c r="CM998"/>
  <c r="CM822"/>
  <c r="CL140"/>
  <c r="CM140" s="1"/>
  <c r="CR140" s="1"/>
  <c r="CL359"/>
  <c r="CM359" s="1"/>
  <c r="CR359" s="1"/>
  <c r="CL215"/>
  <c r="CM215" s="1"/>
  <c r="CL698"/>
  <c r="CM698" s="1"/>
  <c r="CR698" s="1"/>
  <c r="CL699"/>
  <c r="CM699" s="1"/>
  <c r="CR699" s="1"/>
  <c r="CL524"/>
  <c r="CM524" s="1"/>
  <c r="CL360"/>
  <c r="CM360" s="1"/>
  <c r="CL525"/>
  <c r="CM525" s="1"/>
  <c r="CR525" s="1"/>
  <c r="CL700"/>
  <c r="CM700" s="1"/>
  <c r="CL216"/>
  <c r="CM216" s="1"/>
  <c r="CL701"/>
  <c r="CM701" s="1"/>
  <c r="CL23"/>
  <c r="CM23" s="1"/>
  <c r="CR23" s="1"/>
  <c r="CL919"/>
  <c r="CM919" s="1"/>
  <c r="CR919" s="1"/>
  <c r="CL702"/>
  <c r="CM702" s="1"/>
  <c r="CR702" s="1"/>
  <c r="CL361"/>
  <c r="CM361" s="1"/>
  <c r="CL362"/>
  <c r="CM362" s="1"/>
  <c r="CL71"/>
  <c r="CM71" s="1"/>
  <c r="CL703"/>
  <c r="CM703" s="1"/>
  <c r="CR703" s="1"/>
  <c r="CL363"/>
  <c r="CM363" s="1"/>
  <c r="CR363" s="1"/>
  <c r="CL704"/>
  <c r="CM704" s="1"/>
  <c r="CL705"/>
  <c r="CM705" s="1"/>
  <c r="CR671" s="1"/>
  <c r="CL706"/>
  <c r="CM706" s="1"/>
  <c r="CL72"/>
  <c r="CM72" s="1"/>
  <c r="CL364"/>
  <c r="CM364" s="1"/>
  <c r="CR364" s="1"/>
  <c r="CL24"/>
  <c r="CM24" s="1"/>
  <c r="CR24" s="1"/>
  <c r="CL920"/>
  <c r="CM920" s="1"/>
  <c r="CR920" s="1"/>
  <c r="CL707"/>
  <c r="CM707" s="1"/>
  <c r="CR707" s="1"/>
  <c r="CL217"/>
  <c r="CM217" s="1"/>
  <c r="CL73"/>
  <c r="CM73" s="1"/>
  <c r="CL141"/>
  <c r="CM141" s="1"/>
  <c r="CL526"/>
  <c r="CM526" s="1"/>
  <c r="CL708"/>
  <c r="CM708" s="1"/>
  <c r="CL142"/>
  <c r="CM142" s="1"/>
  <c r="CL709"/>
  <c r="CM709" s="1"/>
  <c r="CR709" s="1"/>
  <c r="CL921"/>
  <c r="CM921" s="1"/>
  <c r="CL365"/>
  <c r="CM365" s="1"/>
  <c r="CR365" s="1"/>
  <c r="CL710"/>
  <c r="CM710" s="1"/>
  <c r="CR710" s="1"/>
  <c r="CL527"/>
  <c r="CM527" s="1"/>
  <c r="CR527" s="1"/>
  <c r="CL922"/>
  <c r="CM922" s="1"/>
  <c r="CL711"/>
  <c r="CM711" s="1"/>
  <c r="CL712"/>
  <c r="CM712" s="1"/>
  <c r="CL713"/>
  <c r="CM713" s="1"/>
  <c r="CR713" s="1"/>
  <c r="CL74"/>
  <c r="CM74" s="1"/>
  <c r="CR74" s="1"/>
  <c r="CL714"/>
  <c r="CM714" s="1"/>
  <c r="CL366"/>
  <c r="CM366" s="1"/>
  <c r="CL923"/>
  <c r="CM923" s="1"/>
  <c r="CR923" s="1"/>
  <c r="CL715"/>
  <c r="CM715" s="1"/>
  <c r="CR715" s="1"/>
  <c r="CL143"/>
  <c r="CM143" s="1"/>
  <c r="CR143" s="1"/>
  <c r="CL367"/>
  <c r="CM367" s="1"/>
  <c r="CL528"/>
  <c r="CM528" s="1"/>
  <c r="CL368"/>
  <c r="CM368" s="1"/>
  <c r="CR368" s="1"/>
  <c r="CL716"/>
  <c r="CM716" s="1"/>
  <c r="CR716" s="1"/>
  <c r="CL717"/>
  <c r="CM717" s="1"/>
  <c r="CL369"/>
  <c r="CM369" s="1"/>
  <c r="CR369" s="1"/>
  <c r="CL529"/>
  <c r="CM529" s="1"/>
  <c r="CR529" s="1"/>
  <c r="CL370"/>
  <c r="CM370" s="1"/>
  <c r="CR370" s="1"/>
  <c r="CL718"/>
  <c r="CM718" s="1"/>
  <c r="CL719"/>
  <c r="CM719" s="1"/>
  <c r="CL924"/>
  <c r="CM924" s="1"/>
  <c r="CR924" s="1"/>
  <c r="CL371"/>
  <c r="CM371" s="1"/>
  <c r="CL218"/>
  <c r="CM218" s="1"/>
  <c r="CL925"/>
  <c r="CM925" s="1"/>
  <c r="CL720"/>
  <c r="CM720" s="1"/>
  <c r="CL220"/>
  <c r="CM220" s="1"/>
  <c r="CL721"/>
  <c r="CM721" s="1"/>
  <c r="CR721" s="1"/>
  <c r="CL722"/>
  <c r="CM722" s="1"/>
  <c r="CL723"/>
  <c r="CM723" s="1"/>
  <c r="CL532"/>
  <c r="CM532" s="1"/>
  <c r="CR532" s="1"/>
  <c r="CL372"/>
  <c r="CM372" s="1"/>
  <c r="CL929"/>
  <c r="CM929" s="1"/>
  <c r="CR929" s="1"/>
  <c r="CL724"/>
  <c r="CM724" s="1"/>
  <c r="CR724" s="1"/>
  <c r="CL147"/>
  <c r="CM147" s="1"/>
  <c r="CL374"/>
  <c r="CM374" s="1"/>
  <c r="CL726"/>
  <c r="CM726" s="1"/>
  <c r="CL375"/>
  <c r="CM375" s="1"/>
  <c r="CR375" s="1"/>
  <c r="CL533"/>
  <c r="CM533" s="1"/>
  <c r="CR533" s="1"/>
  <c r="CL534"/>
  <c r="CM534" s="1"/>
  <c r="CL76"/>
  <c r="CM76" s="1"/>
  <c r="CR76" s="1"/>
  <c r="CL729"/>
  <c r="CM729" s="1"/>
  <c r="CR729" s="1"/>
  <c r="CL381"/>
  <c r="CM381" s="1"/>
  <c r="CL730"/>
  <c r="CM730" s="1"/>
  <c r="CR730" s="1"/>
  <c r="CL934"/>
  <c r="CM934" s="1"/>
  <c r="CL77"/>
  <c r="CM77" s="1"/>
  <c r="CL734"/>
  <c r="CM734" s="1"/>
  <c r="CR734" s="1"/>
  <c r="CL736"/>
  <c r="CM736" s="1"/>
  <c r="CL384"/>
  <c r="CM384" s="1"/>
  <c r="CR384" s="1"/>
  <c r="CL385"/>
  <c r="CM385" s="1"/>
  <c r="CL224"/>
  <c r="CM224" s="1"/>
  <c r="CR224" s="1"/>
  <c r="CL936"/>
  <c r="CM936" s="1"/>
  <c r="CR936" s="1"/>
  <c r="CL148"/>
  <c r="CM148" s="1"/>
  <c r="CL386"/>
  <c r="CM386" s="1"/>
  <c r="CL739"/>
  <c r="CM739" s="1"/>
  <c r="CL740"/>
  <c r="CM740" s="1"/>
  <c r="CL149"/>
  <c r="CM149" s="1"/>
  <c r="CR149" s="1"/>
  <c r="CL542"/>
  <c r="CM542" s="1"/>
  <c r="CL938"/>
  <c r="CM938" s="1"/>
  <c r="CL390"/>
  <c r="CM390" s="1"/>
  <c r="CR390" s="1"/>
  <c r="CL78"/>
  <c r="CM78" s="1"/>
  <c r="CR78" s="1"/>
  <c r="CL941"/>
  <c r="CM941" s="1"/>
  <c r="CR941" s="1"/>
  <c r="CL942"/>
  <c r="CM942" s="1"/>
  <c r="CL746"/>
  <c r="CM746" s="1"/>
  <c r="CL944"/>
  <c r="CM944" s="1"/>
  <c r="CL748"/>
  <c r="CM748" s="1"/>
  <c r="CR748" s="1"/>
  <c r="CL543"/>
  <c r="CM543" s="1"/>
  <c r="CL395"/>
  <c r="CM395" s="1"/>
  <c r="CR395" s="1"/>
  <c r="CL544"/>
  <c r="CM544" s="1"/>
  <c r="CL151"/>
  <c r="CM151" s="1"/>
  <c r="CL81"/>
  <c r="CM81" s="1"/>
  <c r="CR81" s="1"/>
  <c r="CL751"/>
  <c r="CM751" s="1"/>
  <c r="CL949"/>
  <c r="CM949" s="1"/>
  <c r="CR949" s="1"/>
  <c r="CL400"/>
  <c r="CM400" s="1"/>
  <c r="CL153"/>
  <c r="CM153" s="1"/>
  <c r="CR153" s="1"/>
  <c r="CL82"/>
  <c r="CM82" s="1"/>
  <c r="CR82" s="1"/>
  <c r="CL752"/>
  <c r="CM752" s="1"/>
  <c r="CR752" s="1"/>
  <c r="CL952"/>
  <c r="CM952" s="1"/>
  <c r="CL754"/>
  <c r="CM754" s="1"/>
  <c r="CL228"/>
  <c r="CM228" s="1"/>
  <c r="CL229"/>
  <c r="CM229" s="1"/>
  <c r="CL407"/>
  <c r="CM407" s="1"/>
  <c r="CR407" s="1"/>
  <c r="CL954"/>
  <c r="CM954" s="1"/>
  <c r="CL84"/>
  <c r="CM84" s="1"/>
  <c r="CR84" s="1"/>
  <c r="CL410"/>
  <c r="CM410" s="1"/>
  <c r="CR410" s="1"/>
  <c r="CL957"/>
  <c r="CM957" s="1"/>
  <c r="CL412"/>
  <c r="CM412" s="1"/>
  <c r="CL231"/>
  <c r="CM231" s="1"/>
  <c r="CL413"/>
  <c r="CM413" s="1"/>
  <c r="CR413" s="1"/>
  <c r="CL959"/>
  <c r="CM959" s="1"/>
  <c r="CL551"/>
  <c r="CM551" s="1"/>
  <c r="CR551" s="1"/>
  <c r="CL232"/>
  <c r="CM232" s="1"/>
  <c r="CL961"/>
  <c r="CM961" s="1"/>
  <c r="CL414"/>
  <c r="CM414" s="1"/>
  <c r="CR414" s="1"/>
  <c r="CL767"/>
  <c r="CM767" s="1"/>
  <c r="CR767" s="1"/>
  <c r="CL415"/>
  <c r="CM415" s="1"/>
  <c r="CL553"/>
  <c r="CM553" s="1"/>
  <c r="CR553" s="1"/>
  <c r="CL162"/>
  <c r="CM162" s="1"/>
  <c r="CL773"/>
  <c r="CM773" s="1"/>
  <c r="CR773" s="1"/>
  <c r="CM801"/>
  <c r="CR801" s="1"/>
  <c r="CL246"/>
  <c r="CM246" s="1"/>
  <c r="CL802"/>
  <c r="CM802" s="1"/>
  <c r="CR802" s="1"/>
  <c r="CL804"/>
  <c r="CM804" s="1"/>
  <c r="CL805"/>
  <c r="CM805" s="1"/>
  <c r="CR805" s="1"/>
  <c r="CL980"/>
  <c r="CM980" s="1"/>
  <c r="CR980" s="1"/>
  <c r="CL981"/>
  <c r="CM981" s="1"/>
  <c r="CL443"/>
  <c r="CM443" s="1"/>
  <c r="CR443" s="1"/>
  <c r="CL168"/>
  <c r="CM168" s="1"/>
  <c r="CL568"/>
  <c r="CM568" s="1"/>
  <c r="CR568" s="1"/>
  <c r="CL983"/>
  <c r="CM983" s="1"/>
  <c r="CL169"/>
  <c r="CM169" s="1"/>
  <c r="CR169" s="1"/>
  <c r="CL810"/>
  <c r="CM810" s="1"/>
  <c r="CR810" s="1"/>
  <c r="CL446"/>
  <c r="CM446" s="1"/>
  <c r="CR446" s="1"/>
  <c r="CL170"/>
  <c r="CM170" s="1"/>
  <c r="CR170" s="1"/>
  <c r="CL813"/>
  <c r="CM813" s="1"/>
  <c r="CR813" s="1"/>
  <c r="CL985"/>
  <c r="CM985" s="1"/>
  <c r="CL815"/>
  <c r="CM815" s="1"/>
  <c r="CR815" s="1"/>
  <c r="CL987"/>
  <c r="CM987" s="1"/>
  <c r="CR987" s="1"/>
  <c r="CL37"/>
  <c r="CM37" s="1"/>
  <c r="CR37" s="1"/>
  <c r="CL816"/>
  <c r="CM816" s="1"/>
  <c r="CL173"/>
  <c r="CM173" s="1"/>
  <c r="CR173" s="1"/>
  <c r="CL569"/>
  <c r="CM569" s="1"/>
  <c r="CR569" s="1"/>
  <c r="CL988"/>
  <c r="CM988" s="1"/>
  <c r="CR988" s="1"/>
  <c r="CL451"/>
  <c r="CM451" s="1"/>
  <c r="CR451" s="1"/>
  <c r="CL990"/>
  <c r="CM990" s="1"/>
  <c r="CR990" s="1"/>
  <c r="CL817"/>
  <c r="CM817" s="1"/>
  <c r="CL571"/>
  <c r="CM571" s="1"/>
  <c r="CR571" s="1"/>
  <c r="CL818"/>
  <c r="CM818" s="1"/>
  <c r="CR818" s="1"/>
  <c r="CL453"/>
  <c r="CM453" s="1"/>
  <c r="CL249"/>
  <c r="CM249" s="1"/>
  <c r="CL573"/>
  <c r="CM573" s="1"/>
  <c r="CL174"/>
  <c r="CM174" s="1"/>
  <c r="CL97"/>
  <c r="CM97" s="1"/>
  <c r="CL994"/>
  <c r="CM994" s="1"/>
  <c r="CL177"/>
  <c r="CM177" s="1"/>
  <c r="CL178"/>
  <c r="CM178" s="1"/>
  <c r="CR178" s="1"/>
  <c r="CL251"/>
  <c r="CM251" s="1"/>
  <c r="CL997"/>
  <c r="CM997" s="1"/>
  <c r="CR997" s="1"/>
  <c r="CL574"/>
  <c r="CM574" s="1"/>
  <c r="CL455"/>
  <c r="CM455" s="1"/>
  <c r="CL100"/>
  <c r="CM100" s="1"/>
  <c r="CR100" s="1"/>
  <c r="CL457"/>
  <c r="CM457" s="1"/>
  <c r="CL575"/>
  <c r="CM575" s="1"/>
  <c r="CL181"/>
  <c r="CM181" s="1"/>
  <c r="CR181" s="1"/>
  <c r="CL999"/>
  <c r="CM999" s="1"/>
  <c r="CL823"/>
  <c r="CM823" s="1"/>
  <c r="CR823" s="1"/>
  <c r="CL183"/>
  <c r="CM183" s="1"/>
  <c r="CL825"/>
  <c r="CM825" s="1"/>
  <c r="CR825" s="1"/>
  <c r="CL827"/>
  <c r="CM827" s="1"/>
  <c r="CR827" s="1"/>
  <c r="CL184"/>
  <c r="CM184" s="1"/>
  <c r="CL577"/>
  <c r="CM577" s="1"/>
  <c r="CR577" s="1"/>
  <c r="CL828"/>
  <c r="CM828" s="1"/>
  <c r="CL1000"/>
  <c r="CM1000" s="1"/>
  <c r="CL101"/>
  <c r="CM101" s="1"/>
  <c r="CL829"/>
  <c r="CM829" s="1"/>
  <c r="CR829" s="1"/>
  <c r="CL257"/>
  <c r="CM257" s="1"/>
  <c r="CR257" s="1"/>
  <c r="CL1001"/>
  <c r="CM1001" s="1"/>
  <c r="CL258"/>
  <c r="CM258" s="1"/>
  <c r="CL463"/>
  <c r="CM463" s="1"/>
  <c r="CR463" s="1"/>
  <c r="CL833"/>
  <c r="CM833" s="1"/>
  <c r="CL834"/>
  <c r="CM834" s="1"/>
  <c r="CR834" s="1"/>
  <c r="CL1002"/>
  <c r="CM1002" s="1"/>
  <c r="CL1005"/>
  <c r="CM1005" s="1"/>
  <c r="CL1006"/>
  <c r="CM1006" s="1"/>
  <c r="CL1010"/>
  <c r="CM1010" s="1"/>
  <c r="CR1010" s="1"/>
  <c r="CL1011"/>
  <c r="CM1011" s="1"/>
  <c r="CR1011" s="1"/>
  <c r="CL1016"/>
  <c r="CM1016" s="1"/>
  <c r="CL1017"/>
  <c r="CM1017" s="1"/>
  <c r="CL1020"/>
  <c r="CM1020" s="1"/>
  <c r="CL1021"/>
  <c r="CM1021" s="1"/>
  <c r="CL1024"/>
  <c r="CM1024" s="1"/>
  <c r="CR1024" s="1"/>
  <c r="CL1025"/>
  <c r="CM1025" s="1"/>
  <c r="CL1029"/>
  <c r="CM1029" s="1"/>
  <c r="CL1031"/>
  <c r="CM1031" s="1"/>
  <c r="CL1035"/>
  <c r="CM1035" s="1"/>
  <c r="CR1035" s="1"/>
  <c r="CL1036"/>
  <c r="CM1036" s="1"/>
  <c r="CL1040"/>
  <c r="CM1040" s="1"/>
  <c r="CL1041"/>
  <c r="CM1041" s="1"/>
  <c r="CR1041" s="1"/>
  <c r="CL1044"/>
  <c r="CM1044" s="1"/>
  <c r="CL1046"/>
  <c r="CM1046" s="1"/>
  <c r="CR1046" s="1"/>
  <c r="CL1050"/>
  <c r="CM1050" s="1"/>
  <c r="CR1050" s="1"/>
  <c r="CL1052"/>
  <c r="CM1052" s="1"/>
  <c r="CR1052" s="1"/>
  <c r="CL1056"/>
  <c r="CM1056" s="1"/>
  <c r="CL1057"/>
  <c r="CM1057" s="1"/>
  <c r="CR1057" s="1"/>
  <c r="CO835"/>
  <c r="CO580"/>
  <c r="CO260"/>
  <c r="CO582"/>
  <c r="CO2"/>
  <c r="CO262"/>
  <c r="CO837"/>
  <c r="CO838"/>
  <c r="CO103"/>
  <c r="CO839"/>
  <c r="CO104"/>
  <c r="CO267"/>
  <c r="CO268"/>
  <c r="CO39"/>
  <c r="CO466"/>
  <c r="CO585"/>
  <c r="CO841"/>
  <c r="CO842"/>
  <c r="CO270"/>
  <c r="CO41"/>
  <c r="CO586"/>
  <c r="CO42"/>
  <c r="CO272"/>
  <c r="CO43"/>
  <c r="CO275"/>
  <c r="CO588"/>
  <c r="CO589"/>
  <c r="CO4"/>
  <c r="CO107"/>
  <c r="CO5"/>
  <c r="CO468"/>
  <c r="CO470"/>
  <c r="CO471"/>
  <c r="CO592"/>
  <c r="CO7"/>
  <c r="CO845"/>
  <c r="CO847"/>
  <c r="CO849"/>
  <c r="CO593"/>
  <c r="CO594"/>
  <c r="CO595"/>
  <c r="CO109"/>
  <c r="CO596"/>
  <c r="CO188"/>
  <c r="CO110"/>
  <c r="CO852"/>
  <c r="CO279"/>
  <c r="CO854"/>
  <c r="CO473"/>
  <c r="CO474"/>
  <c r="CO281"/>
  <c r="CO282"/>
  <c r="CO283"/>
  <c r="CO601"/>
  <c r="CO602"/>
  <c r="CO477"/>
  <c r="CO856"/>
  <c r="CO603"/>
  <c r="CO286"/>
  <c r="CO114"/>
  <c r="CO287"/>
  <c r="CO115"/>
  <c r="CO10"/>
  <c r="CO857"/>
  <c r="CO858"/>
  <c r="CO288"/>
  <c r="CO289"/>
  <c r="CO290"/>
  <c r="CO861"/>
  <c r="CO46"/>
  <c r="CO116"/>
  <c r="CO609"/>
  <c r="CO479"/>
  <c r="CO610"/>
  <c r="CO481"/>
  <c r="CO483"/>
  <c r="CO612"/>
  <c r="CO292"/>
  <c r="CO193"/>
  <c r="CO485"/>
  <c r="CO117"/>
  <c r="CO118"/>
  <c r="CO865"/>
  <c r="CO867"/>
  <c r="CO486"/>
  <c r="CO487"/>
  <c r="CO614"/>
  <c r="CO297"/>
  <c r="CO616"/>
  <c r="CO489"/>
  <c r="CO618"/>
  <c r="CO11"/>
  <c r="CO619"/>
  <c r="CO299"/>
  <c r="CO491"/>
  <c r="CO300"/>
  <c r="CO621"/>
  <c r="CO301"/>
  <c r="CO303"/>
  <c r="CO870"/>
  <c r="CO871"/>
  <c r="CO121"/>
  <c r="CO872"/>
  <c r="CO873"/>
  <c r="CO54"/>
  <c r="CO874"/>
  <c r="CO493"/>
  <c r="CO305"/>
  <c r="CO627"/>
  <c r="CO628"/>
  <c r="CO629"/>
  <c r="CO494"/>
  <c r="CO877"/>
  <c r="CO630"/>
  <c r="CO878"/>
  <c r="CO194"/>
  <c r="CO195"/>
  <c r="CO309"/>
  <c r="CO632"/>
  <c r="CO122"/>
  <c r="CO882"/>
  <c r="CO883"/>
  <c r="CO123"/>
  <c r="CO634"/>
  <c r="CO635"/>
  <c r="CO498"/>
  <c r="CO885"/>
  <c r="CO310"/>
  <c r="CO57"/>
  <c r="CO58"/>
  <c r="CO637"/>
  <c r="CO13"/>
  <c r="CO197"/>
  <c r="CO14"/>
  <c r="CO501"/>
  <c r="CO639"/>
  <c r="CO312"/>
  <c r="CO15"/>
  <c r="CO888"/>
  <c r="CO640"/>
  <c r="CO502"/>
  <c r="CO313"/>
  <c r="CO59"/>
  <c r="CO314"/>
  <c r="CO316"/>
  <c r="CO642"/>
  <c r="CO201"/>
  <c r="CO318"/>
  <c r="CO16"/>
  <c r="CO203"/>
  <c r="CO891"/>
  <c r="CO320"/>
  <c r="CO321"/>
  <c r="CO645"/>
  <c r="CO647"/>
  <c r="CO892"/>
  <c r="CO648"/>
  <c r="CO650"/>
  <c r="CO652"/>
  <c r="CO654"/>
  <c r="CO655"/>
  <c r="CO204"/>
  <c r="CO324"/>
  <c r="CO326"/>
  <c r="CO504"/>
  <c r="CO895"/>
  <c r="CO62"/>
  <c r="CO505"/>
  <c r="CO506"/>
  <c r="CO896"/>
  <c r="CO897"/>
  <c r="CO329"/>
  <c r="CO205"/>
  <c r="CO206"/>
  <c r="CO331"/>
  <c r="CO332"/>
  <c r="CO899"/>
  <c r="CO510"/>
  <c r="CO334"/>
  <c r="CO663"/>
  <c r="CO664"/>
  <c r="CO336"/>
  <c r="CO512"/>
  <c r="CO901"/>
  <c r="CO338"/>
  <c r="CO513"/>
  <c r="CO515"/>
  <c r="CO669"/>
  <c r="CO902"/>
  <c r="CO670"/>
  <c r="CO671"/>
  <c r="CO672"/>
  <c r="CO341"/>
  <c r="CO130"/>
  <c r="CO675"/>
  <c r="CO344"/>
  <c r="CO677"/>
  <c r="CO63"/>
  <c r="CO131"/>
  <c r="CO679"/>
  <c r="CO517"/>
  <c r="CO209"/>
  <c r="CO133"/>
  <c r="CO518"/>
  <c r="CO346"/>
  <c r="CO680"/>
  <c r="CO349"/>
  <c r="CO18"/>
  <c r="CO682"/>
  <c r="CO905"/>
  <c r="CO210"/>
  <c r="CO65"/>
  <c r="CO907"/>
  <c r="CO20"/>
  <c r="CO351"/>
  <c r="CO352"/>
  <c r="CO135"/>
  <c r="CO909"/>
  <c r="CO686"/>
  <c r="CO688"/>
  <c r="CO520"/>
  <c r="CO689"/>
  <c r="CO522"/>
  <c r="CO211"/>
  <c r="CO212"/>
  <c r="CO355"/>
  <c r="CO911"/>
  <c r="CO692"/>
  <c r="CO913"/>
  <c r="CO914"/>
  <c r="CO70"/>
  <c r="CO138"/>
  <c r="CO693"/>
  <c r="CO915"/>
  <c r="CO214"/>
  <c r="CO356"/>
  <c r="CO357"/>
  <c r="CO916"/>
  <c r="CO358"/>
  <c r="CO523"/>
  <c r="CO140"/>
  <c r="CO215"/>
  <c r="CO699"/>
  <c r="CO360"/>
  <c r="CO1161"/>
  <c r="CO1159"/>
  <c r="CO1157"/>
  <c r="CO1155"/>
  <c r="CO1153"/>
  <c r="CO1151"/>
  <c r="CO1149"/>
  <c r="CO1147"/>
  <c r="CO1145"/>
  <c r="CO1138"/>
  <c r="CO1136"/>
  <c r="CO1134"/>
  <c r="CO1131"/>
  <c r="CO1129"/>
  <c r="CO1127"/>
  <c r="CO1124"/>
  <c r="CO1122"/>
  <c r="CO1119"/>
  <c r="CO1116"/>
  <c r="CO1114"/>
  <c r="CO1111"/>
  <c r="CO1109"/>
  <c r="CO1107"/>
  <c r="CO1105"/>
  <c r="CO1102"/>
  <c r="CO1100"/>
  <c r="CO1098"/>
  <c r="CO1096"/>
  <c r="CO1093"/>
  <c r="CO1091"/>
  <c r="CO1089"/>
  <c r="CO1087"/>
  <c r="CO1084"/>
  <c r="CO1082"/>
  <c r="CO1079"/>
  <c r="CO1076"/>
  <c r="CO1074"/>
  <c r="CO1071"/>
  <c r="CO1069"/>
  <c r="CO1067"/>
  <c r="CO1065"/>
  <c r="CO1062"/>
  <c r="CO1060"/>
  <c r="CO1058"/>
  <c r="CO1056"/>
  <c r="CO1053"/>
  <c r="CO1050"/>
  <c r="CO1048"/>
  <c r="CO1044"/>
  <c r="CO1042"/>
  <c r="CO1040"/>
  <c r="CO1037"/>
  <c r="CO1035"/>
  <c r="CO1032"/>
  <c r="CO1029"/>
  <c r="CO1026"/>
  <c r="CO1024"/>
  <c r="CO1022"/>
  <c r="CO1020"/>
  <c r="CO1018"/>
  <c r="CO1016"/>
  <c r="CO1014"/>
  <c r="CO1010"/>
  <c r="CO1007"/>
  <c r="CO1005"/>
  <c r="CO1003"/>
  <c r="CO834"/>
  <c r="CO102"/>
  <c r="CO463"/>
  <c r="CO579"/>
  <c r="CO1001"/>
  <c r="CO185"/>
  <c r="CO829"/>
  <c r="CO256"/>
  <c r="CO1000"/>
  <c r="CO461"/>
  <c r="CO577"/>
  <c r="CO460"/>
  <c r="CO827"/>
  <c r="CO459"/>
  <c r="CO183"/>
  <c r="CO458"/>
  <c r="CO999"/>
  <c r="CO576"/>
  <c r="CO575"/>
  <c r="CO821"/>
  <c r="CO100"/>
  <c r="CO456"/>
  <c r="CO574"/>
  <c r="CO179"/>
  <c r="CO251"/>
  <c r="CO995"/>
  <c r="CO177"/>
  <c r="CO176"/>
  <c r="CO97"/>
  <c r="CO175"/>
  <c r="CO573"/>
  <c r="CO250"/>
  <c r="CO453"/>
  <c r="CO819"/>
  <c r="CO571"/>
  <c r="CO570"/>
  <c r="CO990"/>
  <c r="CO989"/>
  <c r="CO988"/>
  <c r="CO450"/>
  <c r="CO173"/>
  <c r="CO449"/>
  <c r="CO37"/>
  <c r="CO448"/>
  <c r="CO815"/>
  <c r="CO814"/>
  <c r="CO813"/>
  <c r="CO171"/>
  <c r="CO446"/>
  <c r="CO811"/>
  <c r="CO169"/>
  <c r="CO445"/>
  <c r="CO568"/>
  <c r="CO444"/>
  <c r="CO443"/>
  <c r="CO93"/>
  <c r="CO980"/>
  <c r="CO806"/>
  <c r="CO804"/>
  <c r="CO803"/>
  <c r="CO246"/>
  <c r="CO801"/>
  <c r="CO976"/>
  <c r="CO798"/>
  <c r="CO797"/>
  <c r="CO566"/>
  <c r="CO440"/>
  <c r="CO564"/>
  <c r="CO36"/>
  <c r="CO437"/>
  <c r="CO436"/>
  <c r="CO793"/>
  <c r="CO792"/>
  <c r="CO92"/>
  <c r="CO791"/>
  <c r="CO560"/>
  <c r="CO974"/>
  <c r="CO789"/>
  <c r="CO559"/>
  <c r="CO973"/>
  <c r="CO433"/>
  <c r="CO430"/>
  <c r="CO165"/>
  <c r="CO90"/>
  <c r="CO420"/>
  <c r="CO34"/>
  <c r="CO963"/>
  <c r="CO33"/>
  <c r="CO162"/>
  <c r="CO962"/>
  <c r="CO415"/>
  <c r="CO768"/>
  <c r="CO414"/>
  <c r="CO87"/>
  <c r="CO232"/>
  <c r="CO86"/>
  <c r="CO959"/>
  <c r="CO157"/>
  <c r="CO231"/>
  <c r="CO761"/>
  <c r="CO957"/>
  <c r="CO956"/>
  <c r="CO84"/>
  <c r="CO955"/>
  <c r="CO407"/>
  <c r="CO756"/>
  <c r="CO228"/>
  <c r="CO83"/>
  <c r="CO952"/>
  <c r="CO404"/>
  <c r="CO82"/>
  <c r="CO401"/>
  <c r="CO400"/>
  <c r="CO950"/>
  <c r="CO751"/>
  <c r="CO152"/>
  <c r="CO151"/>
  <c r="CO750"/>
  <c r="CO395"/>
  <c r="CO749"/>
  <c r="CO748"/>
  <c r="CO747"/>
  <c r="CO746"/>
  <c r="CO393"/>
  <c r="CO941"/>
  <c r="CO743"/>
  <c r="CO390"/>
  <c r="CO389"/>
  <c r="CO542"/>
  <c r="CO741"/>
  <c r="CO740"/>
  <c r="CO937"/>
  <c r="CO386"/>
  <c r="CO538"/>
  <c r="CO936"/>
  <c r="CO935"/>
  <c r="CO385"/>
  <c r="CO737"/>
  <c r="CO736"/>
  <c r="CO735"/>
  <c r="CO77"/>
  <c r="CO731"/>
  <c r="CO730"/>
  <c r="CO536"/>
  <c r="CO729"/>
  <c r="CO379"/>
  <c r="CO534"/>
  <c r="CO933"/>
  <c r="CO727"/>
  <c r="CO932"/>
  <c r="CO931"/>
  <c r="CO221"/>
  <c r="CO725"/>
  <c r="CO930"/>
  <c r="CO146"/>
  <c r="CO145"/>
  <c r="CO75"/>
  <c r="CO531"/>
  <c r="CO928"/>
  <c r="CO927"/>
  <c r="CO926"/>
  <c r="CO219"/>
  <c r="CO25"/>
  <c r="CO144"/>
  <c r="CO371"/>
  <c r="CO719"/>
  <c r="CO370"/>
  <c r="CO369"/>
  <c r="CO716"/>
  <c r="CO528"/>
  <c r="CO143"/>
  <c r="CO923"/>
  <c r="CO714"/>
  <c r="CO713"/>
  <c r="CO711"/>
  <c r="CO527"/>
  <c r="CO365"/>
  <c r="CO709"/>
  <c r="CO708"/>
  <c r="CO141"/>
  <c r="CO217"/>
  <c r="CO920"/>
  <c r="CO364"/>
  <c r="CO706"/>
  <c r="CO704"/>
  <c r="CO703"/>
  <c r="CO362"/>
  <c r="CO702"/>
  <c r="CO23"/>
  <c r="CO216"/>
  <c r="CO1163"/>
  <c r="CO1160"/>
  <c r="CO1158"/>
  <c r="CO1156"/>
  <c r="CO1154"/>
  <c r="CO1152"/>
  <c r="CO1150"/>
  <c r="CO1148"/>
  <c r="CO1146"/>
  <c r="CO1140"/>
  <c r="CO1137"/>
  <c r="CO1135"/>
  <c r="CO1133"/>
  <c r="CO1130"/>
  <c r="CO1128"/>
  <c r="CO1126"/>
  <c r="CO1123"/>
  <c r="CO1120"/>
  <c r="CO1118"/>
  <c r="CO1115"/>
  <c r="CO1113"/>
  <c r="CO1110"/>
  <c r="CO1108"/>
  <c r="CO1106"/>
  <c r="CO1104"/>
  <c r="CO1101"/>
  <c r="CO1099"/>
  <c r="CO1097"/>
  <c r="CO1095"/>
  <c r="CO1092"/>
  <c r="CO1090"/>
  <c r="CO1088"/>
  <c r="CO1086"/>
  <c r="CO1083"/>
  <c r="CO1080"/>
  <c r="CO1078"/>
  <c r="CO1075"/>
  <c r="CO1073"/>
  <c r="CO1070"/>
  <c r="CO1068"/>
  <c r="CO1066"/>
  <c r="CO1063"/>
  <c r="CO1061"/>
  <c r="CO1059"/>
  <c r="CO1057"/>
  <c r="CO1054"/>
  <c r="CO1052"/>
  <c r="CO1049"/>
  <c r="CO1046"/>
  <c r="CO1043"/>
  <c r="CO1041"/>
  <c r="CO1038"/>
  <c r="CO1036"/>
  <c r="CO1034"/>
  <c r="CO1031"/>
  <c r="CO1027"/>
  <c r="CO1025"/>
  <c r="CO1023"/>
  <c r="CO1021"/>
  <c r="CO1019"/>
  <c r="CO1017"/>
  <c r="CO1015"/>
  <c r="CO1011"/>
  <c r="CO1009"/>
  <c r="CO1006"/>
  <c r="CO1004"/>
  <c r="CO1002"/>
  <c r="CO465"/>
  <c r="CO833"/>
  <c r="CO832"/>
  <c r="CO258"/>
  <c r="CO830"/>
  <c r="CO257"/>
  <c r="CO462"/>
  <c r="CO101"/>
  <c r="CO255"/>
  <c r="CO828"/>
  <c r="CO254"/>
  <c r="CO184"/>
  <c r="CO826"/>
  <c r="CO825"/>
  <c r="CO824"/>
  <c r="CO823"/>
  <c r="CO182"/>
  <c r="CO181"/>
  <c r="CO822"/>
  <c r="CO457"/>
  <c r="CO180"/>
  <c r="CO455"/>
  <c r="CO998"/>
  <c r="CO997"/>
  <c r="CO98"/>
  <c r="CO178"/>
  <c r="CO454"/>
  <c r="CO994"/>
  <c r="CO993"/>
  <c r="CO174"/>
  <c r="CO572"/>
  <c r="CO249"/>
  <c r="CO452"/>
  <c r="CO818"/>
  <c r="CO991"/>
  <c r="CO817"/>
  <c r="CO248"/>
  <c r="CO451"/>
  <c r="CO96"/>
  <c r="CO569"/>
  <c r="CO95"/>
  <c r="CO816"/>
  <c r="CO94"/>
  <c r="CO987"/>
  <c r="CO447"/>
  <c r="CO985"/>
  <c r="CO172"/>
  <c r="CO170"/>
  <c r="CO812"/>
  <c r="CO810"/>
  <c r="CO808"/>
  <c r="CO983"/>
  <c r="CO982"/>
  <c r="CO168"/>
  <c r="CO567"/>
  <c r="CO981"/>
  <c r="CO979"/>
  <c r="CO805"/>
  <c r="CO247"/>
  <c r="CO802"/>
  <c r="CO977"/>
  <c r="CO800"/>
  <c r="CO799"/>
  <c r="CO442"/>
  <c r="CO441"/>
  <c r="CO565"/>
  <c r="CO439"/>
  <c r="CO975"/>
  <c r="CO796"/>
  <c r="CO795"/>
  <c r="CO563"/>
  <c r="CO562"/>
  <c r="CO561"/>
  <c r="CO244"/>
  <c r="CO435"/>
  <c r="CO167"/>
  <c r="CO243"/>
  <c r="CO242"/>
  <c r="CO558"/>
  <c r="CO787"/>
  <c r="CO785"/>
  <c r="CO429"/>
  <c r="CO968"/>
  <c r="CO421"/>
  <c r="CO965"/>
  <c r="CO89"/>
  <c r="CO776"/>
  <c r="CO773"/>
  <c r="CO770"/>
  <c r="CO553"/>
  <c r="CO552"/>
  <c r="CO767"/>
  <c r="CO766"/>
  <c r="CO961"/>
  <c r="CO159"/>
  <c r="CO551"/>
  <c r="CO764"/>
  <c r="CO413"/>
  <c r="CO550"/>
  <c r="CO412"/>
  <c r="CO760"/>
  <c r="CO410"/>
  <c r="CO409"/>
  <c r="CO954"/>
  <c r="CO156"/>
  <c r="CO229"/>
  <c r="CO755"/>
  <c r="CO754"/>
  <c r="CO951"/>
  <c r="CO752"/>
  <c r="CO402"/>
  <c r="CO153"/>
  <c r="CO399"/>
  <c r="CO949"/>
  <c r="CO947"/>
  <c r="CO81"/>
  <c r="CO946"/>
  <c r="CO544"/>
  <c r="CO29"/>
  <c r="CO543"/>
  <c r="CO80"/>
  <c r="CO944"/>
  <c r="CO150"/>
  <c r="CO942"/>
  <c r="CO391"/>
  <c r="CO78"/>
  <c r="CO225"/>
  <c r="CO938"/>
  <c r="CO541"/>
  <c r="CO149"/>
  <c r="CO540"/>
  <c r="CO739"/>
  <c r="CO539"/>
  <c r="CO148"/>
  <c r="CO738"/>
  <c r="CO224"/>
  <c r="CO223"/>
  <c r="CO384"/>
  <c r="CO383"/>
  <c r="CO734"/>
  <c r="CO733"/>
  <c r="CO934"/>
  <c r="CO382"/>
  <c r="CO381"/>
  <c r="CO380"/>
  <c r="CO76"/>
  <c r="CO378"/>
  <c r="CO533"/>
  <c r="CO375"/>
  <c r="CO726"/>
  <c r="CO374"/>
  <c r="CO147"/>
  <c r="CO724"/>
  <c r="CO929"/>
  <c r="CO372"/>
  <c r="CO532"/>
  <c r="CO723"/>
  <c r="CO722"/>
  <c r="CO721"/>
  <c r="CO220"/>
  <c r="CO720"/>
  <c r="CO925"/>
  <c r="CO530"/>
  <c r="CO218"/>
  <c r="CO924"/>
  <c r="CO718"/>
  <c r="CO529"/>
  <c r="CO717"/>
  <c r="CO368"/>
  <c r="CO367"/>
  <c r="CO715"/>
  <c r="CO366"/>
  <c r="CO74"/>
  <c r="CO712"/>
  <c r="CO922"/>
  <c r="CO710"/>
  <c r="CO921"/>
  <c r="CO142"/>
  <c r="CO526"/>
  <c r="CO73"/>
  <c r="CO707"/>
  <c r="CO24"/>
  <c r="CO72"/>
  <c r="CO705"/>
  <c r="CO363"/>
  <c r="CO71"/>
  <c r="CO361"/>
  <c r="CO919"/>
  <c r="CO701"/>
  <c r="CO259"/>
  <c r="CO581"/>
  <c r="CO261"/>
  <c r="CO583"/>
  <c r="CO836"/>
  <c r="CO584"/>
  <c r="CO263"/>
  <c r="CO38"/>
  <c r="CO264"/>
  <c r="CO265"/>
  <c r="CO266"/>
  <c r="CO3"/>
  <c r="CO186"/>
  <c r="CO105"/>
  <c r="CO840"/>
  <c r="CO467"/>
  <c r="CO40"/>
  <c r="CO269"/>
  <c r="CO271"/>
  <c r="CO843"/>
  <c r="CO106"/>
  <c r="CO187"/>
  <c r="CO273"/>
  <c r="CO274"/>
  <c r="CO587"/>
  <c r="CO844"/>
  <c r="CO590"/>
  <c r="CO44"/>
  <c r="CO276"/>
  <c r="CO108"/>
  <c r="CO469"/>
  <c r="CO591"/>
  <c r="CO6"/>
  <c r="CO472"/>
  <c r="CO277"/>
  <c r="CO846"/>
  <c r="CO848"/>
  <c r="CO8"/>
  <c r="CO850"/>
  <c r="CO851"/>
  <c r="CO278"/>
  <c r="CO9"/>
  <c r="CO45"/>
  <c r="CO597"/>
  <c r="CO598"/>
  <c r="CO853"/>
  <c r="CO599"/>
  <c r="CO189"/>
  <c r="CO111"/>
  <c r="CO280"/>
  <c r="CO855"/>
  <c r="CO475"/>
  <c r="CO600"/>
  <c r="CO476"/>
  <c r="CO284"/>
  <c r="CO112"/>
  <c r="CO285"/>
  <c r="CO113"/>
  <c r="CO190"/>
  <c r="CO604"/>
  <c r="CO605"/>
  <c r="CO606"/>
  <c r="CO607"/>
  <c r="CO478"/>
  <c r="CO859"/>
  <c r="CO191"/>
  <c r="CO860"/>
  <c r="CO608"/>
  <c r="CO862"/>
  <c r="CO47"/>
  <c r="CO863"/>
  <c r="CO192"/>
  <c r="CO480"/>
  <c r="CO611"/>
  <c r="CO482"/>
  <c r="CO484"/>
  <c r="CO291"/>
  <c r="CO293"/>
  <c r="CO48"/>
  <c r="CO294"/>
  <c r="CO864"/>
  <c r="CO295"/>
  <c r="CO866"/>
  <c r="CO49"/>
  <c r="CO296"/>
  <c r="CO613"/>
  <c r="CO488"/>
  <c r="CO615"/>
  <c r="CO617"/>
  <c r="CO119"/>
  <c r="CO490"/>
  <c r="CO868"/>
  <c r="CO298"/>
  <c r="CO869"/>
  <c r="CO620"/>
  <c r="CO50"/>
  <c r="CO51"/>
  <c r="CO302"/>
  <c r="CO120"/>
  <c r="CO622"/>
  <c r="CO623"/>
  <c r="CO492"/>
  <c r="CO52"/>
  <c r="CO53"/>
  <c r="CO624"/>
  <c r="CO304"/>
  <c r="CO625"/>
  <c r="CO626"/>
  <c r="CO875"/>
  <c r="CO876"/>
  <c r="CO306"/>
  <c r="CO307"/>
  <c r="CO308"/>
  <c r="CO495"/>
  <c r="CO879"/>
  <c r="CO880"/>
  <c r="CO881"/>
  <c r="CO631"/>
  <c r="CO633"/>
  <c r="CO55"/>
  <c r="CO496"/>
  <c r="CO56"/>
  <c r="CO124"/>
  <c r="CO497"/>
  <c r="CO884"/>
  <c r="CO636"/>
  <c r="CO12"/>
  <c r="CO311"/>
  <c r="CO499"/>
  <c r="CO196"/>
  <c r="CO500"/>
  <c r="CO886"/>
  <c r="CO198"/>
  <c r="CO638"/>
  <c r="CO125"/>
  <c r="CO126"/>
  <c r="CO887"/>
  <c r="CO127"/>
  <c r="CO199"/>
  <c r="CO128"/>
  <c r="CO641"/>
  <c r="CO889"/>
  <c r="CO200"/>
  <c r="CO315"/>
  <c r="CO317"/>
  <c r="CO60"/>
  <c r="CO643"/>
  <c r="CO202"/>
  <c r="CO319"/>
  <c r="CO890"/>
  <c r="CO644"/>
  <c r="CO503"/>
  <c r="CO61"/>
  <c r="CO646"/>
  <c r="CO322"/>
  <c r="CO893"/>
  <c r="CO649"/>
  <c r="CO651"/>
  <c r="CO653"/>
  <c r="CO323"/>
  <c r="CO656"/>
  <c r="CO657"/>
  <c r="CO325"/>
  <c r="CO327"/>
  <c r="CO894"/>
  <c r="CO658"/>
  <c r="CO328"/>
  <c r="CO659"/>
  <c r="CO507"/>
  <c r="CO660"/>
  <c r="CO508"/>
  <c r="CO509"/>
  <c r="CO17"/>
  <c r="CO330"/>
  <c r="CO661"/>
  <c r="CO898"/>
  <c r="CO662"/>
  <c r="CO333"/>
  <c r="CO335"/>
  <c r="CO511"/>
  <c r="CO665"/>
  <c r="CO666"/>
  <c r="CO900"/>
  <c r="CO337"/>
  <c r="CO667"/>
  <c r="CO514"/>
  <c r="CO668"/>
  <c r="CO339"/>
  <c r="CO340"/>
  <c r="CO129"/>
  <c r="CO207"/>
  <c r="CO673"/>
  <c r="CO674"/>
  <c r="CO342"/>
  <c r="CO343"/>
  <c r="CO676"/>
  <c r="CO208"/>
  <c r="CO678"/>
  <c r="CO64"/>
  <c r="CO516"/>
  <c r="CO345"/>
  <c r="CO132"/>
  <c r="CO903"/>
  <c r="CO134"/>
  <c r="CO347"/>
  <c r="CO348"/>
  <c r="CO681"/>
  <c r="CO904"/>
  <c r="CO683"/>
  <c r="CO19"/>
  <c r="CO906"/>
  <c r="CO684"/>
  <c r="CO908"/>
  <c r="CO350"/>
  <c r="CO66"/>
  <c r="CO519"/>
  <c r="CO67"/>
  <c r="CO685"/>
  <c r="CO687"/>
  <c r="CO910"/>
  <c r="CO521"/>
  <c r="CO690"/>
  <c r="CO353"/>
  <c r="CO354"/>
  <c r="CO691"/>
  <c r="CO136"/>
  <c r="CO912"/>
  <c r="CO137"/>
  <c r="CO68"/>
  <c r="CO69"/>
  <c r="CO213"/>
  <c r="CO21"/>
  <c r="CO22"/>
  <c r="CO139"/>
  <c r="CO694"/>
  <c r="CO695"/>
  <c r="CO696"/>
  <c r="CO917"/>
  <c r="CO918"/>
  <c r="CO697"/>
  <c r="CO359"/>
  <c r="CO698"/>
  <c r="CO524"/>
  <c r="CO525"/>
  <c r="CM264"/>
  <c r="CR264" s="1"/>
  <c r="CM839"/>
  <c r="CR839" s="1"/>
  <c r="CL265"/>
  <c r="CM265" s="1"/>
  <c r="CM104"/>
  <c r="CL266"/>
  <c r="CM266" s="1"/>
  <c r="CR266" s="1"/>
  <c r="CL144"/>
  <c r="CM144" s="1"/>
  <c r="CR144" s="1"/>
  <c r="CM530"/>
  <c r="CR530" s="1"/>
  <c r="CL591"/>
  <c r="CM591" s="1"/>
  <c r="CL378"/>
  <c r="CM378" s="1"/>
  <c r="CL1163"/>
  <c r="CM1163" s="1"/>
  <c r="CR1163" s="1"/>
  <c r="CL583"/>
  <c r="CM583" s="1"/>
  <c r="CR583" s="1"/>
  <c r="CL261"/>
  <c r="CL581"/>
  <c r="CM581" s="1"/>
  <c r="CR581" s="1"/>
  <c r="CL259"/>
  <c r="CM259" s="1"/>
  <c r="CR259" s="1"/>
  <c r="CM2"/>
  <c r="CR2" s="1"/>
  <c r="CM582"/>
  <c r="CM260"/>
  <c r="CR260" s="1"/>
  <c r="CM580"/>
  <c r="CR580" s="1"/>
  <c r="CM261"/>
  <c r="CR261" s="1"/>
  <c r="CR334" l="1"/>
  <c r="H6" i="2"/>
  <c r="CR1980" i="1"/>
  <c r="H5" i="2"/>
  <c r="CR675" i="1"/>
  <c r="CR229"/>
  <c r="CR706"/>
  <c r="CR305"/>
  <c r="CR489"/>
  <c r="CR755"/>
  <c r="CR150"/>
  <c r="CR139"/>
  <c r="CR516"/>
  <c r="CR64"/>
  <c r="CR1160"/>
  <c r="CR255"/>
  <c r="CR146"/>
  <c r="CR653"/>
  <c r="CR1358"/>
  <c r="CR1056"/>
  <c r="CR1840"/>
  <c r="CR1044"/>
  <c r="CR1868"/>
  <c r="CR1040"/>
  <c r="CR1787"/>
  <c r="CR1020"/>
  <c r="CR1928"/>
  <c r="CR1016"/>
  <c r="CR1386"/>
  <c r="CR1000"/>
  <c r="CR1745"/>
  <c r="CR183"/>
  <c r="CR1939"/>
  <c r="CR999"/>
  <c r="CR1313"/>
  <c r="CR575"/>
  <c r="CR759"/>
  <c r="CR574"/>
  <c r="CR1339"/>
  <c r="CR97"/>
  <c r="CR1808"/>
  <c r="CR453"/>
  <c r="CR1217"/>
  <c r="CR804"/>
  <c r="CR1654"/>
  <c r="CR246"/>
  <c r="CR758"/>
  <c r="CR961"/>
  <c r="CR1653"/>
  <c r="CR412"/>
  <c r="CR1791"/>
  <c r="CR954"/>
  <c r="CR1250"/>
  <c r="CR754"/>
  <c r="CR1513"/>
  <c r="CR544"/>
  <c r="CR1178"/>
  <c r="CR543"/>
  <c r="CR1994"/>
  <c r="CR944"/>
  <c r="CR1411"/>
  <c r="CR942"/>
  <c r="CR820"/>
  <c r="CR938"/>
  <c r="CR1292"/>
  <c r="CR739"/>
  <c r="CR416"/>
  <c r="CR148"/>
  <c r="CR1117"/>
  <c r="CR934"/>
  <c r="CR790"/>
  <c r="CR381"/>
  <c r="CR1801"/>
  <c r="CR726"/>
  <c r="CR1885"/>
  <c r="CR147"/>
  <c r="CR1248"/>
  <c r="CR722"/>
  <c r="CR1762"/>
  <c r="CR220"/>
  <c r="CR1390"/>
  <c r="CR925"/>
  <c r="CR1260"/>
  <c r="CR371"/>
  <c r="CR1962"/>
  <c r="CR719"/>
  <c r="CR1393"/>
  <c r="CR528"/>
  <c r="CR1370"/>
  <c r="CR714"/>
  <c r="CR1338"/>
  <c r="CR711"/>
  <c r="CR1552"/>
  <c r="CR708"/>
  <c r="CR1350"/>
  <c r="CR141"/>
  <c r="CR1906"/>
  <c r="CR217"/>
  <c r="CR1613"/>
  <c r="CR704"/>
  <c r="CR1979"/>
  <c r="CR362"/>
  <c r="CR1398"/>
  <c r="CR216"/>
  <c r="CR1718"/>
  <c r="CR524"/>
  <c r="CR160"/>
  <c r="CR822"/>
  <c r="CR1425"/>
  <c r="CR663"/>
  <c r="CR1644"/>
  <c r="CR332"/>
  <c r="CR1960"/>
  <c r="CR206"/>
  <c r="CR1472"/>
  <c r="CR505"/>
  <c r="CR1706"/>
  <c r="CR204"/>
  <c r="CR1348"/>
  <c r="CR892"/>
  <c r="CR1564"/>
  <c r="CR203"/>
  <c r="CR1914"/>
  <c r="CR314"/>
  <c r="CR1674"/>
  <c r="CR640"/>
  <c r="CR1192"/>
  <c r="CR13"/>
  <c r="CR1682"/>
  <c r="CR58"/>
  <c r="CR1593"/>
  <c r="CR310"/>
  <c r="CR387"/>
  <c r="CR122"/>
  <c r="CR1223"/>
  <c r="CR309"/>
  <c r="CR1976"/>
  <c r="CR194"/>
  <c r="CR1423"/>
  <c r="CR121"/>
  <c r="CR1202"/>
  <c r="CR301"/>
  <c r="CR1874"/>
  <c r="CR300"/>
  <c r="CR392"/>
  <c r="CR299"/>
  <c r="CR772"/>
  <c r="CR11"/>
  <c r="CR1642"/>
  <c r="CR487"/>
  <c r="CR1673"/>
  <c r="CR118"/>
  <c r="CR1263"/>
  <c r="CR292"/>
  <c r="CR1503"/>
  <c r="CR483"/>
  <c r="CR1169"/>
  <c r="CR610"/>
  <c r="CR1895"/>
  <c r="CR609"/>
  <c r="CR1174"/>
  <c r="CR46"/>
  <c r="CR1242"/>
  <c r="CR290"/>
  <c r="CR396"/>
  <c r="CR288"/>
  <c r="CR227"/>
  <c r="CR857"/>
  <c r="CR548"/>
  <c r="CR603"/>
  <c r="CR1525"/>
  <c r="CR477"/>
  <c r="CR1948"/>
  <c r="CR474"/>
  <c r="CR1511"/>
  <c r="CR852"/>
  <c r="CR1752"/>
  <c r="CR109"/>
  <c r="CR1538"/>
  <c r="CR594"/>
  <c r="CR226"/>
  <c r="CR849"/>
  <c r="CR1450"/>
  <c r="CR107"/>
  <c r="CR1641"/>
  <c r="CR275"/>
  <c r="CR1809"/>
  <c r="CR272"/>
  <c r="CR1335"/>
  <c r="CR270"/>
  <c r="CR1384"/>
  <c r="CR466"/>
  <c r="CR1639"/>
  <c r="CR268"/>
  <c r="CR1432"/>
  <c r="CR540"/>
  <c r="CR1935"/>
  <c r="CR383"/>
  <c r="CR1141"/>
  <c r="CR918"/>
  <c r="CR1955"/>
  <c r="CR696"/>
  <c r="CR943"/>
  <c r="CR695"/>
  <c r="CR1878"/>
  <c r="CR22"/>
  <c r="CR1690"/>
  <c r="CR213"/>
  <c r="CR1264"/>
  <c r="CR69"/>
  <c r="CR388"/>
  <c r="CR68"/>
  <c r="CR1285"/>
  <c r="CR136"/>
  <c r="CR1965"/>
  <c r="CR353"/>
  <c r="CR1558"/>
  <c r="CR690"/>
  <c r="CR1884"/>
  <c r="CR910"/>
  <c r="CR1721"/>
  <c r="CR67"/>
  <c r="CR1246"/>
  <c r="CR519"/>
  <c r="CR1337"/>
  <c r="CR908"/>
  <c r="CR1236"/>
  <c r="CR684"/>
  <c r="CR1596"/>
  <c r="CR904"/>
  <c r="CR1139"/>
  <c r="CR681"/>
  <c r="CR1832"/>
  <c r="CR347"/>
  <c r="CR1697"/>
  <c r="CR132"/>
  <c r="CR1799"/>
  <c r="CR208"/>
  <c r="CR1330"/>
  <c r="CR676"/>
  <c r="CR1817"/>
  <c r="CR1158"/>
  <c r="CR537"/>
  <c r="CR649"/>
  <c r="CR1228"/>
  <c r="CR643"/>
  <c r="CR1506"/>
  <c r="CR198"/>
  <c r="CR1215"/>
  <c r="CR195"/>
  <c r="CR1981"/>
  <c r="CR278"/>
  <c r="CR1274"/>
  <c r="CR587"/>
  <c r="CR1336"/>
  <c r="CR105"/>
  <c r="CR1449"/>
  <c r="CR1038"/>
  <c r="CR1924"/>
  <c r="CR1009"/>
  <c r="CR1572"/>
  <c r="CR830"/>
  <c r="CR1320"/>
  <c r="CR182"/>
  <c r="CR1571"/>
  <c r="CR95"/>
  <c r="CR1570"/>
  <c r="CR812"/>
  <c r="CR1569"/>
  <c r="CR770"/>
  <c r="CR1424"/>
  <c r="CR80"/>
  <c r="CR1882"/>
  <c r="CR223"/>
  <c r="CR238"/>
  <c r="CR380"/>
  <c r="CR1898"/>
  <c r="CR727"/>
  <c r="CR1941"/>
  <c r="CR931"/>
  <c r="CR1665"/>
  <c r="CR75"/>
  <c r="CR1881"/>
  <c r="CR928"/>
  <c r="CR1436"/>
  <c r="CR926"/>
  <c r="CR1652"/>
  <c r="CR25"/>
  <c r="CR556"/>
  <c r="CR665"/>
  <c r="CR1245"/>
  <c r="CR17"/>
  <c r="CR438"/>
  <c r="CR507"/>
  <c r="CR1870"/>
  <c r="CR894"/>
  <c r="CR1989"/>
  <c r="CR322"/>
  <c r="CR1319"/>
  <c r="CR644"/>
  <c r="CR1227"/>
  <c r="CR633"/>
  <c r="CR1937"/>
  <c r="CR879"/>
  <c r="CR1539"/>
  <c r="CR306"/>
  <c r="CR1567"/>
  <c r="CR624"/>
  <c r="CR1276"/>
  <c r="CR620"/>
  <c r="CR1687"/>
  <c r="CR490"/>
  <c r="CR1634"/>
  <c r="CR488"/>
  <c r="CR1696"/>
  <c r="CR866"/>
  <c r="CR1662"/>
  <c r="CR482"/>
  <c r="CR1512"/>
  <c r="CR285"/>
  <c r="CR1843"/>
  <c r="CR600"/>
  <c r="CR1581"/>
  <c r="CR850"/>
  <c r="CR1328"/>
  <c r="CR502"/>
  <c r="CR237"/>
  <c r="CR500"/>
  <c r="CR1504"/>
  <c r="CR303"/>
  <c r="CR1604"/>
  <c r="CR479"/>
  <c r="CR1611"/>
  <c r="CR287"/>
  <c r="CR1717"/>
  <c r="CR279"/>
  <c r="CR1974"/>
  <c r="CR844"/>
  <c r="CR1094"/>
  <c r="CR3"/>
  <c r="CR1214"/>
  <c r="CR1155"/>
  <c r="CR1517"/>
  <c r="CR1151"/>
  <c r="CR1332"/>
  <c r="CR1149"/>
  <c r="CR432"/>
  <c r="CR1145"/>
  <c r="CR1573"/>
  <c r="CR1136"/>
  <c r="CR1013"/>
  <c r="CR1134"/>
  <c r="CR1230"/>
  <c r="CR1127"/>
  <c r="CR1746"/>
  <c r="CR1111"/>
  <c r="CR1543"/>
  <c r="CR1109"/>
  <c r="CR1803"/>
  <c r="CR1107"/>
  <c r="CR403"/>
  <c r="CR1105"/>
  <c r="CR1542"/>
  <c r="CR1100"/>
  <c r="CR1918"/>
  <c r="CR1098"/>
  <c r="CR1281"/>
  <c r="CR1093"/>
  <c r="CR1854"/>
  <c r="CR1091"/>
  <c r="CR1793"/>
  <c r="CR1089"/>
  <c r="CR1844"/>
  <c r="CR1087"/>
  <c r="CR1814"/>
  <c r="CR1084"/>
  <c r="CR1534"/>
  <c r="CR1079"/>
  <c r="CR1421"/>
  <c r="CR1076"/>
  <c r="CR252"/>
  <c r="CR1074"/>
  <c r="CR1284"/>
  <c r="CR1069"/>
  <c r="CR1883"/>
  <c r="CR1058"/>
  <c r="CR1226"/>
  <c r="CR1037"/>
  <c r="CR1498"/>
  <c r="CR1026"/>
  <c r="CR1921"/>
  <c r="CR1022"/>
  <c r="CR1920"/>
  <c r="CR1007"/>
  <c r="CR1780"/>
  <c r="CR185"/>
  <c r="CR1584"/>
  <c r="CR256"/>
  <c r="CR1560"/>
  <c r="CR460"/>
  <c r="CR986"/>
  <c r="CR458"/>
  <c r="CR1394"/>
  <c r="CR821"/>
  <c r="CR1454"/>
  <c r="CR995"/>
  <c r="CR1182"/>
  <c r="CR176"/>
  <c r="CR2001"/>
  <c r="CR819"/>
  <c r="CR1919"/>
  <c r="CR570"/>
  <c r="CR1355"/>
  <c r="CR450"/>
  <c r="CR1438"/>
  <c r="CR449"/>
  <c r="CR1419"/>
  <c r="CR448"/>
  <c r="CR1367"/>
  <c r="CR811"/>
  <c r="CR1237"/>
  <c r="CR445"/>
  <c r="CR1181"/>
  <c r="CR806"/>
  <c r="CR1266"/>
  <c r="CR976"/>
  <c r="CR1297"/>
  <c r="CR797"/>
  <c r="CR1514"/>
  <c r="CR36"/>
  <c r="CR431"/>
  <c r="CR793"/>
  <c r="CR781"/>
  <c r="CR242"/>
  <c r="CR1495"/>
  <c r="CR785"/>
  <c r="CR1464"/>
  <c r="CR429"/>
  <c r="CR1724"/>
  <c r="CR968"/>
  <c r="CR1354"/>
  <c r="CR89"/>
  <c r="CR91"/>
  <c r="CR776"/>
  <c r="CR1530"/>
  <c r="CR110"/>
  <c r="CR1566"/>
  <c r="CR856"/>
  <c r="CR1298"/>
  <c r="CR106"/>
  <c r="CR1356"/>
  <c r="CR991"/>
  <c r="CR808"/>
  <c r="CR336"/>
  <c r="CR329"/>
  <c r="CR15"/>
  <c r="CR873"/>
  <c r="CR867"/>
  <c r="CR601"/>
  <c r="CR845"/>
  <c r="CR586"/>
  <c r="CR694"/>
  <c r="CR19"/>
  <c r="CR678"/>
  <c r="CR888"/>
  <c r="CR623"/>
  <c r="CR764"/>
  <c r="CR399"/>
  <c r="CR124"/>
  <c r="CR860"/>
  <c r="CR111"/>
  <c r="CR44"/>
  <c r="CR1147"/>
  <c r="CR1116"/>
  <c r="CR1114"/>
  <c r="CR1096"/>
  <c r="CR1082"/>
  <c r="CR1071"/>
  <c r="CR579"/>
  <c r="CR456"/>
  <c r="CR171"/>
  <c r="CR444"/>
  <c r="CR566"/>
  <c r="CR564"/>
  <c r="CR437"/>
  <c r="CR436"/>
  <c r="CR243"/>
  <c r="CR965"/>
  <c r="CR872"/>
  <c r="CR393"/>
  <c r="CR735"/>
  <c r="CR648"/>
  <c r="CR197"/>
  <c r="CR616"/>
  <c r="CR389"/>
  <c r="CR130"/>
  <c r="CR901"/>
  <c r="CR205"/>
  <c r="CR16"/>
  <c r="CR858"/>
  <c r="CR271"/>
  <c r="CR378"/>
  <c r="CR1614"/>
  <c r="CR591"/>
  <c r="CR1603"/>
  <c r="CR104"/>
  <c r="CR771"/>
  <c r="CR1672"/>
  <c r="CR1029"/>
  <c r="CR1756"/>
  <c r="CR1005"/>
  <c r="CR1904"/>
  <c r="CR1001"/>
  <c r="CR996"/>
  <c r="CR251"/>
  <c r="CR1956"/>
  <c r="CR177"/>
  <c r="CR1371"/>
  <c r="CR573"/>
  <c r="CR1737"/>
  <c r="CR582"/>
  <c r="CR1173"/>
  <c r="CR265"/>
  <c r="CR1346"/>
  <c r="CR1036"/>
  <c r="CR1303"/>
  <c r="CR1031"/>
  <c r="CR1476"/>
  <c r="CR1025"/>
  <c r="CR1203"/>
  <c r="CR1021"/>
  <c r="CR1516"/>
  <c r="CR1017"/>
  <c r="CR1399"/>
  <c r="CR1006"/>
  <c r="CR1813"/>
  <c r="CR1002"/>
  <c r="CR1340"/>
  <c r="CR833"/>
  <c r="CR1456"/>
  <c r="CR258"/>
  <c r="CR1823"/>
  <c r="CR101"/>
  <c r="CR1786"/>
  <c r="CR828"/>
  <c r="CR1455"/>
  <c r="CR184"/>
  <c r="CR1940"/>
  <c r="CR457"/>
  <c r="CR1413"/>
  <c r="CR455"/>
  <c r="CR964"/>
  <c r="CR174"/>
  <c r="CR1453"/>
  <c r="CR249"/>
  <c r="CR1694"/>
  <c r="CR817"/>
  <c r="CR1442"/>
  <c r="CR816"/>
  <c r="CR161"/>
  <c r="CR985"/>
  <c r="CR1839"/>
  <c r="CR983"/>
  <c r="CR1910"/>
  <c r="CR168"/>
  <c r="CR940"/>
  <c r="CR981"/>
  <c r="CR1677"/>
  <c r="CR162"/>
  <c r="CR1353"/>
  <c r="CR415"/>
  <c r="CR1968"/>
  <c r="CR232"/>
  <c r="CR1802"/>
  <c r="CR231"/>
  <c r="CR1323"/>
  <c r="CR957"/>
  <c r="CR26"/>
  <c r="CR228"/>
  <c r="CR1785"/>
  <c r="CR952"/>
  <c r="CR1418"/>
  <c r="CR400"/>
  <c r="CR1179"/>
  <c r="CR751"/>
  <c r="CR1362"/>
  <c r="CR151"/>
  <c r="CR1907"/>
  <c r="CR746"/>
  <c r="CR939"/>
  <c r="CR542"/>
  <c r="CR1196"/>
  <c r="CR740"/>
  <c r="CR1324"/>
  <c r="CR386"/>
  <c r="CR1232"/>
  <c r="CR77"/>
  <c r="CR1559"/>
  <c r="CR534"/>
  <c r="CR1693"/>
  <c r="CR374"/>
  <c r="CR1963"/>
  <c r="CR372"/>
  <c r="CR1410"/>
  <c r="CR723"/>
  <c r="CR1008"/>
  <c r="CR218"/>
  <c r="CR1492"/>
  <c r="CR718"/>
  <c r="CR546"/>
  <c r="CR367"/>
  <c r="CR1385"/>
  <c r="CR366"/>
  <c r="CR1164"/>
  <c r="CR712"/>
  <c r="CR1692"/>
  <c r="CR922"/>
  <c r="CR1892"/>
  <c r="CR921"/>
  <c r="CR1834"/>
  <c r="CR142"/>
  <c r="CR397"/>
  <c r="CR526"/>
  <c r="CR427"/>
  <c r="CR73"/>
  <c r="CR1988"/>
  <c r="CR72"/>
  <c r="CR1491"/>
  <c r="CR361"/>
  <c r="CR1225"/>
  <c r="CR701"/>
  <c r="CR1993"/>
  <c r="CR700"/>
  <c r="CR1247"/>
  <c r="CR360"/>
  <c r="CR1349"/>
  <c r="CR215"/>
  <c r="CR1875"/>
  <c r="CR998"/>
  <c r="CR1441"/>
  <c r="CR572"/>
  <c r="CR2000"/>
  <c r="CR96"/>
  <c r="CR1420"/>
  <c r="CR511"/>
  <c r="CR1975"/>
  <c r="CR333"/>
  <c r="CR831"/>
  <c r="CR330"/>
  <c r="CR1812"/>
  <c r="CR327"/>
  <c r="CR1902"/>
  <c r="CR657"/>
  <c r="CR1471"/>
  <c r="CR651"/>
  <c r="CR774"/>
  <c r="CR893"/>
  <c r="CR1594"/>
  <c r="CR890"/>
  <c r="CR1736"/>
  <c r="CR60"/>
  <c r="CR1505"/>
  <c r="CR889"/>
  <c r="CR1462"/>
  <c r="CR126"/>
  <c r="CR1663"/>
  <c r="CR638"/>
  <c r="CR1235"/>
  <c r="CR196"/>
  <c r="CR1568"/>
  <c r="CR636"/>
  <c r="CR1990"/>
  <c r="CR56"/>
  <c r="CR222"/>
  <c r="CR307"/>
  <c r="CR1243"/>
  <c r="CR626"/>
  <c r="CR1681"/>
  <c r="CR492"/>
  <c r="CR1556"/>
  <c r="CR622"/>
  <c r="CR1434"/>
  <c r="CR302"/>
  <c r="CR1461"/>
  <c r="CR50"/>
  <c r="CR1283"/>
  <c r="CR119"/>
  <c r="CR1208"/>
  <c r="CR295"/>
  <c r="CR1621"/>
  <c r="CR294"/>
  <c r="CR1686"/>
  <c r="CR293"/>
  <c r="CR1638"/>
  <c r="CR192"/>
  <c r="CR1798"/>
  <c r="CR478"/>
  <c r="CR1582"/>
  <c r="CR604"/>
  <c r="CR1502"/>
  <c r="CR113"/>
  <c r="CR1311"/>
  <c r="CR112"/>
  <c r="CR1797"/>
  <c r="CR475"/>
  <c r="CR1388"/>
  <c r="CR280"/>
  <c r="CR1361"/>
  <c r="CR189"/>
  <c r="CR1959"/>
  <c r="CR853"/>
  <c r="CR1873"/>
  <c r="CR851"/>
  <c r="CR1360"/>
  <c r="CR8"/>
  <c r="CR1262"/>
  <c r="CR846"/>
  <c r="CR1433"/>
  <c r="CR472"/>
  <c r="CR1851"/>
  <c r="CR470"/>
  <c r="CR1821"/>
  <c r="CR5"/>
  <c r="CR1357"/>
  <c r="CR43"/>
  <c r="CR1640"/>
  <c r="CR585"/>
  <c r="CR1751"/>
  <c r="CR159"/>
  <c r="CR1908"/>
  <c r="CR402"/>
  <c r="CR1790"/>
  <c r="CR523"/>
  <c r="CR1761"/>
  <c r="CR358"/>
  <c r="CR1859"/>
  <c r="CR357"/>
  <c r="CR1474"/>
  <c r="CR356"/>
  <c r="CR1800"/>
  <c r="CR214"/>
  <c r="CR1848"/>
  <c r="CR914"/>
  <c r="CR1216"/>
  <c r="CR913"/>
  <c r="CR1689"/>
  <c r="CR692"/>
  <c r="CR1612"/>
  <c r="CR355"/>
  <c r="CR1896"/>
  <c r="CR212"/>
  <c r="CR434"/>
  <c r="CR211"/>
  <c r="CR1852"/>
  <c r="CR522"/>
  <c r="CR1435"/>
  <c r="CR520"/>
  <c r="CR1325"/>
  <c r="CR688"/>
  <c r="CR1389"/>
  <c r="CR686"/>
  <c r="CR426"/>
  <c r="CR909"/>
  <c r="CR775"/>
  <c r="CR907"/>
  <c r="CR1302"/>
  <c r="CR210"/>
  <c r="CR1595"/>
  <c r="CR905"/>
  <c r="CR1683"/>
  <c r="CR682"/>
  <c r="CR1300"/>
  <c r="CR18"/>
  <c r="CR1279"/>
  <c r="CR349"/>
  <c r="CR578"/>
  <c r="CR680"/>
  <c r="CR1224"/>
  <c r="CR346"/>
  <c r="CR1176"/>
  <c r="CR133"/>
  <c r="CR1359"/>
  <c r="CR209"/>
  <c r="CR1635"/>
  <c r="CR517"/>
  <c r="CR1551"/>
  <c r="CR679"/>
  <c r="CR1743"/>
  <c r="CR63"/>
  <c r="CR1125"/>
  <c r="CR1161"/>
  <c r="CR1234"/>
  <c r="CR1159"/>
  <c r="CR1646"/>
  <c r="CR891"/>
  <c r="CR1688"/>
  <c r="CR312"/>
  <c r="CR1827"/>
  <c r="CR499"/>
  <c r="CR1770"/>
  <c r="CR635"/>
  <c r="CR1643"/>
  <c r="CR864"/>
  <c r="CR1897"/>
  <c r="CR481"/>
  <c r="CR1685"/>
  <c r="CR276"/>
  <c r="CR1278"/>
  <c r="CR273"/>
  <c r="CR1784"/>
  <c r="CR186"/>
  <c r="CR1926"/>
  <c r="CR1043"/>
  <c r="CR555"/>
  <c r="CR1034"/>
  <c r="CR1414"/>
  <c r="CR254"/>
  <c r="CR1497"/>
  <c r="CR824"/>
  <c r="CR1637"/>
  <c r="CR180"/>
  <c r="CR1496"/>
  <c r="CR447"/>
  <c r="CR1616"/>
  <c r="CR977"/>
  <c r="CR1515"/>
  <c r="CR951"/>
  <c r="CR1222"/>
  <c r="CR391"/>
  <c r="CR1508"/>
  <c r="CR539"/>
  <c r="CR978"/>
  <c r="CR733"/>
  <c r="CR373"/>
  <c r="CP1859"/>
  <c r="CQ1859" s="1"/>
  <c r="CR221"/>
  <c r="CR1845"/>
  <c r="CR531"/>
  <c r="CR1849"/>
  <c r="CR508"/>
  <c r="CR1742"/>
  <c r="CR325"/>
  <c r="CR1439"/>
  <c r="CR319"/>
  <c r="CR1550"/>
  <c r="CR200"/>
  <c r="CR1347"/>
  <c r="CR199"/>
  <c r="CR1244"/>
  <c r="CR496"/>
  <c r="CR535"/>
  <c r="CR881"/>
  <c r="CR1527"/>
  <c r="CR296"/>
  <c r="CR1828"/>
  <c r="CR291"/>
  <c r="CR1971"/>
  <c r="CR480"/>
  <c r="CR1369"/>
  <c r="CR862"/>
  <c r="CR1470"/>
  <c r="CR859"/>
  <c r="CR1055"/>
  <c r="CR190"/>
  <c r="CR1417"/>
  <c r="CR855"/>
  <c r="CR1853"/>
  <c r="CR599"/>
  <c r="CR233"/>
  <c r="CR45"/>
  <c r="CR1368"/>
  <c r="CR201"/>
  <c r="CR1915"/>
  <c r="CR289"/>
  <c r="CR1822"/>
  <c r="CR471"/>
  <c r="CR1524"/>
  <c r="CR274"/>
  <c r="CR1769"/>
  <c r="CR1146"/>
  <c r="CR1561"/>
  <c r="CR1140"/>
  <c r="CR1331"/>
  <c r="CR1137"/>
  <c r="CR1400"/>
  <c r="CR1135"/>
  <c r="CR1668"/>
  <c r="CR1133"/>
  <c r="CR782"/>
  <c r="CR1130"/>
  <c r="CR158"/>
  <c r="CR1128"/>
  <c r="CR1477"/>
  <c r="CR1126"/>
  <c r="CR1598"/>
  <c r="CR1123"/>
  <c r="CR1667"/>
  <c r="CR1120"/>
  <c r="CR1768"/>
  <c r="CR1113"/>
  <c r="CR1252"/>
  <c r="CR1110"/>
  <c r="CR419"/>
  <c r="CR1106"/>
  <c r="CR1997"/>
  <c r="CR1101"/>
  <c r="CR1725"/>
  <c r="CR1099"/>
  <c r="CR1794"/>
  <c r="CR1095"/>
  <c r="CR1251"/>
  <c r="CR1086"/>
  <c r="CR1982"/>
  <c r="CR1078"/>
  <c r="CR1863"/>
  <c r="CR1073"/>
  <c r="CR1700"/>
  <c r="CR1070"/>
  <c r="CR1810"/>
  <c r="CR1068"/>
  <c r="CR1931"/>
  <c r="CR1063"/>
  <c r="CR1277"/>
  <c r="CR799"/>
  <c r="CR418"/>
  <c r="CR442"/>
  <c r="CR411"/>
  <c r="CR439"/>
  <c r="CR1927"/>
  <c r="CR975"/>
  <c r="CR1862"/>
  <c r="CR796"/>
  <c r="CR1142"/>
  <c r="CR795"/>
  <c r="CR1465"/>
  <c r="CR563"/>
  <c r="CR1210"/>
  <c r="CR561"/>
  <c r="CR1744"/>
  <c r="CR92"/>
  <c r="CR1978"/>
  <c r="CR791"/>
  <c r="CR1946"/>
  <c r="CR974"/>
  <c r="CR1541"/>
  <c r="CR789"/>
  <c r="CR1615"/>
  <c r="CR559"/>
  <c r="CR1533"/>
  <c r="CR973"/>
  <c r="CR1666"/>
  <c r="CR430"/>
  <c r="CR1623"/>
  <c r="CR165"/>
  <c r="CR1440"/>
  <c r="CR90"/>
  <c r="CR1180"/>
  <c r="CR420"/>
  <c r="CR1708"/>
  <c r="CR33"/>
  <c r="CR1707"/>
  <c r="CR962"/>
  <c r="CR1789"/>
  <c r="CR768"/>
  <c r="CR1391"/>
  <c r="CR157"/>
  <c r="CR1494"/>
  <c r="CR761"/>
  <c r="CR1723"/>
  <c r="CR956"/>
  <c r="CR1451"/>
  <c r="CR955"/>
  <c r="CR1352"/>
  <c r="CR750"/>
  <c r="CR1861"/>
  <c r="CR749"/>
  <c r="CR79"/>
  <c r="CR865"/>
  <c r="CR794"/>
  <c r="CR596"/>
  <c r="CR1699"/>
  <c r="CR469"/>
  <c r="CR88"/>
  <c r="CR847"/>
  <c r="CR1409"/>
  <c r="CR837"/>
  <c r="CR1837"/>
  <c r="CR486"/>
  <c r="CR1867"/>
  <c r="CR283"/>
  <c r="CR1806"/>
  <c r="CR843"/>
  <c r="CR1633"/>
  <c r="CR994"/>
  <c r="CR959"/>
  <c r="CR385"/>
  <c r="CR736"/>
  <c r="CR720"/>
  <c r="CR717"/>
  <c r="CR705"/>
  <c r="CR71"/>
  <c r="CR567"/>
  <c r="CR666"/>
  <c r="CR509"/>
  <c r="CR315"/>
  <c r="CR880"/>
  <c r="CR615"/>
  <c r="CR611"/>
  <c r="CR9"/>
  <c r="CR41"/>
  <c r="CR409"/>
  <c r="CR225"/>
  <c r="CR382"/>
  <c r="CR915"/>
  <c r="CR135"/>
  <c r="CR352"/>
  <c r="CR131"/>
  <c r="CR59"/>
  <c r="CR875"/>
  <c r="CR1023"/>
  <c r="CR1004"/>
  <c r="CR832"/>
  <c r="CR946"/>
  <c r="CR930"/>
  <c r="CR145"/>
  <c r="CR219"/>
  <c r="CR335"/>
  <c r="CR298"/>
  <c r="CR617"/>
  <c r="CR1148"/>
  <c r="CR1115"/>
  <c r="CR1108"/>
  <c r="CR1092"/>
  <c r="CR1090"/>
  <c r="CR1075"/>
  <c r="CR1061"/>
  <c r="CR441"/>
  <c r="CR562"/>
  <c r="CR963"/>
  <c r="CR83"/>
  <c r="CR401"/>
  <c r="CR840"/>
  <c r="CR878"/>
  <c r="CR935"/>
  <c r="CR536"/>
  <c r="CR129"/>
  <c r="CR316"/>
  <c r="CR619"/>
  <c r="CR595"/>
  <c r="CR344"/>
  <c r="CR342"/>
  <c r="CR512"/>
  <c r="CR504"/>
  <c r="CR193"/>
  <c r="CR38"/>
  <c r="CR263"/>
  <c r="CR835"/>
  <c r="L32" i="7" l="1"/>
  <c r="D16" i="4"/>
  <c r="E16"/>
  <c r="E32"/>
  <c r="D32"/>
  <c r="H77" i="3"/>
  <c r="H74"/>
  <c r="H69"/>
  <c r="H66"/>
  <c r="CP1210" i="1"/>
  <c r="CQ1210" s="1"/>
  <c r="CP1352"/>
  <c r="CQ1352" s="1"/>
  <c r="CP1997"/>
  <c r="CQ1997" s="1"/>
  <c r="BE16" i="4"/>
  <c r="CP1867" i="1"/>
  <c r="CQ1867" s="1"/>
  <c r="BD16" i="4"/>
  <c r="CP1180" i="1"/>
  <c r="CQ1180" s="1"/>
  <c r="CP1931"/>
  <c r="CQ1931" s="1"/>
  <c r="CP782"/>
  <c r="CQ782" s="1"/>
  <c r="AZ16" i="4"/>
  <c r="CP1699" i="1"/>
  <c r="CQ1699" s="1"/>
  <c r="CP1391"/>
  <c r="CQ1391" s="1"/>
  <c r="CP1533"/>
  <c r="CQ1533" s="1"/>
  <c r="CP1927"/>
  <c r="CQ1927" s="1"/>
  <c r="CP1982"/>
  <c r="CQ1982" s="1"/>
  <c r="CP1667"/>
  <c r="CQ1667" s="1"/>
  <c r="CP1561"/>
  <c r="CQ1561" s="1"/>
  <c r="CP1633"/>
  <c r="CQ1633" s="1"/>
  <c r="CP1409"/>
  <c r="CQ1409" s="1"/>
  <c r="CP79"/>
  <c r="CQ79" s="1"/>
  <c r="CP1723"/>
  <c r="CQ1723" s="1"/>
  <c r="CP1707"/>
  <c r="CQ1707" s="1"/>
  <c r="CP1623"/>
  <c r="CQ1623" s="1"/>
  <c r="CP1541"/>
  <c r="CQ1541" s="1"/>
  <c r="CP1946"/>
  <c r="CQ1946" s="1"/>
  <c r="CP1978"/>
  <c r="CQ1978" s="1"/>
  <c r="CP1142"/>
  <c r="CQ1142" s="1"/>
  <c r="CP418"/>
  <c r="CQ418" s="1"/>
  <c r="CP1700"/>
  <c r="CQ1700" s="1"/>
  <c r="CP1794"/>
  <c r="CQ1794" s="1"/>
  <c r="CP1252"/>
  <c r="CQ1252" s="1"/>
  <c r="CP1477"/>
  <c r="CQ1477" s="1"/>
  <c r="CP1400"/>
  <c r="CQ1400" s="1"/>
  <c r="CP1524"/>
  <c r="CQ1524" s="1"/>
  <c r="CP1222"/>
  <c r="CQ1222" s="1"/>
  <c r="CP1637"/>
  <c r="CQ1637" s="1"/>
  <c r="CP1926"/>
  <c r="CQ1926" s="1"/>
  <c r="CP1897"/>
  <c r="CQ1897" s="1"/>
  <c r="CP1688"/>
  <c r="CQ1688" s="1"/>
  <c r="CP1743"/>
  <c r="CQ1743" s="1"/>
  <c r="CP1176"/>
  <c r="CQ1176" s="1"/>
  <c r="BB16" i="7"/>
  <c r="CP1300" i="1"/>
  <c r="CQ1300" s="1"/>
  <c r="CP775"/>
  <c r="CQ775" s="1"/>
  <c r="CP1435"/>
  <c r="CQ1435" s="1"/>
  <c r="CP1612"/>
  <c r="CQ1612" s="1"/>
  <c r="CP1800"/>
  <c r="CQ1800" s="1"/>
  <c r="CP1790"/>
  <c r="CQ1790" s="1"/>
  <c r="CP1915"/>
  <c r="CQ1915" s="1"/>
  <c r="CP233"/>
  <c r="CQ233" s="1"/>
  <c r="CP1417"/>
  <c r="CQ1417" s="1"/>
  <c r="CP1470"/>
  <c r="CQ1470" s="1"/>
  <c r="CP1971"/>
  <c r="CQ1971" s="1"/>
  <c r="CP1527"/>
  <c r="CQ1527" s="1"/>
  <c r="CP1244"/>
  <c r="CQ1244" s="1"/>
  <c r="CP1550"/>
  <c r="CQ1550" s="1"/>
  <c r="CP1742"/>
  <c r="CQ1742" s="1"/>
  <c r="CP1845"/>
  <c r="CQ1845" s="1"/>
  <c r="BB16" i="4"/>
  <c r="BA16"/>
  <c r="BC16"/>
  <c r="CP1806" i="1"/>
  <c r="CQ1806" s="1"/>
  <c r="CP1837"/>
  <c r="CQ1837" s="1"/>
  <c r="CP88"/>
  <c r="CQ88" s="1"/>
  <c r="CP794"/>
  <c r="CQ794" s="1"/>
  <c r="BF16" i="4"/>
  <c r="AZ17" s="1"/>
  <c r="CP1861" i="1"/>
  <c r="CQ1861" s="1"/>
  <c r="CP1451"/>
  <c r="CQ1451" s="1"/>
  <c r="CP1494"/>
  <c r="CQ1494" s="1"/>
  <c r="CP1789"/>
  <c r="CQ1789" s="1"/>
  <c r="CP1708"/>
  <c r="CQ1708" s="1"/>
  <c r="CP1440"/>
  <c r="CQ1440" s="1"/>
  <c r="CP1666"/>
  <c r="CQ1666" s="1"/>
  <c r="CP1615"/>
  <c r="CQ1615" s="1"/>
  <c r="CP1744"/>
  <c r="CQ1744" s="1"/>
  <c r="CP1465"/>
  <c r="CQ1465" s="1"/>
  <c r="CP1862"/>
  <c r="CQ1862" s="1"/>
  <c r="CP411"/>
  <c r="CQ411" s="1"/>
  <c r="CP1277"/>
  <c r="CQ1277" s="1"/>
  <c r="CP1810"/>
  <c r="CQ1810" s="1"/>
  <c r="CP1863"/>
  <c r="CQ1863" s="1"/>
  <c r="CP1251"/>
  <c r="CQ1251" s="1"/>
  <c r="CP1725"/>
  <c r="CQ1725" s="1"/>
  <c r="CP419"/>
  <c r="CQ419" s="1"/>
  <c r="CP1768"/>
  <c r="CQ1768" s="1"/>
  <c r="CP1598"/>
  <c r="CQ1598" s="1"/>
  <c r="CP158"/>
  <c r="CQ158" s="1"/>
  <c r="CP1668"/>
  <c r="CQ1668" s="1"/>
  <c r="CP1331"/>
  <c r="CQ1331" s="1"/>
  <c r="CP1769"/>
  <c r="CQ1769" s="1"/>
  <c r="CP1822"/>
  <c r="CQ1822" s="1"/>
  <c r="CP1368"/>
  <c r="CQ1368" s="1"/>
  <c r="CP1853"/>
  <c r="CQ1853" s="1"/>
  <c r="CP1055"/>
  <c r="CQ1055" s="1"/>
  <c r="CP1369"/>
  <c r="CQ1369" s="1"/>
  <c r="CP1828"/>
  <c r="CQ1828" s="1"/>
  <c r="CP535"/>
  <c r="CQ535" s="1"/>
  <c r="CP1347"/>
  <c r="CQ1347" s="1"/>
  <c r="CP1439"/>
  <c r="CQ1439" s="1"/>
  <c r="CP1849"/>
  <c r="CQ1849" s="1"/>
  <c r="CP373"/>
  <c r="CQ373" s="1"/>
  <c r="CP978"/>
  <c r="CQ978" s="1"/>
  <c r="CP1616"/>
  <c r="CQ1616" s="1"/>
  <c r="CP1414"/>
  <c r="CQ1414" s="1"/>
  <c r="CP1278"/>
  <c r="CQ1278" s="1"/>
  <c r="CP1770"/>
  <c r="CQ1770" s="1"/>
  <c r="CP1234"/>
  <c r="CQ1234" s="1"/>
  <c r="CP1635"/>
  <c r="CQ1635" s="1"/>
  <c r="CP578"/>
  <c r="CQ578" s="1"/>
  <c r="CP1595"/>
  <c r="CQ1595" s="1"/>
  <c r="CP1389"/>
  <c r="CQ1389" s="1"/>
  <c r="CP434"/>
  <c r="CQ434" s="1"/>
  <c r="CP1216"/>
  <c r="CQ1216" s="1"/>
  <c r="CP26"/>
  <c r="CQ26" s="1"/>
  <c r="CP1958"/>
  <c r="CQ1958" s="1"/>
  <c r="CP1954"/>
  <c r="CQ1954" s="1"/>
  <c r="CP1952"/>
  <c r="CQ1952" s="1"/>
  <c r="CP1950"/>
  <c r="CQ1950" s="1"/>
  <c r="CP1944"/>
  <c r="CQ1944" s="1"/>
  <c r="CP1942"/>
  <c r="CQ1942" s="1"/>
  <c r="CP786"/>
  <c r="CQ786" s="1"/>
  <c r="CP1121"/>
  <c r="CQ1121" s="1"/>
  <c r="CP1957"/>
  <c r="CQ1957" s="1"/>
  <c r="CP1953"/>
  <c r="CQ1953" s="1"/>
  <c r="CP1951"/>
  <c r="CQ1951" s="1"/>
  <c r="CP1949"/>
  <c r="CQ1949" s="1"/>
  <c r="CP1947"/>
  <c r="CQ1947" s="1"/>
  <c r="CP1943"/>
  <c r="CQ1943" s="1"/>
  <c r="CP27"/>
  <c r="CQ27" s="1"/>
  <c r="CP377"/>
  <c r="CQ377" s="1"/>
  <c r="CP732"/>
  <c r="CQ732" s="1"/>
  <c r="CP745"/>
  <c r="CQ745" s="1"/>
  <c r="CP953"/>
  <c r="CQ953" s="1"/>
  <c r="CP549"/>
  <c r="CQ549" s="1"/>
  <c r="CP762"/>
  <c r="CQ762" s="1"/>
  <c r="CP31"/>
  <c r="CQ31" s="1"/>
  <c r="CP769"/>
  <c r="CQ769" s="1"/>
  <c r="CP35"/>
  <c r="CQ35" s="1"/>
  <c r="CP423"/>
  <c r="CQ423" s="1"/>
  <c r="CP163"/>
  <c r="CQ163" s="1"/>
  <c r="CP784"/>
  <c r="CQ784" s="1"/>
  <c r="CP945"/>
  <c r="CQ945" s="1"/>
  <c r="CP545"/>
  <c r="CQ545" s="1"/>
  <c r="CP154"/>
  <c r="CQ154" s="1"/>
  <c r="CP30"/>
  <c r="CQ30" s="1"/>
  <c r="CP958"/>
  <c r="CQ958" s="1"/>
  <c r="CP960"/>
  <c r="CQ960" s="1"/>
  <c r="CP417"/>
  <c r="CQ417" s="1"/>
  <c r="CP234"/>
  <c r="CQ234" s="1"/>
  <c r="CP235"/>
  <c r="CQ235" s="1"/>
  <c r="CP424"/>
  <c r="CQ424" s="1"/>
  <c r="CP236"/>
  <c r="CQ236" s="1"/>
  <c r="CP780"/>
  <c r="CQ780" s="1"/>
  <c r="CP164"/>
  <c r="CQ164" s="1"/>
  <c r="CP241"/>
  <c r="CQ241" s="1"/>
  <c r="CP972"/>
  <c r="CQ972" s="1"/>
  <c r="CP557"/>
  <c r="CQ557" s="1"/>
  <c r="CP809"/>
  <c r="CQ809" s="1"/>
  <c r="CP253"/>
  <c r="CQ253" s="1"/>
  <c r="CP1030"/>
  <c r="CQ1030" s="1"/>
  <c r="CP1039"/>
  <c r="CQ1039" s="1"/>
  <c r="CP1047"/>
  <c r="CQ1047" s="1"/>
  <c r="CP1072"/>
  <c r="CQ1072" s="1"/>
  <c r="CP1081"/>
  <c r="CQ1081" s="1"/>
  <c r="CP1112"/>
  <c r="CQ1112" s="1"/>
  <c r="CP1144"/>
  <c r="CQ1144" s="1"/>
  <c r="CP1177"/>
  <c r="CQ1177" s="1"/>
  <c r="CP1185"/>
  <c r="CQ1185" s="1"/>
  <c r="CP1189"/>
  <c r="CQ1189" s="1"/>
  <c r="CP1193"/>
  <c r="CQ1193" s="1"/>
  <c r="CP1197"/>
  <c r="CQ1197" s="1"/>
  <c r="CP1201"/>
  <c r="CQ1201" s="1"/>
  <c r="CP1205"/>
  <c r="CQ1205" s="1"/>
  <c r="CP1209"/>
  <c r="CQ1209" s="1"/>
  <c r="CP1213"/>
  <c r="CQ1213" s="1"/>
  <c r="CP1221"/>
  <c r="CQ1221" s="1"/>
  <c r="CP1229"/>
  <c r="CQ1229" s="1"/>
  <c r="CP1233"/>
  <c r="CQ1233" s="1"/>
  <c r="CP1249"/>
  <c r="CQ1249" s="1"/>
  <c r="CP1253"/>
  <c r="CQ1253" s="1"/>
  <c r="CP1257"/>
  <c r="CQ1257" s="1"/>
  <c r="CP1261"/>
  <c r="CQ1261" s="1"/>
  <c r="CP1265"/>
  <c r="CQ1265" s="1"/>
  <c r="CP1269"/>
  <c r="CQ1269" s="1"/>
  <c r="CP1273"/>
  <c r="CQ1273" s="1"/>
  <c r="CP1289"/>
  <c r="CQ1289" s="1"/>
  <c r="CP1293"/>
  <c r="CQ1293" s="1"/>
  <c r="CP1301"/>
  <c r="CQ1301" s="1"/>
  <c r="CP1305"/>
  <c r="CQ1305" s="1"/>
  <c r="CP1309"/>
  <c r="CQ1309" s="1"/>
  <c r="CP1317"/>
  <c r="CQ1317" s="1"/>
  <c r="CP1321"/>
  <c r="CQ1321" s="1"/>
  <c r="CP1333"/>
  <c r="CQ1333" s="1"/>
  <c r="CP1341"/>
  <c r="CQ1341" s="1"/>
  <c r="CP1345"/>
  <c r="CQ1345" s="1"/>
  <c r="CP1365"/>
  <c r="CQ1365" s="1"/>
  <c r="CP1373"/>
  <c r="CQ1373" s="1"/>
  <c r="CP1377"/>
  <c r="CQ1377" s="1"/>
  <c r="CP1381"/>
  <c r="CQ1381" s="1"/>
  <c r="CP1401"/>
  <c r="CQ1401" s="1"/>
  <c r="CP1405"/>
  <c r="CQ1405" s="1"/>
  <c r="CP1427"/>
  <c r="CQ1427" s="1"/>
  <c r="CP1431"/>
  <c r="CQ1431" s="1"/>
  <c r="CP1166"/>
  <c r="CQ1166" s="1"/>
  <c r="CP1170"/>
  <c r="CQ1170" s="1"/>
  <c r="CP1186"/>
  <c r="CQ1186" s="1"/>
  <c r="CP1190"/>
  <c r="CQ1190" s="1"/>
  <c r="CP1194"/>
  <c r="CQ1194" s="1"/>
  <c r="CP1198"/>
  <c r="CQ1198" s="1"/>
  <c r="CP1206"/>
  <c r="CQ1206" s="1"/>
  <c r="CP1218"/>
  <c r="CQ1218" s="1"/>
  <c r="CP1238"/>
  <c r="CQ1238" s="1"/>
  <c r="CP1254"/>
  <c r="CQ1254" s="1"/>
  <c r="CP1258"/>
  <c r="CQ1258" s="1"/>
  <c r="CP1270"/>
  <c r="CQ1270" s="1"/>
  <c r="CP1282"/>
  <c r="CQ1282" s="1"/>
  <c r="CP1286"/>
  <c r="CQ1286" s="1"/>
  <c r="CP1290"/>
  <c r="CQ1290" s="1"/>
  <c r="CP1294"/>
  <c r="CQ1294" s="1"/>
  <c r="CP1306"/>
  <c r="CQ1306" s="1"/>
  <c r="CP1314"/>
  <c r="CQ1314" s="1"/>
  <c r="CP1318"/>
  <c r="CQ1318" s="1"/>
  <c r="CP1322"/>
  <c r="CQ1322" s="1"/>
  <c r="CP1326"/>
  <c r="CQ1326" s="1"/>
  <c r="CP1334"/>
  <c r="CQ1334" s="1"/>
  <c r="CP1342"/>
  <c r="CQ1342" s="1"/>
  <c r="CP1366"/>
  <c r="CQ1366" s="1"/>
  <c r="CP1374"/>
  <c r="CQ1374" s="1"/>
  <c r="CP1378"/>
  <c r="CQ1378" s="1"/>
  <c r="CP1382"/>
  <c r="CQ1382" s="1"/>
  <c r="CP394"/>
  <c r="CQ394" s="1"/>
  <c r="CP753"/>
  <c r="CQ753" s="1"/>
  <c r="CP967"/>
  <c r="CQ967" s="1"/>
  <c r="CP425"/>
  <c r="CQ425" s="1"/>
  <c r="CP971"/>
  <c r="CQ971" s="1"/>
  <c r="CP428"/>
  <c r="CQ428" s="1"/>
  <c r="CP405"/>
  <c r="CQ405" s="1"/>
  <c r="CP422"/>
  <c r="CQ422" s="1"/>
  <c r="CP166"/>
  <c r="CQ166" s="1"/>
  <c r="CP984"/>
  <c r="CQ984" s="1"/>
  <c r="CP99"/>
  <c r="CQ99" s="1"/>
  <c r="CP1012"/>
  <c r="CQ1012" s="1"/>
  <c r="CP1033"/>
  <c r="CQ1033" s="1"/>
  <c r="CP1051"/>
  <c r="CQ1051" s="1"/>
  <c r="CP1077"/>
  <c r="CQ1077" s="1"/>
  <c r="CP1103"/>
  <c r="CQ1103" s="1"/>
  <c r="CP1132"/>
  <c r="CQ1132" s="1"/>
  <c r="CP1143"/>
  <c r="CQ1143" s="1"/>
  <c r="CP1171"/>
  <c r="CQ1171" s="1"/>
  <c r="CP1187"/>
  <c r="CQ1187" s="1"/>
  <c r="CP1211"/>
  <c r="CQ1211" s="1"/>
  <c r="CP1219"/>
  <c r="CQ1219" s="1"/>
  <c r="CP1259"/>
  <c r="CQ1259" s="1"/>
  <c r="CP1267"/>
  <c r="CQ1267" s="1"/>
  <c r="CP1275"/>
  <c r="CQ1275" s="1"/>
  <c r="CP1291"/>
  <c r="CQ1291" s="1"/>
  <c r="CP1307"/>
  <c r="CQ1307" s="1"/>
  <c r="CP1315"/>
  <c r="CQ1315" s="1"/>
  <c r="CP1363"/>
  <c r="CQ1363" s="1"/>
  <c r="CP1387"/>
  <c r="CQ1387" s="1"/>
  <c r="CP1395"/>
  <c r="CQ1395" s="1"/>
  <c r="CP1403"/>
  <c r="CQ1403" s="1"/>
  <c r="CP1429"/>
  <c r="CQ1429" s="1"/>
  <c r="CP1437"/>
  <c r="CQ1437" s="1"/>
  <c r="CP1168"/>
  <c r="CQ1168" s="1"/>
  <c r="CP1184"/>
  <c r="CQ1184" s="1"/>
  <c r="CP1200"/>
  <c r="CQ1200" s="1"/>
  <c r="CP1240"/>
  <c r="CQ1240" s="1"/>
  <c r="CP1256"/>
  <c r="CQ1256" s="1"/>
  <c r="CP1272"/>
  <c r="CQ1272" s="1"/>
  <c r="CP1280"/>
  <c r="CQ1280" s="1"/>
  <c r="CP1288"/>
  <c r="CQ1288" s="1"/>
  <c r="CP1296"/>
  <c r="CQ1296" s="1"/>
  <c r="CP1304"/>
  <c r="CQ1304" s="1"/>
  <c r="CP1344"/>
  <c r="CQ1344" s="1"/>
  <c r="CP1376"/>
  <c r="CQ1376" s="1"/>
  <c r="CP1396"/>
  <c r="CQ1396" s="1"/>
  <c r="CP1404"/>
  <c r="CQ1404" s="1"/>
  <c r="CP1408"/>
  <c r="CQ1408" s="1"/>
  <c r="CP1412"/>
  <c r="CQ1412" s="1"/>
  <c r="CP1416"/>
  <c r="CQ1416" s="1"/>
  <c r="CP1426"/>
  <c r="CQ1426" s="1"/>
  <c r="CP1430"/>
  <c r="CQ1430" s="1"/>
  <c r="CP1964"/>
  <c r="CQ1964" s="1"/>
  <c r="CP1967"/>
  <c r="CQ1967" s="1"/>
  <c r="CP1969"/>
  <c r="CQ1969" s="1"/>
  <c r="CP1973"/>
  <c r="CQ1973" s="1"/>
  <c r="CP1977"/>
  <c r="CQ1977" s="1"/>
  <c r="CP1986"/>
  <c r="CQ1986" s="1"/>
  <c r="CP1991"/>
  <c r="CQ1991" s="1"/>
  <c r="CP1995"/>
  <c r="CQ1995" s="1"/>
  <c r="CP1443"/>
  <c r="CQ1443" s="1"/>
  <c r="CP1447"/>
  <c r="CQ1447" s="1"/>
  <c r="CP1459"/>
  <c r="CQ1459" s="1"/>
  <c r="CP1463"/>
  <c r="CQ1463" s="1"/>
  <c r="CP1467"/>
  <c r="CQ1467" s="1"/>
  <c r="CP1475"/>
  <c r="CQ1475" s="1"/>
  <c r="CP1479"/>
  <c r="CQ1479" s="1"/>
  <c r="CP1483"/>
  <c r="CQ1483" s="1"/>
  <c r="CP1487"/>
  <c r="CQ1487" s="1"/>
  <c r="CP1499"/>
  <c r="CQ1499" s="1"/>
  <c r="CP1507"/>
  <c r="CQ1507" s="1"/>
  <c r="CP1519"/>
  <c r="CQ1519" s="1"/>
  <c r="CP1523"/>
  <c r="CQ1523" s="1"/>
  <c r="CP1531"/>
  <c r="CQ1531" s="1"/>
  <c r="CP1535"/>
  <c r="CQ1535" s="1"/>
  <c r="CP1547"/>
  <c r="CQ1547" s="1"/>
  <c r="CP1555"/>
  <c r="CQ1555" s="1"/>
  <c r="CP1563"/>
  <c r="CQ1563" s="1"/>
  <c r="CP1575"/>
  <c r="CQ1575" s="1"/>
  <c r="CP1579"/>
  <c r="CQ1579" s="1"/>
  <c r="CP1587"/>
  <c r="CQ1587" s="1"/>
  <c r="CP1591"/>
  <c r="CQ1591" s="1"/>
  <c r="CP1599"/>
  <c r="CQ1599" s="1"/>
  <c r="CP1607"/>
  <c r="CQ1607" s="1"/>
  <c r="CP1619"/>
  <c r="CQ1619" s="1"/>
  <c r="CP1627"/>
  <c r="CQ1627" s="1"/>
  <c r="CP1631"/>
  <c r="CQ1631" s="1"/>
  <c r="CP1647"/>
  <c r="CQ1647" s="1"/>
  <c r="CP1651"/>
  <c r="CQ1651" s="1"/>
  <c r="CP1655"/>
  <c r="CQ1655" s="1"/>
  <c r="CP1659"/>
  <c r="CQ1659" s="1"/>
  <c r="CP1669"/>
  <c r="CQ1669" s="1"/>
  <c r="CP1446"/>
  <c r="CQ1446" s="1"/>
  <c r="CP1458"/>
  <c r="CQ1458" s="1"/>
  <c r="CP1466"/>
  <c r="CQ1466" s="1"/>
  <c r="CP1478"/>
  <c r="CQ1478" s="1"/>
  <c r="CP1482"/>
  <c r="CQ1482" s="1"/>
  <c r="CP1486"/>
  <c r="CQ1486" s="1"/>
  <c r="CP1510"/>
  <c r="CQ1510" s="1"/>
  <c r="CP1518"/>
  <c r="CQ1518" s="1"/>
  <c r="CP1522"/>
  <c r="CQ1522" s="1"/>
  <c r="CP1546"/>
  <c r="CQ1546" s="1"/>
  <c r="CP1554"/>
  <c r="CQ1554" s="1"/>
  <c r="CP1562"/>
  <c r="CQ1562" s="1"/>
  <c r="CP1574"/>
  <c r="CQ1574" s="1"/>
  <c r="CP1578"/>
  <c r="CQ1578" s="1"/>
  <c r="CP1586"/>
  <c r="CQ1586" s="1"/>
  <c r="CP1590"/>
  <c r="CQ1590" s="1"/>
  <c r="CP1602"/>
  <c r="CQ1602" s="1"/>
  <c r="CP1606"/>
  <c r="CQ1606" s="1"/>
  <c r="CP1610"/>
  <c r="CQ1610" s="1"/>
  <c r="CP1618"/>
  <c r="CQ1618" s="1"/>
  <c r="CP1622"/>
  <c r="CQ1622" s="1"/>
  <c r="CP1626"/>
  <c r="CQ1626" s="1"/>
  <c r="CP1630"/>
  <c r="CQ1630" s="1"/>
  <c r="CP1650"/>
  <c r="CQ1650" s="1"/>
  <c r="CP1658"/>
  <c r="CQ1658" s="1"/>
  <c r="CP1676"/>
  <c r="CQ1676" s="1"/>
  <c r="CP1680"/>
  <c r="CQ1680" s="1"/>
  <c r="CP1691"/>
  <c r="CQ1691" s="1"/>
  <c r="CP1695"/>
  <c r="CQ1695" s="1"/>
  <c r="CP1703"/>
  <c r="CQ1703" s="1"/>
  <c r="CP1711"/>
  <c r="CQ1711" s="1"/>
  <c r="CP1715"/>
  <c r="CQ1715" s="1"/>
  <c r="CP1719"/>
  <c r="CQ1719" s="1"/>
  <c r="CP1727"/>
  <c r="CQ1727" s="1"/>
  <c r="CP1731"/>
  <c r="CQ1731" s="1"/>
  <c r="CP1735"/>
  <c r="CQ1735" s="1"/>
  <c r="CP1739"/>
  <c r="CQ1739" s="1"/>
  <c r="CP1747"/>
  <c r="CQ1747" s="1"/>
  <c r="CP1755"/>
  <c r="CQ1755" s="1"/>
  <c r="CP1759"/>
  <c r="CQ1759" s="1"/>
  <c r="CP1763"/>
  <c r="CQ1763" s="1"/>
  <c r="CP1767"/>
  <c r="CQ1767" s="1"/>
  <c r="CP1771"/>
  <c r="CQ1771" s="1"/>
  <c r="CP1775"/>
  <c r="CQ1775" s="1"/>
  <c r="CP1783"/>
  <c r="CQ1783" s="1"/>
  <c r="CP1795"/>
  <c r="CQ1795" s="1"/>
  <c r="CP1807"/>
  <c r="CQ1807" s="1"/>
  <c r="CP1811"/>
  <c r="CQ1811" s="1"/>
  <c r="CP1815"/>
  <c r="CQ1815" s="1"/>
  <c r="CP1819"/>
  <c r="CQ1819" s="1"/>
  <c r="CP1835"/>
  <c r="CQ1835" s="1"/>
  <c r="CP1857"/>
  <c r="CQ1857" s="1"/>
  <c r="CP1698"/>
  <c r="CQ1698" s="1"/>
  <c r="CP1702"/>
  <c r="CQ1702" s="1"/>
  <c r="CP1710"/>
  <c r="CQ1710" s="1"/>
  <c r="CP1714"/>
  <c r="CQ1714" s="1"/>
  <c r="CP1722"/>
  <c r="CQ1722" s="1"/>
  <c r="CP1726"/>
  <c r="CQ1726" s="1"/>
  <c r="CP1730"/>
  <c r="CQ1730" s="1"/>
  <c r="CP1734"/>
  <c r="CQ1734" s="1"/>
  <c r="CP1738"/>
  <c r="CQ1738" s="1"/>
  <c r="CP1750"/>
  <c r="CQ1750" s="1"/>
  <c r="CP1754"/>
  <c r="CQ1754" s="1"/>
  <c r="CP1758"/>
  <c r="CQ1758" s="1"/>
  <c r="CP1766"/>
  <c r="CQ1766" s="1"/>
  <c r="CP1774"/>
  <c r="CQ1774" s="1"/>
  <c r="CP1778"/>
  <c r="CQ1778" s="1"/>
  <c r="CP1782"/>
  <c r="CQ1782" s="1"/>
  <c r="CP1818"/>
  <c r="CQ1818" s="1"/>
  <c r="CP1826"/>
  <c r="CQ1826" s="1"/>
  <c r="CP1838"/>
  <c r="CQ1838" s="1"/>
  <c r="CP1842"/>
  <c r="CQ1842" s="1"/>
  <c r="CP1846"/>
  <c r="CQ1846" s="1"/>
  <c r="CP1856"/>
  <c r="CQ1856" s="1"/>
  <c r="CP1860"/>
  <c r="CQ1860" s="1"/>
  <c r="CP1871"/>
  <c r="CQ1871" s="1"/>
  <c r="CP1879"/>
  <c r="CQ1879" s="1"/>
  <c r="CP1887"/>
  <c r="CQ1887" s="1"/>
  <c r="CP1891"/>
  <c r="CQ1891" s="1"/>
  <c r="CP1899"/>
  <c r="CQ1899" s="1"/>
  <c r="CP1903"/>
  <c r="CQ1903" s="1"/>
  <c r="CP1911"/>
  <c r="CQ1911" s="1"/>
  <c r="CP1923"/>
  <c r="CQ1923" s="1"/>
  <c r="CP1866"/>
  <c r="CQ1866" s="1"/>
  <c r="CP1886"/>
  <c r="CQ1886" s="1"/>
  <c r="CP1890"/>
  <c r="CQ1890" s="1"/>
  <c r="CP1894"/>
  <c r="CQ1894" s="1"/>
  <c r="CP1922"/>
  <c r="CQ1922" s="1"/>
  <c r="CP1930"/>
  <c r="CQ1930" s="1"/>
  <c r="CP1934"/>
  <c r="CQ1934" s="1"/>
  <c r="CP1938"/>
  <c r="CQ1938" s="1"/>
  <c r="CP1970"/>
  <c r="CQ1970" s="1"/>
  <c r="CP1985"/>
  <c r="CQ1985" s="1"/>
  <c r="CP1992"/>
  <c r="CQ1992" s="1"/>
  <c r="CP1996"/>
  <c r="CQ1996" s="1"/>
  <c r="CP1999"/>
  <c r="CQ1999" s="1"/>
  <c r="CP728"/>
  <c r="CQ728" s="1"/>
  <c r="CP1165"/>
  <c r="CQ1165" s="1"/>
  <c r="CP948"/>
  <c r="CQ948" s="1"/>
  <c r="CP547"/>
  <c r="CQ547" s="1"/>
  <c r="CP757"/>
  <c r="CQ757" s="1"/>
  <c r="CP230"/>
  <c r="CQ230" s="1"/>
  <c r="CP32"/>
  <c r="CQ32" s="1"/>
  <c r="CP778"/>
  <c r="CQ778" s="1"/>
  <c r="CP969"/>
  <c r="CQ969" s="1"/>
  <c r="CP239"/>
  <c r="CQ239" s="1"/>
  <c r="CP744"/>
  <c r="CQ744" s="1"/>
  <c r="CP398"/>
  <c r="CQ398" s="1"/>
  <c r="CP406"/>
  <c r="CQ406" s="1"/>
  <c r="CP408"/>
  <c r="CQ408" s="1"/>
  <c r="CP763"/>
  <c r="CQ763" s="1"/>
  <c r="CP554"/>
  <c r="CQ554" s="1"/>
  <c r="CP966"/>
  <c r="CQ966" s="1"/>
  <c r="CP779"/>
  <c r="CQ779" s="1"/>
  <c r="CP783"/>
  <c r="CQ783" s="1"/>
  <c r="CP240"/>
  <c r="CQ240" s="1"/>
  <c r="CP788"/>
  <c r="CQ788" s="1"/>
  <c r="CP245"/>
  <c r="CQ245" s="1"/>
  <c r="CP807"/>
  <c r="CQ807" s="1"/>
  <c r="CP992"/>
  <c r="CQ992" s="1"/>
  <c r="CP464"/>
  <c r="CQ464" s="1"/>
  <c r="CP1028"/>
  <c r="CQ1028" s="1"/>
  <c r="CP1045"/>
  <c r="CQ1045" s="1"/>
  <c r="CP1064"/>
  <c r="CQ1064" s="1"/>
  <c r="CP1085"/>
  <c r="CQ1085" s="1"/>
  <c r="CP1167"/>
  <c r="CQ1167" s="1"/>
  <c r="CP1183"/>
  <c r="CQ1183" s="1"/>
  <c r="CP1191"/>
  <c r="CQ1191" s="1"/>
  <c r="CP1199"/>
  <c r="CQ1199" s="1"/>
  <c r="CP1207"/>
  <c r="CQ1207" s="1"/>
  <c r="CP1231"/>
  <c r="CQ1231" s="1"/>
  <c r="CP1239"/>
  <c r="CQ1239" s="1"/>
  <c r="CP1255"/>
  <c r="CQ1255" s="1"/>
  <c r="CP1271"/>
  <c r="CQ1271" s="1"/>
  <c r="CP1287"/>
  <c r="CQ1287" s="1"/>
  <c r="CP1295"/>
  <c r="CQ1295" s="1"/>
  <c r="CP1327"/>
  <c r="CQ1327" s="1"/>
  <c r="CP1343"/>
  <c r="CQ1343" s="1"/>
  <c r="CP1351"/>
  <c r="CQ1351" s="1"/>
  <c r="CP1375"/>
  <c r="CQ1375" s="1"/>
  <c r="CP1383"/>
  <c r="CQ1383" s="1"/>
  <c r="CP1407"/>
  <c r="CQ1407" s="1"/>
  <c r="CP1415"/>
  <c r="CQ1415" s="1"/>
  <c r="CP1172"/>
  <c r="CQ1172" s="1"/>
  <c r="CP1188"/>
  <c r="CQ1188" s="1"/>
  <c r="CP1204"/>
  <c r="CQ1204" s="1"/>
  <c r="CP1212"/>
  <c r="CQ1212" s="1"/>
  <c r="CP1220"/>
  <c r="CQ1220" s="1"/>
  <c r="CP1268"/>
  <c r="CQ1268" s="1"/>
  <c r="CP1308"/>
  <c r="CQ1308" s="1"/>
  <c r="CP1316"/>
  <c r="CQ1316" s="1"/>
  <c r="CP1364"/>
  <c r="CQ1364" s="1"/>
  <c r="CP1372"/>
  <c r="CQ1372" s="1"/>
  <c r="CP1380"/>
  <c r="CQ1380" s="1"/>
  <c r="CP1402"/>
  <c r="CQ1402" s="1"/>
  <c r="CP1406"/>
  <c r="CQ1406" s="1"/>
  <c r="CP1422"/>
  <c r="CQ1422" s="1"/>
  <c r="CP1428"/>
  <c r="CQ1428" s="1"/>
  <c r="CP1961"/>
  <c r="CQ1961" s="1"/>
  <c r="CP1998"/>
  <c r="CQ1998" s="1"/>
  <c r="CP2002"/>
  <c r="CQ2002" s="1"/>
  <c r="CP1445"/>
  <c r="CQ1445" s="1"/>
  <c r="CP1457"/>
  <c r="CQ1457" s="1"/>
  <c r="CP1469"/>
  <c r="CQ1469" s="1"/>
  <c r="CP1481"/>
  <c r="CQ1481" s="1"/>
  <c r="CP1485"/>
  <c r="CQ1485" s="1"/>
  <c r="CP1489"/>
  <c r="CQ1489" s="1"/>
  <c r="CP1493"/>
  <c r="CQ1493" s="1"/>
  <c r="CP1501"/>
  <c r="CQ1501" s="1"/>
  <c r="CP1509"/>
  <c r="CQ1509" s="1"/>
  <c r="CP1521"/>
  <c r="CQ1521" s="1"/>
  <c r="CP1537"/>
  <c r="CQ1537" s="1"/>
  <c r="CP1545"/>
  <c r="CQ1545" s="1"/>
  <c r="CP1549"/>
  <c r="CQ1549" s="1"/>
  <c r="CP1553"/>
  <c r="CQ1553" s="1"/>
  <c r="CP1577"/>
  <c r="CQ1577" s="1"/>
  <c r="CP1585"/>
  <c r="CQ1585" s="1"/>
  <c r="CP1589"/>
  <c r="CQ1589" s="1"/>
  <c r="CP1597"/>
  <c r="CQ1597" s="1"/>
  <c r="CP1601"/>
  <c r="CQ1601" s="1"/>
  <c r="CP1605"/>
  <c r="CQ1605" s="1"/>
  <c r="CP1609"/>
  <c r="CQ1609" s="1"/>
  <c r="CP1617"/>
  <c r="CQ1617" s="1"/>
  <c r="CP1625"/>
  <c r="CQ1625" s="1"/>
  <c r="CP1629"/>
  <c r="CQ1629" s="1"/>
  <c r="CP1649"/>
  <c r="CQ1649" s="1"/>
  <c r="CP1657"/>
  <c r="CQ1657" s="1"/>
  <c r="CP1661"/>
  <c r="CQ1661" s="1"/>
  <c r="CP1671"/>
  <c r="CQ1671" s="1"/>
  <c r="CP1679"/>
  <c r="CQ1679" s="1"/>
  <c r="CP1448"/>
  <c r="CQ1448" s="1"/>
  <c r="CP1452"/>
  <c r="CQ1452" s="1"/>
  <c r="CP1460"/>
  <c r="CQ1460" s="1"/>
  <c r="CP1468"/>
  <c r="CQ1468" s="1"/>
  <c r="CP1480"/>
  <c r="CQ1480" s="1"/>
  <c r="CP1484"/>
  <c r="CQ1484" s="1"/>
  <c r="CP1488"/>
  <c r="CQ1488" s="1"/>
  <c r="CP1500"/>
  <c r="CQ1500" s="1"/>
  <c r="CP1520"/>
  <c r="CQ1520" s="1"/>
  <c r="CP1532"/>
  <c r="CQ1532" s="1"/>
  <c r="CP1536"/>
  <c r="CQ1536" s="1"/>
  <c r="CP1540"/>
  <c r="CQ1540" s="1"/>
  <c r="CP1544"/>
  <c r="CQ1544" s="1"/>
  <c r="CP1548"/>
  <c r="CQ1548" s="1"/>
  <c r="CP1576"/>
  <c r="CQ1576" s="1"/>
  <c r="CP1580"/>
  <c r="CQ1580" s="1"/>
  <c r="CP1588"/>
  <c r="CQ1588" s="1"/>
  <c r="CP1592"/>
  <c r="CQ1592" s="1"/>
  <c r="CP1600"/>
  <c r="CQ1600" s="1"/>
  <c r="CP1608"/>
  <c r="CQ1608" s="1"/>
  <c r="CP1624"/>
  <c r="CQ1624" s="1"/>
  <c r="CP1628"/>
  <c r="CQ1628" s="1"/>
  <c r="CP1632"/>
  <c r="CQ1632" s="1"/>
  <c r="CP1636"/>
  <c r="CQ1636" s="1"/>
  <c r="CP1648"/>
  <c r="CQ1648" s="1"/>
  <c r="CP1656"/>
  <c r="CQ1656" s="1"/>
  <c r="CP1660"/>
  <c r="CQ1660" s="1"/>
  <c r="CP1670"/>
  <c r="CQ1670" s="1"/>
  <c r="CP1678"/>
  <c r="CQ1678" s="1"/>
  <c r="CP1701"/>
  <c r="CQ1701" s="1"/>
  <c r="CP1705"/>
  <c r="CQ1705" s="1"/>
  <c r="CP1709"/>
  <c r="CQ1709" s="1"/>
  <c r="CP1713"/>
  <c r="CQ1713" s="1"/>
  <c r="CP1729"/>
  <c r="CQ1729" s="1"/>
  <c r="CP1733"/>
  <c r="CQ1733" s="1"/>
  <c r="CP1749"/>
  <c r="CQ1749" s="1"/>
  <c r="CP1753"/>
  <c r="CQ1753" s="1"/>
  <c r="CP1757"/>
  <c r="CQ1757" s="1"/>
  <c r="CP1765"/>
  <c r="CQ1765" s="1"/>
  <c r="CP1773"/>
  <c r="CQ1773" s="1"/>
  <c r="CP1777"/>
  <c r="CQ1777" s="1"/>
  <c r="CP1781"/>
  <c r="CQ1781" s="1"/>
  <c r="CP1805"/>
  <c r="CQ1805" s="1"/>
  <c r="CP1825"/>
  <c r="CQ1825" s="1"/>
  <c r="CP1829"/>
  <c r="CQ1829" s="1"/>
  <c r="CP1833"/>
  <c r="CQ1833" s="1"/>
  <c r="CP1841"/>
  <c r="CQ1841" s="1"/>
  <c r="CP1855"/>
  <c r="CQ1855" s="1"/>
  <c r="CP1684"/>
  <c r="CQ1684" s="1"/>
  <c r="CP1704"/>
  <c r="CQ1704" s="1"/>
  <c r="CP1712"/>
  <c r="CQ1712" s="1"/>
  <c r="CP1716"/>
  <c r="CQ1716" s="1"/>
  <c r="CP1720"/>
  <c r="CQ1720" s="1"/>
  <c r="CP1728"/>
  <c r="CQ1728" s="1"/>
  <c r="CP1732"/>
  <c r="CQ1732" s="1"/>
  <c r="CP1740"/>
  <c r="CQ1740" s="1"/>
  <c r="CP1748"/>
  <c r="CQ1748" s="1"/>
  <c r="CP1760"/>
  <c r="CQ1760" s="1"/>
  <c r="CP1764"/>
  <c r="CQ1764" s="1"/>
  <c r="CP1772"/>
  <c r="CQ1772" s="1"/>
  <c r="CP1776"/>
  <c r="CQ1776" s="1"/>
  <c r="CP1788"/>
  <c r="CQ1788" s="1"/>
  <c r="CP1792"/>
  <c r="CQ1792" s="1"/>
  <c r="CP1796"/>
  <c r="CQ1796" s="1"/>
  <c r="CP1804"/>
  <c r="CQ1804" s="1"/>
  <c r="CP1816"/>
  <c r="CQ1816" s="1"/>
  <c r="CP1820"/>
  <c r="CQ1820" s="1"/>
  <c r="CP1824"/>
  <c r="CQ1824" s="1"/>
  <c r="CP1836"/>
  <c r="CQ1836" s="1"/>
  <c r="CP1850"/>
  <c r="CQ1850" s="1"/>
  <c r="CP1858"/>
  <c r="CQ1858" s="1"/>
  <c r="CP1865"/>
  <c r="CQ1865" s="1"/>
  <c r="CP1869"/>
  <c r="CQ1869" s="1"/>
  <c r="CP1877"/>
  <c r="CQ1877" s="1"/>
  <c r="CP1889"/>
  <c r="CQ1889" s="1"/>
  <c r="CP1893"/>
  <c r="CQ1893" s="1"/>
  <c r="CP1901"/>
  <c r="CQ1901" s="1"/>
  <c r="CP1905"/>
  <c r="CQ1905" s="1"/>
  <c r="CP1909"/>
  <c r="CQ1909" s="1"/>
  <c r="CP1913"/>
  <c r="CQ1913" s="1"/>
  <c r="CP1917"/>
  <c r="CQ1917" s="1"/>
  <c r="CP1925"/>
  <c r="CQ1925" s="1"/>
  <c r="CP1929"/>
  <c r="CQ1929" s="1"/>
  <c r="CP1933"/>
  <c r="CQ1933" s="1"/>
  <c r="CP1864"/>
  <c r="CQ1864" s="1"/>
  <c r="CP1872"/>
  <c r="CQ1872" s="1"/>
  <c r="CP1876"/>
  <c r="CQ1876" s="1"/>
  <c r="CP1888"/>
  <c r="CQ1888" s="1"/>
  <c r="CP1900"/>
  <c r="CQ1900" s="1"/>
  <c r="CP1912"/>
  <c r="CQ1912" s="1"/>
  <c r="CP1916"/>
  <c r="CQ1916" s="1"/>
  <c r="CP1932"/>
  <c r="CQ1932" s="1"/>
  <c r="CP1936"/>
  <c r="CQ1936" s="1"/>
  <c r="CP1966"/>
  <c r="CQ1966" s="1"/>
  <c r="CP1972"/>
  <c r="CQ1972" s="1"/>
  <c r="CP1983"/>
  <c r="CQ1983" s="1"/>
  <c r="CP1987"/>
  <c r="CQ1987" s="1"/>
  <c r="CP742"/>
  <c r="CQ742" s="1"/>
  <c r="CP376"/>
  <c r="CQ376" s="1"/>
  <c r="CP1620"/>
  <c r="CQ1620" s="1"/>
  <c r="CP1945"/>
  <c r="CQ1945" s="1"/>
  <c r="CP1241"/>
  <c r="CQ1241" s="1"/>
  <c r="CP28"/>
  <c r="CQ28" s="1"/>
  <c r="CP1526"/>
  <c r="CQ1526" s="1"/>
  <c r="CP1162"/>
  <c r="CQ1162" s="1"/>
  <c r="CP1379"/>
  <c r="CQ1379" s="1"/>
  <c r="CP1528"/>
  <c r="CQ1528" s="1"/>
  <c r="CP1310"/>
  <c r="CQ1310" s="1"/>
  <c r="CP1847"/>
  <c r="CQ1847" s="1"/>
  <c r="CP765"/>
  <c r="CQ765" s="1"/>
  <c r="CP1175"/>
  <c r="CQ1175" s="1"/>
  <c r="CP1830"/>
  <c r="CQ1830" s="1"/>
  <c r="CP1557"/>
  <c r="CQ1557" s="1"/>
  <c r="CP1984"/>
  <c r="CQ1984" s="1"/>
  <c r="CP1779"/>
  <c r="CQ1779" s="1"/>
  <c r="CP1664"/>
  <c r="CQ1664" s="1"/>
  <c r="CP155"/>
  <c r="CQ155" s="1"/>
  <c r="CP1583"/>
  <c r="CQ1583" s="1"/>
  <c r="CP1645"/>
  <c r="CQ1645" s="1"/>
  <c r="CP1980"/>
  <c r="CQ1980" s="1"/>
  <c r="CP1299"/>
  <c r="CQ1299" s="1"/>
  <c r="CP85"/>
  <c r="CQ85" s="1"/>
  <c r="CP1490"/>
  <c r="CQ1490" s="1"/>
  <c r="CP1675"/>
  <c r="CQ1675" s="1"/>
  <c r="CP1741"/>
  <c r="CQ1741" s="1"/>
  <c r="CP1529"/>
  <c r="CQ1529" s="1"/>
  <c r="CP1392"/>
  <c r="CQ1392" s="1"/>
  <c r="CP1473"/>
  <c r="CQ1473" s="1"/>
  <c r="CP1444"/>
  <c r="CQ1444" s="1"/>
  <c r="CP1397"/>
  <c r="CQ1397" s="1"/>
  <c r="CP970"/>
  <c r="CQ970" s="1"/>
  <c r="CP1880"/>
  <c r="CQ1880" s="1"/>
  <c r="CP1831"/>
  <c r="CQ1831" s="1"/>
  <c r="CP1312"/>
  <c r="CQ1312" s="1"/>
  <c r="CP1329"/>
  <c r="CQ1329" s="1"/>
  <c r="CP777"/>
  <c r="CQ777" s="1"/>
  <c r="CP1195"/>
  <c r="CQ1195" s="1"/>
  <c r="CP1565"/>
  <c r="CQ1565" s="1"/>
  <c r="CP1508"/>
  <c r="CQ1508" s="1"/>
  <c r="CP1515"/>
  <c r="CQ1515" s="1"/>
  <c r="CP1496"/>
  <c r="CQ1496" s="1"/>
  <c r="CP1497"/>
  <c r="CQ1497" s="1"/>
  <c r="CP555"/>
  <c r="CQ555" s="1"/>
  <c r="CP1784"/>
  <c r="CQ1784" s="1"/>
  <c r="CP1685"/>
  <c r="CQ1685" s="1"/>
  <c r="CP1643"/>
  <c r="CQ1643" s="1"/>
  <c r="CP1827"/>
  <c r="CQ1827" s="1"/>
  <c r="CP1646"/>
  <c r="CQ1646" s="1"/>
  <c r="CP1125"/>
  <c r="CQ1125" s="1"/>
  <c r="CP1551"/>
  <c r="CQ1551" s="1"/>
  <c r="CP1359"/>
  <c r="CQ1359" s="1"/>
  <c r="CP1224"/>
  <c r="CQ1224" s="1"/>
  <c r="CP1279"/>
  <c r="CQ1279" s="1"/>
  <c r="CP1683"/>
  <c r="CQ1683" s="1"/>
  <c r="CP1302"/>
  <c r="CQ1302" s="1"/>
  <c r="CP426"/>
  <c r="CQ426" s="1"/>
  <c r="CP1325"/>
  <c r="CQ1325" s="1"/>
  <c r="CP1852"/>
  <c r="CQ1852" s="1"/>
  <c r="CP1896"/>
  <c r="CQ1896" s="1"/>
  <c r="CP1689"/>
  <c r="CQ1689" s="1"/>
  <c r="CP1848"/>
  <c r="CQ1848" s="1"/>
  <c r="CP1474"/>
  <c r="CQ1474" s="1"/>
  <c r="CP1761"/>
  <c r="CQ1761" s="1"/>
  <c r="CP1908"/>
  <c r="CQ1908" s="1"/>
  <c r="CP1640"/>
  <c r="CQ1640" s="1"/>
  <c r="CP1821"/>
  <c r="CQ1821" s="1"/>
  <c r="CP1433"/>
  <c r="CQ1433" s="1"/>
  <c r="CP1360"/>
  <c r="CQ1360" s="1"/>
  <c r="CP1388"/>
  <c r="CQ1388" s="1"/>
  <c r="CP1311"/>
  <c r="CQ1311" s="1"/>
  <c r="CP1582"/>
  <c r="CQ1582" s="1"/>
  <c r="CP1638"/>
  <c r="CQ1638" s="1"/>
  <c r="CP1621"/>
  <c r="CQ1621" s="1"/>
  <c r="CP1283"/>
  <c r="CQ1283" s="1"/>
  <c r="CP1434"/>
  <c r="CQ1434" s="1"/>
  <c r="CP1681"/>
  <c r="CQ1681" s="1"/>
  <c r="CP222"/>
  <c r="CQ222" s="1"/>
  <c r="CP1568"/>
  <c r="CQ1568" s="1"/>
  <c r="CP1663"/>
  <c r="CQ1663" s="1"/>
  <c r="CP1505"/>
  <c r="CQ1505" s="1"/>
  <c r="CP1594"/>
  <c r="CQ1594" s="1"/>
  <c r="CP1471"/>
  <c r="CQ1471" s="1"/>
  <c r="CP1812"/>
  <c r="CQ1812" s="1"/>
  <c r="CP1975"/>
  <c r="CQ1975" s="1"/>
  <c r="CP2000"/>
  <c r="CQ2000" s="1"/>
  <c r="CP1875"/>
  <c r="CQ1875" s="1"/>
  <c r="CP1247"/>
  <c r="CQ1247" s="1"/>
  <c r="CP1225"/>
  <c r="CQ1225" s="1"/>
  <c r="CP1988"/>
  <c r="CQ1988" s="1"/>
  <c r="CP397"/>
  <c r="CQ397" s="1"/>
  <c r="CP1892"/>
  <c r="CQ1892" s="1"/>
  <c r="CP546"/>
  <c r="CQ546" s="1"/>
  <c r="CP1008"/>
  <c r="CQ1008" s="1"/>
  <c r="CP1963"/>
  <c r="CQ1963" s="1"/>
  <c r="CP1559"/>
  <c r="CQ1559" s="1"/>
  <c r="CP1324"/>
  <c r="CQ1324" s="1"/>
  <c r="CP939"/>
  <c r="CQ939" s="1"/>
  <c r="CP1362"/>
  <c r="CQ1362" s="1"/>
  <c r="CP1418"/>
  <c r="CQ1418" s="1"/>
  <c r="CP1323"/>
  <c r="CQ1323" s="1"/>
  <c r="CP1968"/>
  <c r="CQ1968" s="1"/>
  <c r="CP1677"/>
  <c r="CQ1677" s="1"/>
  <c r="BC16" i="7"/>
  <c r="CP1910" i="1"/>
  <c r="CQ1910" s="1"/>
  <c r="CP161"/>
  <c r="CQ161" s="1"/>
  <c r="CP1694"/>
  <c r="CQ1694" s="1"/>
  <c r="CP964"/>
  <c r="CQ964" s="1"/>
  <c r="CP1786"/>
  <c r="CQ1786" s="1"/>
  <c r="CP1456"/>
  <c r="CQ1456" s="1"/>
  <c r="CP1813"/>
  <c r="CQ1813" s="1"/>
  <c r="CP1516"/>
  <c r="CQ1516" s="1"/>
  <c r="CP1476"/>
  <c r="CQ1476" s="1"/>
  <c r="CP1346"/>
  <c r="CQ1346" s="1"/>
  <c r="CP1737"/>
  <c r="CQ1737" s="1"/>
  <c r="CP1904"/>
  <c r="CQ1904" s="1"/>
  <c r="CP1672"/>
  <c r="CQ1672" s="1"/>
  <c r="CP771"/>
  <c r="CQ771" s="1"/>
  <c r="CP1614"/>
  <c r="CQ1614" s="1"/>
  <c r="CP1356"/>
  <c r="CQ1356" s="1"/>
  <c r="CP1566"/>
  <c r="CQ1566" s="1"/>
  <c r="CP91"/>
  <c r="CQ91" s="1"/>
  <c r="CP1724"/>
  <c r="CQ1724" s="1"/>
  <c r="CP1495"/>
  <c r="CQ1495" s="1"/>
  <c r="CP431"/>
  <c r="CQ431" s="1"/>
  <c r="CP1297"/>
  <c r="CQ1297" s="1"/>
  <c r="CP1181"/>
  <c r="CQ1181" s="1"/>
  <c r="CP1367"/>
  <c r="CQ1367" s="1"/>
  <c r="CP1438"/>
  <c r="CQ1438" s="1"/>
  <c r="CP1919"/>
  <c r="CQ1919" s="1"/>
  <c r="CP1182"/>
  <c r="CQ1182" s="1"/>
  <c r="CP1394"/>
  <c r="CQ1394" s="1"/>
  <c r="CP1560"/>
  <c r="CQ1560" s="1"/>
  <c r="CP1780"/>
  <c r="CQ1780" s="1"/>
  <c r="CP1921"/>
  <c r="CQ1921" s="1"/>
  <c r="CP1226"/>
  <c r="CQ1226" s="1"/>
  <c r="CP1284"/>
  <c r="CQ1284" s="1"/>
  <c r="CP1421"/>
  <c r="CQ1421" s="1"/>
  <c r="CP1814"/>
  <c r="CQ1814" s="1"/>
  <c r="CP1793"/>
  <c r="CQ1793" s="1"/>
  <c r="CP1281"/>
  <c r="CQ1281" s="1"/>
  <c r="CP1542"/>
  <c r="CQ1542" s="1"/>
  <c r="CP1803"/>
  <c r="CQ1803" s="1"/>
  <c r="CP1746"/>
  <c r="CQ1746" s="1"/>
  <c r="CP1013"/>
  <c r="CQ1013" s="1"/>
  <c r="CP432"/>
  <c r="CQ432" s="1"/>
  <c r="CP1517"/>
  <c r="CQ1517" s="1"/>
  <c r="CP1094"/>
  <c r="CQ1094" s="1"/>
  <c r="CP1717"/>
  <c r="CQ1717" s="1"/>
  <c r="CP1604"/>
  <c r="CQ1604" s="1"/>
  <c r="CP237"/>
  <c r="CQ237" s="1"/>
  <c r="CP1581"/>
  <c r="CQ1581" s="1"/>
  <c r="CP1512"/>
  <c r="CQ1512" s="1"/>
  <c r="CP1696"/>
  <c r="CQ1696" s="1"/>
  <c r="CP1687"/>
  <c r="CQ1687" s="1"/>
  <c r="CP1567"/>
  <c r="CQ1567" s="1"/>
  <c r="CP1937"/>
  <c r="CQ1937" s="1"/>
  <c r="CP1319"/>
  <c r="CQ1319" s="1"/>
  <c r="CP1870"/>
  <c r="CQ1870" s="1"/>
  <c r="CP1245"/>
  <c r="CQ1245" s="1"/>
  <c r="CP1652"/>
  <c r="CQ1652" s="1"/>
  <c r="CP1881"/>
  <c r="CQ1881" s="1"/>
  <c r="CP238"/>
  <c r="CQ238" s="1"/>
  <c r="CP1424"/>
  <c r="CQ1424" s="1"/>
  <c r="CP1570"/>
  <c r="CQ1570" s="1"/>
  <c r="CP1320"/>
  <c r="CQ1320" s="1"/>
  <c r="CP1924"/>
  <c r="CQ1924" s="1"/>
  <c r="CP1336"/>
  <c r="CQ1336" s="1"/>
  <c r="CP1981"/>
  <c r="CQ1981" s="1"/>
  <c r="CP1506"/>
  <c r="CQ1506" s="1"/>
  <c r="CP537"/>
  <c r="CQ537" s="1"/>
  <c r="CP1330"/>
  <c r="CQ1330" s="1"/>
  <c r="CP1697"/>
  <c r="CQ1697" s="1"/>
  <c r="CP1139"/>
  <c r="CQ1139" s="1"/>
  <c r="CP1236"/>
  <c r="CQ1236" s="1"/>
  <c r="CP1246"/>
  <c r="CQ1246" s="1"/>
  <c r="CP1884"/>
  <c r="CQ1884" s="1"/>
  <c r="CP1965"/>
  <c r="CQ1965" s="1"/>
  <c r="CP388"/>
  <c r="CQ388" s="1"/>
  <c r="CP1690"/>
  <c r="CQ1690" s="1"/>
  <c r="CP943"/>
  <c r="CQ943" s="1"/>
  <c r="CP1955"/>
  <c r="CQ1955" s="1"/>
  <c r="CP1141"/>
  <c r="CQ1141" s="1"/>
  <c r="CP1432"/>
  <c r="CQ1432" s="1"/>
  <c r="CP1384"/>
  <c r="CQ1384" s="1"/>
  <c r="CP1809"/>
  <c r="CQ1809" s="1"/>
  <c r="CP1450"/>
  <c r="CQ1450" s="1"/>
  <c r="CP1538"/>
  <c r="CQ1538" s="1"/>
  <c r="CP1511"/>
  <c r="CQ1511" s="1"/>
  <c r="CP1948"/>
  <c r="CQ1948" s="1"/>
  <c r="CP1525"/>
  <c r="CQ1525" s="1"/>
  <c r="CP227"/>
  <c r="CQ227" s="1"/>
  <c r="CP1242"/>
  <c r="CQ1242" s="1"/>
  <c r="CP1895"/>
  <c r="CQ1895" s="1"/>
  <c r="CP1503"/>
  <c r="CQ1503" s="1"/>
  <c r="CP1673"/>
  <c r="CQ1673" s="1"/>
  <c r="CP772"/>
  <c r="CQ772" s="1"/>
  <c r="CP1874"/>
  <c r="CQ1874" s="1"/>
  <c r="CP1423"/>
  <c r="CQ1423" s="1"/>
  <c r="CP1223"/>
  <c r="CQ1223" s="1"/>
  <c r="AY16" i="7"/>
  <c r="CP1593" i="1"/>
  <c r="CQ1593" s="1"/>
  <c r="CP1192"/>
  <c r="CQ1192" s="1"/>
  <c r="CP1914"/>
  <c r="CQ1914" s="1"/>
  <c r="CP1348"/>
  <c r="CQ1348" s="1"/>
  <c r="CP1472"/>
  <c r="CQ1472" s="1"/>
  <c r="CP1644"/>
  <c r="CQ1644" s="1"/>
  <c r="CP160"/>
  <c r="CQ160" s="1"/>
  <c r="CP1398"/>
  <c r="CQ1398" s="1"/>
  <c r="CP1613"/>
  <c r="CQ1613" s="1"/>
  <c r="CP1350"/>
  <c r="CQ1350" s="1"/>
  <c r="CP1338"/>
  <c r="CQ1338" s="1"/>
  <c r="CP1393"/>
  <c r="CQ1393" s="1"/>
  <c r="CP1260"/>
  <c r="CQ1260" s="1"/>
  <c r="CP1762"/>
  <c r="CQ1762" s="1"/>
  <c r="CP1885"/>
  <c r="CQ1885" s="1"/>
  <c r="CP790"/>
  <c r="CQ790" s="1"/>
  <c r="CP416"/>
  <c r="CQ416" s="1"/>
  <c r="CP820"/>
  <c r="CQ820" s="1"/>
  <c r="CP1994"/>
  <c r="CQ1994" s="1"/>
  <c r="CP1513"/>
  <c r="CQ1513" s="1"/>
  <c r="CP1791"/>
  <c r="CQ1791" s="1"/>
  <c r="CP758"/>
  <c r="CQ758" s="1"/>
  <c r="CP1217"/>
  <c r="CQ1217" s="1"/>
  <c r="CP1339"/>
  <c r="CQ1339" s="1"/>
  <c r="CP1313"/>
  <c r="CQ1313" s="1"/>
  <c r="CP1939"/>
  <c r="CQ1939" s="1"/>
  <c r="CP1745"/>
  <c r="CQ1745" s="1"/>
  <c r="CP1928"/>
  <c r="CQ1928" s="1"/>
  <c r="CP1868"/>
  <c r="CQ1868" s="1"/>
  <c r="CP1358"/>
  <c r="CQ1358" s="1"/>
  <c r="Y33" i="7"/>
  <c r="H26" i="6"/>
  <c r="H24" i="3"/>
  <c r="F16" i="7"/>
  <c r="Q16"/>
  <c r="Q18" s="1"/>
  <c r="Y16"/>
  <c r="AI16"/>
  <c r="AT16"/>
  <c r="S17"/>
  <c r="D32"/>
  <c r="O32"/>
  <c r="O34" s="1"/>
  <c r="W32"/>
  <c r="AG32"/>
  <c r="AQ32"/>
  <c r="P33"/>
  <c r="X33"/>
  <c r="H23" i="6"/>
  <c r="E16" i="7"/>
  <c r="P16"/>
  <c r="X16"/>
  <c r="AH16"/>
  <c r="AR16"/>
  <c r="P17"/>
  <c r="X17"/>
  <c r="H32"/>
  <c r="R32"/>
  <c r="R34" s="1"/>
  <c r="Z32"/>
  <c r="Z34" s="1"/>
  <c r="AJ32"/>
  <c r="AV32"/>
  <c r="S33"/>
  <c r="H10" i="6"/>
  <c r="H18"/>
  <c r="I16" i="7"/>
  <c r="S16"/>
  <c r="AC16"/>
  <c r="AK16"/>
  <c r="M17"/>
  <c r="U17"/>
  <c r="F32"/>
  <c r="Q32"/>
  <c r="Y32"/>
  <c r="Y34" s="1"/>
  <c r="AI32"/>
  <c r="AT32"/>
  <c r="R33"/>
  <c r="Z33"/>
  <c r="H31" i="6"/>
  <c r="H16" i="7"/>
  <c r="R16"/>
  <c r="Z16"/>
  <c r="AJ16"/>
  <c r="AV16"/>
  <c r="R17"/>
  <c r="Z17"/>
  <c r="T32"/>
  <c r="T34" s="1"/>
  <c r="AD32"/>
  <c r="AN32"/>
  <c r="M33"/>
  <c r="U33"/>
  <c r="H41" i="6"/>
  <c r="H34"/>
  <c r="M16" i="7"/>
  <c r="M18" s="1"/>
  <c r="U16"/>
  <c r="U18" s="1"/>
  <c r="AE16"/>
  <c r="AO16"/>
  <c r="O17"/>
  <c r="W17"/>
  <c r="I32"/>
  <c r="S32"/>
  <c r="AC32"/>
  <c r="AK32"/>
  <c r="L33"/>
  <c r="T33"/>
  <c r="H7" i="6"/>
  <c r="H38"/>
  <c r="L16" i="7"/>
  <c r="T16"/>
  <c r="AD16"/>
  <c r="AN16"/>
  <c r="L17"/>
  <c r="T17"/>
  <c r="C32"/>
  <c r="N32"/>
  <c r="N34" s="1"/>
  <c r="V32"/>
  <c r="V34" s="1"/>
  <c r="AF32"/>
  <c r="AP32"/>
  <c r="O33"/>
  <c r="W33"/>
  <c r="H21" i="3"/>
  <c r="D16" i="7"/>
  <c r="O16"/>
  <c r="W16"/>
  <c r="W18" s="1"/>
  <c r="AG16"/>
  <c r="AQ16"/>
  <c r="Q17"/>
  <c r="Y17"/>
  <c r="M32"/>
  <c r="U32"/>
  <c r="U34" s="1"/>
  <c r="AE32"/>
  <c r="AO32"/>
  <c r="N33"/>
  <c r="V33"/>
  <c r="H15" i="6"/>
  <c r="C16" i="7"/>
  <c r="N16"/>
  <c r="V16"/>
  <c r="AF16"/>
  <c r="AP16"/>
  <c r="N17"/>
  <c r="V17"/>
  <c r="E32"/>
  <c r="P32"/>
  <c r="P34" s="1"/>
  <c r="X32"/>
  <c r="X34" s="1"/>
  <c r="AH32"/>
  <c r="AR32"/>
  <c r="Q33"/>
  <c r="BD16"/>
  <c r="CP1751" i="1"/>
  <c r="CQ1751" s="1"/>
  <c r="CP1357"/>
  <c r="CQ1357" s="1"/>
  <c r="CP1851"/>
  <c r="CQ1851" s="1"/>
  <c r="CP1262"/>
  <c r="CQ1262" s="1"/>
  <c r="CP1873"/>
  <c r="CQ1873" s="1"/>
  <c r="CP1959"/>
  <c r="CQ1959" s="1"/>
  <c r="CP1361"/>
  <c r="CQ1361" s="1"/>
  <c r="CP1797"/>
  <c r="CQ1797" s="1"/>
  <c r="CP1502"/>
  <c r="CQ1502" s="1"/>
  <c r="CP1798"/>
  <c r="CQ1798" s="1"/>
  <c r="CP1686"/>
  <c r="CQ1686" s="1"/>
  <c r="CP1208"/>
  <c r="CQ1208" s="1"/>
  <c r="CP1461"/>
  <c r="CQ1461" s="1"/>
  <c r="CP1556"/>
  <c r="CQ1556" s="1"/>
  <c r="CP1243"/>
  <c r="CQ1243" s="1"/>
  <c r="CP1990"/>
  <c r="CQ1990" s="1"/>
  <c r="CP1235"/>
  <c r="CQ1235" s="1"/>
  <c r="CP1462"/>
  <c r="CQ1462" s="1"/>
  <c r="CP1736"/>
  <c r="CQ1736" s="1"/>
  <c r="CP774"/>
  <c r="CQ774" s="1"/>
  <c r="CP1902"/>
  <c r="CQ1902" s="1"/>
  <c r="CP831"/>
  <c r="CQ831" s="1"/>
  <c r="CP1420"/>
  <c r="CQ1420" s="1"/>
  <c r="CP1441"/>
  <c r="CQ1441" s="1"/>
  <c r="CP1349"/>
  <c r="CQ1349" s="1"/>
  <c r="CP1993"/>
  <c r="CQ1993" s="1"/>
  <c r="CP1491"/>
  <c r="CQ1491" s="1"/>
  <c r="CP427"/>
  <c r="CQ427" s="1"/>
  <c r="CP1834"/>
  <c r="CQ1834" s="1"/>
  <c r="CP1692"/>
  <c r="CQ1692" s="1"/>
  <c r="CP1164"/>
  <c r="CQ1164" s="1"/>
  <c r="CP1385"/>
  <c r="CQ1385" s="1"/>
  <c r="CP1492"/>
  <c r="CQ1492" s="1"/>
  <c r="CP1410"/>
  <c r="CQ1410" s="1"/>
  <c r="CP1693"/>
  <c r="CQ1693" s="1"/>
  <c r="CP1232"/>
  <c r="CQ1232" s="1"/>
  <c r="CP1196"/>
  <c r="CQ1196" s="1"/>
  <c r="AX16" i="7"/>
  <c r="CP1907" i="1"/>
  <c r="CQ1907" s="1"/>
  <c r="CP1179"/>
  <c r="CQ1179" s="1"/>
  <c r="CP1785"/>
  <c r="CQ1785" s="1"/>
  <c r="CP1802"/>
  <c r="CQ1802" s="1"/>
  <c r="CP1353"/>
  <c r="CQ1353" s="1"/>
  <c r="CP940"/>
  <c r="CQ940" s="1"/>
  <c r="CP1839"/>
  <c r="CQ1839" s="1"/>
  <c r="CP1442"/>
  <c r="CQ1442" s="1"/>
  <c r="CP1453"/>
  <c r="CQ1453" s="1"/>
  <c r="CP1413"/>
  <c r="CQ1413" s="1"/>
  <c r="CP1940"/>
  <c r="CQ1940" s="1"/>
  <c r="CP1455"/>
  <c r="CQ1455" s="1"/>
  <c r="CP1823"/>
  <c r="CQ1823" s="1"/>
  <c r="CP1340"/>
  <c r="CQ1340" s="1"/>
  <c r="CP1399"/>
  <c r="CQ1399" s="1"/>
  <c r="CP1203"/>
  <c r="CQ1203" s="1"/>
  <c r="CP1303"/>
  <c r="CQ1303" s="1"/>
  <c r="CP1173"/>
  <c r="CQ1173" s="1"/>
  <c r="CP1371"/>
  <c r="CQ1371" s="1"/>
  <c r="CP1956"/>
  <c r="CQ1956" s="1"/>
  <c r="CP996"/>
  <c r="CQ996" s="1"/>
  <c r="CP1756"/>
  <c r="CQ1756" s="1"/>
  <c r="CP1603"/>
  <c r="CQ1603" s="1"/>
  <c r="CP1298"/>
  <c r="CQ1298" s="1"/>
  <c r="CP1530"/>
  <c r="CQ1530" s="1"/>
  <c r="CP1354"/>
  <c r="CQ1354" s="1"/>
  <c r="CP1464"/>
  <c r="CQ1464" s="1"/>
  <c r="CP781"/>
  <c r="CQ781" s="1"/>
  <c r="CP1514"/>
  <c r="CQ1514" s="1"/>
  <c r="CP1266"/>
  <c r="CQ1266" s="1"/>
  <c r="CP1237"/>
  <c r="CQ1237" s="1"/>
  <c r="CP1419"/>
  <c r="CQ1419" s="1"/>
  <c r="CP1355"/>
  <c r="CQ1355" s="1"/>
  <c r="CP2001"/>
  <c r="CQ2001" s="1"/>
  <c r="CP1454"/>
  <c r="CQ1454" s="1"/>
  <c r="CP986"/>
  <c r="CQ986" s="1"/>
  <c r="CP1584"/>
  <c r="CQ1584" s="1"/>
  <c r="CP1920"/>
  <c r="CQ1920" s="1"/>
  <c r="CP1498"/>
  <c r="CQ1498" s="1"/>
  <c r="CP1883"/>
  <c r="CQ1883" s="1"/>
  <c r="CP252"/>
  <c r="CQ252" s="1"/>
  <c r="CP1534"/>
  <c r="CQ1534" s="1"/>
  <c r="CP1844"/>
  <c r="CQ1844" s="1"/>
  <c r="CP1854"/>
  <c r="CQ1854" s="1"/>
  <c r="CP1918"/>
  <c r="CQ1918" s="1"/>
  <c r="CP403"/>
  <c r="CQ403" s="1"/>
  <c r="CP1543"/>
  <c r="CQ1543" s="1"/>
  <c r="CP1230"/>
  <c r="CQ1230" s="1"/>
  <c r="CP1573"/>
  <c r="CQ1573" s="1"/>
  <c r="CP1332"/>
  <c r="CQ1332" s="1"/>
  <c r="CP1214"/>
  <c r="CQ1214" s="1"/>
  <c r="CP1974"/>
  <c r="CQ1974" s="1"/>
  <c r="CP1611"/>
  <c r="CQ1611" s="1"/>
  <c r="CP1504"/>
  <c r="CQ1504" s="1"/>
  <c r="CP1328"/>
  <c r="CQ1328" s="1"/>
  <c r="CP1843"/>
  <c r="CQ1843" s="1"/>
  <c r="CP1662"/>
  <c r="CQ1662" s="1"/>
  <c r="CP1634"/>
  <c r="CQ1634" s="1"/>
  <c r="CP1276"/>
  <c r="CQ1276" s="1"/>
  <c r="CP1539"/>
  <c r="CQ1539" s="1"/>
  <c r="CP1227"/>
  <c r="CQ1227" s="1"/>
  <c r="CP1989"/>
  <c r="CQ1989" s="1"/>
  <c r="CP438"/>
  <c r="CQ438" s="1"/>
  <c r="CP556"/>
  <c r="CQ556" s="1"/>
  <c r="CP1436"/>
  <c r="CQ1436" s="1"/>
  <c r="CP1665"/>
  <c r="CQ1665" s="1"/>
  <c r="CP1941"/>
  <c r="CQ1941" s="1"/>
  <c r="CP1898"/>
  <c r="CQ1898" s="1"/>
  <c r="CP1882"/>
  <c r="CQ1882" s="1"/>
  <c r="CP1569"/>
  <c r="CQ1569" s="1"/>
  <c r="CP1571"/>
  <c r="CQ1571" s="1"/>
  <c r="CP1572"/>
  <c r="CQ1572" s="1"/>
  <c r="CP1449"/>
  <c r="CQ1449" s="1"/>
  <c r="CP1274"/>
  <c r="CQ1274" s="1"/>
  <c r="CP1215"/>
  <c r="CQ1215" s="1"/>
  <c r="CP1228"/>
  <c r="CQ1228" s="1"/>
  <c r="AZ16" i="7"/>
  <c r="CP1817" i="1"/>
  <c r="CQ1817" s="1"/>
  <c r="CP1799"/>
  <c r="CQ1799" s="1"/>
  <c r="CP1832"/>
  <c r="CQ1832" s="1"/>
  <c r="CP1596"/>
  <c r="CQ1596" s="1"/>
  <c r="CP1337"/>
  <c r="CQ1337" s="1"/>
  <c r="CP1721"/>
  <c r="CQ1721" s="1"/>
  <c r="CP1558"/>
  <c r="CQ1558" s="1"/>
  <c r="CP1285"/>
  <c r="CQ1285" s="1"/>
  <c r="CP1264"/>
  <c r="CQ1264" s="1"/>
  <c r="CP1878"/>
  <c r="CQ1878" s="1"/>
  <c r="CP1935"/>
  <c r="CQ1935" s="1"/>
  <c r="CP1639"/>
  <c r="CQ1639" s="1"/>
  <c r="CP1335"/>
  <c r="CQ1335" s="1"/>
  <c r="CP1641"/>
  <c r="CQ1641" s="1"/>
  <c r="CP226"/>
  <c r="CQ226" s="1"/>
  <c r="CP1752"/>
  <c r="CQ1752" s="1"/>
  <c r="CP548"/>
  <c r="CQ548" s="1"/>
  <c r="BA16" i="7"/>
  <c r="CP396" i="1"/>
  <c r="CQ396" s="1"/>
  <c r="CP1174"/>
  <c r="CQ1174" s="1"/>
  <c r="CP1169"/>
  <c r="CQ1169" s="1"/>
  <c r="CP1263"/>
  <c r="CQ1263" s="1"/>
  <c r="CP1642"/>
  <c r="CQ1642" s="1"/>
  <c r="CP392"/>
  <c r="CQ392" s="1"/>
  <c r="CP1202"/>
  <c r="CQ1202" s="1"/>
  <c r="CP1976"/>
  <c r="CQ1976" s="1"/>
  <c r="CP387"/>
  <c r="CQ387" s="1"/>
  <c r="CP1682"/>
  <c r="CQ1682" s="1"/>
  <c r="CP1674"/>
  <c r="CQ1674" s="1"/>
  <c r="CP1564"/>
  <c r="CQ1564" s="1"/>
  <c r="CP1706"/>
  <c r="CQ1706" s="1"/>
  <c r="CP1960"/>
  <c r="CQ1960" s="1"/>
  <c r="CP1425"/>
  <c r="CQ1425" s="1"/>
  <c r="CP1718"/>
  <c r="CQ1718" s="1"/>
  <c r="CP1979"/>
  <c r="CQ1979" s="1"/>
  <c r="CP1906"/>
  <c r="CQ1906" s="1"/>
  <c r="CP1552"/>
  <c r="CQ1552" s="1"/>
  <c r="CP1370"/>
  <c r="CQ1370" s="1"/>
  <c r="CP1962"/>
  <c r="CQ1962" s="1"/>
  <c r="CP1390"/>
  <c r="CQ1390" s="1"/>
  <c r="CP1248"/>
  <c r="CQ1248" s="1"/>
  <c r="CP1801"/>
  <c r="CQ1801" s="1"/>
  <c r="CP1117"/>
  <c r="CQ1117" s="1"/>
  <c r="CP1292"/>
  <c r="CQ1292" s="1"/>
  <c r="CP1411"/>
  <c r="CQ1411" s="1"/>
  <c r="CP1178"/>
  <c r="CQ1178" s="1"/>
  <c r="CP1250"/>
  <c r="CQ1250" s="1"/>
  <c r="CP1653"/>
  <c r="CQ1653" s="1"/>
  <c r="CP1654"/>
  <c r="CQ1654" s="1"/>
  <c r="CP1808"/>
  <c r="CQ1808" s="1"/>
  <c r="CP759"/>
  <c r="CQ759" s="1"/>
  <c r="CP1386"/>
  <c r="CQ1386" s="1"/>
  <c r="CP1787"/>
  <c r="CQ1787" s="1"/>
  <c r="CP1840"/>
  <c r="CQ1840" s="1"/>
  <c r="CP835"/>
  <c r="CQ835" s="1"/>
  <c r="H45" i="5"/>
  <c r="H53" i="3"/>
  <c r="H10" i="5"/>
  <c r="H26"/>
  <c r="H41"/>
  <c r="H50" i="3"/>
  <c r="H7" i="5"/>
  <c r="H23"/>
  <c r="H38"/>
  <c r="AB16" i="4"/>
  <c r="X16"/>
  <c r="X18" s="1"/>
  <c r="T16"/>
  <c r="P16"/>
  <c r="P18" s="1"/>
  <c r="Z17"/>
  <c r="V17"/>
  <c r="R17"/>
  <c r="N32"/>
  <c r="Z33"/>
  <c r="V33"/>
  <c r="R33"/>
  <c r="AB32"/>
  <c r="X32"/>
  <c r="T32"/>
  <c r="P32"/>
  <c r="P34" s="1"/>
  <c r="G32"/>
  <c r="H32"/>
  <c r="AE16"/>
  <c r="AL32"/>
  <c r="AH32"/>
  <c r="AL16"/>
  <c r="AH16"/>
  <c r="AP16"/>
  <c r="AR32"/>
  <c r="AR16"/>
  <c r="AV32"/>
  <c r="N16"/>
  <c r="Y16"/>
  <c r="U16"/>
  <c r="Q16"/>
  <c r="N17"/>
  <c r="Y17"/>
  <c r="U17"/>
  <c r="Q17"/>
  <c r="N33"/>
  <c r="Y33"/>
  <c r="U33"/>
  <c r="Q33"/>
  <c r="AA32"/>
  <c r="AA34" s="1"/>
  <c r="W32"/>
  <c r="S32"/>
  <c r="O32"/>
  <c r="G16"/>
  <c r="K16"/>
  <c r="AM32"/>
  <c r="AI32"/>
  <c r="AM16"/>
  <c r="AI16"/>
  <c r="AP32"/>
  <c r="AQ32"/>
  <c r="AQ16"/>
  <c r="H10" i="3"/>
  <c r="AX16" i="4"/>
  <c r="H61" i="3"/>
  <c r="H18" i="5"/>
  <c r="H34"/>
  <c r="H48"/>
  <c r="H58" i="3"/>
  <c r="H15" i="5"/>
  <c r="H31"/>
  <c r="AX32" i="4"/>
  <c r="C16"/>
  <c r="Z16"/>
  <c r="Z18" s="1"/>
  <c r="V16"/>
  <c r="V18" s="1"/>
  <c r="R16"/>
  <c r="AB17"/>
  <c r="X17"/>
  <c r="T17"/>
  <c r="P17"/>
  <c r="AB33"/>
  <c r="X33"/>
  <c r="T33"/>
  <c r="P33"/>
  <c r="Z32"/>
  <c r="Z34" s="1"/>
  <c r="V32"/>
  <c r="R32"/>
  <c r="R34" s="1"/>
  <c r="F16"/>
  <c r="J16"/>
  <c r="K32"/>
  <c r="AE32"/>
  <c r="AJ32"/>
  <c r="AF32"/>
  <c r="AJ16"/>
  <c r="AF16"/>
  <c r="AT32"/>
  <c r="AT16"/>
  <c r="AV16"/>
  <c r="C32"/>
  <c r="AA16"/>
  <c r="W16"/>
  <c r="S16"/>
  <c r="O16"/>
  <c r="AA17"/>
  <c r="W17"/>
  <c r="S17"/>
  <c r="O17"/>
  <c r="AA33"/>
  <c r="W33"/>
  <c r="S33"/>
  <c r="O33"/>
  <c r="Y32"/>
  <c r="U32"/>
  <c r="U34" s="1"/>
  <c r="Q32"/>
  <c r="F32"/>
  <c r="H16"/>
  <c r="J32"/>
  <c r="AK32"/>
  <c r="AG32"/>
  <c r="AK16"/>
  <c r="AG16"/>
  <c r="AS32"/>
  <c r="AS16"/>
  <c r="H7" i="3"/>
  <c r="CP1161" i="1"/>
  <c r="CQ1161" s="1"/>
  <c r="CP1159"/>
  <c r="CQ1159" s="1"/>
  <c r="CP1157"/>
  <c r="CQ1157" s="1"/>
  <c r="CP1155"/>
  <c r="CQ1155" s="1"/>
  <c r="CP1153"/>
  <c r="CQ1153" s="1"/>
  <c r="CP1151"/>
  <c r="CQ1151" s="1"/>
  <c r="CP1149"/>
  <c r="CQ1149" s="1"/>
  <c r="CP1147"/>
  <c r="CQ1147" s="1"/>
  <c r="CP1145"/>
  <c r="CQ1145" s="1"/>
  <c r="CP1138"/>
  <c r="CQ1138" s="1"/>
  <c r="CP1136"/>
  <c r="CQ1136" s="1"/>
  <c r="CP1134"/>
  <c r="CQ1134" s="1"/>
  <c r="CP1131"/>
  <c r="CQ1131" s="1"/>
  <c r="CP1129"/>
  <c r="CQ1129" s="1"/>
  <c r="CP1127"/>
  <c r="CQ1127" s="1"/>
  <c r="CP1124"/>
  <c r="CQ1124" s="1"/>
  <c r="CP1122"/>
  <c r="CQ1122" s="1"/>
  <c r="CP1119"/>
  <c r="CQ1119" s="1"/>
  <c r="CP1116"/>
  <c r="CQ1116" s="1"/>
  <c r="CP1114"/>
  <c r="CQ1114" s="1"/>
  <c r="CP1111"/>
  <c r="CQ1111" s="1"/>
  <c r="CP1109"/>
  <c r="CQ1109" s="1"/>
  <c r="CP1107"/>
  <c r="CQ1107" s="1"/>
  <c r="CP1105"/>
  <c r="CQ1105" s="1"/>
  <c r="CP1102"/>
  <c r="CQ1102" s="1"/>
  <c r="CP1100"/>
  <c r="CQ1100" s="1"/>
  <c r="CP1098"/>
  <c r="CQ1098" s="1"/>
  <c r="CP1096"/>
  <c r="CQ1096" s="1"/>
  <c r="CP1093"/>
  <c r="CQ1093" s="1"/>
  <c r="CP1091"/>
  <c r="CQ1091" s="1"/>
  <c r="CP1089"/>
  <c r="CQ1089" s="1"/>
  <c r="CP1087"/>
  <c r="CQ1087" s="1"/>
  <c r="CP1084"/>
  <c r="CQ1084" s="1"/>
  <c r="CP1082"/>
  <c r="CQ1082" s="1"/>
  <c r="CP1079"/>
  <c r="CQ1079" s="1"/>
  <c r="CP1076"/>
  <c r="CQ1076" s="1"/>
  <c r="CP1074"/>
  <c r="CQ1074" s="1"/>
  <c r="CP1071"/>
  <c r="CQ1071" s="1"/>
  <c r="CP1069"/>
  <c r="CQ1069" s="1"/>
  <c r="CP1067"/>
  <c r="CQ1067" s="1"/>
  <c r="CP1065"/>
  <c r="CQ1065" s="1"/>
  <c r="CP1062"/>
  <c r="CQ1062" s="1"/>
  <c r="CP1060"/>
  <c r="CQ1060" s="1"/>
  <c r="CP1058"/>
  <c r="CQ1058" s="1"/>
  <c r="CP1056"/>
  <c r="CQ1056" s="1"/>
  <c r="CP1053"/>
  <c r="CQ1053" s="1"/>
  <c r="CP1050"/>
  <c r="CQ1050" s="1"/>
  <c r="CP1048"/>
  <c r="CQ1048" s="1"/>
  <c r="CP1044"/>
  <c r="CQ1044" s="1"/>
  <c r="CP1042"/>
  <c r="CQ1042" s="1"/>
  <c r="CP1040"/>
  <c r="CQ1040" s="1"/>
  <c r="CP1037"/>
  <c r="CQ1037" s="1"/>
  <c r="CP1035"/>
  <c r="CQ1035" s="1"/>
  <c r="CP1032"/>
  <c r="CQ1032" s="1"/>
  <c r="CP1029"/>
  <c r="CQ1029" s="1"/>
  <c r="CP1026"/>
  <c r="CQ1026" s="1"/>
  <c r="CP1024"/>
  <c r="CQ1024" s="1"/>
  <c r="CP1022"/>
  <c r="CQ1022" s="1"/>
  <c r="CP1020"/>
  <c r="CQ1020" s="1"/>
  <c r="CP1018"/>
  <c r="CQ1018" s="1"/>
  <c r="CP1016"/>
  <c r="CQ1016" s="1"/>
  <c r="CP1014"/>
  <c r="CQ1014" s="1"/>
  <c r="CP1010"/>
  <c r="CQ1010" s="1"/>
  <c r="CP1007"/>
  <c r="CQ1007" s="1"/>
  <c r="CP1005"/>
  <c r="CQ1005" s="1"/>
  <c r="CP1003"/>
  <c r="CQ1003" s="1"/>
  <c r="CP834"/>
  <c r="CQ834" s="1"/>
  <c r="CP102"/>
  <c r="CQ102" s="1"/>
  <c r="CP463"/>
  <c r="CQ463" s="1"/>
  <c r="CP579"/>
  <c r="CQ579" s="1"/>
  <c r="CP1001"/>
  <c r="CQ1001" s="1"/>
  <c r="CP185"/>
  <c r="CQ185" s="1"/>
  <c r="CP829"/>
  <c r="CQ829" s="1"/>
  <c r="CP256"/>
  <c r="CQ256" s="1"/>
  <c r="CP1000"/>
  <c r="CQ1000" s="1"/>
  <c r="CP461"/>
  <c r="CQ461" s="1"/>
  <c r="CP577"/>
  <c r="CQ577" s="1"/>
  <c r="CP460"/>
  <c r="CQ460" s="1"/>
  <c r="CP827"/>
  <c r="CQ827" s="1"/>
  <c r="CP459"/>
  <c r="CQ459" s="1"/>
  <c r="CP183"/>
  <c r="CQ183" s="1"/>
  <c r="CP458"/>
  <c r="CQ458" s="1"/>
  <c r="CP999"/>
  <c r="CQ999" s="1"/>
  <c r="CP576"/>
  <c r="CQ576" s="1"/>
  <c r="CP575"/>
  <c r="CQ575" s="1"/>
  <c r="CP821"/>
  <c r="CQ821" s="1"/>
  <c r="CP100"/>
  <c r="CQ100" s="1"/>
  <c r="CP456"/>
  <c r="CQ456" s="1"/>
  <c r="CP574"/>
  <c r="CQ574" s="1"/>
  <c r="CP179"/>
  <c r="CQ179" s="1"/>
  <c r="CP251"/>
  <c r="CQ251" s="1"/>
  <c r="CP995"/>
  <c r="CQ995" s="1"/>
  <c r="CP177"/>
  <c r="CQ177" s="1"/>
  <c r="CP176"/>
  <c r="CQ176" s="1"/>
  <c r="CP97"/>
  <c r="CQ97" s="1"/>
  <c r="CP175"/>
  <c r="CQ175" s="1"/>
  <c r="CP573"/>
  <c r="CQ573" s="1"/>
  <c r="CP250"/>
  <c r="CQ250" s="1"/>
  <c r="CP453"/>
  <c r="CQ453" s="1"/>
  <c r="CP819"/>
  <c r="CQ819" s="1"/>
  <c r="CP571"/>
  <c r="CQ571" s="1"/>
  <c r="CP570"/>
  <c r="CQ570" s="1"/>
  <c r="CP990"/>
  <c r="CQ990" s="1"/>
  <c r="CP989"/>
  <c r="CQ989" s="1"/>
  <c r="CP988"/>
  <c r="CQ988" s="1"/>
  <c r="CP450"/>
  <c r="CQ450" s="1"/>
  <c r="CP173"/>
  <c r="CQ173" s="1"/>
  <c r="CP449"/>
  <c r="CQ449" s="1"/>
  <c r="CP37"/>
  <c r="CQ37" s="1"/>
  <c r="CP448"/>
  <c r="CQ448" s="1"/>
  <c r="CP815"/>
  <c r="CQ815" s="1"/>
  <c r="CP814"/>
  <c r="CQ814" s="1"/>
  <c r="CP813"/>
  <c r="CQ813" s="1"/>
  <c r="CP171"/>
  <c r="CQ171" s="1"/>
  <c r="CP446"/>
  <c r="CQ446" s="1"/>
  <c r="CP811"/>
  <c r="CQ811" s="1"/>
  <c r="CP169"/>
  <c r="CQ169" s="1"/>
  <c r="CP445"/>
  <c r="CQ445" s="1"/>
  <c r="CP568"/>
  <c r="CQ568" s="1"/>
  <c r="CP444"/>
  <c r="CQ444" s="1"/>
  <c r="CP443"/>
  <c r="CQ443" s="1"/>
  <c r="CP93"/>
  <c r="CQ93" s="1"/>
  <c r="CP980"/>
  <c r="CQ980" s="1"/>
  <c r="CP806"/>
  <c r="CQ806" s="1"/>
  <c r="CP804"/>
  <c r="CQ804" s="1"/>
  <c r="CP803"/>
  <c r="CQ803" s="1"/>
  <c r="CP246"/>
  <c r="CQ246" s="1"/>
  <c r="CP801"/>
  <c r="CQ801" s="1"/>
  <c r="CP976"/>
  <c r="CQ976" s="1"/>
  <c r="CP798"/>
  <c r="CQ798" s="1"/>
  <c r="CP797"/>
  <c r="CQ797" s="1"/>
  <c r="CP566"/>
  <c r="CQ566" s="1"/>
  <c r="CP440"/>
  <c r="CQ440" s="1"/>
  <c r="CP564"/>
  <c r="CQ564" s="1"/>
  <c r="CP36"/>
  <c r="CQ36" s="1"/>
  <c r="CP437"/>
  <c r="CQ437" s="1"/>
  <c r="CP436"/>
  <c r="CQ436" s="1"/>
  <c r="CP793"/>
  <c r="CQ793" s="1"/>
  <c r="CP792"/>
  <c r="CQ792" s="1"/>
  <c r="CP92"/>
  <c r="CQ92" s="1"/>
  <c r="CP791"/>
  <c r="CQ791" s="1"/>
  <c r="CP560"/>
  <c r="CQ560" s="1"/>
  <c r="CP974"/>
  <c r="CQ974" s="1"/>
  <c r="CP789"/>
  <c r="CQ789" s="1"/>
  <c r="CP559"/>
  <c r="CQ559" s="1"/>
  <c r="CP973"/>
  <c r="CQ973" s="1"/>
  <c r="CP433"/>
  <c r="CQ433" s="1"/>
  <c r="CP430"/>
  <c r="CQ430" s="1"/>
  <c r="CP165"/>
  <c r="CQ165" s="1"/>
  <c r="CP90"/>
  <c r="CQ90" s="1"/>
  <c r="CP420"/>
  <c r="CQ420" s="1"/>
  <c r="CP34"/>
  <c r="CQ34" s="1"/>
  <c r="CP963"/>
  <c r="CQ963" s="1"/>
  <c r="CP33"/>
  <c r="CQ33" s="1"/>
  <c r="CP162"/>
  <c r="CQ162" s="1"/>
  <c r="CP962"/>
  <c r="CQ962" s="1"/>
  <c r="CP415"/>
  <c r="CQ415" s="1"/>
  <c r="CP768"/>
  <c r="CQ768" s="1"/>
  <c r="CP414"/>
  <c r="CQ414" s="1"/>
  <c r="CP87"/>
  <c r="CQ87" s="1"/>
  <c r="CP232"/>
  <c r="CQ232" s="1"/>
  <c r="CP86"/>
  <c r="CQ86" s="1"/>
  <c r="CP959"/>
  <c r="CQ959" s="1"/>
  <c r="CP157"/>
  <c r="CQ157" s="1"/>
  <c r="CP231"/>
  <c r="CQ231" s="1"/>
  <c r="CP761"/>
  <c r="CQ761" s="1"/>
  <c r="CP957"/>
  <c r="CQ957" s="1"/>
  <c r="CP956"/>
  <c r="CQ956" s="1"/>
  <c r="CP84"/>
  <c r="CQ84" s="1"/>
  <c r="CP955"/>
  <c r="CQ955" s="1"/>
  <c r="CP407"/>
  <c r="CQ407" s="1"/>
  <c r="CP756"/>
  <c r="CQ756" s="1"/>
  <c r="CP228"/>
  <c r="CQ228" s="1"/>
  <c r="CP83"/>
  <c r="CQ83" s="1"/>
  <c r="CP952"/>
  <c r="CQ952" s="1"/>
  <c r="CP404"/>
  <c r="CQ404" s="1"/>
  <c r="CP82"/>
  <c r="CQ82" s="1"/>
  <c r="CP401"/>
  <c r="CQ401" s="1"/>
  <c r="CP400"/>
  <c r="CQ400" s="1"/>
  <c r="CP950"/>
  <c r="CQ950" s="1"/>
  <c r="CP751"/>
  <c r="CQ751" s="1"/>
  <c r="CP152"/>
  <c r="CQ152" s="1"/>
  <c r="CP151"/>
  <c r="CQ151" s="1"/>
  <c r="CP750"/>
  <c r="CQ750" s="1"/>
  <c r="CP395"/>
  <c r="CQ395" s="1"/>
  <c r="CP749"/>
  <c r="CQ749" s="1"/>
  <c r="CP748"/>
  <c r="CQ748" s="1"/>
  <c r="CP747"/>
  <c r="CQ747" s="1"/>
  <c r="CP746"/>
  <c r="CQ746" s="1"/>
  <c r="CP393"/>
  <c r="CQ393" s="1"/>
  <c r="CP941"/>
  <c r="CQ941" s="1"/>
  <c r="CP743"/>
  <c r="CQ743" s="1"/>
  <c r="CP390"/>
  <c r="CQ390" s="1"/>
  <c r="CP389"/>
  <c r="CQ389" s="1"/>
  <c r="CP542"/>
  <c r="CQ542" s="1"/>
  <c r="CP741"/>
  <c r="CQ741" s="1"/>
  <c r="CP740"/>
  <c r="CQ740" s="1"/>
  <c r="CP937"/>
  <c r="CQ937" s="1"/>
  <c r="CP386"/>
  <c r="CQ386" s="1"/>
  <c r="CP538"/>
  <c r="CQ538" s="1"/>
  <c r="CP936"/>
  <c r="CQ936" s="1"/>
  <c r="CP935"/>
  <c r="CQ935" s="1"/>
  <c r="CP385"/>
  <c r="CQ385" s="1"/>
  <c r="CP737"/>
  <c r="CQ737" s="1"/>
  <c r="CP736"/>
  <c r="CQ736" s="1"/>
  <c r="CP735"/>
  <c r="CQ735" s="1"/>
  <c r="CP77"/>
  <c r="CQ77" s="1"/>
  <c r="CP731"/>
  <c r="CQ731" s="1"/>
  <c r="CP730"/>
  <c r="CQ730" s="1"/>
  <c r="CP536"/>
  <c r="CQ536" s="1"/>
  <c r="CP729"/>
  <c r="CQ729" s="1"/>
  <c r="CP379"/>
  <c r="CQ379" s="1"/>
  <c r="CP534"/>
  <c r="CQ534" s="1"/>
  <c r="CP933"/>
  <c r="CQ933" s="1"/>
  <c r="CP727"/>
  <c r="CQ727" s="1"/>
  <c r="CP932"/>
  <c r="CQ932" s="1"/>
  <c r="CP931"/>
  <c r="CQ931" s="1"/>
  <c r="CP221"/>
  <c r="CQ221" s="1"/>
  <c r="CP725"/>
  <c r="CQ725" s="1"/>
  <c r="CP930"/>
  <c r="CQ930" s="1"/>
  <c r="CP146"/>
  <c r="CQ146" s="1"/>
  <c r="CP145"/>
  <c r="CQ145" s="1"/>
  <c r="CP75"/>
  <c r="CQ75" s="1"/>
  <c r="CP531"/>
  <c r="CQ531" s="1"/>
  <c r="CP928"/>
  <c r="CQ928" s="1"/>
  <c r="CP927"/>
  <c r="CQ927" s="1"/>
  <c r="CP926"/>
  <c r="CQ926" s="1"/>
  <c r="CP219"/>
  <c r="CQ219" s="1"/>
  <c r="CP25"/>
  <c r="CQ25" s="1"/>
  <c r="CP144"/>
  <c r="CQ144" s="1"/>
  <c r="CP371"/>
  <c r="CQ371" s="1"/>
  <c r="CP719"/>
  <c r="CQ719" s="1"/>
  <c r="CP370"/>
  <c r="CQ370" s="1"/>
  <c r="CP369"/>
  <c r="CQ369" s="1"/>
  <c r="CP716"/>
  <c r="CQ716" s="1"/>
  <c r="CP528"/>
  <c r="CQ528" s="1"/>
  <c r="CP143"/>
  <c r="CQ143" s="1"/>
  <c r="CP923"/>
  <c r="CQ923" s="1"/>
  <c r="CP714"/>
  <c r="CQ714" s="1"/>
  <c r="CP713"/>
  <c r="CQ713" s="1"/>
  <c r="CP711"/>
  <c r="CQ711" s="1"/>
  <c r="CP527"/>
  <c r="CQ527" s="1"/>
  <c r="CP365"/>
  <c r="CQ365" s="1"/>
  <c r="CP709"/>
  <c r="CQ709" s="1"/>
  <c r="CP708"/>
  <c r="CQ708" s="1"/>
  <c r="CP141"/>
  <c r="CQ141" s="1"/>
  <c r="CP217"/>
  <c r="CQ217" s="1"/>
  <c r="CP920"/>
  <c r="CQ920" s="1"/>
  <c r="CP364"/>
  <c r="CQ364" s="1"/>
  <c r="CP706"/>
  <c r="CQ706" s="1"/>
  <c r="CP704"/>
  <c r="CQ704" s="1"/>
  <c r="CP703"/>
  <c r="CQ703" s="1"/>
  <c r="CP1163"/>
  <c r="CQ1163" s="1"/>
  <c r="CP1160"/>
  <c r="CQ1160" s="1"/>
  <c r="CP1158"/>
  <c r="CQ1158" s="1"/>
  <c r="CP1156"/>
  <c r="CQ1156" s="1"/>
  <c r="CP1154"/>
  <c r="CQ1154" s="1"/>
  <c r="CP1152"/>
  <c r="CQ1152" s="1"/>
  <c r="CP1150"/>
  <c r="CQ1150" s="1"/>
  <c r="CP1148"/>
  <c r="CQ1148" s="1"/>
  <c r="CP1146"/>
  <c r="CQ1146" s="1"/>
  <c r="CP1140"/>
  <c r="CQ1140" s="1"/>
  <c r="CP1137"/>
  <c r="CQ1137" s="1"/>
  <c r="CP1135"/>
  <c r="CQ1135" s="1"/>
  <c r="CP1133"/>
  <c r="CQ1133" s="1"/>
  <c r="CP1130"/>
  <c r="CQ1130" s="1"/>
  <c r="CP1128"/>
  <c r="CQ1128" s="1"/>
  <c r="CP1126"/>
  <c r="CQ1126" s="1"/>
  <c r="CP1123"/>
  <c r="CQ1123" s="1"/>
  <c r="CP1120"/>
  <c r="CQ1120" s="1"/>
  <c r="CP1118"/>
  <c r="CQ1118" s="1"/>
  <c r="CP1115"/>
  <c r="CQ1115" s="1"/>
  <c r="CP1113"/>
  <c r="CQ1113" s="1"/>
  <c r="CP1110"/>
  <c r="CQ1110" s="1"/>
  <c r="CP1108"/>
  <c r="CQ1108" s="1"/>
  <c r="CP1106"/>
  <c r="CQ1106" s="1"/>
  <c r="CP1104"/>
  <c r="CQ1104" s="1"/>
  <c r="CP1101"/>
  <c r="CQ1101" s="1"/>
  <c r="CP1099"/>
  <c r="CQ1099" s="1"/>
  <c r="CP1097"/>
  <c r="CQ1097" s="1"/>
  <c r="CP1095"/>
  <c r="CQ1095" s="1"/>
  <c r="CP1092"/>
  <c r="CQ1092" s="1"/>
  <c r="CP1090"/>
  <c r="CQ1090" s="1"/>
  <c r="CP1088"/>
  <c r="CQ1088" s="1"/>
  <c r="CP1086"/>
  <c r="CQ1086" s="1"/>
  <c r="CP1083"/>
  <c r="CQ1083" s="1"/>
  <c r="CP1080"/>
  <c r="CQ1080" s="1"/>
  <c r="CP1078"/>
  <c r="CQ1078" s="1"/>
  <c r="CP1075"/>
  <c r="CQ1075" s="1"/>
  <c r="CP1073"/>
  <c r="CQ1073" s="1"/>
  <c r="CP1070"/>
  <c r="CQ1070" s="1"/>
  <c r="CP1068"/>
  <c r="CQ1068" s="1"/>
  <c r="CP1066"/>
  <c r="CQ1066" s="1"/>
  <c r="CP1063"/>
  <c r="CQ1063" s="1"/>
  <c r="CP1061"/>
  <c r="CQ1061" s="1"/>
  <c r="CP1059"/>
  <c r="CQ1059" s="1"/>
  <c r="CP1057"/>
  <c r="CQ1057" s="1"/>
  <c r="CP1054"/>
  <c r="CQ1054" s="1"/>
  <c r="CP1052"/>
  <c r="CQ1052" s="1"/>
  <c r="CP1049"/>
  <c r="CQ1049" s="1"/>
  <c r="CP1046"/>
  <c r="CQ1046" s="1"/>
  <c r="CP1043"/>
  <c r="CQ1043" s="1"/>
  <c r="CP1041"/>
  <c r="CQ1041" s="1"/>
  <c r="CP1038"/>
  <c r="CQ1038" s="1"/>
  <c r="CP1036"/>
  <c r="CQ1036" s="1"/>
  <c r="CP1034"/>
  <c r="CQ1034" s="1"/>
  <c r="CP1031"/>
  <c r="CQ1031" s="1"/>
  <c r="CP1027"/>
  <c r="CQ1027" s="1"/>
  <c r="CP1025"/>
  <c r="CQ1025" s="1"/>
  <c r="CP1023"/>
  <c r="CQ1023" s="1"/>
  <c r="CP1021"/>
  <c r="CQ1021" s="1"/>
  <c r="CP1019"/>
  <c r="CQ1019" s="1"/>
  <c r="CP1017"/>
  <c r="CQ1017" s="1"/>
  <c r="CP1015"/>
  <c r="CQ1015" s="1"/>
  <c r="CP1011"/>
  <c r="CQ1011" s="1"/>
  <c r="CP1009"/>
  <c r="CQ1009" s="1"/>
  <c r="CP1006"/>
  <c r="CQ1006" s="1"/>
  <c r="CP1004"/>
  <c r="CQ1004" s="1"/>
  <c r="CP1002"/>
  <c r="CQ1002" s="1"/>
  <c r="CP465"/>
  <c r="CQ465" s="1"/>
  <c r="CP833"/>
  <c r="CQ833" s="1"/>
  <c r="CP832"/>
  <c r="CQ832" s="1"/>
  <c r="CP258"/>
  <c r="CQ258" s="1"/>
  <c r="CP830"/>
  <c r="CQ830" s="1"/>
  <c r="CP257"/>
  <c r="CQ257" s="1"/>
  <c r="CP462"/>
  <c r="CQ462" s="1"/>
  <c r="CP101"/>
  <c r="CQ101" s="1"/>
  <c r="CP255"/>
  <c r="CQ255" s="1"/>
  <c r="CP828"/>
  <c r="CQ828" s="1"/>
  <c r="CP254"/>
  <c r="CQ254" s="1"/>
  <c r="CP184"/>
  <c r="CQ184" s="1"/>
  <c r="CP826"/>
  <c r="CQ826" s="1"/>
  <c r="CP825"/>
  <c r="CQ825" s="1"/>
  <c r="CP824"/>
  <c r="CQ824" s="1"/>
  <c r="CP823"/>
  <c r="CQ823" s="1"/>
  <c r="CP182"/>
  <c r="CQ182" s="1"/>
  <c r="CP181"/>
  <c r="CQ181" s="1"/>
  <c r="CP822"/>
  <c r="CQ822" s="1"/>
  <c r="CP457"/>
  <c r="CQ457" s="1"/>
  <c r="CP180"/>
  <c r="CQ180" s="1"/>
  <c r="CP455"/>
  <c r="CQ455" s="1"/>
  <c r="CP998"/>
  <c r="CQ998" s="1"/>
  <c r="CP997"/>
  <c r="CQ997" s="1"/>
  <c r="CP98"/>
  <c r="CQ98" s="1"/>
  <c r="CP178"/>
  <c r="CQ178" s="1"/>
  <c r="CP454"/>
  <c r="CQ454" s="1"/>
  <c r="CP994"/>
  <c r="CQ994" s="1"/>
  <c r="CP993"/>
  <c r="CQ993" s="1"/>
  <c r="CP174"/>
  <c r="CQ174" s="1"/>
  <c r="CP572"/>
  <c r="CQ572" s="1"/>
  <c r="CP249"/>
  <c r="CQ249" s="1"/>
  <c r="CP452"/>
  <c r="CQ452" s="1"/>
  <c r="CP818"/>
  <c r="CQ818" s="1"/>
  <c r="CP991"/>
  <c r="CQ991" s="1"/>
  <c r="CP817"/>
  <c r="CQ817" s="1"/>
  <c r="CP248"/>
  <c r="CQ248" s="1"/>
  <c r="CP451"/>
  <c r="CQ451" s="1"/>
  <c r="CP96"/>
  <c r="CQ96" s="1"/>
  <c r="CP569"/>
  <c r="CQ569" s="1"/>
  <c r="CP95"/>
  <c r="CQ95" s="1"/>
  <c r="CP816"/>
  <c r="CQ816" s="1"/>
  <c r="CP94"/>
  <c r="CQ94" s="1"/>
  <c r="CP987"/>
  <c r="CQ987" s="1"/>
  <c r="CP447"/>
  <c r="CQ447" s="1"/>
  <c r="CP985"/>
  <c r="CQ985" s="1"/>
  <c r="CP172"/>
  <c r="CQ172" s="1"/>
  <c r="CP170"/>
  <c r="CQ170" s="1"/>
  <c r="CP812"/>
  <c r="CQ812" s="1"/>
  <c r="CP810"/>
  <c r="CQ810" s="1"/>
  <c r="CP808"/>
  <c r="CQ808" s="1"/>
  <c r="CP983"/>
  <c r="CQ983" s="1"/>
  <c r="CP982"/>
  <c r="CQ982" s="1"/>
  <c r="CP168"/>
  <c r="CQ168" s="1"/>
  <c r="CP567"/>
  <c r="CQ567" s="1"/>
  <c r="CP981"/>
  <c r="CQ981" s="1"/>
  <c r="CP979"/>
  <c r="CQ979" s="1"/>
  <c r="CP805"/>
  <c r="CQ805" s="1"/>
  <c r="CP247"/>
  <c r="CQ247" s="1"/>
  <c r="CP802"/>
  <c r="CQ802" s="1"/>
  <c r="CP977"/>
  <c r="CQ977" s="1"/>
  <c r="CP800"/>
  <c r="CQ800" s="1"/>
  <c r="CP799"/>
  <c r="CQ799" s="1"/>
  <c r="CP442"/>
  <c r="CQ442" s="1"/>
  <c r="CP441"/>
  <c r="CQ441" s="1"/>
  <c r="CP565"/>
  <c r="CQ565" s="1"/>
  <c r="CP439"/>
  <c r="CQ439" s="1"/>
  <c r="CP975"/>
  <c r="CQ975" s="1"/>
  <c r="CP796"/>
  <c r="CQ796" s="1"/>
  <c r="CP795"/>
  <c r="CQ795" s="1"/>
  <c r="CP563"/>
  <c r="CQ563" s="1"/>
  <c r="CP562"/>
  <c r="CQ562" s="1"/>
  <c r="CP561"/>
  <c r="CQ561" s="1"/>
  <c r="CP244"/>
  <c r="CQ244" s="1"/>
  <c r="CP435"/>
  <c r="CQ435" s="1"/>
  <c r="CP167"/>
  <c r="CQ167" s="1"/>
  <c r="CP243"/>
  <c r="CQ243" s="1"/>
  <c r="CP242"/>
  <c r="CQ242" s="1"/>
  <c r="CP558"/>
  <c r="CQ558" s="1"/>
  <c r="CP787"/>
  <c r="CQ787" s="1"/>
  <c r="CP785"/>
  <c r="CQ785" s="1"/>
  <c r="CP429"/>
  <c r="CQ429" s="1"/>
  <c r="CP968"/>
  <c r="CQ968" s="1"/>
  <c r="CP421"/>
  <c r="CQ421" s="1"/>
  <c r="CP965"/>
  <c r="CQ965" s="1"/>
  <c r="CP89"/>
  <c r="CQ89" s="1"/>
  <c r="CP776"/>
  <c r="CQ776" s="1"/>
  <c r="CP773"/>
  <c r="CQ773" s="1"/>
  <c r="CP770"/>
  <c r="CQ770" s="1"/>
  <c r="CP553"/>
  <c r="CQ553" s="1"/>
  <c r="CP552"/>
  <c r="CQ552" s="1"/>
  <c r="CP767"/>
  <c r="CQ767" s="1"/>
  <c r="CP766"/>
  <c r="CQ766" s="1"/>
  <c r="CP961"/>
  <c r="CQ961" s="1"/>
  <c r="CP159"/>
  <c r="CQ159" s="1"/>
  <c r="CP551"/>
  <c r="CQ551" s="1"/>
  <c r="CP764"/>
  <c r="CQ764" s="1"/>
  <c r="CP413"/>
  <c r="CQ413" s="1"/>
  <c r="CP550"/>
  <c r="CQ550" s="1"/>
  <c r="CP412"/>
  <c r="CQ412" s="1"/>
  <c r="CP760"/>
  <c r="CQ760" s="1"/>
  <c r="CP410"/>
  <c r="CQ410" s="1"/>
  <c r="CP409"/>
  <c r="CQ409" s="1"/>
  <c r="CP954"/>
  <c r="CQ954" s="1"/>
  <c r="CP156"/>
  <c r="CQ156" s="1"/>
  <c r="CP229"/>
  <c r="CQ229" s="1"/>
  <c r="CP755"/>
  <c r="CQ755" s="1"/>
  <c r="CP754"/>
  <c r="CQ754" s="1"/>
  <c r="CP951"/>
  <c r="CQ951" s="1"/>
  <c r="CP752"/>
  <c r="CQ752" s="1"/>
  <c r="CP402"/>
  <c r="CQ402" s="1"/>
  <c r="CP153"/>
  <c r="CQ153" s="1"/>
  <c r="CP399"/>
  <c r="CQ399" s="1"/>
  <c r="CP949"/>
  <c r="CQ949" s="1"/>
  <c r="CP947"/>
  <c r="CQ947" s="1"/>
  <c r="CP81"/>
  <c r="CQ81" s="1"/>
  <c r="CP946"/>
  <c r="CQ946" s="1"/>
  <c r="CP544"/>
  <c r="CQ544" s="1"/>
  <c r="CP29"/>
  <c r="CQ29" s="1"/>
  <c r="CP543"/>
  <c r="CQ543" s="1"/>
  <c r="CP80"/>
  <c r="CQ80" s="1"/>
  <c r="CP944"/>
  <c r="CQ944" s="1"/>
  <c r="CP150"/>
  <c r="CQ150" s="1"/>
  <c r="CP942"/>
  <c r="CQ942" s="1"/>
  <c r="CP391"/>
  <c r="CQ391" s="1"/>
  <c r="CP78"/>
  <c r="CQ78" s="1"/>
  <c r="CP225"/>
  <c r="CQ225" s="1"/>
  <c r="CP938"/>
  <c r="CQ938" s="1"/>
  <c r="CP541"/>
  <c r="CQ541" s="1"/>
  <c r="CP149"/>
  <c r="CQ149" s="1"/>
  <c r="CP540"/>
  <c r="CQ540" s="1"/>
  <c r="CP739"/>
  <c r="CQ739" s="1"/>
  <c r="CP539"/>
  <c r="CQ539" s="1"/>
  <c r="CP148"/>
  <c r="CQ148" s="1"/>
  <c r="CP738"/>
  <c r="CQ738" s="1"/>
  <c r="CP224"/>
  <c r="CQ224" s="1"/>
  <c r="CP223"/>
  <c r="CQ223" s="1"/>
  <c r="CP384"/>
  <c r="CQ384" s="1"/>
  <c r="CP383"/>
  <c r="CQ383" s="1"/>
  <c r="CP734"/>
  <c r="CQ734" s="1"/>
  <c r="CP733"/>
  <c r="CQ733" s="1"/>
  <c r="CP934"/>
  <c r="CQ934" s="1"/>
  <c r="CP382"/>
  <c r="CQ382" s="1"/>
  <c r="CP381"/>
  <c r="CQ381" s="1"/>
  <c r="CP380"/>
  <c r="CQ380" s="1"/>
  <c r="CP76"/>
  <c r="CQ76" s="1"/>
  <c r="CP378"/>
  <c r="CQ378" s="1"/>
  <c r="CP533"/>
  <c r="CQ533" s="1"/>
  <c r="CP375"/>
  <c r="CQ375" s="1"/>
  <c r="CP726"/>
  <c r="CQ726" s="1"/>
  <c r="CP374"/>
  <c r="CQ374" s="1"/>
  <c r="CP147"/>
  <c r="CQ147" s="1"/>
  <c r="CP724"/>
  <c r="CQ724" s="1"/>
  <c r="CP929"/>
  <c r="CQ929" s="1"/>
  <c r="CP372"/>
  <c r="CQ372" s="1"/>
  <c r="CP532"/>
  <c r="CQ532" s="1"/>
  <c r="CP723"/>
  <c r="CQ723" s="1"/>
  <c r="CP722"/>
  <c r="CQ722" s="1"/>
  <c r="CP721"/>
  <c r="CQ721" s="1"/>
  <c r="CP220"/>
  <c r="CQ220" s="1"/>
  <c r="CP720"/>
  <c r="CQ720" s="1"/>
  <c r="CP925"/>
  <c r="CQ925" s="1"/>
  <c r="CP530"/>
  <c r="CQ530" s="1"/>
  <c r="CP218"/>
  <c r="CQ218" s="1"/>
  <c r="CP924"/>
  <c r="CQ924" s="1"/>
  <c r="CP718"/>
  <c r="CQ718" s="1"/>
  <c r="CP529"/>
  <c r="CQ529" s="1"/>
  <c r="CP717"/>
  <c r="CQ717" s="1"/>
  <c r="CP368"/>
  <c r="CQ368" s="1"/>
  <c r="CP367"/>
  <c r="CQ367" s="1"/>
  <c r="CP715"/>
  <c r="CQ715" s="1"/>
  <c r="CP366"/>
  <c r="CQ366" s="1"/>
  <c r="CP74"/>
  <c r="CQ74" s="1"/>
  <c r="CP712"/>
  <c r="CQ712" s="1"/>
  <c r="CP922"/>
  <c r="CQ922" s="1"/>
  <c r="CP710"/>
  <c r="CQ710" s="1"/>
  <c r="CP921"/>
  <c r="CQ921" s="1"/>
  <c r="CP142"/>
  <c r="CQ142" s="1"/>
  <c r="CP526"/>
  <c r="CQ526" s="1"/>
  <c r="CP73"/>
  <c r="CQ73" s="1"/>
  <c r="CP707"/>
  <c r="CQ707" s="1"/>
  <c r="CP24"/>
  <c r="CQ24" s="1"/>
  <c r="CP72"/>
  <c r="CQ72" s="1"/>
  <c r="CP705"/>
  <c r="CQ705" s="1"/>
  <c r="CP363"/>
  <c r="CQ363" s="1"/>
  <c r="CP71"/>
  <c r="CQ71" s="1"/>
  <c r="CP361"/>
  <c r="CQ361" s="1"/>
  <c r="CP919"/>
  <c r="CQ919" s="1"/>
  <c r="CP701"/>
  <c r="CQ701" s="1"/>
  <c r="CP700"/>
  <c r="CQ700" s="1"/>
  <c r="CP360"/>
  <c r="CQ360" s="1"/>
  <c r="CP699"/>
  <c r="CQ699" s="1"/>
  <c r="CP215"/>
  <c r="CQ215" s="1"/>
  <c r="CP140"/>
  <c r="CQ140" s="1"/>
  <c r="CP523"/>
  <c r="CQ523" s="1"/>
  <c r="CP358"/>
  <c r="CQ358" s="1"/>
  <c r="CP916"/>
  <c r="CQ916" s="1"/>
  <c r="CP357"/>
  <c r="CQ357" s="1"/>
  <c r="CP702"/>
  <c r="CQ702" s="1"/>
  <c r="CP216"/>
  <c r="CQ216" s="1"/>
  <c r="CP524"/>
  <c r="CQ524" s="1"/>
  <c r="CP359"/>
  <c r="CQ359" s="1"/>
  <c r="CP918"/>
  <c r="CQ918" s="1"/>
  <c r="CP696"/>
  <c r="CQ696" s="1"/>
  <c r="CP356"/>
  <c r="CQ356" s="1"/>
  <c r="CP214"/>
  <c r="CQ214" s="1"/>
  <c r="CP915"/>
  <c r="CQ915" s="1"/>
  <c r="CP693"/>
  <c r="CQ693" s="1"/>
  <c r="CP138"/>
  <c r="CQ138" s="1"/>
  <c r="CP70"/>
  <c r="CQ70" s="1"/>
  <c r="CP914"/>
  <c r="CQ914" s="1"/>
  <c r="CP913"/>
  <c r="CQ913" s="1"/>
  <c r="CP692"/>
  <c r="CQ692" s="1"/>
  <c r="CP911"/>
  <c r="CQ911" s="1"/>
  <c r="CP355"/>
  <c r="CQ355" s="1"/>
  <c r="CP212"/>
  <c r="CQ212" s="1"/>
  <c r="CP211"/>
  <c r="CQ211" s="1"/>
  <c r="CP522"/>
  <c r="CQ522" s="1"/>
  <c r="CP689"/>
  <c r="CQ689" s="1"/>
  <c r="CP520"/>
  <c r="CQ520" s="1"/>
  <c r="CP688"/>
  <c r="CQ688" s="1"/>
  <c r="CP686"/>
  <c r="CQ686" s="1"/>
  <c r="CP909"/>
  <c r="CQ909" s="1"/>
  <c r="CP135"/>
  <c r="CQ135" s="1"/>
  <c r="CP352"/>
  <c r="CQ352" s="1"/>
  <c r="CP351"/>
  <c r="CQ351" s="1"/>
  <c r="CP20"/>
  <c r="CQ20" s="1"/>
  <c r="CP907"/>
  <c r="CQ907" s="1"/>
  <c r="CP65"/>
  <c r="CQ65" s="1"/>
  <c r="CP210"/>
  <c r="CQ210" s="1"/>
  <c r="CP905"/>
  <c r="CQ905" s="1"/>
  <c r="CP682"/>
  <c r="CQ682" s="1"/>
  <c r="CP18"/>
  <c r="CQ18" s="1"/>
  <c r="CP349"/>
  <c r="CQ349" s="1"/>
  <c r="CP680"/>
  <c r="CQ680" s="1"/>
  <c r="CP346"/>
  <c r="CQ346" s="1"/>
  <c r="CP518"/>
  <c r="CQ518" s="1"/>
  <c r="CP133"/>
  <c r="CQ133" s="1"/>
  <c r="CP209"/>
  <c r="CQ209" s="1"/>
  <c r="CP517"/>
  <c r="CQ517" s="1"/>
  <c r="CP679"/>
  <c r="CQ679" s="1"/>
  <c r="CP131"/>
  <c r="CQ131" s="1"/>
  <c r="CP63"/>
  <c r="CQ63" s="1"/>
  <c r="CP677"/>
  <c r="CQ677" s="1"/>
  <c r="CP344"/>
  <c r="CQ344" s="1"/>
  <c r="CP675"/>
  <c r="CQ675" s="1"/>
  <c r="CP130"/>
  <c r="CQ130" s="1"/>
  <c r="CP341"/>
  <c r="CQ341" s="1"/>
  <c r="CP672"/>
  <c r="CQ672" s="1"/>
  <c r="CP671"/>
  <c r="CQ671" s="1"/>
  <c r="CP670"/>
  <c r="CQ670" s="1"/>
  <c r="CP902"/>
  <c r="CQ902" s="1"/>
  <c r="CP669"/>
  <c r="CQ669" s="1"/>
  <c r="CP515"/>
  <c r="CQ515" s="1"/>
  <c r="CP513"/>
  <c r="CQ513" s="1"/>
  <c r="CP338"/>
  <c r="CQ338" s="1"/>
  <c r="CP901"/>
  <c r="CQ901" s="1"/>
  <c r="CP512"/>
  <c r="CQ512" s="1"/>
  <c r="CP336"/>
  <c r="CQ336" s="1"/>
  <c r="CP664"/>
  <c r="CQ664" s="1"/>
  <c r="CP663"/>
  <c r="CQ663" s="1"/>
  <c r="CP334"/>
  <c r="CQ334" s="1"/>
  <c r="CP510"/>
  <c r="CQ510" s="1"/>
  <c r="CP899"/>
  <c r="CQ899" s="1"/>
  <c r="CP332"/>
  <c r="CQ332" s="1"/>
  <c r="CP331"/>
  <c r="CQ331" s="1"/>
  <c r="CP206"/>
  <c r="CQ206" s="1"/>
  <c r="CP205"/>
  <c r="CQ205" s="1"/>
  <c r="CP329"/>
  <c r="CQ329" s="1"/>
  <c r="CP897"/>
  <c r="CQ897" s="1"/>
  <c r="CP896"/>
  <c r="CQ896" s="1"/>
  <c r="CP506"/>
  <c r="CQ506" s="1"/>
  <c r="CP505"/>
  <c r="CQ505" s="1"/>
  <c r="CP62"/>
  <c r="CQ62" s="1"/>
  <c r="CP895"/>
  <c r="CQ895" s="1"/>
  <c r="CP504"/>
  <c r="CQ504" s="1"/>
  <c r="CP326"/>
  <c r="CQ326" s="1"/>
  <c r="CP324"/>
  <c r="CQ324" s="1"/>
  <c r="CP204"/>
  <c r="CQ204" s="1"/>
  <c r="CP655"/>
  <c r="CQ655" s="1"/>
  <c r="CP654"/>
  <c r="CQ654" s="1"/>
  <c r="CP652"/>
  <c r="CQ652" s="1"/>
  <c r="CP650"/>
  <c r="CQ650" s="1"/>
  <c r="CP648"/>
  <c r="CQ648" s="1"/>
  <c r="CP892"/>
  <c r="CQ892" s="1"/>
  <c r="CP647"/>
  <c r="CQ647" s="1"/>
  <c r="CP645"/>
  <c r="CQ645" s="1"/>
  <c r="CP321"/>
  <c r="CQ321" s="1"/>
  <c r="CP320"/>
  <c r="CQ320" s="1"/>
  <c r="CP891"/>
  <c r="CQ891" s="1"/>
  <c r="CP203"/>
  <c r="CQ203" s="1"/>
  <c r="CP16"/>
  <c r="CQ16" s="1"/>
  <c r="CP318"/>
  <c r="CQ318" s="1"/>
  <c r="CP201"/>
  <c r="CQ201" s="1"/>
  <c r="CP642"/>
  <c r="CQ642" s="1"/>
  <c r="CP316"/>
  <c r="CQ316" s="1"/>
  <c r="CP314"/>
  <c r="CQ314" s="1"/>
  <c r="CP59"/>
  <c r="CQ59" s="1"/>
  <c r="CP313"/>
  <c r="CQ313" s="1"/>
  <c r="CP502"/>
  <c r="CQ502" s="1"/>
  <c r="CP640"/>
  <c r="CQ640" s="1"/>
  <c r="CP888"/>
  <c r="CQ888" s="1"/>
  <c r="CP15"/>
  <c r="CQ15" s="1"/>
  <c r="CP312"/>
  <c r="CQ312" s="1"/>
  <c r="CP639"/>
  <c r="CQ639" s="1"/>
  <c r="CP501"/>
  <c r="CQ501" s="1"/>
  <c r="CP14"/>
  <c r="CQ14" s="1"/>
  <c r="CP197"/>
  <c r="CQ197" s="1"/>
  <c r="CP13"/>
  <c r="CQ13" s="1"/>
  <c r="CP637"/>
  <c r="CQ637" s="1"/>
  <c r="CP58"/>
  <c r="CQ58" s="1"/>
  <c r="CP57"/>
  <c r="CQ57" s="1"/>
  <c r="CP310"/>
  <c r="CQ310" s="1"/>
  <c r="CP885"/>
  <c r="CQ885" s="1"/>
  <c r="CP498"/>
  <c r="CQ498" s="1"/>
  <c r="CP635"/>
  <c r="CQ635" s="1"/>
  <c r="CP634"/>
  <c r="CQ634" s="1"/>
  <c r="CP123"/>
  <c r="CQ123" s="1"/>
  <c r="CP883"/>
  <c r="CQ883" s="1"/>
  <c r="CP882"/>
  <c r="CQ882" s="1"/>
  <c r="CP122"/>
  <c r="CQ122" s="1"/>
  <c r="CP632"/>
  <c r="CQ632" s="1"/>
  <c r="CP309"/>
  <c r="CQ309" s="1"/>
  <c r="CP195"/>
  <c r="CQ195" s="1"/>
  <c r="CP194"/>
  <c r="CQ194" s="1"/>
  <c r="CP878"/>
  <c r="CQ878" s="1"/>
  <c r="CP630"/>
  <c r="CQ630" s="1"/>
  <c r="CP877"/>
  <c r="CQ877" s="1"/>
  <c r="CP494"/>
  <c r="CQ494" s="1"/>
  <c r="CP629"/>
  <c r="CQ629" s="1"/>
  <c r="CP628"/>
  <c r="CQ628" s="1"/>
  <c r="CP627"/>
  <c r="CQ627" s="1"/>
  <c r="CP305"/>
  <c r="CQ305" s="1"/>
  <c r="CP493"/>
  <c r="CQ493" s="1"/>
  <c r="CP874"/>
  <c r="CQ874" s="1"/>
  <c r="CP54"/>
  <c r="CQ54" s="1"/>
  <c r="CP873"/>
  <c r="CQ873" s="1"/>
  <c r="CP872"/>
  <c r="CQ872" s="1"/>
  <c r="CP121"/>
  <c r="CQ121" s="1"/>
  <c r="CP871"/>
  <c r="CQ871" s="1"/>
  <c r="CP870"/>
  <c r="CQ870" s="1"/>
  <c r="CP303"/>
  <c r="CQ303" s="1"/>
  <c r="CP301"/>
  <c r="CQ301" s="1"/>
  <c r="CP621"/>
  <c r="CQ621" s="1"/>
  <c r="CP300"/>
  <c r="CQ300" s="1"/>
  <c r="CP491"/>
  <c r="CQ491" s="1"/>
  <c r="CP299"/>
  <c r="CQ299" s="1"/>
  <c r="CP619"/>
  <c r="CQ619" s="1"/>
  <c r="CP11"/>
  <c r="CQ11" s="1"/>
  <c r="CP618"/>
  <c r="CQ618" s="1"/>
  <c r="CP489"/>
  <c r="CQ489" s="1"/>
  <c r="CP616"/>
  <c r="CQ616" s="1"/>
  <c r="CP297"/>
  <c r="CQ297" s="1"/>
  <c r="CP614"/>
  <c r="CQ614" s="1"/>
  <c r="CP487"/>
  <c r="CQ487" s="1"/>
  <c r="CP486"/>
  <c r="CQ486" s="1"/>
  <c r="CP867"/>
  <c r="CQ867" s="1"/>
  <c r="CP865"/>
  <c r="CQ865" s="1"/>
  <c r="CP118"/>
  <c r="CQ118" s="1"/>
  <c r="CP117"/>
  <c r="CQ117" s="1"/>
  <c r="CP485"/>
  <c r="CQ485" s="1"/>
  <c r="CP193"/>
  <c r="CQ193" s="1"/>
  <c r="CP292"/>
  <c r="CQ292" s="1"/>
  <c r="CP612"/>
  <c r="CQ612" s="1"/>
  <c r="CP483"/>
  <c r="CQ483" s="1"/>
  <c r="CP481"/>
  <c r="CQ481" s="1"/>
  <c r="CP610"/>
  <c r="CQ610" s="1"/>
  <c r="CP479"/>
  <c r="CQ479" s="1"/>
  <c r="CP609"/>
  <c r="CQ609" s="1"/>
  <c r="CP116"/>
  <c r="CQ116" s="1"/>
  <c r="CP46"/>
  <c r="CQ46" s="1"/>
  <c r="CP861"/>
  <c r="CQ861" s="1"/>
  <c r="CP290"/>
  <c r="CQ290" s="1"/>
  <c r="CP289"/>
  <c r="CQ289" s="1"/>
  <c r="CP288"/>
  <c r="CQ288" s="1"/>
  <c r="CP858"/>
  <c r="CQ858" s="1"/>
  <c r="CP857"/>
  <c r="CQ857" s="1"/>
  <c r="CP10"/>
  <c r="CQ10" s="1"/>
  <c r="CP115"/>
  <c r="CQ115" s="1"/>
  <c r="CP287"/>
  <c r="CQ287" s="1"/>
  <c r="CP114"/>
  <c r="CQ114" s="1"/>
  <c r="CP286"/>
  <c r="CQ286" s="1"/>
  <c r="CP603"/>
  <c r="CQ603" s="1"/>
  <c r="CP856"/>
  <c r="CQ856" s="1"/>
  <c r="CP477"/>
  <c r="CQ477" s="1"/>
  <c r="CP602"/>
  <c r="CQ602" s="1"/>
  <c r="CP601"/>
  <c r="CQ601" s="1"/>
  <c r="CP283"/>
  <c r="CQ283" s="1"/>
  <c r="CP282"/>
  <c r="CQ282" s="1"/>
  <c r="CP281"/>
  <c r="CQ281" s="1"/>
  <c r="CP474"/>
  <c r="CQ474" s="1"/>
  <c r="CP473"/>
  <c r="CQ473" s="1"/>
  <c r="CP854"/>
  <c r="CQ854" s="1"/>
  <c r="CP279"/>
  <c r="CQ279" s="1"/>
  <c r="CP852"/>
  <c r="CQ852" s="1"/>
  <c r="CP110"/>
  <c r="CQ110" s="1"/>
  <c r="CP188"/>
  <c r="CQ188" s="1"/>
  <c r="CP596"/>
  <c r="CQ596" s="1"/>
  <c r="CP109"/>
  <c r="CQ109" s="1"/>
  <c r="CP595"/>
  <c r="CQ595" s="1"/>
  <c r="CP594"/>
  <c r="CQ594" s="1"/>
  <c r="CP593"/>
  <c r="CQ593" s="1"/>
  <c r="CP849"/>
  <c r="CQ849" s="1"/>
  <c r="CP847"/>
  <c r="CQ847" s="1"/>
  <c r="CP845"/>
  <c r="CQ845" s="1"/>
  <c r="CP7"/>
  <c r="CQ7" s="1"/>
  <c r="CP592"/>
  <c r="CQ592" s="1"/>
  <c r="CP471"/>
  <c r="CQ471" s="1"/>
  <c r="CP470"/>
  <c r="CQ470" s="1"/>
  <c r="CP468"/>
  <c r="CQ468" s="1"/>
  <c r="CP5"/>
  <c r="CQ5" s="1"/>
  <c r="CP107"/>
  <c r="CQ107" s="1"/>
  <c r="CP4"/>
  <c r="CQ4" s="1"/>
  <c r="CP589"/>
  <c r="CQ589" s="1"/>
  <c r="CP588"/>
  <c r="CQ588" s="1"/>
  <c r="CP275"/>
  <c r="CQ275" s="1"/>
  <c r="CP43"/>
  <c r="CQ43" s="1"/>
  <c r="CP272"/>
  <c r="CQ272" s="1"/>
  <c r="CP42"/>
  <c r="CQ42" s="1"/>
  <c r="CP586"/>
  <c r="CQ586" s="1"/>
  <c r="CP41"/>
  <c r="CQ41" s="1"/>
  <c r="CP270"/>
  <c r="CQ270" s="1"/>
  <c r="CP842"/>
  <c r="CQ842" s="1"/>
  <c r="CP841"/>
  <c r="CQ841" s="1"/>
  <c r="CP585"/>
  <c r="CQ585" s="1"/>
  <c r="CP466"/>
  <c r="CQ466" s="1"/>
  <c r="CP39"/>
  <c r="CQ39" s="1"/>
  <c r="CP268"/>
  <c r="CQ268" s="1"/>
  <c r="CP267"/>
  <c r="CQ267" s="1"/>
  <c r="CP104"/>
  <c r="CQ104" s="1"/>
  <c r="CP839"/>
  <c r="CQ839" s="1"/>
  <c r="CP103"/>
  <c r="CQ103" s="1"/>
  <c r="CP838"/>
  <c r="CQ838" s="1"/>
  <c r="CP837"/>
  <c r="CQ837" s="1"/>
  <c r="CP262"/>
  <c r="CQ262" s="1"/>
  <c r="CP2"/>
  <c r="CQ2" s="1"/>
  <c r="CP582"/>
  <c r="CQ582" s="1"/>
  <c r="CP260"/>
  <c r="CQ260" s="1"/>
  <c r="CP580"/>
  <c r="CQ580" s="1"/>
  <c r="CP362"/>
  <c r="CQ362" s="1"/>
  <c r="CP23"/>
  <c r="CQ23" s="1"/>
  <c r="CP525"/>
  <c r="CQ525" s="1"/>
  <c r="CP698"/>
  <c r="CQ698" s="1"/>
  <c r="CP697"/>
  <c r="CQ697" s="1"/>
  <c r="CP917"/>
  <c r="CQ917" s="1"/>
  <c r="CP695"/>
  <c r="CQ695" s="1"/>
  <c r="CP694"/>
  <c r="CQ694" s="1"/>
  <c r="CP139"/>
  <c r="CQ139" s="1"/>
  <c r="CP22"/>
  <c r="CQ22" s="1"/>
  <c r="CP21"/>
  <c r="CQ21" s="1"/>
  <c r="CP213"/>
  <c r="CQ213" s="1"/>
  <c r="CP69"/>
  <c r="CQ69" s="1"/>
  <c r="CP68"/>
  <c r="CQ68" s="1"/>
  <c r="CP137"/>
  <c r="CQ137" s="1"/>
  <c r="CP912"/>
  <c r="CQ912" s="1"/>
  <c r="CP136"/>
  <c r="CQ136" s="1"/>
  <c r="CP691"/>
  <c r="CQ691" s="1"/>
  <c r="CP354"/>
  <c r="CQ354" s="1"/>
  <c r="CP353"/>
  <c r="CQ353" s="1"/>
  <c r="CP690"/>
  <c r="CQ690" s="1"/>
  <c r="CP521"/>
  <c r="CQ521" s="1"/>
  <c r="CP910"/>
  <c r="CQ910" s="1"/>
  <c r="CP687"/>
  <c r="CQ687" s="1"/>
  <c r="CP685"/>
  <c r="CQ685" s="1"/>
  <c r="CP67"/>
  <c r="CQ67" s="1"/>
  <c r="CP519"/>
  <c r="CQ519" s="1"/>
  <c r="CP66"/>
  <c r="CQ66" s="1"/>
  <c r="CP350"/>
  <c r="CQ350" s="1"/>
  <c r="CP908"/>
  <c r="CQ908" s="1"/>
  <c r="CP684"/>
  <c r="CQ684" s="1"/>
  <c r="CP906"/>
  <c r="CQ906" s="1"/>
  <c r="CP19"/>
  <c r="CQ19" s="1"/>
  <c r="CP683"/>
  <c r="CQ683" s="1"/>
  <c r="CP904"/>
  <c r="CQ904" s="1"/>
  <c r="CP681"/>
  <c r="CQ681" s="1"/>
  <c r="CP348"/>
  <c r="CQ348" s="1"/>
  <c r="CP347"/>
  <c r="CQ347" s="1"/>
  <c r="CP134"/>
  <c r="CQ134" s="1"/>
  <c r="CP903"/>
  <c r="CQ903" s="1"/>
  <c r="CP132"/>
  <c r="CQ132" s="1"/>
  <c r="CP345"/>
  <c r="CQ345" s="1"/>
  <c r="CP516"/>
  <c r="CQ516" s="1"/>
  <c r="CP64"/>
  <c r="CQ64" s="1"/>
  <c r="CP678"/>
  <c r="CQ678" s="1"/>
  <c r="CP208"/>
  <c r="CQ208" s="1"/>
  <c r="CP676"/>
  <c r="CQ676" s="1"/>
  <c r="CP343"/>
  <c r="CQ343" s="1"/>
  <c r="CP342"/>
  <c r="CQ342" s="1"/>
  <c r="CP674"/>
  <c r="CQ674" s="1"/>
  <c r="CP673"/>
  <c r="CQ673" s="1"/>
  <c r="CP207"/>
  <c r="CQ207" s="1"/>
  <c r="CP129"/>
  <c r="CQ129" s="1"/>
  <c r="CP340"/>
  <c r="CQ340" s="1"/>
  <c r="CP339"/>
  <c r="CQ339" s="1"/>
  <c r="CP668"/>
  <c r="CQ668" s="1"/>
  <c r="CP514"/>
  <c r="CQ514" s="1"/>
  <c r="CP667"/>
  <c r="CQ667" s="1"/>
  <c r="CP337"/>
  <c r="CQ337" s="1"/>
  <c r="CP900"/>
  <c r="CQ900" s="1"/>
  <c r="CP666"/>
  <c r="CQ666" s="1"/>
  <c r="CP665"/>
  <c r="CQ665" s="1"/>
  <c r="CP511"/>
  <c r="CQ511" s="1"/>
  <c r="CP335"/>
  <c r="CQ335" s="1"/>
  <c r="CP333"/>
  <c r="CQ333" s="1"/>
  <c r="CP662"/>
  <c r="CQ662" s="1"/>
  <c r="CP898"/>
  <c r="CQ898" s="1"/>
  <c r="CP661"/>
  <c r="CQ661" s="1"/>
  <c r="CP330"/>
  <c r="CQ330" s="1"/>
  <c r="CP17"/>
  <c r="CQ17" s="1"/>
  <c r="CP509"/>
  <c r="CQ509" s="1"/>
  <c r="CP508"/>
  <c r="CQ508" s="1"/>
  <c r="CP660"/>
  <c r="CQ660" s="1"/>
  <c r="CP507"/>
  <c r="CQ507" s="1"/>
  <c r="CP659"/>
  <c r="CQ659" s="1"/>
  <c r="CP328"/>
  <c r="CQ328" s="1"/>
  <c r="CP658"/>
  <c r="CQ658" s="1"/>
  <c r="CP894"/>
  <c r="CQ894" s="1"/>
  <c r="CP327"/>
  <c r="CQ327" s="1"/>
  <c r="CP325"/>
  <c r="CQ325" s="1"/>
  <c r="CP657"/>
  <c r="CQ657" s="1"/>
  <c r="CP656"/>
  <c r="CQ656" s="1"/>
  <c r="CP323"/>
  <c r="CQ323" s="1"/>
  <c r="CP653"/>
  <c r="CQ653" s="1"/>
  <c r="CP651"/>
  <c r="CQ651" s="1"/>
  <c r="CP649"/>
  <c r="CQ649" s="1"/>
  <c r="CP893"/>
  <c r="CQ893" s="1"/>
  <c r="CP322"/>
  <c r="CQ322" s="1"/>
  <c r="CP646"/>
  <c r="CQ646" s="1"/>
  <c r="CP61"/>
  <c r="CQ61" s="1"/>
  <c r="CP503"/>
  <c r="CQ503" s="1"/>
  <c r="CP644"/>
  <c r="CQ644" s="1"/>
  <c r="CP890"/>
  <c r="CQ890" s="1"/>
  <c r="CP319"/>
  <c r="CQ319" s="1"/>
  <c r="CP202"/>
  <c r="CQ202" s="1"/>
  <c r="CP643"/>
  <c r="CQ643" s="1"/>
  <c r="CP60"/>
  <c r="CQ60" s="1"/>
  <c r="CP317"/>
  <c r="CQ317" s="1"/>
  <c r="CP315"/>
  <c r="CQ315" s="1"/>
  <c r="CP200"/>
  <c r="CQ200" s="1"/>
  <c r="CP889"/>
  <c r="CQ889" s="1"/>
  <c r="CP641"/>
  <c r="CQ641" s="1"/>
  <c r="CP128"/>
  <c r="CQ128" s="1"/>
  <c r="CP199"/>
  <c r="CQ199" s="1"/>
  <c r="CP127"/>
  <c r="CQ127" s="1"/>
  <c r="CP887"/>
  <c r="CQ887" s="1"/>
  <c r="CP126"/>
  <c r="CQ126" s="1"/>
  <c r="CP125"/>
  <c r="CQ125" s="1"/>
  <c r="CP638"/>
  <c r="CQ638" s="1"/>
  <c r="CP198"/>
  <c r="CQ198" s="1"/>
  <c r="CP886"/>
  <c r="CQ886" s="1"/>
  <c r="CP500"/>
  <c r="CQ500" s="1"/>
  <c r="CP196"/>
  <c r="CQ196" s="1"/>
  <c r="CP499"/>
  <c r="CQ499" s="1"/>
  <c r="CP311"/>
  <c r="CQ311" s="1"/>
  <c r="CP12"/>
  <c r="CQ12" s="1"/>
  <c r="CP636"/>
  <c r="CQ636" s="1"/>
  <c r="CP884"/>
  <c r="CQ884" s="1"/>
  <c r="CP497"/>
  <c r="CQ497" s="1"/>
  <c r="CP124"/>
  <c r="CQ124" s="1"/>
  <c r="CP56"/>
  <c r="CQ56" s="1"/>
  <c r="CP496"/>
  <c r="CQ496" s="1"/>
  <c r="CP55"/>
  <c r="CQ55" s="1"/>
  <c r="CP633"/>
  <c r="CQ633" s="1"/>
  <c r="CP631"/>
  <c r="CQ631" s="1"/>
  <c r="CP881"/>
  <c r="CQ881" s="1"/>
  <c r="CP880"/>
  <c r="CQ880" s="1"/>
  <c r="CP879"/>
  <c r="CQ879" s="1"/>
  <c r="CP495"/>
  <c r="CQ495" s="1"/>
  <c r="CP308"/>
  <c r="CQ308" s="1"/>
  <c r="CP307"/>
  <c r="CQ307" s="1"/>
  <c r="CP306"/>
  <c r="CQ306" s="1"/>
  <c r="CP876"/>
  <c r="CQ876" s="1"/>
  <c r="CP875"/>
  <c r="CQ875" s="1"/>
  <c r="CP626"/>
  <c r="CQ626" s="1"/>
  <c r="CP625"/>
  <c r="CQ625" s="1"/>
  <c r="CP304"/>
  <c r="CQ304" s="1"/>
  <c r="CP624"/>
  <c r="CQ624" s="1"/>
  <c r="CP53"/>
  <c r="CQ53" s="1"/>
  <c r="CP52"/>
  <c r="CQ52" s="1"/>
  <c r="CP492"/>
  <c r="CQ492" s="1"/>
  <c r="CP623"/>
  <c r="CQ623" s="1"/>
  <c r="CP622"/>
  <c r="CQ622" s="1"/>
  <c r="CP120"/>
  <c r="CQ120" s="1"/>
  <c r="CP302"/>
  <c r="CQ302" s="1"/>
  <c r="CP51"/>
  <c r="CQ51" s="1"/>
  <c r="CP50"/>
  <c r="CQ50" s="1"/>
  <c r="CP620"/>
  <c r="CQ620" s="1"/>
  <c r="CP869"/>
  <c r="CQ869" s="1"/>
  <c r="CP298"/>
  <c r="CQ298" s="1"/>
  <c r="CP868"/>
  <c r="CQ868" s="1"/>
  <c r="CP490"/>
  <c r="CQ490" s="1"/>
  <c r="CP119"/>
  <c r="CQ119" s="1"/>
  <c r="CP617"/>
  <c r="CQ617" s="1"/>
  <c r="CP615"/>
  <c r="CQ615" s="1"/>
  <c r="CP488"/>
  <c r="CQ488" s="1"/>
  <c r="CP613"/>
  <c r="CQ613" s="1"/>
  <c r="CP296"/>
  <c r="CQ296" s="1"/>
  <c r="CP49"/>
  <c r="CQ49" s="1"/>
  <c r="CP866"/>
  <c r="CQ866" s="1"/>
  <c r="CP295"/>
  <c r="CQ295" s="1"/>
  <c r="CP864"/>
  <c r="CQ864" s="1"/>
  <c r="CP294"/>
  <c r="CQ294" s="1"/>
  <c r="CP48"/>
  <c r="CQ48" s="1"/>
  <c r="CP293"/>
  <c r="CQ293" s="1"/>
  <c r="CP291"/>
  <c r="CQ291" s="1"/>
  <c r="CP484"/>
  <c r="CQ484" s="1"/>
  <c r="CP482"/>
  <c r="CQ482" s="1"/>
  <c r="CP611"/>
  <c r="CQ611" s="1"/>
  <c r="CP480"/>
  <c r="CQ480" s="1"/>
  <c r="CP192"/>
  <c r="CQ192" s="1"/>
  <c r="CP863"/>
  <c r="CQ863" s="1"/>
  <c r="CP47"/>
  <c r="CQ47" s="1"/>
  <c r="CP862"/>
  <c r="CQ862" s="1"/>
  <c r="CP608"/>
  <c r="CQ608" s="1"/>
  <c r="CP860"/>
  <c r="CQ860" s="1"/>
  <c r="CP191"/>
  <c r="CQ191" s="1"/>
  <c r="CP859"/>
  <c r="CQ859" s="1"/>
  <c r="CP478"/>
  <c r="CQ478" s="1"/>
  <c r="CP607"/>
  <c r="CQ607" s="1"/>
  <c r="CP606"/>
  <c r="CQ606" s="1"/>
  <c r="CP605"/>
  <c r="CQ605" s="1"/>
  <c r="CP604"/>
  <c r="CQ604" s="1"/>
  <c r="CP190"/>
  <c r="CQ190" s="1"/>
  <c r="CP113"/>
  <c r="CQ113" s="1"/>
  <c r="CP285"/>
  <c r="CQ285" s="1"/>
  <c r="CP112"/>
  <c r="CQ112" s="1"/>
  <c r="CP284"/>
  <c r="CQ284" s="1"/>
  <c r="CP476"/>
  <c r="CQ476" s="1"/>
  <c r="CP600"/>
  <c r="CQ600" s="1"/>
  <c r="CP475"/>
  <c r="CQ475" s="1"/>
  <c r="CP855"/>
  <c r="CQ855" s="1"/>
  <c r="CP280"/>
  <c r="CQ280" s="1"/>
  <c r="CP111"/>
  <c r="CQ111" s="1"/>
  <c r="CP189"/>
  <c r="CQ189" s="1"/>
  <c r="CP599"/>
  <c r="CQ599" s="1"/>
  <c r="CP853"/>
  <c r="CQ853" s="1"/>
  <c r="CP598"/>
  <c r="CQ598" s="1"/>
  <c r="CP597"/>
  <c r="CQ597" s="1"/>
  <c r="CP45"/>
  <c r="CQ45" s="1"/>
  <c r="CP9"/>
  <c r="CQ9" s="1"/>
  <c r="CP278"/>
  <c r="CQ278" s="1"/>
  <c r="CP851"/>
  <c r="CQ851" s="1"/>
  <c r="CP850"/>
  <c r="CQ850" s="1"/>
  <c r="CP8"/>
  <c r="CQ8" s="1"/>
  <c r="CP848"/>
  <c r="CQ848" s="1"/>
  <c r="CP846"/>
  <c r="CQ846" s="1"/>
  <c r="CP277"/>
  <c r="CQ277" s="1"/>
  <c r="CP472"/>
  <c r="CQ472" s="1"/>
  <c r="CP6"/>
  <c r="CQ6" s="1"/>
  <c r="CP591"/>
  <c r="CQ591" s="1"/>
  <c r="CP469"/>
  <c r="CQ469" s="1"/>
  <c r="CP108"/>
  <c r="CQ108" s="1"/>
  <c r="CP276"/>
  <c r="CQ276" s="1"/>
  <c r="CP44"/>
  <c r="CQ44" s="1"/>
  <c r="CP590"/>
  <c r="CQ590" s="1"/>
  <c r="CP844"/>
  <c r="CQ844" s="1"/>
  <c r="CP587"/>
  <c r="CQ587" s="1"/>
  <c r="CP274"/>
  <c r="CQ274" s="1"/>
  <c r="CP273"/>
  <c r="CQ273" s="1"/>
  <c r="CP187"/>
  <c r="CQ187" s="1"/>
  <c r="CP106"/>
  <c r="CQ106" s="1"/>
  <c r="CP843"/>
  <c r="CQ843" s="1"/>
  <c r="CP271"/>
  <c r="CQ271" s="1"/>
  <c r="CP269"/>
  <c r="CQ269" s="1"/>
  <c r="CP40"/>
  <c r="CQ40" s="1"/>
  <c r="CP467"/>
  <c r="CQ467" s="1"/>
  <c r="CP840"/>
  <c r="CQ840" s="1"/>
  <c r="CP105"/>
  <c r="CQ105" s="1"/>
  <c r="CP186"/>
  <c r="CQ186" s="1"/>
  <c r="CP3"/>
  <c r="CQ3" s="1"/>
  <c r="CP266"/>
  <c r="CQ266" s="1"/>
  <c r="CP265"/>
  <c r="CQ265" s="1"/>
  <c r="CP264"/>
  <c r="CQ264" s="1"/>
  <c r="CP38"/>
  <c r="CQ38" s="1"/>
  <c r="CP263"/>
  <c r="CQ263" s="1"/>
  <c r="CP584"/>
  <c r="CQ584" s="1"/>
  <c r="CP836"/>
  <c r="CQ836" s="1"/>
  <c r="CP583"/>
  <c r="CQ583" s="1"/>
  <c r="CP261"/>
  <c r="CQ261" s="1"/>
  <c r="CP581"/>
  <c r="CQ581" s="1"/>
  <c r="E12" i="4" s="1"/>
  <c r="CP259" i="1"/>
  <c r="CQ259" s="1"/>
  <c r="AA32" i="7" l="1"/>
  <c r="L34"/>
  <c r="V18"/>
  <c r="Z18"/>
  <c r="AC16" i="4"/>
  <c r="N18"/>
  <c r="W18"/>
  <c r="O34"/>
  <c r="Q18"/>
  <c r="T34"/>
  <c r="Q34"/>
  <c r="S18"/>
  <c r="V34"/>
  <c r="AC33"/>
  <c r="AC17"/>
  <c r="T18"/>
  <c r="H54" i="5"/>
  <c r="H57"/>
  <c r="O18" i="7"/>
  <c r="S18"/>
  <c r="Y18"/>
  <c r="AC32" i="4"/>
  <c r="N34"/>
  <c r="O18"/>
  <c r="W34"/>
  <c r="Y18"/>
  <c r="AB34"/>
  <c r="AA16" i="7"/>
  <c r="L18"/>
  <c r="AA17"/>
  <c r="AA33"/>
  <c r="P18"/>
  <c r="Y34" i="4"/>
  <c r="AA18"/>
  <c r="R18"/>
  <c r="S34"/>
  <c r="U18"/>
  <c r="X34"/>
  <c r="AB18"/>
  <c r="N18" i="7"/>
  <c r="M34"/>
  <c r="T18"/>
  <c r="S34"/>
  <c r="R18"/>
  <c r="Q34"/>
  <c r="X18"/>
  <c r="W34"/>
  <c r="E20" i="4"/>
  <c r="E28"/>
  <c r="D28"/>
  <c r="D24"/>
  <c r="E24"/>
  <c r="D20"/>
  <c r="D12"/>
  <c r="AL32" i="7"/>
  <c r="D58" i="3"/>
  <c r="BE17" i="4"/>
  <c r="BF17"/>
  <c r="BA17"/>
  <c r="BD17"/>
  <c r="BB17"/>
  <c r="BC17"/>
  <c r="D76" i="3"/>
  <c r="D68"/>
  <c r="D77"/>
  <c r="D75"/>
  <c r="D74"/>
  <c r="D69"/>
  <c r="I69" s="1"/>
  <c r="D67"/>
  <c r="D66"/>
  <c r="I77"/>
  <c r="I74"/>
  <c r="BB17" i="7"/>
  <c r="AN16" i="4"/>
  <c r="AN32"/>
  <c r="AX17" i="7"/>
  <c r="AZ17"/>
  <c r="AX24"/>
  <c r="AX12"/>
  <c r="BD24"/>
  <c r="BD12"/>
  <c r="BB12"/>
  <c r="BB24"/>
  <c r="BA17"/>
  <c r="AL16"/>
  <c r="AY17"/>
  <c r="AY24"/>
  <c r="AY12"/>
  <c r="BA12"/>
  <c r="BA24"/>
  <c r="BD17"/>
  <c r="BC17"/>
  <c r="AZ24"/>
  <c r="AZ12"/>
  <c r="BC24"/>
  <c r="BC25" s="1"/>
  <c r="W29"/>
  <c r="S29"/>
  <c r="O29"/>
  <c r="AV28"/>
  <c r="AP28"/>
  <c r="AJ28"/>
  <c r="AF28"/>
  <c r="Z28"/>
  <c r="Z30" s="1"/>
  <c r="V28"/>
  <c r="R28"/>
  <c r="N28"/>
  <c r="N30" s="1"/>
  <c r="H28"/>
  <c r="C28"/>
  <c r="W25"/>
  <c r="S25"/>
  <c r="O25"/>
  <c r="AT24"/>
  <c r="AO24"/>
  <c r="AI24"/>
  <c r="AE24"/>
  <c r="Y24"/>
  <c r="U24"/>
  <c r="Q24"/>
  <c r="Q26" s="1"/>
  <c r="M24"/>
  <c r="M26" s="1"/>
  <c r="F24"/>
  <c r="Z21"/>
  <c r="V21"/>
  <c r="R21"/>
  <c r="N21"/>
  <c r="AT20"/>
  <c r="AO20"/>
  <c r="AI20"/>
  <c r="AE20"/>
  <c r="Y20"/>
  <c r="U20"/>
  <c r="Q20"/>
  <c r="M20"/>
  <c r="F20"/>
  <c r="Y13"/>
  <c r="U13"/>
  <c r="Q13"/>
  <c r="M13"/>
  <c r="AQ12"/>
  <c r="AK12"/>
  <c r="AG12"/>
  <c r="AC12"/>
  <c r="W12"/>
  <c r="W14" s="1"/>
  <c r="S12"/>
  <c r="S14" s="1"/>
  <c r="O12"/>
  <c r="I12"/>
  <c r="D12"/>
  <c r="D38" i="6"/>
  <c r="D31"/>
  <c r="I31" s="1"/>
  <c r="D23"/>
  <c r="D15"/>
  <c r="D7"/>
  <c r="D22" i="3"/>
  <c r="Z29" i="7"/>
  <c r="V29"/>
  <c r="R29"/>
  <c r="N29"/>
  <c r="AT28"/>
  <c r="AO28"/>
  <c r="AI28"/>
  <c r="AE28"/>
  <c r="Y28"/>
  <c r="U28"/>
  <c r="Q28"/>
  <c r="M28"/>
  <c r="F28"/>
  <c r="Z25"/>
  <c r="V25"/>
  <c r="R25"/>
  <c r="N25"/>
  <c r="AV24"/>
  <c r="AP24"/>
  <c r="AJ24"/>
  <c r="AF24"/>
  <c r="Z24"/>
  <c r="Z26" s="1"/>
  <c r="V24"/>
  <c r="V26" s="1"/>
  <c r="R24"/>
  <c r="R26" s="1"/>
  <c r="N24"/>
  <c r="N26" s="1"/>
  <c r="H24"/>
  <c r="C24"/>
  <c r="W21"/>
  <c r="S21"/>
  <c r="O21"/>
  <c r="AV20"/>
  <c r="AP20"/>
  <c r="AJ20"/>
  <c r="AF20"/>
  <c r="Z20"/>
  <c r="Z22" s="1"/>
  <c r="V20"/>
  <c r="R20"/>
  <c r="N20"/>
  <c r="N22" s="1"/>
  <c r="H20"/>
  <c r="C20"/>
  <c r="X13"/>
  <c r="T13"/>
  <c r="P13"/>
  <c r="L13"/>
  <c r="AR12"/>
  <c r="AN12"/>
  <c r="AH12"/>
  <c r="AD12"/>
  <c r="X12"/>
  <c r="X14" s="1"/>
  <c r="T12"/>
  <c r="T14" s="1"/>
  <c r="P12"/>
  <c r="P14" s="1"/>
  <c r="L12"/>
  <c r="E12"/>
  <c r="D41" i="6"/>
  <c r="D26"/>
  <c r="D10"/>
  <c r="D24"/>
  <c r="D39"/>
  <c r="D8"/>
  <c r="BC12" i="7"/>
  <c r="Y29"/>
  <c r="U29"/>
  <c r="Q29"/>
  <c r="M29"/>
  <c r="AR28"/>
  <c r="AN28"/>
  <c r="AH28"/>
  <c r="AD28"/>
  <c r="X28"/>
  <c r="T28"/>
  <c r="T30" s="1"/>
  <c r="P28"/>
  <c r="P30" s="1"/>
  <c r="L28"/>
  <c r="E28"/>
  <c r="Y25"/>
  <c r="U25"/>
  <c r="Q25"/>
  <c r="M25"/>
  <c r="AQ24"/>
  <c r="AK24"/>
  <c r="AG24"/>
  <c r="AC24"/>
  <c r="W24"/>
  <c r="W26" s="1"/>
  <c r="S24"/>
  <c r="S26" s="1"/>
  <c r="O24"/>
  <c r="I24"/>
  <c r="D24"/>
  <c r="X21"/>
  <c r="T21"/>
  <c r="P21"/>
  <c r="L21"/>
  <c r="AQ20"/>
  <c r="AK20"/>
  <c r="AG20"/>
  <c r="AC20"/>
  <c r="W20"/>
  <c r="W22" s="1"/>
  <c r="S20"/>
  <c r="S22" s="1"/>
  <c r="O20"/>
  <c r="I20"/>
  <c r="D20"/>
  <c r="W13"/>
  <c r="S13"/>
  <c r="O13"/>
  <c r="AT12"/>
  <c r="AO12"/>
  <c r="AI12"/>
  <c r="AE12"/>
  <c r="Y12"/>
  <c r="Y14" s="1"/>
  <c r="U12"/>
  <c r="Q12"/>
  <c r="Q14" s="1"/>
  <c r="M12"/>
  <c r="M14" s="1"/>
  <c r="F12"/>
  <c r="D40" i="6"/>
  <c r="D33"/>
  <c r="D25"/>
  <c r="D17"/>
  <c r="D9"/>
  <c r="D24" i="3"/>
  <c r="D21"/>
  <c r="X29" i="7"/>
  <c r="T29"/>
  <c r="P29"/>
  <c r="L29"/>
  <c r="AQ28"/>
  <c r="AK28"/>
  <c r="AG28"/>
  <c r="AC28"/>
  <c r="W28"/>
  <c r="W30" s="1"/>
  <c r="S28"/>
  <c r="S30" s="1"/>
  <c r="O28"/>
  <c r="I28"/>
  <c r="D28"/>
  <c r="X25"/>
  <c r="T25"/>
  <c r="P25"/>
  <c r="L25"/>
  <c r="AR24"/>
  <c r="AN24"/>
  <c r="AH24"/>
  <c r="AD24"/>
  <c r="X24"/>
  <c r="X26" s="1"/>
  <c r="T24"/>
  <c r="T26" s="1"/>
  <c r="P24"/>
  <c r="P26" s="1"/>
  <c r="L24"/>
  <c r="E24"/>
  <c r="Y21"/>
  <c r="U21"/>
  <c r="Q21"/>
  <c r="M21"/>
  <c r="AR20"/>
  <c r="AN20"/>
  <c r="AH20"/>
  <c r="AD20"/>
  <c r="X20"/>
  <c r="T20"/>
  <c r="T22" s="1"/>
  <c r="P20"/>
  <c r="P22" s="1"/>
  <c r="L20"/>
  <c r="E20"/>
  <c r="Z13"/>
  <c r="V13"/>
  <c r="R13"/>
  <c r="N13"/>
  <c r="AV12"/>
  <c r="AP12"/>
  <c r="AJ12"/>
  <c r="AF12"/>
  <c r="Z12"/>
  <c r="Z14" s="1"/>
  <c r="V12"/>
  <c r="V14" s="1"/>
  <c r="R12"/>
  <c r="R14" s="1"/>
  <c r="N12"/>
  <c r="N14" s="1"/>
  <c r="H12"/>
  <c r="C12"/>
  <c r="D32" i="6"/>
  <c r="D16"/>
  <c r="D34"/>
  <c r="D23" i="3"/>
  <c r="D18" i="6"/>
  <c r="D45" i="5"/>
  <c r="I45" s="1"/>
  <c r="D53" i="3"/>
  <c r="I53" s="1"/>
  <c r="D61"/>
  <c r="D10" i="5"/>
  <c r="D18"/>
  <c r="D26"/>
  <c r="D34"/>
  <c r="D41"/>
  <c r="D48"/>
  <c r="D52" i="3"/>
  <c r="D60"/>
  <c r="D9" i="5"/>
  <c r="D17"/>
  <c r="D25"/>
  <c r="D33"/>
  <c r="D40"/>
  <c r="D47"/>
  <c r="D51" i="3"/>
  <c r="D59"/>
  <c r="D8" i="5"/>
  <c r="D16"/>
  <c r="D24"/>
  <c r="D32"/>
  <c r="D39"/>
  <c r="D46"/>
  <c r="D49" s="1"/>
  <c r="E45" s="1"/>
  <c r="D50" i="3"/>
  <c r="D7" i="5"/>
  <c r="D15"/>
  <c r="D23"/>
  <c r="D31"/>
  <c r="D38"/>
  <c r="AX24" i="4"/>
  <c r="AV28"/>
  <c r="AV20"/>
  <c r="AV12"/>
  <c r="AQ12"/>
  <c r="AS12"/>
  <c r="AQ20"/>
  <c r="AS20"/>
  <c r="AQ24"/>
  <c r="AS24"/>
  <c r="AQ28"/>
  <c r="AS28"/>
  <c r="AP24"/>
  <c r="AP12"/>
  <c r="AG12"/>
  <c r="AI12"/>
  <c r="AK12"/>
  <c r="AM12"/>
  <c r="AG20"/>
  <c r="AI20"/>
  <c r="AK20"/>
  <c r="AM20"/>
  <c r="AG24"/>
  <c r="AI24"/>
  <c r="AK24"/>
  <c r="AM24"/>
  <c r="AG28"/>
  <c r="AI28"/>
  <c r="AK28"/>
  <c r="AM28"/>
  <c r="AE28"/>
  <c r="AE20"/>
  <c r="AE12"/>
  <c r="J28"/>
  <c r="G28"/>
  <c r="K24"/>
  <c r="H24"/>
  <c r="F24"/>
  <c r="J20"/>
  <c r="G20"/>
  <c r="K12"/>
  <c r="H12"/>
  <c r="P20"/>
  <c r="P22" s="1"/>
  <c r="R20"/>
  <c r="T20"/>
  <c r="V20"/>
  <c r="X20"/>
  <c r="X22" s="1"/>
  <c r="Z20"/>
  <c r="AB20"/>
  <c r="P21"/>
  <c r="R21"/>
  <c r="T21"/>
  <c r="V21"/>
  <c r="X21"/>
  <c r="Z21"/>
  <c r="AB21"/>
  <c r="P24"/>
  <c r="R24"/>
  <c r="T24"/>
  <c r="T26" s="1"/>
  <c r="V24"/>
  <c r="X24"/>
  <c r="Z24"/>
  <c r="AB24"/>
  <c r="AB26" s="1"/>
  <c r="P25"/>
  <c r="R25"/>
  <c r="T25"/>
  <c r="V25"/>
  <c r="X25"/>
  <c r="Z25"/>
  <c r="AB25"/>
  <c r="P28"/>
  <c r="P30" s="1"/>
  <c r="R28"/>
  <c r="T28"/>
  <c r="V28"/>
  <c r="X28"/>
  <c r="X30" s="1"/>
  <c r="Z28"/>
  <c r="AB28"/>
  <c r="P29"/>
  <c r="R29"/>
  <c r="T29"/>
  <c r="V29"/>
  <c r="X29"/>
  <c r="Z29"/>
  <c r="AB29"/>
  <c r="N29"/>
  <c r="N25"/>
  <c r="N21"/>
  <c r="P13"/>
  <c r="R13"/>
  <c r="T13"/>
  <c r="V13"/>
  <c r="X13"/>
  <c r="Z13"/>
  <c r="AB13"/>
  <c r="Q12"/>
  <c r="S12"/>
  <c r="S14" s="1"/>
  <c r="U12"/>
  <c r="U14" s="1"/>
  <c r="W12"/>
  <c r="Y12"/>
  <c r="AA12"/>
  <c r="AA14" s="1"/>
  <c r="O12"/>
  <c r="G12"/>
  <c r="C24"/>
  <c r="C12"/>
  <c r="AX28"/>
  <c r="AX20"/>
  <c r="AX12"/>
  <c r="AV24"/>
  <c r="AR12"/>
  <c r="AT12"/>
  <c r="AR20"/>
  <c r="AT20"/>
  <c r="AR24"/>
  <c r="AT24"/>
  <c r="AR28"/>
  <c r="AT28"/>
  <c r="AP28"/>
  <c r="AP20"/>
  <c r="AF12"/>
  <c r="AH12"/>
  <c r="AJ12"/>
  <c r="AL12"/>
  <c r="AF20"/>
  <c r="AH20"/>
  <c r="AJ20"/>
  <c r="AL20"/>
  <c r="AF24"/>
  <c r="AH24"/>
  <c r="AJ24"/>
  <c r="AL24"/>
  <c r="AF28"/>
  <c r="AH28"/>
  <c r="AJ28"/>
  <c r="AL28"/>
  <c r="AE24"/>
  <c r="K28"/>
  <c r="H28"/>
  <c r="C28"/>
  <c r="J24"/>
  <c r="G24"/>
  <c r="K20"/>
  <c r="H20"/>
  <c r="F20"/>
  <c r="J12"/>
  <c r="F28"/>
  <c r="O20"/>
  <c r="Q20"/>
  <c r="Q22" s="1"/>
  <c r="S20"/>
  <c r="U20"/>
  <c r="W20"/>
  <c r="Y20"/>
  <c r="Y22" s="1"/>
  <c r="AA20"/>
  <c r="O21"/>
  <c r="Q21"/>
  <c r="S21"/>
  <c r="U21"/>
  <c r="W21"/>
  <c r="Y21"/>
  <c r="AA21"/>
  <c r="O24"/>
  <c r="Q24"/>
  <c r="S24"/>
  <c r="U24"/>
  <c r="U26" s="1"/>
  <c r="W24"/>
  <c r="Y24"/>
  <c r="AA24"/>
  <c r="O25"/>
  <c r="Q25"/>
  <c r="S25"/>
  <c r="U25"/>
  <c r="W25"/>
  <c r="Y25"/>
  <c r="AA25"/>
  <c r="O28"/>
  <c r="Q28"/>
  <c r="Q30" s="1"/>
  <c r="S28"/>
  <c r="U28"/>
  <c r="W28"/>
  <c r="Y28"/>
  <c r="Y30" s="1"/>
  <c r="AA28"/>
  <c r="O29"/>
  <c r="Q29"/>
  <c r="S29"/>
  <c r="U29"/>
  <c r="W29"/>
  <c r="Y29"/>
  <c r="AA29"/>
  <c r="N28"/>
  <c r="N24"/>
  <c r="N20"/>
  <c r="O13"/>
  <c r="Q13"/>
  <c r="S13"/>
  <c r="U13"/>
  <c r="W13"/>
  <c r="Y13"/>
  <c r="AA13"/>
  <c r="N13"/>
  <c r="P12"/>
  <c r="R12"/>
  <c r="R14" s="1"/>
  <c r="T12"/>
  <c r="T14" s="1"/>
  <c r="V12"/>
  <c r="X12"/>
  <c r="Z12"/>
  <c r="Z14" s="1"/>
  <c r="AB12"/>
  <c r="AB14" s="1"/>
  <c r="N12"/>
  <c r="F12"/>
  <c r="C20"/>
  <c r="BB12"/>
  <c r="BB24"/>
  <c r="BE12"/>
  <c r="BE24"/>
  <c r="BD12"/>
  <c r="BD24"/>
  <c r="BF12"/>
  <c r="BF24"/>
  <c r="BC12"/>
  <c r="BC24"/>
  <c r="AZ24"/>
  <c r="AZ12"/>
  <c r="BA24"/>
  <c r="BA12"/>
  <c r="D8" i="3"/>
  <c r="D9"/>
  <c r="D10"/>
  <c r="I10" s="1"/>
  <c r="D7"/>
  <c r="I7" s="1"/>
  <c r="X14" i="4" l="1"/>
  <c r="P14"/>
  <c r="Y14"/>
  <c r="Q14"/>
  <c r="D55" i="5"/>
  <c r="D56"/>
  <c r="D57"/>
  <c r="AA29" i="7"/>
  <c r="AC24" i="4"/>
  <c r="N26"/>
  <c r="AA20" i="7"/>
  <c r="L22"/>
  <c r="AA28"/>
  <c r="L30"/>
  <c r="AA12"/>
  <c r="L14"/>
  <c r="U30" i="4"/>
  <c r="Y26"/>
  <c r="Q26"/>
  <c r="U22"/>
  <c r="O14"/>
  <c r="AC29"/>
  <c r="AB30"/>
  <c r="T30"/>
  <c r="X26"/>
  <c r="P26"/>
  <c r="AB22"/>
  <c r="T22"/>
  <c r="U14" i="7"/>
  <c r="O26"/>
  <c r="BC13"/>
  <c r="AA13"/>
  <c r="V22"/>
  <c r="M30"/>
  <c r="O14"/>
  <c r="M22"/>
  <c r="Y26"/>
  <c r="V30"/>
  <c r="AC12" i="4"/>
  <c r="N14"/>
  <c r="AC20"/>
  <c r="N22"/>
  <c r="I57" i="5"/>
  <c r="BA13" i="4"/>
  <c r="V14"/>
  <c r="AC13"/>
  <c r="W30"/>
  <c r="O30"/>
  <c r="AA26"/>
  <c r="S26"/>
  <c r="W22"/>
  <c r="O22"/>
  <c r="W14"/>
  <c r="AC25"/>
  <c r="V30"/>
  <c r="Z26"/>
  <c r="R26"/>
  <c r="V22"/>
  <c r="D54" i="5"/>
  <c r="X22" i="7"/>
  <c r="O30"/>
  <c r="O22"/>
  <c r="X30"/>
  <c r="R22"/>
  <c r="Y30"/>
  <c r="Y22"/>
  <c r="U26"/>
  <c r="R30"/>
  <c r="AC21" i="4"/>
  <c r="AA21" i="7"/>
  <c r="U30"/>
  <c r="U22"/>
  <c r="AC28" i="4"/>
  <c r="N30"/>
  <c r="L26" i="7"/>
  <c r="AA24"/>
  <c r="AA30" i="4"/>
  <c r="S30"/>
  <c r="W26"/>
  <c r="O26"/>
  <c r="AA22"/>
  <c r="S22"/>
  <c r="Z30"/>
  <c r="R30"/>
  <c r="V26"/>
  <c r="Z22"/>
  <c r="R22"/>
  <c r="AA25" i="7"/>
  <c r="Q30"/>
  <c r="Q22"/>
  <c r="D70" i="3"/>
  <c r="E66" s="1"/>
  <c r="D78"/>
  <c r="E75" s="1"/>
  <c r="J66"/>
  <c r="I66"/>
  <c r="E67"/>
  <c r="E77"/>
  <c r="E69"/>
  <c r="E68"/>
  <c r="BA25" i="4"/>
  <c r="I24" i="3"/>
  <c r="I26" i="6"/>
  <c r="D11"/>
  <c r="E7" s="1"/>
  <c r="I7"/>
  <c r="D27"/>
  <c r="E23" s="1"/>
  <c r="I23"/>
  <c r="D42"/>
  <c r="E38" s="1"/>
  <c r="I38"/>
  <c r="AZ25" i="7"/>
  <c r="BD25"/>
  <c r="BB25"/>
  <c r="BA25"/>
  <c r="AY25"/>
  <c r="AX25"/>
  <c r="E8" i="6"/>
  <c r="AL24" i="7"/>
  <c r="I18" i="6"/>
  <c r="I34"/>
  <c r="D25" i="3"/>
  <c r="I21"/>
  <c r="I10" i="6"/>
  <c r="I41"/>
  <c r="D19"/>
  <c r="E15" s="1"/>
  <c r="I15"/>
  <c r="D35"/>
  <c r="E31" s="1"/>
  <c r="AZ13" i="7"/>
  <c r="AY13"/>
  <c r="AX13"/>
  <c r="BA13"/>
  <c r="BB13"/>
  <c r="BD13"/>
  <c r="AL12"/>
  <c r="AL28"/>
  <c r="AL20"/>
  <c r="AC34" i="4"/>
  <c r="AC18"/>
  <c r="E47" i="5"/>
  <c r="I38"/>
  <c r="D42"/>
  <c r="E39" s="1"/>
  <c r="I31"/>
  <c r="D35"/>
  <c r="E33" s="1"/>
  <c r="I23"/>
  <c r="D27"/>
  <c r="E24" s="1"/>
  <c r="I15"/>
  <c r="D19"/>
  <c r="E16" s="1"/>
  <c r="I7"/>
  <c r="D11"/>
  <c r="I58" i="3"/>
  <c r="D62"/>
  <c r="E59" s="1"/>
  <c r="I50"/>
  <c r="D54"/>
  <c r="E51" s="1"/>
  <c r="I48" i="5"/>
  <c r="E48"/>
  <c r="I41"/>
  <c r="E41"/>
  <c r="I34"/>
  <c r="E34"/>
  <c r="I26"/>
  <c r="E26"/>
  <c r="I18"/>
  <c r="E18"/>
  <c r="I10"/>
  <c r="E10"/>
  <c r="I61" i="3"/>
  <c r="E61"/>
  <c r="E46" i="5"/>
  <c r="J45"/>
  <c r="J48"/>
  <c r="AZ25" i="4"/>
  <c r="BC13"/>
  <c r="BF13"/>
  <c r="BD13"/>
  <c r="BE13"/>
  <c r="BB13"/>
  <c r="AZ13"/>
  <c r="BC25"/>
  <c r="BF25"/>
  <c r="BD25"/>
  <c r="BE25"/>
  <c r="BB25"/>
  <c r="AN28"/>
  <c r="AN24"/>
  <c r="AN20"/>
  <c r="AN12"/>
  <c r="D11" i="3"/>
  <c r="E23" s="1"/>
  <c r="E76" l="1"/>
  <c r="J69"/>
  <c r="E8" i="5"/>
  <c r="N49"/>
  <c r="E49"/>
  <c r="D58"/>
  <c r="I54"/>
  <c r="E74" i="3"/>
  <c r="J77"/>
  <c r="J74"/>
  <c r="E70"/>
  <c r="E9" i="6"/>
  <c r="E39"/>
  <c r="E40"/>
  <c r="E10"/>
  <c r="E24"/>
  <c r="E25"/>
  <c r="E32"/>
  <c r="E41"/>
  <c r="J31"/>
  <c r="E35"/>
  <c r="J34"/>
  <c r="J15"/>
  <c r="E19"/>
  <c r="J18"/>
  <c r="E25" i="3"/>
  <c r="J21"/>
  <c r="J24"/>
  <c r="J38" i="6"/>
  <c r="E42"/>
  <c r="J41"/>
  <c r="E27"/>
  <c r="J23"/>
  <c r="J26"/>
  <c r="E22" i="3"/>
  <c r="E34" i="6"/>
  <c r="E18"/>
  <c r="E17"/>
  <c r="E16"/>
  <c r="E26"/>
  <c r="E24" i="3"/>
  <c r="E11" i="6"/>
  <c r="J10"/>
  <c r="J7"/>
  <c r="E21" i="3"/>
  <c r="E33" i="6"/>
  <c r="E50" i="3"/>
  <c r="E23" i="5"/>
  <c r="E52" i="3"/>
  <c r="E25" i="5"/>
  <c r="E60" i="3"/>
  <c r="E32" i="5"/>
  <c r="E15"/>
  <c r="E31"/>
  <c r="E9"/>
  <c r="E40"/>
  <c r="E53" i="3"/>
  <c r="E54" s="1"/>
  <c r="J50"/>
  <c r="J53"/>
  <c r="E58"/>
  <c r="J61"/>
  <c r="J58"/>
  <c r="E7" i="5"/>
  <c r="J7"/>
  <c r="E11"/>
  <c r="J10"/>
  <c r="E17"/>
  <c r="E19"/>
  <c r="J18"/>
  <c r="J15"/>
  <c r="J23"/>
  <c r="E27"/>
  <c r="J26"/>
  <c r="J31"/>
  <c r="J34"/>
  <c r="E35"/>
  <c r="E38"/>
  <c r="J38"/>
  <c r="J41"/>
  <c r="E42"/>
  <c r="AC14" i="4"/>
  <c r="AC30"/>
  <c r="AC22"/>
  <c r="AC26"/>
  <c r="E7" i="3"/>
  <c r="J7"/>
  <c r="J10"/>
  <c r="E10"/>
  <c r="E9"/>
  <c r="E11"/>
  <c r="E8"/>
  <c r="E78" l="1"/>
  <c r="E58" i="5"/>
  <c r="E57"/>
  <c r="E56"/>
  <c r="J54"/>
  <c r="J57"/>
  <c r="E55"/>
  <c r="E54"/>
  <c r="E62" i="3"/>
</calcChain>
</file>

<file path=xl/sharedStrings.xml><?xml version="1.0" encoding="utf-8"?>
<sst xmlns="http://schemas.openxmlformats.org/spreadsheetml/2006/main" count="2512" uniqueCount="185">
  <si>
    <t>Respondent.Serial</t>
  </si>
  <si>
    <t>country</t>
  </si>
  <si>
    <t>Q1</t>
  </si>
  <si>
    <t>Q2</t>
  </si>
  <si>
    <t>Q3</t>
  </si>
  <si>
    <t>Q4</t>
  </si>
  <si>
    <t>Q5</t>
  </si>
  <si>
    <t>Q6</t>
  </si>
  <si>
    <t>Q6.dont</t>
  </si>
  <si>
    <t>Q7</t>
  </si>
  <si>
    <t>Q7.dont</t>
  </si>
  <si>
    <t>Q8</t>
  </si>
  <si>
    <t>Q8.dont</t>
  </si>
  <si>
    <t>Q9</t>
  </si>
  <si>
    <t>Q9.dont</t>
  </si>
  <si>
    <t>Q10</t>
  </si>
  <si>
    <t>Q11-1</t>
  </si>
  <si>
    <t>Q11-2</t>
  </si>
  <si>
    <t>Q11-3</t>
  </si>
  <si>
    <t>Q11-4</t>
  </si>
  <si>
    <t>Q11-5</t>
  </si>
  <si>
    <t>Q11-6</t>
  </si>
  <si>
    <t>Q11-7</t>
  </si>
  <si>
    <t>Q11-8</t>
  </si>
  <si>
    <t>Q11-9</t>
  </si>
  <si>
    <t>Q11-10</t>
  </si>
  <si>
    <t>Q11-11</t>
  </si>
  <si>
    <t>Q11-12</t>
  </si>
  <si>
    <t>Q11-13</t>
  </si>
  <si>
    <t>Q11-14</t>
  </si>
  <si>
    <t>Q11-15</t>
  </si>
  <si>
    <t>Q12</t>
  </si>
  <si>
    <t>Q13-1</t>
  </si>
  <si>
    <t>Q13-2</t>
  </si>
  <si>
    <t>Q13-3</t>
  </si>
  <si>
    <t>Q13-4</t>
  </si>
  <si>
    <t>Q13-5</t>
  </si>
  <si>
    <t>Q13-6</t>
  </si>
  <si>
    <t>Q13-7</t>
  </si>
  <si>
    <t>Q13-8</t>
  </si>
  <si>
    <t>Q13-9</t>
  </si>
  <si>
    <t>Q13-10</t>
  </si>
  <si>
    <t>Q13-11</t>
  </si>
  <si>
    <t>Q13-12</t>
  </si>
  <si>
    <t>Q13-13</t>
  </si>
  <si>
    <t>Q13-14</t>
  </si>
  <si>
    <t>Q13-15</t>
  </si>
  <si>
    <t>Q14</t>
  </si>
  <si>
    <t>Q15-1</t>
  </si>
  <si>
    <t>Q15-2</t>
  </si>
  <si>
    <t>Q15-3</t>
  </si>
  <si>
    <t>Q15-4</t>
  </si>
  <si>
    <t>Q15-5</t>
  </si>
  <si>
    <t>Q15-6</t>
  </si>
  <si>
    <t>Q15-7</t>
  </si>
  <si>
    <t>Q15-8</t>
  </si>
  <si>
    <t>Q15-9</t>
  </si>
  <si>
    <t>Q16-1</t>
  </si>
  <si>
    <t>Q16-2</t>
  </si>
  <si>
    <t>Q16-3</t>
  </si>
  <si>
    <t>Q16-4</t>
  </si>
  <si>
    <t>Q16-5</t>
  </si>
  <si>
    <t>Q17</t>
  </si>
  <si>
    <t>Q18</t>
  </si>
  <si>
    <t>Q19</t>
  </si>
  <si>
    <t>Q20</t>
  </si>
  <si>
    <t>Q21</t>
  </si>
  <si>
    <t>Q22</t>
  </si>
  <si>
    <t>q23</t>
  </si>
  <si>
    <t>q24</t>
  </si>
  <si>
    <t>UK</t>
  </si>
  <si>
    <t>US</t>
  </si>
  <si>
    <t>Likelihood to churn</t>
  </si>
  <si>
    <t>Likelihood to change</t>
  </si>
  <si>
    <t>Average Tolerance</t>
  </si>
  <si>
    <t>Average Tolerance Score</t>
  </si>
  <si>
    <t>Average Price Resistance</t>
  </si>
  <si>
    <t>Average Price Score</t>
  </si>
  <si>
    <t>Stress-Test Score</t>
  </si>
  <si>
    <t>EL SCORE</t>
  </si>
  <si>
    <t>Average EL Score</t>
  </si>
  <si>
    <t>Satisfaction H/L</t>
  </si>
  <si>
    <t>EL H/L</t>
  </si>
  <si>
    <t>Quadrant</t>
  </si>
  <si>
    <t>US Total</t>
  </si>
  <si>
    <t>Loyalists</t>
  </si>
  <si>
    <t>Mercenaries</t>
  </si>
  <si>
    <t>Hostages</t>
  </si>
  <si>
    <t>Defectors</t>
  </si>
  <si>
    <t xml:space="preserve">Total </t>
  </si>
  <si>
    <t>UK Total</t>
  </si>
  <si>
    <t>Count</t>
  </si>
  <si>
    <t>Percentage</t>
  </si>
  <si>
    <t>Extreme</t>
  </si>
  <si>
    <t>Enthusiast</t>
  </si>
  <si>
    <t>Agitator</t>
  </si>
  <si>
    <t>Best</t>
  </si>
  <si>
    <t>Worst</t>
  </si>
  <si>
    <t>% of Quadrant</t>
  </si>
  <si>
    <t>% of Base</t>
  </si>
  <si>
    <t>Spend</t>
  </si>
  <si>
    <t>Overall Performance</t>
  </si>
  <si>
    <t xml:space="preserve">Age </t>
  </si>
  <si>
    <t>Tenure</t>
  </si>
  <si>
    <t>WoM Influence</t>
  </si>
  <si>
    <t xml:space="preserve">NPS </t>
  </si>
  <si>
    <t>Value for money</t>
  </si>
  <si>
    <t>They offered a free phone</t>
  </si>
  <si>
    <t>Coverage</t>
  </si>
  <si>
    <t>They offer desirable phones</t>
  </si>
  <si>
    <t>Fast data speeds</t>
  </si>
  <si>
    <t>Good customer service</t>
  </si>
  <si>
    <t>A good Rewards Program</t>
  </si>
  <si>
    <t>Reliable service</t>
  </si>
  <si>
    <t>High quality voice</t>
  </si>
  <si>
    <t>Different payment methods</t>
  </si>
  <si>
    <t>I Trust them</t>
  </si>
  <si>
    <t>Make me feel valued</t>
  </si>
  <si>
    <t>They offer something different</t>
  </si>
  <si>
    <t>Recommended by friendcs / family</t>
  </si>
  <si>
    <t>They are innovative</t>
  </si>
  <si>
    <t>Temp outage</t>
  </si>
  <si>
    <t>price increase</t>
  </si>
  <si>
    <t>FCR fail</t>
  </si>
  <si>
    <t>Billing error</t>
  </si>
  <si>
    <t>Hold time fail</t>
  </si>
  <si>
    <t>Hardware fault</t>
  </si>
  <si>
    <t>Desired phone not available</t>
  </si>
  <si>
    <t>Privacy breach</t>
  </si>
  <si>
    <t>Friends / family left</t>
  </si>
  <si>
    <t>Call center</t>
  </si>
  <si>
    <t>Store</t>
  </si>
  <si>
    <t>Web self help</t>
  </si>
  <si>
    <t>Web chat</t>
  </si>
  <si>
    <t>Email</t>
  </si>
  <si>
    <t>How many times contacted support?</t>
  </si>
  <si>
    <t>I trust them</t>
  </si>
  <si>
    <t>Too inconvenient</t>
  </si>
  <si>
    <t>I get best VfM</t>
  </si>
  <si>
    <t>I am rewarded for loyalty</t>
  </si>
  <si>
    <t>Dont want to risk coverage</t>
  </si>
  <si>
    <t>Meets all expectations</t>
  </si>
  <si>
    <t>All the same, no benefit</t>
  </si>
  <si>
    <t>UK Average</t>
  </si>
  <si>
    <t>Trigger</t>
  </si>
  <si>
    <t>Performance</t>
  </si>
  <si>
    <t>"+/-"</t>
  </si>
  <si>
    <t>UK Loyalists</t>
  </si>
  <si>
    <t>UK Enthusiast</t>
  </si>
  <si>
    <t>UK Defectors</t>
  </si>
  <si>
    <t>UK Agitator</t>
  </si>
  <si>
    <t>UK Mercenaries</t>
  </si>
  <si>
    <t>UK Hostages</t>
  </si>
  <si>
    <t>Triggers vs Performance</t>
  </si>
  <si>
    <t>Tolerance</t>
  </si>
  <si>
    <t>Support Channel Satisfaction</t>
  </si>
  <si>
    <t>Why would't you churn?</t>
  </si>
  <si>
    <t>UK Prepay</t>
  </si>
  <si>
    <t>UK Vodafone</t>
  </si>
  <si>
    <t>UK O2</t>
  </si>
  <si>
    <t>UK T-Mobile</t>
  </si>
  <si>
    <t>UK Orange</t>
  </si>
  <si>
    <t>UK 3</t>
  </si>
  <si>
    <t>UK Tesco Mobile</t>
  </si>
  <si>
    <t>US Verizon</t>
  </si>
  <si>
    <t>US AT&amp;T</t>
  </si>
  <si>
    <t>US T-Mobile</t>
  </si>
  <si>
    <t>US Sprint</t>
  </si>
  <si>
    <t>US MetroPCS</t>
  </si>
  <si>
    <t>US Average</t>
  </si>
  <si>
    <t>US Loyalists</t>
  </si>
  <si>
    <t>US Enthusiast</t>
  </si>
  <si>
    <t>US Mercenaries</t>
  </si>
  <si>
    <t>US Hostages</t>
  </si>
  <si>
    <t>US Defectors</t>
  </si>
  <si>
    <t>US Agitator</t>
  </si>
  <si>
    <t>Satisfaction Middle</t>
  </si>
  <si>
    <t>Average middle</t>
  </si>
  <si>
    <t>US Postpay</t>
  </si>
  <si>
    <t>UK Postpay</t>
  </si>
  <si>
    <t>US Prepay</t>
  </si>
  <si>
    <t>Spend Postpay</t>
  </si>
  <si>
    <t>Spend prepay</t>
  </si>
  <si>
    <t>UK EE</t>
  </si>
  <si>
    <t>UK Virgin Mobile</t>
  </si>
</sst>
</file>

<file path=xl/styles.xml><?xml version="1.0" encoding="utf-8"?>
<styleSheet xmlns="http://schemas.openxmlformats.org/spreadsheetml/2006/main">
  <numFmts count="1">
    <numFmt numFmtId="164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0">
    <xf numFmtId="0" fontId="0" fillId="0" borderId="0" xfId="0"/>
    <xf numFmtId="2" fontId="0" fillId="0" borderId="0" xfId="0" applyNumberFormat="1"/>
    <xf numFmtId="0" fontId="18" fillId="33" borderId="0" xfId="0" applyFont="1" applyFill="1" applyBorder="1"/>
    <xf numFmtId="0" fontId="18" fillId="0" borderId="11" xfId="0" applyFont="1" applyFill="1" applyBorder="1"/>
    <xf numFmtId="0" fontId="0" fillId="0" borderId="0" xfId="0" applyAlignment="1">
      <alignment horizontal="right"/>
    </xf>
    <xf numFmtId="0" fontId="19" fillId="0" borderId="0" xfId="0" applyFont="1"/>
    <xf numFmtId="0" fontId="19" fillId="0" borderId="0" xfId="0" applyFont="1" applyFill="1" applyBorder="1"/>
    <xf numFmtId="0" fontId="18" fillId="35" borderId="12" xfId="0" applyFont="1" applyFill="1" applyBorder="1"/>
    <xf numFmtId="1" fontId="19" fillId="0" borderId="14" xfId="0" applyNumberFormat="1" applyFont="1" applyBorder="1"/>
    <xf numFmtId="1" fontId="19" fillId="0" borderId="12" xfId="0" applyNumberFormat="1" applyFont="1" applyBorder="1"/>
    <xf numFmtId="2" fontId="19" fillId="0" borderId="12" xfId="0" applyNumberFormat="1" applyFont="1" applyFill="1" applyBorder="1"/>
    <xf numFmtId="2" fontId="19" fillId="0" borderId="0" xfId="0" applyNumberFormat="1" applyFont="1"/>
    <xf numFmtId="0" fontId="19" fillId="0" borderId="0" xfId="0" applyFont="1" applyBorder="1"/>
    <xf numFmtId="2" fontId="19" fillId="35" borderId="12" xfId="0" applyNumberFormat="1" applyFont="1" applyFill="1" applyBorder="1"/>
    <xf numFmtId="2" fontId="19" fillId="0" borderId="12" xfId="0" applyNumberFormat="1" applyFont="1" applyBorder="1"/>
    <xf numFmtId="0" fontId="20" fillId="0" borderId="0" xfId="0" applyFont="1"/>
    <xf numFmtId="10" fontId="19" fillId="0" borderId="0" xfId="0" applyNumberFormat="1" applyFont="1" applyFill="1" applyBorder="1"/>
    <xf numFmtId="2" fontId="19" fillId="0" borderId="0" xfId="0" applyNumberFormat="1" applyFont="1" applyBorder="1"/>
    <xf numFmtId="0" fontId="19" fillId="0" borderId="12" xfId="0" applyFont="1" applyBorder="1"/>
    <xf numFmtId="0" fontId="18" fillId="35" borderId="10" xfId="0" applyFont="1" applyFill="1" applyBorder="1"/>
    <xf numFmtId="2" fontId="20" fillId="0" borderId="12" xfId="0" applyNumberFormat="1" applyFont="1" applyBorder="1"/>
    <xf numFmtId="10" fontId="19" fillId="0" borderId="0" xfId="0" applyNumberFormat="1" applyFont="1"/>
    <xf numFmtId="1" fontId="19" fillId="0" borderId="0" xfId="0" applyNumberFormat="1" applyFont="1" applyBorder="1"/>
    <xf numFmtId="1" fontId="19" fillId="0" borderId="10" xfId="0" applyNumberFormat="1" applyFont="1" applyBorder="1"/>
    <xf numFmtId="0" fontId="21" fillId="0" borderId="0" xfId="0" applyFont="1" applyAlignment="1">
      <alignment vertical="center" textRotation="60"/>
    </xf>
    <xf numFmtId="0" fontId="21" fillId="34" borderId="16" xfId="0" applyFont="1" applyFill="1" applyBorder="1" applyAlignment="1">
      <alignment horizontal="center" vertical="center" textRotation="60"/>
    </xf>
    <xf numFmtId="0" fontId="21" fillId="0" borderId="0" xfId="0" applyFont="1" applyFill="1" applyBorder="1" applyAlignment="1">
      <alignment vertical="center" textRotation="60"/>
    </xf>
    <xf numFmtId="0" fontId="21" fillId="34" borderId="12" xfId="0" applyFont="1" applyFill="1" applyBorder="1" applyAlignment="1">
      <alignment horizontal="center" vertical="center" textRotation="60"/>
    </xf>
    <xf numFmtId="0" fontId="21" fillId="0" borderId="0" xfId="0" applyFont="1" applyFill="1" applyAlignment="1">
      <alignment vertical="center" textRotation="60"/>
    </xf>
    <xf numFmtId="2" fontId="21" fillId="34" borderId="16" xfId="0" applyNumberFormat="1" applyFont="1" applyFill="1" applyBorder="1" applyAlignment="1">
      <alignment vertical="center" textRotation="60"/>
    </xf>
    <xf numFmtId="0" fontId="21" fillId="34" borderId="12" xfId="0" applyFont="1" applyFill="1" applyBorder="1" applyAlignment="1">
      <alignment vertical="center" textRotation="60"/>
    </xf>
    <xf numFmtId="0" fontId="21" fillId="34" borderId="16" xfId="0" applyFont="1" applyFill="1" applyBorder="1" applyAlignment="1">
      <alignment vertical="center" textRotation="60"/>
    </xf>
    <xf numFmtId="10" fontId="19" fillId="0" borderId="12" xfId="0" applyNumberFormat="1" applyFont="1" applyBorder="1"/>
    <xf numFmtId="0" fontId="21" fillId="34" borderId="15" xfId="0" applyFont="1" applyFill="1" applyBorder="1" applyAlignment="1">
      <alignment horizontal="center" vertical="center" textRotation="60"/>
    </xf>
    <xf numFmtId="2" fontId="21" fillId="34" borderId="17" xfId="0" applyNumberFormat="1" applyFont="1" applyFill="1" applyBorder="1" applyAlignment="1">
      <alignment vertical="center" textRotation="60"/>
    </xf>
    <xf numFmtId="2" fontId="22" fillId="34" borderId="17" xfId="0" applyNumberFormat="1" applyFont="1" applyFill="1" applyBorder="1" applyAlignment="1">
      <alignment vertical="center" textRotation="60"/>
    </xf>
    <xf numFmtId="0" fontId="21" fillId="34" borderId="15" xfId="0" applyFont="1" applyFill="1" applyBorder="1" applyAlignment="1">
      <alignment vertical="center" textRotation="60"/>
    </xf>
    <xf numFmtId="0" fontId="21" fillId="34" borderId="17" xfId="0" applyFont="1" applyFill="1" applyBorder="1" applyAlignment="1">
      <alignment vertical="center" textRotation="60"/>
    </xf>
    <xf numFmtId="0" fontId="19" fillId="34" borderId="12" xfId="0" applyFont="1" applyFill="1" applyBorder="1"/>
    <xf numFmtId="10" fontId="19" fillId="0" borderId="0" xfId="0" applyNumberFormat="1" applyFont="1" applyBorder="1"/>
    <xf numFmtId="0" fontId="19" fillId="0" borderId="12" xfId="0" applyFont="1" applyFill="1" applyBorder="1"/>
    <xf numFmtId="10" fontId="19" fillId="0" borderId="12" xfId="0" applyNumberFormat="1" applyFont="1" applyFill="1" applyBorder="1"/>
    <xf numFmtId="0" fontId="18" fillId="0" borderId="18" xfId="0" applyFont="1" applyBorder="1"/>
    <xf numFmtId="10" fontId="18" fillId="0" borderId="18" xfId="0" applyNumberFormat="1" applyFont="1" applyBorder="1"/>
    <xf numFmtId="10" fontId="19" fillId="0" borderId="18" xfId="0" applyNumberFormat="1" applyFont="1" applyBorder="1"/>
    <xf numFmtId="0" fontId="19" fillId="0" borderId="0" xfId="0" applyFont="1" applyAlignment="1">
      <alignment horizontal="right"/>
    </xf>
    <xf numFmtId="0" fontId="18" fillId="0" borderId="0" xfId="0" applyFont="1" applyFill="1" applyBorder="1"/>
    <xf numFmtId="0" fontId="18" fillId="0" borderId="0" xfId="0" applyFont="1" applyBorder="1"/>
    <xf numFmtId="10" fontId="18" fillId="0" borderId="0" xfId="0" applyNumberFormat="1" applyFont="1" applyBorder="1"/>
    <xf numFmtId="0" fontId="19" fillId="34" borderId="12" xfId="0" applyFont="1" applyFill="1" applyBorder="1" applyAlignment="1">
      <alignment horizontal="right"/>
    </xf>
    <xf numFmtId="2" fontId="19" fillId="0" borderId="12" xfId="0" applyNumberFormat="1" applyFont="1" applyBorder="1" applyAlignment="1">
      <alignment horizontal="right"/>
    </xf>
    <xf numFmtId="0" fontId="20" fillId="34" borderId="12" xfId="0" applyFont="1" applyFill="1" applyBorder="1"/>
    <xf numFmtId="0" fontId="20" fillId="0" borderId="12" xfId="0" applyFont="1" applyBorder="1" applyAlignment="1">
      <alignment horizontal="right"/>
    </xf>
    <xf numFmtId="0" fontId="20" fillId="0" borderId="12" xfId="0" applyFont="1" applyBorder="1"/>
    <xf numFmtId="0" fontId="24" fillId="0" borderId="12" xfId="0" applyFont="1" applyBorder="1" applyAlignment="1">
      <alignment horizontal="right"/>
    </xf>
    <xf numFmtId="9" fontId="18" fillId="0" borderId="18" xfId="0" applyNumberFormat="1" applyFont="1" applyBorder="1"/>
    <xf numFmtId="0" fontId="19" fillId="0" borderId="0" xfId="0" applyFont="1" applyFill="1" applyBorder="1" applyAlignment="1">
      <alignment horizontal="right"/>
    </xf>
    <xf numFmtId="10" fontId="18" fillId="0" borderId="0" xfId="0" applyNumberFormat="1" applyFont="1" applyFill="1" applyBorder="1"/>
    <xf numFmtId="0" fontId="0" fillId="0" borderId="0" xfId="0" applyFill="1" applyBorder="1"/>
    <xf numFmtId="164" fontId="19" fillId="0" borderId="12" xfId="0" applyNumberFormat="1" applyFont="1" applyBorder="1"/>
    <xf numFmtId="0" fontId="19" fillId="34" borderId="10" xfId="0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right"/>
    </xf>
    <xf numFmtId="0" fontId="19" fillId="34" borderId="14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9" fillId="34" borderId="12" xfId="0" applyFont="1" applyFill="1" applyBorder="1" applyAlignment="1">
      <alignment horizontal="center"/>
    </xf>
    <xf numFmtId="0" fontId="23" fillId="34" borderId="10" xfId="0" applyFont="1" applyFill="1" applyBorder="1" applyAlignment="1">
      <alignment horizontal="center"/>
    </xf>
    <xf numFmtId="0" fontId="23" fillId="34" borderId="13" xfId="0" applyFont="1" applyFill="1" applyBorder="1" applyAlignment="1">
      <alignment horizontal="center"/>
    </xf>
    <xf numFmtId="0" fontId="23" fillId="34" borderId="14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4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tx>
            <c:v>vodafone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'UK Mobile Operators'!$C$7:$C$10</c:f>
              <c:strCache>
                <c:ptCount val="4"/>
                <c:pt idx="0">
                  <c:v>Loyalists</c:v>
                </c:pt>
                <c:pt idx="1">
                  <c:v>Mercenaries</c:v>
                </c:pt>
                <c:pt idx="2">
                  <c:v>Hostages</c:v>
                </c:pt>
                <c:pt idx="3">
                  <c:v>Defectors</c:v>
                </c:pt>
              </c:strCache>
            </c:strRef>
          </c:cat>
          <c:val>
            <c:numRef>
              <c:f>'UK Mobile Operators'!$E$7:$E$10</c:f>
              <c:numCache>
                <c:formatCode>0.00%</c:formatCode>
                <c:ptCount val="4"/>
                <c:pt idx="0">
                  <c:v>0.6071428571428571</c:v>
                </c:pt>
                <c:pt idx="1">
                  <c:v>0.17857142857142858</c:v>
                </c:pt>
                <c:pt idx="2">
                  <c:v>0.10714285714285714</c:v>
                </c:pt>
                <c:pt idx="3">
                  <c:v>0.10714285714285714</c:v>
                </c:pt>
              </c:numCache>
            </c:numRef>
          </c:val>
        </c:ser>
        <c:ser>
          <c:idx val="1"/>
          <c:order val="1"/>
          <c:tx>
            <c:v>O2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val>
            <c:numRef>
              <c:f>'UK Mobile Operators'!$E$15:$E$18</c:f>
              <c:numCache>
                <c:formatCode>0.00%</c:formatCode>
                <c:ptCount val="4"/>
                <c:pt idx="0">
                  <c:v>0.6705882352941176</c:v>
                </c:pt>
                <c:pt idx="1">
                  <c:v>0.15294117647058825</c:v>
                </c:pt>
                <c:pt idx="2">
                  <c:v>7.8431372549019607E-2</c:v>
                </c:pt>
                <c:pt idx="3">
                  <c:v>9.8039215686274508E-2</c:v>
                </c:pt>
              </c:numCache>
            </c:numRef>
          </c:val>
        </c:ser>
        <c:ser>
          <c:idx val="2"/>
          <c:order val="2"/>
          <c:tx>
            <c:v>T-Mobile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val>
            <c:numRef>
              <c:f>'UK Mobile Operators'!$E$23:$E$26</c:f>
              <c:numCache>
                <c:formatCode>0.00%</c:formatCode>
                <c:ptCount val="4"/>
                <c:pt idx="0">
                  <c:v>0.42982456140350878</c:v>
                </c:pt>
                <c:pt idx="1">
                  <c:v>0.26315789473684209</c:v>
                </c:pt>
                <c:pt idx="2">
                  <c:v>0.14912280701754385</c:v>
                </c:pt>
                <c:pt idx="3">
                  <c:v>0.15789473684210525</c:v>
                </c:pt>
              </c:numCache>
            </c:numRef>
          </c:val>
        </c:ser>
        <c:ser>
          <c:idx val="3"/>
          <c:order val="3"/>
          <c:tx>
            <c:v>Orange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val>
            <c:numRef>
              <c:f>'UK Mobile Operators'!$E$31:$E$34</c:f>
              <c:numCache>
                <c:formatCode>0.00%</c:formatCode>
                <c:ptCount val="4"/>
                <c:pt idx="0">
                  <c:v>0.53140096618357491</c:v>
                </c:pt>
                <c:pt idx="1">
                  <c:v>0.2318840579710145</c:v>
                </c:pt>
                <c:pt idx="2">
                  <c:v>0.10628019323671498</c:v>
                </c:pt>
                <c:pt idx="3">
                  <c:v>0.13043478260869565</c:v>
                </c:pt>
              </c:numCache>
            </c:numRef>
          </c:val>
        </c:ser>
        <c:ser>
          <c:idx val="4"/>
          <c:order val="4"/>
          <c:tx>
            <c:v>3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val>
            <c:numRef>
              <c:f>'UK Mobile Operators'!$E$38:$E$41</c:f>
              <c:numCache>
                <c:formatCode>0.00%</c:formatCode>
                <c:ptCount val="4"/>
                <c:pt idx="0">
                  <c:v>0.47945205479452052</c:v>
                </c:pt>
                <c:pt idx="1">
                  <c:v>0.24657534246575341</c:v>
                </c:pt>
                <c:pt idx="2">
                  <c:v>5.4794520547945202E-2</c:v>
                </c:pt>
                <c:pt idx="3">
                  <c:v>0.21917808219178081</c:v>
                </c:pt>
              </c:numCache>
            </c:numRef>
          </c:val>
        </c:ser>
        <c:dLbls>
          <c:showVal val="1"/>
        </c:dLbls>
        <c:axId val="114419968"/>
        <c:axId val="123342848"/>
      </c:barChart>
      <c:catAx>
        <c:axId val="114419968"/>
        <c:scaling>
          <c:orientation val="minMax"/>
        </c:scaling>
        <c:axPos val="l"/>
        <c:tickLblPos val="nextTo"/>
        <c:crossAx val="123342848"/>
        <c:crosses val="autoZero"/>
        <c:auto val="1"/>
        <c:lblAlgn val="ctr"/>
        <c:lblOffset val="100"/>
      </c:catAx>
      <c:valAx>
        <c:axId val="123342848"/>
        <c:scaling>
          <c:orientation val="minMax"/>
        </c:scaling>
        <c:axPos val="b"/>
        <c:majorGridlines/>
        <c:numFmt formatCode="0.00%" sourceLinked="1"/>
        <c:tickLblPos val="nextTo"/>
        <c:crossAx val="114419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tx>
            <c:v>Verizon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'US Mobile Operators'!$C$7:$C$10</c:f>
              <c:strCache>
                <c:ptCount val="4"/>
                <c:pt idx="0">
                  <c:v>Loyalists</c:v>
                </c:pt>
                <c:pt idx="1">
                  <c:v>Mercenaries</c:v>
                </c:pt>
                <c:pt idx="2">
                  <c:v>Hostages</c:v>
                </c:pt>
                <c:pt idx="3">
                  <c:v>Defectors</c:v>
                </c:pt>
              </c:strCache>
            </c:strRef>
          </c:cat>
          <c:val>
            <c:numRef>
              <c:f>'US Mobile Operators'!$E$7:$E$10</c:f>
              <c:numCache>
                <c:formatCode>0.00%</c:formatCode>
                <c:ptCount val="4"/>
                <c:pt idx="0">
                  <c:v>0.69026548672566368</c:v>
                </c:pt>
                <c:pt idx="1">
                  <c:v>0.16519174041297935</c:v>
                </c:pt>
                <c:pt idx="2">
                  <c:v>5.6047197640117993E-2</c:v>
                </c:pt>
                <c:pt idx="3">
                  <c:v>8.8495575221238937E-2</c:v>
                </c:pt>
              </c:numCache>
            </c:numRef>
          </c:val>
        </c:ser>
        <c:ser>
          <c:idx val="1"/>
          <c:order val="1"/>
          <c:tx>
            <c:v>AT&amp;T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val>
            <c:numRef>
              <c:f>'US Mobile Operators'!$E$15:$E$18</c:f>
              <c:numCache>
                <c:formatCode>0.00%</c:formatCode>
                <c:ptCount val="4"/>
                <c:pt idx="0">
                  <c:v>0.54183266932270913</c:v>
                </c:pt>
                <c:pt idx="1">
                  <c:v>0.17928286852589642</c:v>
                </c:pt>
                <c:pt idx="2">
                  <c:v>9.5617529880478086E-2</c:v>
                </c:pt>
                <c:pt idx="3">
                  <c:v>0.18326693227091634</c:v>
                </c:pt>
              </c:numCache>
            </c:numRef>
          </c:val>
        </c:ser>
        <c:ser>
          <c:idx val="2"/>
          <c:order val="2"/>
          <c:tx>
            <c:v>T-Mobile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val>
            <c:numRef>
              <c:f>'US Mobile Operators'!$E$23:$E$26</c:f>
              <c:numCache>
                <c:formatCode>0.00%</c:formatCode>
                <c:ptCount val="4"/>
                <c:pt idx="0">
                  <c:v>0.54838709677419351</c:v>
                </c:pt>
                <c:pt idx="1">
                  <c:v>0.18279569892473119</c:v>
                </c:pt>
                <c:pt idx="2">
                  <c:v>8.6021505376344093E-2</c:v>
                </c:pt>
                <c:pt idx="3">
                  <c:v>0.18279569892473119</c:v>
                </c:pt>
              </c:numCache>
            </c:numRef>
          </c:val>
        </c:ser>
        <c:ser>
          <c:idx val="3"/>
          <c:order val="3"/>
          <c:tx>
            <c:v>Sprint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val>
            <c:numRef>
              <c:f>'US Mobile Operators'!$E$31:$E$34</c:f>
              <c:numCache>
                <c:formatCode>0.00%</c:formatCode>
                <c:ptCount val="4"/>
                <c:pt idx="0">
                  <c:v>0.68181818181818177</c:v>
                </c:pt>
                <c:pt idx="1">
                  <c:v>0.17272727272727273</c:v>
                </c:pt>
                <c:pt idx="2">
                  <c:v>5.4545454545454543E-2</c:v>
                </c:pt>
                <c:pt idx="3">
                  <c:v>9.0909090909090912E-2</c:v>
                </c:pt>
              </c:numCache>
            </c:numRef>
          </c:val>
        </c:ser>
        <c:dLbls>
          <c:showVal val="1"/>
        </c:dLbls>
        <c:axId val="123432320"/>
        <c:axId val="123466880"/>
      </c:barChart>
      <c:catAx>
        <c:axId val="123432320"/>
        <c:scaling>
          <c:orientation val="minMax"/>
        </c:scaling>
        <c:axPos val="l"/>
        <c:tickLblPos val="nextTo"/>
        <c:crossAx val="123466880"/>
        <c:crosses val="autoZero"/>
        <c:auto val="1"/>
        <c:lblAlgn val="ctr"/>
        <c:lblOffset val="100"/>
      </c:catAx>
      <c:valAx>
        <c:axId val="123466880"/>
        <c:scaling>
          <c:orientation val="minMax"/>
        </c:scaling>
        <c:axPos val="b"/>
        <c:majorGridlines/>
        <c:numFmt formatCode="0.00%" sourceLinked="1"/>
        <c:tickLblPos val="nextTo"/>
        <c:crossAx val="12343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100"/>
              <a:t>Enthusiasts</a:t>
            </a:r>
            <a:r>
              <a:rPr lang="en-US" sz="1100" baseline="0"/>
              <a:t> &amp; Agitators as a % of Base</a:t>
            </a:r>
            <a:endParaRPr lang="en-US" sz="1100"/>
          </a:p>
        </c:rich>
      </c:tx>
      <c:overlay val="1"/>
      <c:spPr>
        <a:solidFill>
          <a:schemeClr val="bg1"/>
        </a:solidFill>
      </c:spPr>
    </c:title>
    <c:plotArea>
      <c:layout/>
      <c:barChart>
        <c:barDir val="bar"/>
        <c:grouping val="clustered"/>
        <c:ser>
          <c:idx val="0"/>
          <c:order val="0"/>
          <c:tx>
            <c:v>Verizon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('US Mobile Operators'!$F$7:$G$7,'US Mobile Operators'!$F$10:$G$10)</c:f>
              <c:strCache>
                <c:ptCount val="2"/>
                <c:pt idx="0">
                  <c:v>Enthusiast</c:v>
                </c:pt>
                <c:pt idx="1">
                  <c:v>Agitator</c:v>
                </c:pt>
              </c:strCache>
            </c:strRef>
          </c:cat>
          <c:val>
            <c:numRef>
              <c:f>('US Mobile Operators'!$J$7,'US Mobile Operators'!$J$10)</c:f>
              <c:numCache>
                <c:formatCode>0.00%</c:formatCode>
                <c:ptCount val="2"/>
                <c:pt idx="0">
                  <c:v>0.15634218289085547</c:v>
                </c:pt>
                <c:pt idx="1">
                  <c:v>1.4749262536873156E-2</c:v>
                </c:pt>
              </c:numCache>
            </c:numRef>
          </c:val>
        </c:ser>
        <c:ser>
          <c:idx val="1"/>
          <c:order val="1"/>
          <c:tx>
            <c:v>AT&amp;T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('US Mobile Operators'!$F$7:$G$7,'US Mobile Operators'!$F$10:$G$10)</c:f>
              <c:strCache>
                <c:ptCount val="2"/>
                <c:pt idx="0">
                  <c:v>Enthusiast</c:v>
                </c:pt>
                <c:pt idx="1">
                  <c:v>Agitator</c:v>
                </c:pt>
              </c:strCache>
            </c:strRef>
          </c:cat>
          <c:val>
            <c:numRef>
              <c:f>('US Mobile Operators'!$J$15,'US Mobile Operators'!$J$18)</c:f>
              <c:numCache>
                <c:formatCode>0.00%</c:formatCode>
                <c:ptCount val="2"/>
                <c:pt idx="0">
                  <c:v>0.10358565737051793</c:v>
                </c:pt>
                <c:pt idx="1">
                  <c:v>2.7888446215139442E-2</c:v>
                </c:pt>
              </c:numCache>
            </c:numRef>
          </c:val>
        </c:ser>
        <c:ser>
          <c:idx val="2"/>
          <c:order val="2"/>
          <c:tx>
            <c:v>T-Mobile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('US Mobile Operators'!$F$7:$G$7,'US Mobile Operators'!$F$10:$G$10)</c:f>
              <c:strCache>
                <c:ptCount val="2"/>
                <c:pt idx="0">
                  <c:v>Enthusiast</c:v>
                </c:pt>
                <c:pt idx="1">
                  <c:v>Agitator</c:v>
                </c:pt>
              </c:strCache>
            </c:strRef>
          </c:cat>
          <c:val>
            <c:numRef>
              <c:f>('US Mobile Operators'!$J$23,'US Mobile Operators'!$J$26)</c:f>
              <c:numCache>
                <c:formatCode>0.00%</c:formatCode>
                <c:ptCount val="2"/>
                <c:pt idx="0">
                  <c:v>7.5268817204301078E-2</c:v>
                </c:pt>
                <c:pt idx="1">
                  <c:v>5.3763440860215055E-2</c:v>
                </c:pt>
              </c:numCache>
            </c:numRef>
          </c:val>
        </c:ser>
        <c:ser>
          <c:idx val="3"/>
          <c:order val="3"/>
          <c:tx>
            <c:v>Sprint</c:v>
          </c:tx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('US Mobile Operators'!$F$7:$G$7,'US Mobile Operators'!$F$10:$G$10)</c:f>
              <c:strCache>
                <c:ptCount val="2"/>
                <c:pt idx="0">
                  <c:v>Enthusiast</c:v>
                </c:pt>
                <c:pt idx="1">
                  <c:v>Agitator</c:v>
                </c:pt>
              </c:strCache>
            </c:strRef>
          </c:cat>
          <c:val>
            <c:numRef>
              <c:f>('US Mobile Operators'!$J$31,'US Mobile Operators'!$J$34)</c:f>
              <c:numCache>
                <c:formatCode>0.00%</c:formatCode>
                <c:ptCount val="2"/>
                <c:pt idx="0">
                  <c:v>9.0909090909090912E-2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axId val="124760448"/>
        <c:axId val="124761984"/>
      </c:barChart>
      <c:catAx>
        <c:axId val="124760448"/>
        <c:scaling>
          <c:orientation val="minMax"/>
        </c:scaling>
        <c:axPos val="l"/>
        <c:tickLblPos val="nextTo"/>
        <c:crossAx val="124761984"/>
        <c:crosses val="autoZero"/>
        <c:auto val="1"/>
        <c:lblAlgn val="ctr"/>
        <c:lblOffset val="100"/>
      </c:catAx>
      <c:valAx>
        <c:axId val="124761984"/>
        <c:scaling>
          <c:orientation val="minMax"/>
        </c:scaling>
        <c:axPos val="b"/>
        <c:majorGridlines/>
        <c:numFmt formatCode="0.00%" sourceLinked="1"/>
        <c:tickLblPos val="nextTo"/>
        <c:crossAx val="124760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511912</xdr:colOff>
      <xdr:row>2</xdr:row>
      <xdr:rowOff>171450</xdr:rowOff>
    </xdr:from>
    <xdr:to>
      <xdr:col>15</xdr:col>
      <xdr:colOff>142875</xdr:colOff>
      <xdr:row>14</xdr:row>
      <xdr:rowOff>83585</xdr:rowOff>
    </xdr:to>
    <xdr:grpSp>
      <xdr:nvGrpSpPr>
        <xdr:cNvPr id="27" name="Group 26"/>
        <xdr:cNvGrpSpPr/>
      </xdr:nvGrpSpPr>
      <xdr:grpSpPr>
        <a:xfrm>
          <a:off x="8326645" y="543983"/>
          <a:ext cx="2678963" cy="2164269"/>
          <a:chOff x="9570187" y="2990850"/>
          <a:chExt cx="2678963" cy="1836185"/>
        </a:xfrm>
      </xdr:grpSpPr>
      <xdr:grpSp>
        <xdr:nvGrpSpPr>
          <xdr:cNvPr id="15" name="Group 14"/>
          <xdr:cNvGrpSpPr/>
        </xdr:nvGrpSpPr>
        <xdr:grpSpPr>
          <a:xfrm>
            <a:off x="10039350" y="3076576"/>
            <a:ext cx="2209800" cy="1362075"/>
            <a:chOff x="10039350" y="3076576"/>
            <a:chExt cx="2209800" cy="1362075"/>
          </a:xfrm>
        </xdr:grpSpPr>
        <xdr:grpSp>
          <xdr:nvGrpSpPr>
            <xdr:cNvPr id="5" name="Group 4"/>
            <xdr:cNvGrpSpPr/>
          </xdr:nvGrpSpPr>
          <xdr:grpSpPr>
            <a:xfrm>
              <a:off x="10039350" y="3076576"/>
              <a:ext cx="1057275" cy="647700"/>
              <a:chOff x="10039350" y="3076576"/>
              <a:chExt cx="1057275" cy="6477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10039350" y="3076576"/>
                <a:ext cx="1057275" cy="647700"/>
              </a:xfrm>
              <a:prstGeom prst="rect">
                <a:avLst/>
              </a:prstGeom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ctr"/>
                <a:r>
                  <a:rPr lang="en-US" sz="1100"/>
                  <a:t>Mercenaries</a:t>
                </a:r>
              </a:p>
            </xdr:txBody>
          </xdr:sp>
          <xdr:sp macro="" textlink="$E$8">
            <xdr:nvSpPr>
              <xdr:cNvPr id="2" name="TextBox 1"/>
              <xdr:cNvSpPr txBox="1"/>
            </xdr:nvSpPr>
            <xdr:spPr>
              <a:xfrm>
                <a:off x="10267950" y="3333750"/>
                <a:ext cx="600075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ctr"/>
              <a:lstStyle/>
              <a:p>
                <a:pPr algn="ctr"/>
                <a:fld id="{23CE0E6C-BDF3-4832-A957-DACDA5BA3FE0}" type="TxLink">
                  <a:rPr lang="en-US" sz="9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19.38%</a:t>
                </a:fld>
                <a:endParaRPr lang="en-US" sz="1100"/>
              </a:p>
            </xdr:txBody>
          </xdr:sp>
        </xdr:grpSp>
        <xdr:grpSp>
          <xdr:nvGrpSpPr>
            <xdr:cNvPr id="6" name="Group 5"/>
            <xdr:cNvGrpSpPr/>
          </xdr:nvGrpSpPr>
          <xdr:grpSpPr>
            <a:xfrm>
              <a:off x="11191875" y="3076576"/>
              <a:ext cx="1057275" cy="647700"/>
              <a:chOff x="10039350" y="3076576"/>
              <a:chExt cx="1057275" cy="647700"/>
            </a:xfrm>
          </xdr:grpSpPr>
          <xdr:sp macro="" textlink="">
            <xdr:nvSpPr>
              <xdr:cNvPr id="7" name="Rectangle 6"/>
              <xdr:cNvSpPr/>
            </xdr:nvSpPr>
            <xdr:spPr>
              <a:xfrm>
                <a:off x="10039350" y="3076576"/>
                <a:ext cx="1057275" cy="647700"/>
              </a:xfrm>
              <a:prstGeom prst="rect">
                <a:avLst/>
              </a:prstGeom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ctr"/>
                <a:r>
                  <a:rPr lang="en-US" sz="1100"/>
                  <a:t>Supporter</a:t>
                </a:r>
              </a:p>
            </xdr:txBody>
          </xdr:sp>
          <xdr:sp macro="" textlink="$E$7">
            <xdr:nvSpPr>
              <xdr:cNvPr id="8" name="TextBox 7"/>
              <xdr:cNvSpPr txBox="1"/>
            </xdr:nvSpPr>
            <xdr:spPr>
              <a:xfrm>
                <a:off x="10267950" y="3333750"/>
                <a:ext cx="600075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ctr"/>
              <a:lstStyle/>
              <a:p>
                <a:pPr algn="ctr"/>
                <a:fld id="{08F6A8B4-BB77-4F25-A29E-9753CD143DC2}" type="TxLink">
                  <a:rPr lang="en-US" sz="9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60.24%</a:t>
                </a:fld>
                <a:endParaRPr lang="en-US" sz="1100"/>
              </a:p>
            </xdr:txBody>
          </xdr:sp>
        </xdr:grpSp>
        <xdr:grpSp>
          <xdr:nvGrpSpPr>
            <xdr:cNvPr id="9" name="Group 8"/>
            <xdr:cNvGrpSpPr/>
          </xdr:nvGrpSpPr>
          <xdr:grpSpPr>
            <a:xfrm>
              <a:off x="10039350" y="3790951"/>
              <a:ext cx="1057275" cy="647700"/>
              <a:chOff x="10039350" y="3076576"/>
              <a:chExt cx="1057275" cy="647700"/>
            </a:xfrm>
          </xdr:grpSpPr>
          <xdr:sp macro="" textlink="">
            <xdr:nvSpPr>
              <xdr:cNvPr id="10" name="Rectangle 9"/>
              <xdr:cNvSpPr/>
            </xdr:nvSpPr>
            <xdr:spPr>
              <a:xfrm>
                <a:off x="10039350" y="3076576"/>
                <a:ext cx="1057275" cy="647700"/>
              </a:xfrm>
              <a:prstGeom prst="rect">
                <a:avLst/>
              </a:prstGeom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ctr"/>
                <a:r>
                  <a:rPr lang="en-US" sz="1100"/>
                  <a:t>Defectors</a:t>
                </a:r>
              </a:p>
            </xdr:txBody>
          </xdr:sp>
          <xdr:sp macro="" textlink="$E$10">
            <xdr:nvSpPr>
              <xdr:cNvPr id="11" name="TextBox 10"/>
              <xdr:cNvSpPr txBox="1"/>
            </xdr:nvSpPr>
            <xdr:spPr>
              <a:xfrm>
                <a:off x="10267950" y="3333750"/>
                <a:ext cx="600075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ctr"/>
              <a:lstStyle/>
              <a:p>
                <a:pPr algn="ctr"/>
                <a:fld id="{2E13E249-A7CC-4A65-A3D0-A9A758974B6F}" type="TxLink">
                  <a:rPr lang="en-US" sz="9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11.59%</a:t>
                </a:fld>
                <a:endParaRPr lang="en-US" sz="1100"/>
              </a:p>
            </xdr:txBody>
          </xdr:sp>
        </xdr:grpSp>
        <xdr:grpSp>
          <xdr:nvGrpSpPr>
            <xdr:cNvPr id="12" name="Group 11"/>
            <xdr:cNvGrpSpPr/>
          </xdr:nvGrpSpPr>
          <xdr:grpSpPr>
            <a:xfrm>
              <a:off x="11191875" y="3790951"/>
              <a:ext cx="1057275" cy="647700"/>
              <a:chOff x="10039350" y="3076576"/>
              <a:chExt cx="1057275" cy="647700"/>
            </a:xfrm>
          </xdr:grpSpPr>
          <xdr:sp macro="" textlink="">
            <xdr:nvSpPr>
              <xdr:cNvPr id="13" name="Rectangle 12"/>
              <xdr:cNvSpPr/>
            </xdr:nvSpPr>
            <xdr:spPr>
              <a:xfrm>
                <a:off x="10039350" y="3076576"/>
                <a:ext cx="1057275" cy="647700"/>
              </a:xfrm>
              <a:prstGeom prst="rect">
                <a:avLst/>
              </a:prstGeom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ctr"/>
                <a:r>
                  <a:rPr lang="en-US" sz="1100"/>
                  <a:t>Hostages</a:t>
                </a:r>
              </a:p>
            </xdr:txBody>
          </xdr:sp>
          <xdr:sp macro="" textlink="$E$9">
            <xdr:nvSpPr>
              <xdr:cNvPr id="14" name="TextBox 13"/>
              <xdr:cNvSpPr txBox="1"/>
            </xdr:nvSpPr>
            <xdr:spPr>
              <a:xfrm>
                <a:off x="10267950" y="3333750"/>
                <a:ext cx="600075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ctr"/>
              <a:lstStyle/>
              <a:p>
                <a:pPr algn="ctr"/>
                <a:fld id="{203CD640-8622-48B5-8CD6-F16C8C9C4319}" type="TxLink">
                  <a:rPr lang="en-US" sz="9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8.79%</a:t>
                </a:fld>
                <a:endParaRPr lang="en-US" sz="1100"/>
              </a:p>
            </xdr:txBody>
          </xdr:sp>
        </xdr:grpSp>
      </xdr:grpSp>
      <xdr:sp macro="" textlink="">
        <xdr:nvSpPr>
          <xdr:cNvPr id="16" name="TextBox 15"/>
          <xdr:cNvSpPr txBox="1"/>
        </xdr:nvSpPr>
        <xdr:spPr>
          <a:xfrm rot="16200000">
            <a:off x="9267828" y="3609975"/>
            <a:ext cx="8692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n-US" sz="1100" b="1"/>
              <a:t>Satisfaction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10848975" y="4562475"/>
            <a:ext cx="606961" cy="264560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n-US" sz="1100" b="1"/>
              <a:t>Loyalty</a:t>
            </a:r>
          </a:p>
        </xdr:txBody>
      </xdr:sp>
      <xdr:cxnSp macro="">
        <xdr:nvCxnSpPr>
          <xdr:cNvPr id="20" name="Straight Arrow Connector 19"/>
          <xdr:cNvCxnSpPr/>
        </xdr:nvCxnSpPr>
        <xdr:spPr>
          <a:xfrm>
            <a:off x="10048875" y="4600575"/>
            <a:ext cx="2200275" cy="9525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/>
          <xdr:cNvCxnSpPr/>
        </xdr:nvCxnSpPr>
        <xdr:spPr>
          <a:xfrm flipV="1">
            <a:off x="9896475" y="2990850"/>
            <a:ext cx="0" cy="1495426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485775</xdr:colOff>
      <xdr:row>16</xdr:row>
      <xdr:rowOff>180975</xdr:rowOff>
    </xdr:from>
    <xdr:to>
      <xdr:col>16</xdr:col>
      <xdr:colOff>57150</xdr:colOff>
      <xdr:row>29</xdr:row>
      <xdr:rowOff>64535</xdr:rowOff>
    </xdr:to>
    <xdr:grpSp>
      <xdr:nvGrpSpPr>
        <xdr:cNvPr id="66" name="Group 65"/>
        <xdr:cNvGrpSpPr/>
      </xdr:nvGrpSpPr>
      <xdr:grpSpPr>
        <a:xfrm>
          <a:off x="8300508" y="3178175"/>
          <a:ext cx="3228975" cy="2321960"/>
          <a:chOff x="8134350" y="3248025"/>
          <a:chExt cx="3228975" cy="2379110"/>
        </a:xfrm>
      </xdr:grpSpPr>
      <xdr:grpSp>
        <xdr:nvGrpSpPr>
          <xdr:cNvPr id="46" name="Group 45"/>
          <xdr:cNvGrpSpPr/>
        </xdr:nvGrpSpPr>
        <xdr:grpSpPr>
          <a:xfrm>
            <a:off x="8160487" y="3409950"/>
            <a:ext cx="2678963" cy="2217185"/>
            <a:chOff x="9570187" y="2990850"/>
            <a:chExt cx="2678963" cy="1836185"/>
          </a:xfrm>
        </xdr:grpSpPr>
        <xdr:grpSp>
          <xdr:nvGrpSpPr>
            <xdr:cNvPr id="47" name="Group 14"/>
            <xdr:cNvGrpSpPr/>
          </xdr:nvGrpSpPr>
          <xdr:grpSpPr>
            <a:xfrm>
              <a:off x="10039350" y="3076576"/>
              <a:ext cx="2209800" cy="1362075"/>
              <a:chOff x="10039350" y="3076576"/>
              <a:chExt cx="2209800" cy="1362075"/>
            </a:xfrm>
          </xdr:grpSpPr>
          <xdr:grpSp>
            <xdr:nvGrpSpPr>
              <xdr:cNvPr id="52" name="Group 4"/>
              <xdr:cNvGrpSpPr/>
            </xdr:nvGrpSpPr>
            <xdr:grpSpPr>
              <a:xfrm>
                <a:off x="10039350" y="3076576"/>
                <a:ext cx="1057275" cy="647700"/>
                <a:chOff x="10039350" y="3076576"/>
                <a:chExt cx="1057275" cy="647700"/>
              </a:xfrm>
            </xdr:grpSpPr>
            <xdr:sp macro="" textlink="">
              <xdr:nvSpPr>
                <xdr:cNvPr id="62" name="Rectangle 3"/>
                <xdr:cNvSpPr/>
              </xdr:nvSpPr>
              <xdr:spPr>
                <a:xfrm>
                  <a:off x="10039350" y="3076576"/>
                  <a:ext cx="1057275" cy="647700"/>
                </a:xfrm>
                <a:prstGeom prst="rect">
                  <a:avLst/>
                </a:prstGeom>
              </xdr:spPr>
              <xdr:style>
                <a:lnRef idx="1">
                  <a:schemeClr val="accent1"/>
                </a:lnRef>
                <a:fillRef idx="3">
                  <a:schemeClr val="accent1"/>
                </a:fillRef>
                <a:effectRef idx="2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t"/>
                <a:lstStyle/>
                <a:p>
                  <a:pPr algn="ctr"/>
                  <a:r>
                    <a:rPr lang="en-US" sz="1100"/>
                    <a:t>Mercenaries</a:t>
                  </a:r>
                </a:p>
              </xdr:txBody>
            </xdr:sp>
            <xdr:sp macro="" textlink="$E$22">
              <xdr:nvSpPr>
                <xdr:cNvPr id="63" name="TextBox 1"/>
                <xdr:cNvSpPr txBox="1"/>
              </xdr:nvSpPr>
              <xdr:spPr>
                <a:xfrm>
                  <a:off x="10267950" y="3333750"/>
                  <a:ext cx="600075" cy="28575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fld id="{1D07ABEA-A864-4DDA-A0E2-F0C349686BE6}" type="TxLink">
                    <a:rPr lang="en-US" sz="900" b="0" i="0" u="none" strike="noStrike">
                      <a:solidFill>
                        <a:srgbClr val="000000"/>
                      </a:solidFill>
                      <a:latin typeface="Calibri"/>
                    </a:rPr>
                    <a:pPr algn="ctr"/>
                    <a:t>17.18%</a:t>
                  </a:fld>
                  <a:endParaRPr lang="en-US" sz="1100"/>
                </a:p>
              </xdr:txBody>
            </xdr:sp>
          </xdr:grpSp>
          <xdr:grpSp>
            <xdr:nvGrpSpPr>
              <xdr:cNvPr id="53" name="Group 5"/>
              <xdr:cNvGrpSpPr/>
            </xdr:nvGrpSpPr>
            <xdr:grpSpPr>
              <a:xfrm>
                <a:off x="11191875" y="3076576"/>
                <a:ext cx="1057275" cy="647700"/>
                <a:chOff x="10039350" y="3076576"/>
                <a:chExt cx="1057275" cy="647700"/>
              </a:xfrm>
            </xdr:grpSpPr>
            <xdr:sp macro="" textlink="">
              <xdr:nvSpPr>
                <xdr:cNvPr id="60" name="Rectangle 59"/>
                <xdr:cNvSpPr/>
              </xdr:nvSpPr>
              <xdr:spPr>
                <a:xfrm>
                  <a:off x="10039350" y="3076576"/>
                  <a:ext cx="1057275" cy="647700"/>
                </a:xfrm>
                <a:prstGeom prst="rect">
                  <a:avLst/>
                </a:prstGeom>
              </xdr:spPr>
              <xdr:style>
                <a:lnRef idx="1">
                  <a:schemeClr val="accent1"/>
                </a:lnRef>
                <a:fillRef idx="3">
                  <a:schemeClr val="accent1"/>
                </a:fillRef>
                <a:effectRef idx="2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t"/>
                <a:lstStyle/>
                <a:p>
                  <a:pPr algn="ctr"/>
                  <a:r>
                    <a:rPr lang="en-US" sz="1100"/>
                    <a:t>Loyalists</a:t>
                  </a:r>
                </a:p>
              </xdr:txBody>
            </xdr:sp>
            <xdr:sp macro="" textlink="$E$21">
              <xdr:nvSpPr>
                <xdr:cNvPr id="61" name="TextBox 7"/>
                <xdr:cNvSpPr txBox="1"/>
              </xdr:nvSpPr>
              <xdr:spPr>
                <a:xfrm>
                  <a:off x="10267950" y="3333750"/>
                  <a:ext cx="600075" cy="28575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fld id="{AF442BF6-2EB8-45AF-870C-3FD182F4E0A0}" type="TxLink">
                    <a:rPr lang="en-US" sz="900" b="0" i="0" u="none" strike="noStrike">
                      <a:solidFill>
                        <a:srgbClr val="000000"/>
                      </a:solidFill>
                      <a:latin typeface="Calibri"/>
                    </a:rPr>
                    <a:pPr algn="ctr"/>
                    <a:t>61.34%</a:t>
                  </a:fld>
                  <a:endParaRPr lang="en-US" sz="1100"/>
                </a:p>
              </xdr:txBody>
            </xdr:sp>
          </xdr:grpSp>
          <xdr:grpSp>
            <xdr:nvGrpSpPr>
              <xdr:cNvPr id="54" name="Group 8"/>
              <xdr:cNvGrpSpPr/>
            </xdr:nvGrpSpPr>
            <xdr:grpSpPr>
              <a:xfrm>
                <a:off x="10039350" y="3790951"/>
                <a:ext cx="1057275" cy="647700"/>
                <a:chOff x="10039350" y="3076576"/>
                <a:chExt cx="1057275" cy="647700"/>
              </a:xfrm>
            </xdr:grpSpPr>
            <xdr:sp macro="" textlink="">
              <xdr:nvSpPr>
                <xdr:cNvPr id="58" name="Rectangle 9"/>
                <xdr:cNvSpPr/>
              </xdr:nvSpPr>
              <xdr:spPr>
                <a:xfrm>
                  <a:off x="10039350" y="3076576"/>
                  <a:ext cx="1057275" cy="647700"/>
                </a:xfrm>
                <a:prstGeom prst="rect">
                  <a:avLst/>
                </a:prstGeom>
              </xdr:spPr>
              <xdr:style>
                <a:lnRef idx="1">
                  <a:schemeClr val="accent1"/>
                </a:lnRef>
                <a:fillRef idx="3">
                  <a:schemeClr val="accent1"/>
                </a:fillRef>
                <a:effectRef idx="2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t"/>
                <a:lstStyle/>
                <a:p>
                  <a:pPr algn="ctr"/>
                  <a:r>
                    <a:rPr lang="en-US" sz="1100"/>
                    <a:t>Defectors</a:t>
                  </a:r>
                </a:p>
              </xdr:txBody>
            </xdr:sp>
            <xdr:sp macro="" textlink="$E$24">
              <xdr:nvSpPr>
                <xdr:cNvPr id="59" name="TextBox 10"/>
                <xdr:cNvSpPr txBox="1"/>
              </xdr:nvSpPr>
              <xdr:spPr>
                <a:xfrm>
                  <a:off x="10267950" y="3333750"/>
                  <a:ext cx="600075" cy="28575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fld id="{7CDD1FDE-C48F-4E5D-9F0F-DD9A2480CFCD}" type="TxLink">
                    <a:rPr lang="en-US" sz="900" b="0" i="0" u="none" strike="noStrike">
                      <a:solidFill>
                        <a:srgbClr val="000000"/>
                      </a:solidFill>
                      <a:latin typeface="Calibri"/>
                    </a:rPr>
                    <a:pPr algn="ctr"/>
                    <a:t>12.39%</a:t>
                  </a:fld>
                  <a:endParaRPr lang="en-US" sz="1100"/>
                </a:p>
              </xdr:txBody>
            </xdr:sp>
          </xdr:grpSp>
          <xdr:grpSp>
            <xdr:nvGrpSpPr>
              <xdr:cNvPr id="55" name="Group 11"/>
              <xdr:cNvGrpSpPr/>
            </xdr:nvGrpSpPr>
            <xdr:grpSpPr>
              <a:xfrm>
                <a:off x="11191875" y="3790951"/>
                <a:ext cx="1057275" cy="647700"/>
                <a:chOff x="10039350" y="3076576"/>
                <a:chExt cx="1057275" cy="647700"/>
              </a:xfrm>
            </xdr:grpSpPr>
            <xdr:sp macro="" textlink="">
              <xdr:nvSpPr>
                <xdr:cNvPr id="56" name="Rectangle 55"/>
                <xdr:cNvSpPr/>
              </xdr:nvSpPr>
              <xdr:spPr>
                <a:xfrm>
                  <a:off x="10039350" y="3076576"/>
                  <a:ext cx="1057275" cy="647700"/>
                </a:xfrm>
                <a:prstGeom prst="rect">
                  <a:avLst/>
                </a:prstGeom>
              </xdr:spPr>
              <xdr:style>
                <a:lnRef idx="1">
                  <a:schemeClr val="accent1"/>
                </a:lnRef>
                <a:fillRef idx="3">
                  <a:schemeClr val="accent1"/>
                </a:fillRef>
                <a:effectRef idx="2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t"/>
                <a:lstStyle/>
                <a:p>
                  <a:pPr algn="ctr"/>
                  <a:r>
                    <a:rPr lang="en-US" sz="1100"/>
                    <a:t>Hostages</a:t>
                  </a:r>
                </a:p>
              </xdr:txBody>
            </xdr:sp>
            <xdr:sp macro="" textlink="$E$23">
              <xdr:nvSpPr>
                <xdr:cNvPr id="57" name="TextBox 56"/>
                <xdr:cNvSpPr txBox="1"/>
              </xdr:nvSpPr>
              <xdr:spPr>
                <a:xfrm>
                  <a:off x="10267950" y="3333750"/>
                  <a:ext cx="600075" cy="28575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fld id="{DF3E591E-4C09-4482-A3DB-7CDF491BB3C1}" type="TxLink">
                    <a:rPr lang="en-US" sz="900" b="0" i="0" u="none" strike="noStrike">
                      <a:solidFill>
                        <a:srgbClr val="000000"/>
                      </a:solidFill>
                      <a:latin typeface="Calibri"/>
                    </a:rPr>
                    <a:pPr algn="ctr"/>
                    <a:t>8.99%</a:t>
                  </a:fld>
                  <a:endParaRPr lang="en-US" sz="1100"/>
                </a:p>
              </xdr:txBody>
            </xdr:sp>
          </xdr:grpSp>
        </xdr:grpSp>
        <xdr:sp macro="" textlink="">
          <xdr:nvSpPr>
            <xdr:cNvPr id="48" name="TextBox 47"/>
            <xdr:cNvSpPr txBox="1"/>
          </xdr:nvSpPr>
          <xdr:spPr>
            <a:xfrm rot="16200000">
              <a:off x="9267828" y="3609975"/>
              <a:ext cx="86927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100" b="1"/>
                <a:t>Satisfaction</a:t>
              </a:r>
            </a:p>
          </xdr:txBody>
        </xdr:sp>
        <xdr:sp macro="" textlink="">
          <xdr:nvSpPr>
            <xdr:cNvPr id="49" name="TextBox 48"/>
            <xdr:cNvSpPr txBox="1"/>
          </xdr:nvSpPr>
          <xdr:spPr>
            <a:xfrm>
              <a:off x="10848975" y="4562475"/>
              <a:ext cx="606961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100" b="1"/>
                <a:t>Loyalty</a:t>
              </a:r>
            </a:p>
          </xdr:txBody>
        </xdr:sp>
        <xdr:cxnSp macro="">
          <xdr:nvCxnSpPr>
            <xdr:cNvPr id="50" name="Straight Arrow Connector 49"/>
            <xdr:cNvCxnSpPr/>
          </xdr:nvCxnSpPr>
          <xdr:spPr>
            <a:xfrm>
              <a:off x="10048875" y="4600575"/>
              <a:ext cx="2200275" cy="9525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Straight Arrow Connector 50"/>
            <xdr:cNvCxnSpPr/>
          </xdr:nvCxnSpPr>
          <xdr:spPr>
            <a:xfrm flipV="1">
              <a:off x="9896475" y="2990850"/>
              <a:ext cx="0" cy="1495426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$J$21">
        <xdr:nvSpPr>
          <xdr:cNvPr id="64" name="TextBox 7"/>
          <xdr:cNvSpPr txBox="1"/>
        </xdr:nvSpPr>
        <xdr:spPr>
          <a:xfrm>
            <a:off x="10763250" y="3248025"/>
            <a:ext cx="600075" cy="34504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82C351A1-0C36-4D95-BB26-985640C732ED}" type="TxLink">
              <a:rPr lang="en-US" sz="900" b="0" i="0" u="none" strike="noStrike">
                <a:solidFill>
                  <a:srgbClr val="000000"/>
                </a:solidFill>
                <a:latin typeface="Calibri"/>
              </a:rPr>
              <a:pPr algn="ctr"/>
              <a:t>12.80%</a:t>
            </a:fld>
            <a:endParaRPr lang="en-US" sz="1100"/>
          </a:p>
        </xdr:txBody>
      </xdr:sp>
      <xdr:sp macro="" textlink="$J$24">
        <xdr:nvSpPr>
          <xdr:cNvPr id="65" name="TextBox 7"/>
          <xdr:cNvSpPr txBox="1"/>
        </xdr:nvSpPr>
        <xdr:spPr>
          <a:xfrm>
            <a:off x="8134350" y="5095875"/>
            <a:ext cx="600075" cy="34504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fld id="{F365D9FF-A54A-4BA9-9203-135FC40B711A}" type="TxLink">
              <a:rPr lang="en-US" sz="900" b="0" i="0" u="none" strike="noStrike">
                <a:solidFill>
                  <a:srgbClr val="000000"/>
                </a:solidFill>
                <a:latin typeface="Calibri"/>
              </a:rPr>
              <a:pPr algn="ctr"/>
              <a:t>2.60%</a:t>
            </a:fld>
            <a:endParaRPr lang="en-US" sz="1100"/>
          </a:p>
        </xdr:txBody>
      </xdr:sp>
    </xdr:grpSp>
    <xdr:clientData/>
  </xdr:twoCellAnchor>
  <xdr:twoCellAnchor>
    <xdr:from>
      <xdr:col>15</xdr:col>
      <xdr:colOff>85725</xdr:colOff>
      <xdr:row>2</xdr:row>
      <xdr:rowOff>19050</xdr:rowOff>
    </xdr:from>
    <xdr:to>
      <xdr:col>16</xdr:col>
      <xdr:colOff>76200</xdr:colOff>
      <xdr:row>3</xdr:row>
      <xdr:rowOff>173592</xdr:rowOff>
    </xdr:to>
    <xdr:sp macro="" textlink="$J$7">
      <xdr:nvSpPr>
        <xdr:cNvPr id="67" name="TextBox 7"/>
        <xdr:cNvSpPr txBox="1"/>
      </xdr:nvSpPr>
      <xdr:spPr>
        <a:xfrm>
          <a:off x="10782300" y="400050"/>
          <a:ext cx="600075" cy="34504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27B6D38-8EAE-42E5-B246-2B9E8C0406C0}" type="TxLink">
            <a:rPr lang="en-US" sz="900" b="0" i="0" u="none" strike="noStrike">
              <a:solidFill>
                <a:srgbClr val="000000"/>
              </a:solidFill>
              <a:latin typeface="Calibri"/>
            </a:rPr>
            <a:pPr algn="ctr"/>
            <a:t>8.39%</a:t>
          </a:fld>
          <a:endParaRPr lang="en-US" sz="1100"/>
        </a:p>
      </xdr:txBody>
    </xdr:sp>
    <xdr:clientData/>
  </xdr:twoCellAnchor>
  <xdr:twoCellAnchor>
    <xdr:from>
      <xdr:col>10</xdr:col>
      <xdr:colOff>504825</xdr:colOff>
      <xdr:row>11</xdr:row>
      <xdr:rowOff>142875</xdr:rowOff>
    </xdr:from>
    <xdr:to>
      <xdr:col>11</xdr:col>
      <xdr:colOff>495300</xdr:colOff>
      <xdr:row>13</xdr:row>
      <xdr:rowOff>97392</xdr:rowOff>
    </xdr:to>
    <xdr:sp macro="" textlink="$J$10">
      <xdr:nvSpPr>
        <xdr:cNvPr id="68" name="TextBox 7"/>
        <xdr:cNvSpPr txBox="1"/>
      </xdr:nvSpPr>
      <xdr:spPr>
        <a:xfrm>
          <a:off x="8153400" y="2247900"/>
          <a:ext cx="600075" cy="34504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C5BE6E1D-1702-4E9D-92E1-0EB42F16C5BC}" type="TxLink">
            <a:rPr lang="en-US" sz="900" b="0" i="0" u="none" strike="noStrike">
              <a:solidFill>
                <a:srgbClr val="000000"/>
              </a:solidFill>
              <a:latin typeface="Calibri"/>
            </a:rPr>
            <a:pPr algn="ctr"/>
            <a:t>0.80%</a:t>
          </a:fld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220979</xdr:colOff>
      <xdr:row>2</xdr:row>
      <xdr:rowOff>60959</xdr:rowOff>
    </xdr:from>
    <xdr:to>
      <xdr:col>21</xdr:col>
      <xdr:colOff>173355</xdr:colOff>
      <xdr:row>31</xdr:row>
      <xdr:rowOff>99060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4</xdr:row>
      <xdr:rowOff>190499</xdr:rowOff>
    </xdr:from>
    <xdr:to>
      <xdr:col>20</xdr:col>
      <xdr:colOff>561975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35</xdr:row>
      <xdr:rowOff>38100</xdr:rowOff>
    </xdr:from>
    <xdr:to>
      <xdr:col>20</xdr:col>
      <xdr:colOff>561975</xdr:colOff>
      <xdr:row>50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20"/>
  <sheetViews>
    <sheetView workbookViewId="0">
      <selection activeCell="I10" sqref="I10"/>
    </sheetView>
  </sheetViews>
  <sheetFormatPr defaultRowHeight="14.4"/>
  <cols>
    <col min="2" max="2" width="10.109375" bestFit="1" customWidth="1"/>
    <col min="3" max="3" width="23.88671875" customWidth="1"/>
    <col min="4" max="4" width="19.109375" customWidth="1"/>
  </cols>
  <sheetData>
    <row r="4" spans="2:8">
      <c r="B4" s="5"/>
      <c r="C4" s="49" t="s">
        <v>176</v>
      </c>
      <c r="D4" s="49" t="s">
        <v>177</v>
      </c>
      <c r="E4" s="5"/>
    </row>
    <row r="5" spans="2:8">
      <c r="B5" s="38" t="s">
        <v>70</v>
      </c>
      <c r="C5" s="50">
        <v>7.5</v>
      </c>
      <c r="D5" s="50">
        <v>11</v>
      </c>
      <c r="E5" s="5"/>
      <c r="G5">
        <f>AVERAGEIF('Respondent data Original'!B:B, "UK",'Respondent data Original'!H:H)</f>
        <v>8.762096774193548</v>
      </c>
      <c r="H5">
        <f>AVERAGEIF('Respondent data Original'!B:B, "UK",'Respondent data Original'!CM:CM)</f>
        <v>9.0473415473415457</v>
      </c>
    </row>
    <row r="6" spans="2:8">
      <c r="B6" s="51" t="s">
        <v>96</v>
      </c>
      <c r="C6" s="52">
        <v>11</v>
      </c>
      <c r="D6" s="52">
        <v>2</v>
      </c>
      <c r="E6" s="5"/>
      <c r="G6">
        <f>AVERAGEIF('Respondent data Original'!B:B, "US",'Respondent data Original'!H:H)</f>
        <v>8.7864372469635619</v>
      </c>
      <c r="H6">
        <f>AVERAGEIF('Respondent data Original'!B:B, "US",'Respondent data Original'!CM:CM)</f>
        <v>8.9068888888888829</v>
      </c>
    </row>
    <row r="7" spans="2:8">
      <c r="B7" s="51" t="s">
        <v>97</v>
      </c>
      <c r="C7" s="53">
        <v>0</v>
      </c>
      <c r="D7" s="52">
        <v>31.5</v>
      </c>
      <c r="E7" s="5"/>
    </row>
    <row r="8" spans="2:8">
      <c r="B8" s="5"/>
      <c r="C8" s="5"/>
      <c r="D8" s="45"/>
      <c r="E8" s="5"/>
    </row>
    <row r="9" spans="2:8">
      <c r="B9" s="38" t="s">
        <v>94</v>
      </c>
      <c r="C9" s="54">
        <v>9.9</v>
      </c>
      <c r="D9" s="54">
        <v>5</v>
      </c>
      <c r="E9" s="5"/>
    </row>
    <row r="10" spans="2:8">
      <c r="B10" s="38" t="s">
        <v>95</v>
      </c>
      <c r="C10" s="54">
        <v>5.0999999999999996</v>
      </c>
      <c r="D10" s="54">
        <v>17</v>
      </c>
      <c r="E10" s="5"/>
    </row>
    <row r="11" spans="2:8">
      <c r="B11" s="5"/>
      <c r="C11" s="5"/>
      <c r="D11" s="5"/>
      <c r="E11" s="5"/>
    </row>
    <row r="12" spans="2:8">
      <c r="B12" s="5"/>
      <c r="C12" s="5"/>
      <c r="D12" s="5"/>
      <c r="E12" s="5"/>
    </row>
    <row r="13" spans="2:8">
      <c r="B13" s="5"/>
      <c r="C13" s="5"/>
      <c r="D13" s="5"/>
      <c r="E13" s="5"/>
    </row>
    <row r="14" spans="2:8">
      <c r="B14" s="5"/>
      <c r="C14" s="49" t="s">
        <v>176</v>
      </c>
      <c r="D14" s="49" t="s">
        <v>80</v>
      </c>
    </row>
    <row r="15" spans="2:8">
      <c r="B15" s="38" t="s">
        <v>71</v>
      </c>
      <c r="C15" s="50">
        <v>7.5</v>
      </c>
      <c r="D15" s="50">
        <v>11</v>
      </c>
    </row>
    <row r="16" spans="2:8">
      <c r="B16" s="51" t="s">
        <v>96</v>
      </c>
      <c r="C16" s="52">
        <v>11</v>
      </c>
      <c r="D16" s="52">
        <v>2</v>
      </c>
    </row>
    <row r="17" spans="2:4">
      <c r="B17" s="51" t="s">
        <v>97</v>
      </c>
      <c r="C17" s="53">
        <v>0</v>
      </c>
      <c r="D17" s="52">
        <v>31.5</v>
      </c>
    </row>
    <row r="18" spans="2:4">
      <c r="B18" s="5"/>
      <c r="C18" s="5"/>
      <c r="D18" s="45"/>
    </row>
    <row r="19" spans="2:4">
      <c r="B19" s="38" t="s">
        <v>94</v>
      </c>
      <c r="C19" s="54">
        <v>9.9</v>
      </c>
      <c r="D19" s="54">
        <v>5</v>
      </c>
    </row>
    <row r="20" spans="2:4">
      <c r="B20" s="38" t="s">
        <v>95</v>
      </c>
      <c r="C20" s="54">
        <v>5.0999999999999996</v>
      </c>
      <c r="D20" s="54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R2002"/>
  <sheetViews>
    <sheetView tabSelected="1" zoomScale="60" zoomScaleNormal="6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RowHeight="14.4"/>
  <cols>
    <col min="86" max="87" width="32.44140625" customWidth="1"/>
    <col min="88" max="88" width="35.33203125" customWidth="1"/>
    <col min="89" max="90" width="24.109375" customWidth="1"/>
    <col min="91" max="91" width="27.6640625" customWidth="1"/>
    <col min="92" max="92" width="18.6640625" customWidth="1"/>
    <col min="93" max="93" width="26" customWidth="1"/>
    <col min="94" max="94" width="23" customWidth="1"/>
    <col min="95" max="95" width="22.33203125" customWidth="1"/>
    <col min="96" max="96" width="17.44140625" customWidth="1"/>
    <col min="97" max="97" width="15.88671875" customWidth="1"/>
  </cols>
  <sheetData>
    <row r="1" spans="1:9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66</v>
      </c>
      <c r="BQ1" t="s">
        <v>66</v>
      </c>
      <c r="BR1" t="s">
        <v>66</v>
      </c>
      <c r="BS1" t="s">
        <v>66</v>
      </c>
      <c r="BT1" t="s">
        <v>66</v>
      </c>
      <c r="BU1" t="s">
        <v>66</v>
      </c>
      <c r="BV1" t="s">
        <v>66</v>
      </c>
      <c r="BW1" t="s">
        <v>66</v>
      </c>
      <c r="BX1" t="s">
        <v>67</v>
      </c>
      <c r="BY1" t="s">
        <v>68</v>
      </c>
      <c r="BZ1" t="s">
        <v>68</v>
      </c>
      <c r="CA1" t="s">
        <v>68</v>
      </c>
      <c r="CB1" t="s">
        <v>68</v>
      </c>
      <c r="CC1" t="s">
        <v>68</v>
      </c>
      <c r="CD1" t="s">
        <v>68</v>
      </c>
      <c r="CE1" t="s">
        <v>68</v>
      </c>
      <c r="CF1" t="s">
        <v>69</v>
      </c>
      <c r="CH1" t="s">
        <v>73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O1" t="s">
        <v>81</v>
      </c>
      <c r="CP1" t="s">
        <v>82</v>
      </c>
      <c r="CQ1" t="s">
        <v>83</v>
      </c>
      <c r="CR1" t="s">
        <v>93</v>
      </c>
    </row>
    <row r="2" spans="1:96">
      <c r="A2">
        <v>14</v>
      </c>
      <c r="B2" t="s">
        <v>70</v>
      </c>
      <c r="C2">
        <v>4</v>
      </c>
      <c r="D2">
        <v>2</v>
      </c>
      <c r="E2">
        <v>18</v>
      </c>
      <c r="F2">
        <v>2</v>
      </c>
      <c r="G2">
        <v>1</v>
      </c>
      <c r="H2">
        <v>11</v>
      </c>
      <c r="J2">
        <v>11</v>
      </c>
      <c r="L2">
        <v>11</v>
      </c>
      <c r="N2">
        <v>6</v>
      </c>
      <c r="P2">
        <v>6</v>
      </c>
      <c r="Q2">
        <v>2</v>
      </c>
      <c r="R2">
        <v>2</v>
      </c>
      <c r="S2">
        <v>2</v>
      </c>
      <c r="T2">
        <v>3</v>
      </c>
      <c r="U2">
        <v>5</v>
      </c>
      <c r="V2">
        <v>2</v>
      </c>
      <c r="W2">
        <v>4</v>
      </c>
      <c r="X2">
        <v>2</v>
      </c>
      <c r="Y2">
        <v>2</v>
      </c>
      <c r="Z2">
        <v>4</v>
      </c>
      <c r="AA2">
        <v>2</v>
      </c>
      <c r="AB2">
        <v>2</v>
      </c>
      <c r="AC2">
        <v>5</v>
      </c>
      <c r="AD2">
        <v>3</v>
      </c>
      <c r="AE2">
        <v>2</v>
      </c>
      <c r="AF2">
        <v>1</v>
      </c>
      <c r="AG2">
        <v>1</v>
      </c>
      <c r="AH2">
        <v>1</v>
      </c>
      <c r="AI2">
        <v>2</v>
      </c>
      <c r="AJ2">
        <v>2</v>
      </c>
      <c r="AK2">
        <v>2</v>
      </c>
      <c r="AL2">
        <v>2</v>
      </c>
      <c r="AN2">
        <v>2</v>
      </c>
      <c r="AO2">
        <v>2</v>
      </c>
      <c r="AP2">
        <v>3</v>
      </c>
      <c r="AQ2">
        <v>2</v>
      </c>
      <c r="AR2">
        <v>2</v>
      </c>
      <c r="AS2">
        <v>2</v>
      </c>
      <c r="AT2">
        <v>3</v>
      </c>
      <c r="AU2">
        <v>2</v>
      </c>
      <c r="AV2">
        <v>1</v>
      </c>
      <c r="AW2">
        <v>6</v>
      </c>
      <c r="AX2">
        <v>6</v>
      </c>
      <c r="AY2">
        <v>7</v>
      </c>
      <c r="AZ2">
        <v>7</v>
      </c>
      <c r="BA2">
        <v>6</v>
      </c>
      <c r="BB2">
        <v>6</v>
      </c>
      <c r="BC2">
        <v>1</v>
      </c>
      <c r="BD2">
        <v>8</v>
      </c>
      <c r="BE2">
        <v>1</v>
      </c>
      <c r="BF2">
        <v>12</v>
      </c>
      <c r="BG2">
        <v>12</v>
      </c>
      <c r="BH2">
        <v>12</v>
      </c>
      <c r="BI2">
        <v>12</v>
      </c>
      <c r="BJ2">
        <v>12</v>
      </c>
      <c r="BK2">
        <v>1</v>
      </c>
      <c r="BL2">
        <v>5</v>
      </c>
      <c r="BM2">
        <v>5</v>
      </c>
      <c r="BN2">
        <v>5</v>
      </c>
      <c r="BO2">
        <v>10</v>
      </c>
      <c r="BX2">
        <v>1</v>
      </c>
      <c r="BY2">
        <v>3</v>
      </c>
      <c r="BZ2">
        <v>6</v>
      </c>
      <c r="CA2">
        <v>5</v>
      </c>
      <c r="CF2">
        <v>15</v>
      </c>
      <c r="CH2">
        <f t="shared" ref="CH2:CH65" si="0">BX2</f>
        <v>1</v>
      </c>
      <c r="CI2" s="1">
        <f t="shared" ref="CI2:CI65" si="1">AVERAGE(AW2:BE2)/2</f>
        <v>2.6666666666666665</v>
      </c>
      <c r="CJ2">
        <f t="shared" ref="CJ2:CJ65" si="2">BL2</f>
        <v>5</v>
      </c>
      <c r="CK2">
        <f t="shared" ref="CK2:CK65" si="3">IF(AND(CJ2=5),1,IF(AND(CJ2=4),2,IF(AND(CJ2=3),3,IF(AND(CJ2=2),4,IF(AND(CJ2=1),5,IF(AND(CJ2=0),5))))))</f>
        <v>1</v>
      </c>
      <c r="CL2" s="1">
        <f t="shared" ref="CL2:CL65" si="4">CI2+CK2</f>
        <v>3.6666666666666665</v>
      </c>
      <c r="CM2" s="1">
        <f t="shared" ref="CM2:CM65" si="5">CH2*CL2</f>
        <v>3.6666666666666665</v>
      </c>
      <c r="CO2" t="str">
        <f>IF(H2&gt;Tolerances!$C$5, "High Sat", "Low Sat")</f>
        <v>High Sat</v>
      </c>
      <c r="CP2" t="str">
        <f>IF(CM2&lt;Tolerances!$D$5, "High EL", "Low EL")</f>
        <v>High EL</v>
      </c>
      <c r="CQ2" t="str">
        <f t="shared" ref="CQ2:CQ65" si="6">IF(AND(CP2="High EL", CO2="High Sat"),"Loyalist", IF(AND(CP2="High EL", CO2="Low Sat"),"Hostage", IF(AND(CP2="Low EL", CO2="Low Sat"),"Defector",IF(AND(CP2="Low EL", CO2="High Sat"),"Mercenary"))))</f>
        <v>Loyalist</v>
      </c>
      <c r="CR2" t="str">
        <f>IF(AND(CM2&lt;Tolerances!$D$9,'Respondent data Original'!H10&gt;Tolerances!$C$9),"Enthusiast",IF(AND(CM2&gt;Tolerances!$D$10,'Respondent data Original'!H10&lt;Tolerances!$C$10),"Agitator"))</f>
        <v>Enthusiast</v>
      </c>
    </row>
    <row r="3" spans="1:96">
      <c r="A3">
        <v>31</v>
      </c>
      <c r="B3" t="s">
        <v>70</v>
      </c>
      <c r="C3">
        <v>4</v>
      </c>
      <c r="D3">
        <v>1</v>
      </c>
      <c r="E3">
        <v>18</v>
      </c>
      <c r="F3">
        <v>1</v>
      </c>
      <c r="G3">
        <v>1</v>
      </c>
      <c r="H3">
        <v>10</v>
      </c>
      <c r="J3">
        <v>9</v>
      </c>
      <c r="L3">
        <v>11</v>
      </c>
      <c r="N3">
        <v>10</v>
      </c>
      <c r="P3">
        <v>5</v>
      </c>
      <c r="Q3">
        <v>1</v>
      </c>
      <c r="S3">
        <v>1</v>
      </c>
      <c r="U3">
        <v>2</v>
      </c>
      <c r="V3">
        <v>1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3</v>
      </c>
      <c r="AD3">
        <v>2</v>
      </c>
      <c r="AE3">
        <v>2</v>
      </c>
      <c r="AF3">
        <v>11</v>
      </c>
      <c r="AG3">
        <v>2</v>
      </c>
      <c r="AI3">
        <v>1</v>
      </c>
      <c r="AJ3">
        <v>2</v>
      </c>
      <c r="AK3">
        <v>1</v>
      </c>
      <c r="AL3">
        <v>1</v>
      </c>
      <c r="AM3">
        <v>2</v>
      </c>
      <c r="AN3">
        <v>1</v>
      </c>
      <c r="AO3">
        <v>2</v>
      </c>
      <c r="AP3">
        <v>1</v>
      </c>
      <c r="AQ3">
        <v>1</v>
      </c>
      <c r="AR3">
        <v>2</v>
      </c>
      <c r="AS3">
        <v>1</v>
      </c>
      <c r="AT3">
        <v>2</v>
      </c>
      <c r="AU3">
        <v>2</v>
      </c>
      <c r="AV3">
        <v>1</v>
      </c>
      <c r="AW3">
        <v>3</v>
      </c>
      <c r="AX3">
        <v>11</v>
      </c>
      <c r="AY3">
        <v>4</v>
      </c>
      <c r="AZ3">
        <v>11</v>
      </c>
      <c r="BA3">
        <v>9</v>
      </c>
      <c r="BB3">
        <v>8</v>
      </c>
      <c r="BC3">
        <v>1</v>
      </c>
      <c r="BD3">
        <v>11</v>
      </c>
      <c r="BE3">
        <v>1</v>
      </c>
      <c r="BF3">
        <v>12</v>
      </c>
      <c r="BG3">
        <v>12</v>
      </c>
      <c r="BH3">
        <v>12</v>
      </c>
      <c r="BI3">
        <v>12</v>
      </c>
      <c r="BJ3">
        <v>12</v>
      </c>
      <c r="BK3">
        <v>1</v>
      </c>
      <c r="BL3">
        <v>1</v>
      </c>
      <c r="BO3">
        <v>4</v>
      </c>
      <c r="BP3">
        <v>6</v>
      </c>
      <c r="BQ3">
        <v>2</v>
      </c>
      <c r="BX3">
        <v>1</v>
      </c>
      <c r="BY3">
        <v>3</v>
      </c>
      <c r="BZ3">
        <v>6</v>
      </c>
      <c r="CA3">
        <v>5</v>
      </c>
      <c r="CF3">
        <v>15</v>
      </c>
      <c r="CH3">
        <f t="shared" si="0"/>
        <v>1</v>
      </c>
      <c r="CI3" s="1">
        <f t="shared" si="1"/>
        <v>3.2777777777777777</v>
      </c>
      <c r="CJ3">
        <f t="shared" si="2"/>
        <v>1</v>
      </c>
      <c r="CK3">
        <f t="shared" si="3"/>
        <v>5</v>
      </c>
      <c r="CL3" s="1">
        <f t="shared" si="4"/>
        <v>8.2777777777777786</v>
      </c>
      <c r="CM3" s="1">
        <f t="shared" si="5"/>
        <v>8.2777777777777786</v>
      </c>
      <c r="CO3" t="str">
        <f>IF(H3&gt;Tolerances!$C$5, "High Sat", "Low Sat")</f>
        <v>High Sat</v>
      </c>
      <c r="CP3" t="str">
        <f>IF(CM3&lt;Tolerances!$D$5, "High EL", "Low EL")</f>
        <v>High EL</v>
      </c>
      <c r="CQ3" t="str">
        <f t="shared" si="6"/>
        <v>Loyalist</v>
      </c>
      <c r="CR3" t="b">
        <f>IF(AND(CM3&lt;Tolerances!$D$9,'Respondent data Original'!H25&gt;Tolerances!$C$9),"Enthusiast",IF(AND(CM3&gt;Tolerances!$D$10,'Respondent data Original'!H25&lt;Tolerances!$C$10),"Agitator"))</f>
        <v>0</v>
      </c>
    </row>
    <row r="4" spans="1:96">
      <c r="A4">
        <v>62</v>
      </c>
      <c r="B4" t="s">
        <v>70</v>
      </c>
      <c r="C4">
        <v>3</v>
      </c>
      <c r="D4">
        <v>2</v>
      </c>
      <c r="E4">
        <v>18</v>
      </c>
      <c r="F4">
        <v>1</v>
      </c>
      <c r="G4">
        <v>2</v>
      </c>
      <c r="H4">
        <v>9</v>
      </c>
      <c r="J4">
        <v>9</v>
      </c>
      <c r="L4">
        <v>10</v>
      </c>
      <c r="N4">
        <v>10</v>
      </c>
      <c r="P4">
        <v>2</v>
      </c>
      <c r="Q4">
        <v>1</v>
      </c>
      <c r="R4">
        <v>5</v>
      </c>
      <c r="S4">
        <v>3</v>
      </c>
      <c r="U4">
        <v>2</v>
      </c>
      <c r="V4">
        <v>3</v>
      </c>
      <c r="W4">
        <v>4</v>
      </c>
      <c r="X4">
        <v>1</v>
      </c>
      <c r="Y4">
        <v>3</v>
      </c>
      <c r="Z4">
        <v>3</v>
      </c>
      <c r="AA4">
        <v>3</v>
      </c>
      <c r="AB4">
        <v>3</v>
      </c>
      <c r="AC4">
        <v>4</v>
      </c>
      <c r="AD4">
        <v>3</v>
      </c>
      <c r="AE4">
        <v>4</v>
      </c>
      <c r="AF4">
        <v>7</v>
      </c>
      <c r="AG4">
        <v>1</v>
      </c>
      <c r="AI4">
        <v>2</v>
      </c>
      <c r="AK4">
        <v>3</v>
      </c>
      <c r="AL4">
        <v>3</v>
      </c>
      <c r="AM4">
        <v>3</v>
      </c>
      <c r="AN4">
        <v>2</v>
      </c>
      <c r="AO4">
        <v>2</v>
      </c>
      <c r="AP4">
        <v>3</v>
      </c>
      <c r="AQ4">
        <v>3</v>
      </c>
      <c r="AR4">
        <v>3</v>
      </c>
      <c r="AS4">
        <v>3</v>
      </c>
      <c r="AT4">
        <v>2</v>
      </c>
      <c r="AU4">
        <v>3</v>
      </c>
      <c r="AV4">
        <v>1</v>
      </c>
      <c r="AW4">
        <v>6</v>
      </c>
      <c r="AX4">
        <v>9</v>
      </c>
      <c r="AY4">
        <v>7</v>
      </c>
      <c r="AZ4">
        <v>8</v>
      </c>
      <c r="BA4">
        <v>10</v>
      </c>
      <c r="BB4">
        <v>6</v>
      </c>
      <c r="BC4">
        <v>6</v>
      </c>
      <c r="BD4">
        <v>11</v>
      </c>
      <c r="BE4">
        <v>6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1</v>
      </c>
      <c r="BL4">
        <v>4</v>
      </c>
      <c r="BM4">
        <v>4</v>
      </c>
      <c r="BN4">
        <v>3</v>
      </c>
      <c r="BO4">
        <v>3</v>
      </c>
      <c r="BP4">
        <v>7</v>
      </c>
      <c r="BX4">
        <v>1</v>
      </c>
      <c r="BY4">
        <v>6</v>
      </c>
      <c r="BZ4">
        <v>3</v>
      </c>
      <c r="CF4">
        <v>13</v>
      </c>
      <c r="CH4">
        <f t="shared" si="0"/>
        <v>1</v>
      </c>
      <c r="CI4" s="1">
        <f t="shared" si="1"/>
        <v>3.8333333333333335</v>
      </c>
      <c r="CJ4">
        <f t="shared" si="2"/>
        <v>4</v>
      </c>
      <c r="CK4">
        <f t="shared" si="3"/>
        <v>2</v>
      </c>
      <c r="CL4" s="1">
        <f t="shared" si="4"/>
        <v>5.8333333333333339</v>
      </c>
      <c r="CM4" s="1">
        <f t="shared" si="5"/>
        <v>5.8333333333333339</v>
      </c>
      <c r="CO4" t="str">
        <f>IF(H4&gt;Tolerances!$C$5, "High Sat", "Low Sat")</f>
        <v>High Sat</v>
      </c>
      <c r="CP4" t="str">
        <f>IF(CM4&lt;Tolerances!$D$5, "High EL", "Low EL")</f>
        <v>High EL</v>
      </c>
      <c r="CQ4" t="str">
        <f t="shared" si="6"/>
        <v>Loyalist</v>
      </c>
      <c r="CR4" t="b">
        <f>IF(AND(CM4&lt;Tolerances!$D$9,'Respondent data Original'!H56&gt;Tolerances!$C$9),"Enthusiast",IF(AND(CM4&gt;Tolerances!$D$10,'Respondent data Original'!H56&lt;Tolerances!$C$10),"Agitator"))</f>
        <v>0</v>
      </c>
    </row>
    <row r="5" spans="1:96">
      <c r="A5">
        <v>66</v>
      </c>
      <c r="B5" t="s">
        <v>70</v>
      </c>
      <c r="C5">
        <v>2</v>
      </c>
      <c r="D5">
        <v>2</v>
      </c>
      <c r="E5">
        <v>18</v>
      </c>
      <c r="F5">
        <v>1</v>
      </c>
      <c r="G5">
        <v>1</v>
      </c>
      <c r="H5">
        <v>9</v>
      </c>
      <c r="J5">
        <v>10</v>
      </c>
      <c r="L5">
        <v>10</v>
      </c>
      <c r="N5">
        <v>8</v>
      </c>
      <c r="P5">
        <v>3</v>
      </c>
      <c r="Q5">
        <v>1</v>
      </c>
      <c r="R5">
        <v>4</v>
      </c>
      <c r="S5">
        <v>2</v>
      </c>
      <c r="T5">
        <v>4</v>
      </c>
      <c r="U5">
        <v>3</v>
      </c>
      <c r="V5">
        <v>3</v>
      </c>
      <c r="W5">
        <v>4</v>
      </c>
      <c r="X5">
        <v>2</v>
      </c>
      <c r="Y5">
        <v>3</v>
      </c>
      <c r="Z5">
        <v>3</v>
      </c>
      <c r="AA5">
        <v>2</v>
      </c>
      <c r="AB5">
        <v>3</v>
      </c>
      <c r="AC5">
        <v>4</v>
      </c>
      <c r="AD5">
        <v>3</v>
      </c>
      <c r="AE5">
        <v>4</v>
      </c>
      <c r="AF5">
        <v>8</v>
      </c>
      <c r="AG5">
        <v>1</v>
      </c>
      <c r="AI5">
        <v>2</v>
      </c>
      <c r="AK5">
        <v>3</v>
      </c>
      <c r="AL5">
        <v>3</v>
      </c>
      <c r="AM5">
        <v>3</v>
      </c>
      <c r="AN5">
        <v>3</v>
      </c>
      <c r="AO5">
        <v>3</v>
      </c>
      <c r="AP5">
        <v>2</v>
      </c>
      <c r="AQ5">
        <v>3</v>
      </c>
      <c r="AR5">
        <v>3</v>
      </c>
      <c r="AS5">
        <v>3</v>
      </c>
      <c r="AT5">
        <v>2</v>
      </c>
      <c r="AU5">
        <v>2</v>
      </c>
      <c r="AV5">
        <v>1</v>
      </c>
      <c r="AW5">
        <v>6</v>
      </c>
      <c r="AX5">
        <v>6</v>
      </c>
      <c r="AY5">
        <v>7</v>
      </c>
      <c r="AZ5">
        <v>6</v>
      </c>
      <c r="BA5">
        <v>8</v>
      </c>
      <c r="BB5">
        <v>6</v>
      </c>
      <c r="BC5">
        <v>4</v>
      </c>
      <c r="BD5">
        <v>10</v>
      </c>
      <c r="BE5">
        <v>3</v>
      </c>
      <c r="BF5">
        <v>12</v>
      </c>
      <c r="BG5">
        <v>12</v>
      </c>
      <c r="BH5">
        <v>3</v>
      </c>
      <c r="BI5">
        <v>3</v>
      </c>
      <c r="BJ5">
        <v>5</v>
      </c>
      <c r="BK5">
        <v>1</v>
      </c>
      <c r="BL5">
        <v>4</v>
      </c>
      <c r="BM5">
        <v>3</v>
      </c>
      <c r="BN5">
        <v>3</v>
      </c>
      <c r="BO5">
        <v>1</v>
      </c>
      <c r="BP5">
        <v>7</v>
      </c>
      <c r="BQ5">
        <v>5</v>
      </c>
      <c r="BX5">
        <v>2</v>
      </c>
      <c r="CF5">
        <v>12</v>
      </c>
      <c r="CH5">
        <f t="shared" si="0"/>
        <v>2</v>
      </c>
      <c r="CI5" s="1">
        <f t="shared" si="1"/>
        <v>3.1111111111111112</v>
      </c>
      <c r="CJ5">
        <f t="shared" si="2"/>
        <v>4</v>
      </c>
      <c r="CK5">
        <f t="shared" si="3"/>
        <v>2</v>
      </c>
      <c r="CL5" s="1">
        <f t="shared" si="4"/>
        <v>5.1111111111111107</v>
      </c>
      <c r="CM5" s="1">
        <f t="shared" si="5"/>
        <v>10.222222222222221</v>
      </c>
      <c r="CO5" t="str">
        <f>IF(H5&gt;Tolerances!$C$5, "High Sat", "Low Sat")</f>
        <v>High Sat</v>
      </c>
      <c r="CP5" t="str">
        <f>IF(CM5&lt;Tolerances!$D$5, "High EL", "Low EL")</f>
        <v>High EL</v>
      </c>
      <c r="CQ5" t="str">
        <f t="shared" si="6"/>
        <v>Loyalist</v>
      </c>
      <c r="CR5" t="b">
        <f>IF(AND(CM5&lt;Tolerances!$D$9,'Respondent data Original'!H60&gt;Tolerances!$C$9),"Enthusiast",IF(AND(CM5&gt;Tolerances!$D$10,'Respondent data Original'!H60&lt;Tolerances!$C$10),"Agitator"))</f>
        <v>0</v>
      </c>
    </row>
    <row r="6" spans="1:96">
      <c r="A6">
        <v>73</v>
      </c>
      <c r="B6" t="s">
        <v>70</v>
      </c>
      <c r="C6">
        <v>5</v>
      </c>
      <c r="D6">
        <v>1</v>
      </c>
      <c r="E6">
        <v>18</v>
      </c>
      <c r="F6">
        <v>1</v>
      </c>
      <c r="G6">
        <v>3</v>
      </c>
      <c r="H6">
        <v>10</v>
      </c>
      <c r="J6">
        <v>11</v>
      </c>
      <c r="L6">
        <v>11</v>
      </c>
      <c r="N6">
        <v>10</v>
      </c>
      <c r="P6">
        <v>3</v>
      </c>
      <c r="Q6">
        <v>1</v>
      </c>
      <c r="R6">
        <v>2</v>
      </c>
      <c r="S6">
        <v>2</v>
      </c>
      <c r="T6">
        <v>1</v>
      </c>
      <c r="U6">
        <v>2</v>
      </c>
      <c r="V6">
        <v>1</v>
      </c>
      <c r="W6">
        <v>1</v>
      </c>
      <c r="X6">
        <v>1</v>
      </c>
      <c r="Y6">
        <v>1</v>
      </c>
      <c r="Z6">
        <v>1</v>
      </c>
      <c r="AA6">
        <v>2</v>
      </c>
      <c r="AB6">
        <v>2</v>
      </c>
      <c r="AC6">
        <v>1</v>
      </c>
      <c r="AD6">
        <v>1</v>
      </c>
      <c r="AE6">
        <v>3</v>
      </c>
      <c r="AF6">
        <v>10</v>
      </c>
      <c r="AG6">
        <v>1</v>
      </c>
      <c r="AH6">
        <v>1</v>
      </c>
      <c r="AI6">
        <v>2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9</v>
      </c>
      <c r="AX6">
        <v>10</v>
      </c>
      <c r="AY6">
        <v>10</v>
      </c>
      <c r="AZ6">
        <v>11</v>
      </c>
      <c r="BA6">
        <v>9</v>
      </c>
      <c r="BB6">
        <v>9</v>
      </c>
      <c r="BC6">
        <v>9</v>
      </c>
      <c r="BD6">
        <v>10</v>
      </c>
      <c r="BE6">
        <v>9</v>
      </c>
      <c r="BF6">
        <v>3</v>
      </c>
      <c r="BG6">
        <v>12</v>
      </c>
      <c r="BH6">
        <v>3</v>
      </c>
      <c r="BI6">
        <v>12</v>
      </c>
      <c r="BJ6">
        <v>2</v>
      </c>
      <c r="BK6">
        <v>3</v>
      </c>
      <c r="BL6">
        <v>3</v>
      </c>
      <c r="BM6">
        <v>3</v>
      </c>
      <c r="BN6">
        <v>3</v>
      </c>
      <c r="BO6">
        <v>6</v>
      </c>
      <c r="BP6">
        <v>5</v>
      </c>
      <c r="BQ6">
        <v>2</v>
      </c>
      <c r="BX6">
        <v>1</v>
      </c>
      <c r="BY6">
        <v>1</v>
      </c>
      <c r="BZ6">
        <v>6</v>
      </c>
      <c r="CA6">
        <v>4</v>
      </c>
      <c r="CB6">
        <v>5</v>
      </c>
      <c r="CC6">
        <v>2</v>
      </c>
      <c r="CD6">
        <v>3</v>
      </c>
      <c r="CF6">
        <v>17</v>
      </c>
      <c r="CH6">
        <f t="shared" si="0"/>
        <v>1</v>
      </c>
      <c r="CI6" s="1">
        <f t="shared" si="1"/>
        <v>4.7777777777777777</v>
      </c>
      <c r="CJ6">
        <f t="shared" si="2"/>
        <v>3</v>
      </c>
      <c r="CK6">
        <f t="shared" si="3"/>
        <v>3</v>
      </c>
      <c r="CL6" s="1">
        <f t="shared" si="4"/>
        <v>7.7777777777777777</v>
      </c>
      <c r="CM6" s="1">
        <f t="shared" si="5"/>
        <v>7.7777777777777777</v>
      </c>
      <c r="CO6" t="str">
        <f>IF(H6&gt;Tolerances!$C$5, "High Sat", "Low Sat")</f>
        <v>High Sat</v>
      </c>
      <c r="CP6" t="str">
        <f>IF(CM6&lt;Tolerances!$D$5, "High EL", "Low EL")</f>
        <v>High EL</v>
      </c>
      <c r="CQ6" t="str">
        <f t="shared" si="6"/>
        <v>Loyalist</v>
      </c>
      <c r="CR6" t="b">
        <f>IF(AND(CM6&lt;Tolerances!$D$9,'Respondent data Original'!H67&gt;Tolerances!$C$9),"Enthusiast",IF(AND(CM6&gt;Tolerances!$D$10,'Respondent data Original'!H67&lt;Tolerances!$C$10),"Agitator"))</f>
        <v>0</v>
      </c>
    </row>
    <row r="7" spans="1:96">
      <c r="A7">
        <v>76</v>
      </c>
      <c r="B7" t="s">
        <v>70</v>
      </c>
      <c r="C7">
        <v>4</v>
      </c>
      <c r="D7">
        <v>2</v>
      </c>
      <c r="E7">
        <v>18</v>
      </c>
      <c r="F7">
        <v>1</v>
      </c>
      <c r="G7">
        <v>2</v>
      </c>
      <c r="H7">
        <v>11</v>
      </c>
      <c r="J7">
        <v>11</v>
      </c>
      <c r="L7">
        <v>11</v>
      </c>
      <c r="N7">
        <v>11</v>
      </c>
      <c r="P7">
        <v>3</v>
      </c>
      <c r="Q7">
        <v>1</v>
      </c>
      <c r="R7">
        <v>4</v>
      </c>
      <c r="S7">
        <v>1</v>
      </c>
      <c r="T7">
        <v>3</v>
      </c>
      <c r="V7">
        <v>1</v>
      </c>
      <c r="W7">
        <v>3</v>
      </c>
      <c r="X7">
        <v>1</v>
      </c>
      <c r="Y7">
        <v>1</v>
      </c>
      <c r="Z7">
        <v>2</v>
      </c>
      <c r="AA7">
        <v>1</v>
      </c>
      <c r="AB7">
        <v>2</v>
      </c>
      <c r="AC7">
        <v>1</v>
      </c>
      <c r="AD7">
        <v>3</v>
      </c>
      <c r="AE7">
        <v>2</v>
      </c>
      <c r="AF7">
        <v>1</v>
      </c>
      <c r="AG7">
        <v>1</v>
      </c>
      <c r="AI7">
        <v>1</v>
      </c>
      <c r="AJ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U7">
        <v>1</v>
      </c>
      <c r="AV7">
        <v>1</v>
      </c>
      <c r="AW7">
        <v>6</v>
      </c>
      <c r="AX7">
        <v>6</v>
      </c>
      <c r="AY7">
        <v>8</v>
      </c>
      <c r="AZ7">
        <v>9</v>
      </c>
      <c r="BA7">
        <v>9</v>
      </c>
      <c r="BB7">
        <v>2</v>
      </c>
      <c r="BC7">
        <v>7</v>
      </c>
      <c r="BD7">
        <v>11</v>
      </c>
      <c r="BE7">
        <v>1</v>
      </c>
      <c r="BF7">
        <v>6</v>
      </c>
      <c r="BG7">
        <v>12</v>
      </c>
      <c r="BH7">
        <v>12</v>
      </c>
      <c r="BI7">
        <v>12</v>
      </c>
      <c r="BJ7">
        <v>12</v>
      </c>
      <c r="BK7">
        <v>2</v>
      </c>
      <c r="BL7">
        <v>5</v>
      </c>
      <c r="BM7">
        <v>2</v>
      </c>
      <c r="BN7">
        <v>1</v>
      </c>
      <c r="BO7">
        <v>5</v>
      </c>
      <c r="BP7">
        <v>2</v>
      </c>
      <c r="BQ7">
        <v>1</v>
      </c>
      <c r="BX7">
        <v>2</v>
      </c>
      <c r="CF7">
        <v>13</v>
      </c>
      <c r="CH7">
        <f t="shared" si="0"/>
        <v>2</v>
      </c>
      <c r="CI7" s="1">
        <f t="shared" si="1"/>
        <v>3.2777777777777777</v>
      </c>
      <c r="CJ7">
        <f t="shared" si="2"/>
        <v>5</v>
      </c>
      <c r="CK7">
        <f t="shared" si="3"/>
        <v>1</v>
      </c>
      <c r="CL7" s="1">
        <f t="shared" si="4"/>
        <v>4.2777777777777777</v>
      </c>
      <c r="CM7" s="1">
        <f t="shared" si="5"/>
        <v>8.5555555555555554</v>
      </c>
      <c r="CO7" t="str">
        <f>IF(H7&gt;Tolerances!$C$5, "High Sat", "Low Sat")</f>
        <v>High Sat</v>
      </c>
      <c r="CP7" t="str">
        <f>IF(CM7&lt;Tolerances!$D$5, "High EL", "Low EL")</f>
        <v>High EL</v>
      </c>
      <c r="CQ7" t="str">
        <f t="shared" si="6"/>
        <v>Loyalist</v>
      </c>
      <c r="CR7" t="b">
        <f>IF(AND(CM7&lt;Tolerances!$D$9,'Respondent data Original'!H70&gt;Tolerances!$C$9),"Enthusiast",IF(AND(CM7&gt;Tolerances!$D$10,'Respondent data Original'!H70&lt;Tolerances!$C$10),"Agitator"))</f>
        <v>0</v>
      </c>
    </row>
    <row r="8" spans="1:96">
      <c r="A8">
        <v>86</v>
      </c>
      <c r="B8" t="s">
        <v>70</v>
      </c>
      <c r="C8">
        <v>5</v>
      </c>
      <c r="D8">
        <v>1</v>
      </c>
      <c r="E8">
        <v>18</v>
      </c>
      <c r="F8">
        <v>2</v>
      </c>
      <c r="G8">
        <v>2</v>
      </c>
      <c r="H8">
        <v>9</v>
      </c>
      <c r="J8">
        <v>9</v>
      </c>
      <c r="L8">
        <v>9</v>
      </c>
      <c r="N8">
        <v>9</v>
      </c>
      <c r="P8">
        <v>2</v>
      </c>
      <c r="Q8">
        <v>1</v>
      </c>
      <c r="S8">
        <v>1</v>
      </c>
      <c r="U8">
        <v>1</v>
      </c>
      <c r="V8">
        <v>1</v>
      </c>
      <c r="X8">
        <v>1</v>
      </c>
      <c r="Y8">
        <v>1</v>
      </c>
      <c r="AA8">
        <v>1</v>
      </c>
      <c r="AB8">
        <v>2</v>
      </c>
      <c r="AC8">
        <v>2</v>
      </c>
      <c r="AD8">
        <v>5</v>
      </c>
      <c r="AE8">
        <v>2</v>
      </c>
      <c r="AF8">
        <v>1</v>
      </c>
      <c r="AG8">
        <v>2</v>
      </c>
      <c r="AI8">
        <v>4</v>
      </c>
      <c r="AK8">
        <v>4</v>
      </c>
      <c r="AL8">
        <v>3</v>
      </c>
      <c r="AN8">
        <v>2</v>
      </c>
      <c r="AO8">
        <v>3</v>
      </c>
      <c r="AQ8">
        <v>3</v>
      </c>
      <c r="AR8">
        <v>4</v>
      </c>
      <c r="AU8">
        <v>3</v>
      </c>
      <c r="AV8">
        <v>2</v>
      </c>
      <c r="AW8">
        <v>9</v>
      </c>
      <c r="AX8">
        <v>11</v>
      </c>
      <c r="AY8">
        <v>10</v>
      </c>
      <c r="AZ8">
        <v>9</v>
      </c>
      <c r="BA8">
        <v>9</v>
      </c>
      <c r="BB8">
        <v>5</v>
      </c>
      <c r="BC8">
        <v>1</v>
      </c>
      <c r="BD8">
        <v>11</v>
      </c>
      <c r="BE8">
        <v>1</v>
      </c>
      <c r="BF8">
        <v>12</v>
      </c>
      <c r="BG8">
        <v>12</v>
      </c>
      <c r="BH8">
        <v>4</v>
      </c>
      <c r="BI8">
        <v>12</v>
      </c>
      <c r="BJ8">
        <v>3</v>
      </c>
      <c r="BK8">
        <v>1</v>
      </c>
      <c r="BL8">
        <v>1</v>
      </c>
      <c r="BO8">
        <v>7</v>
      </c>
      <c r="BP8">
        <v>3</v>
      </c>
      <c r="BQ8">
        <v>4</v>
      </c>
      <c r="BR8">
        <v>6</v>
      </c>
      <c r="BS8">
        <v>5</v>
      </c>
      <c r="BX8">
        <v>1</v>
      </c>
      <c r="BY8">
        <v>3</v>
      </c>
      <c r="CF8">
        <v>16</v>
      </c>
      <c r="CH8">
        <f t="shared" si="0"/>
        <v>1</v>
      </c>
      <c r="CI8" s="1">
        <f t="shared" si="1"/>
        <v>3.6666666666666665</v>
      </c>
      <c r="CJ8">
        <f t="shared" si="2"/>
        <v>1</v>
      </c>
      <c r="CK8">
        <f t="shared" si="3"/>
        <v>5</v>
      </c>
      <c r="CL8" s="1">
        <f t="shared" si="4"/>
        <v>8.6666666666666661</v>
      </c>
      <c r="CM8" s="1">
        <f t="shared" si="5"/>
        <v>8.6666666666666661</v>
      </c>
      <c r="CO8" t="str">
        <f>IF(H8&gt;Tolerances!$C$5, "High Sat", "Low Sat")</f>
        <v>High Sat</v>
      </c>
      <c r="CP8" t="str">
        <f>IF(CM8&lt;Tolerances!$D$5, "High EL", "Low EL")</f>
        <v>High EL</v>
      </c>
      <c r="CQ8" t="str">
        <f t="shared" si="6"/>
        <v>Loyalist</v>
      </c>
      <c r="CR8" t="b">
        <f>IF(AND(CM8&lt;Tolerances!$D$9,'Respondent data Original'!H77&gt;Tolerances!$C$9),"Enthusiast",IF(AND(CM8&gt;Tolerances!$D$10,'Respondent data Original'!H77&lt;Tolerances!$C$10),"Agitator"))</f>
        <v>0</v>
      </c>
    </row>
    <row r="9" spans="1:96">
      <c r="A9">
        <v>99</v>
      </c>
      <c r="B9" t="s">
        <v>70</v>
      </c>
      <c r="C9">
        <v>4</v>
      </c>
      <c r="D9">
        <v>2</v>
      </c>
      <c r="E9">
        <v>18</v>
      </c>
      <c r="F9">
        <v>2</v>
      </c>
      <c r="G9">
        <v>2</v>
      </c>
      <c r="H9">
        <v>11</v>
      </c>
      <c r="J9">
        <v>7</v>
      </c>
      <c r="L9">
        <v>10</v>
      </c>
      <c r="N9">
        <v>1</v>
      </c>
      <c r="P9">
        <v>1</v>
      </c>
      <c r="Q9">
        <v>2</v>
      </c>
      <c r="R9">
        <v>2</v>
      </c>
      <c r="S9">
        <v>2</v>
      </c>
      <c r="T9">
        <v>2</v>
      </c>
      <c r="U9">
        <v>3</v>
      </c>
      <c r="V9">
        <v>2</v>
      </c>
      <c r="W9">
        <v>3</v>
      </c>
      <c r="X9">
        <v>3</v>
      </c>
      <c r="Y9">
        <v>3</v>
      </c>
      <c r="Z9">
        <v>3</v>
      </c>
      <c r="AA9">
        <v>3</v>
      </c>
      <c r="AB9">
        <v>2</v>
      </c>
      <c r="AC9">
        <v>3</v>
      </c>
      <c r="AD9">
        <v>5</v>
      </c>
      <c r="AE9">
        <v>4</v>
      </c>
      <c r="AF9">
        <v>1</v>
      </c>
      <c r="AG9">
        <v>1</v>
      </c>
      <c r="AH9">
        <v>1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1</v>
      </c>
      <c r="AW9">
        <v>6</v>
      </c>
      <c r="AX9">
        <v>6</v>
      </c>
      <c r="AY9">
        <v>7</v>
      </c>
      <c r="AZ9">
        <v>5</v>
      </c>
      <c r="BA9">
        <v>7</v>
      </c>
      <c r="BB9">
        <v>5</v>
      </c>
      <c r="BC9">
        <v>6</v>
      </c>
      <c r="BD9">
        <v>11</v>
      </c>
      <c r="BE9">
        <v>3</v>
      </c>
      <c r="BF9">
        <v>12</v>
      </c>
      <c r="BG9">
        <v>12</v>
      </c>
      <c r="BH9">
        <v>12</v>
      </c>
      <c r="BI9">
        <v>12</v>
      </c>
      <c r="BJ9">
        <v>1</v>
      </c>
      <c r="BK9">
        <v>3</v>
      </c>
      <c r="BL9">
        <v>5</v>
      </c>
      <c r="BM9">
        <v>4</v>
      </c>
      <c r="BN9">
        <v>4</v>
      </c>
      <c r="BO9">
        <v>8</v>
      </c>
      <c r="BP9">
        <v>5</v>
      </c>
      <c r="BX9">
        <v>1</v>
      </c>
      <c r="BY9">
        <v>3</v>
      </c>
      <c r="CF9">
        <v>21</v>
      </c>
      <c r="CH9">
        <f t="shared" si="0"/>
        <v>1</v>
      </c>
      <c r="CI9" s="1">
        <f t="shared" si="1"/>
        <v>3.1111111111111112</v>
      </c>
      <c r="CJ9">
        <f t="shared" si="2"/>
        <v>5</v>
      </c>
      <c r="CK9">
        <f t="shared" si="3"/>
        <v>1</v>
      </c>
      <c r="CL9" s="1">
        <f t="shared" si="4"/>
        <v>4.1111111111111107</v>
      </c>
      <c r="CM9" s="1">
        <f t="shared" si="5"/>
        <v>4.1111111111111107</v>
      </c>
      <c r="CO9" t="str">
        <f>IF(H9&gt;Tolerances!$C$5, "High Sat", "Low Sat")</f>
        <v>High Sat</v>
      </c>
      <c r="CP9" t="str">
        <f>IF(CM9&lt;Tolerances!$D$5, "High EL", "Low EL")</f>
        <v>High EL</v>
      </c>
      <c r="CQ9" t="str">
        <f t="shared" si="6"/>
        <v>Loyalist</v>
      </c>
      <c r="CR9" t="str">
        <f>IF(AND(CM9&lt;Tolerances!$D$9,'Respondent data Original'!H85&gt;Tolerances!$C$9),"Enthusiast",IF(AND(CM9&gt;Tolerances!$D$10,'Respondent data Original'!H85&lt;Tolerances!$C$10),"Agitator"))</f>
        <v>Enthusiast</v>
      </c>
    </row>
    <row r="10" spans="1:96">
      <c r="A10">
        <v>145</v>
      </c>
      <c r="B10" t="s">
        <v>70</v>
      </c>
      <c r="C10">
        <v>3</v>
      </c>
      <c r="D10">
        <v>2</v>
      </c>
      <c r="E10">
        <v>18</v>
      </c>
      <c r="F10">
        <v>1</v>
      </c>
      <c r="G10">
        <v>1</v>
      </c>
      <c r="H10">
        <v>11</v>
      </c>
      <c r="J10">
        <v>11</v>
      </c>
      <c r="L10">
        <v>11</v>
      </c>
      <c r="N10">
        <v>11</v>
      </c>
      <c r="P10">
        <v>3</v>
      </c>
      <c r="Q10">
        <v>1</v>
      </c>
      <c r="R10">
        <v>5</v>
      </c>
      <c r="S10">
        <v>1</v>
      </c>
      <c r="T10">
        <v>3</v>
      </c>
      <c r="U10">
        <v>3</v>
      </c>
      <c r="V10">
        <v>4</v>
      </c>
      <c r="W10">
        <v>4</v>
      </c>
      <c r="X10">
        <v>1</v>
      </c>
      <c r="Y10">
        <v>3</v>
      </c>
      <c r="Z10">
        <v>3</v>
      </c>
      <c r="AA10">
        <v>1</v>
      </c>
      <c r="AB10">
        <v>5</v>
      </c>
      <c r="AC10">
        <v>5</v>
      </c>
      <c r="AD10">
        <v>4</v>
      </c>
      <c r="AE10">
        <v>5</v>
      </c>
      <c r="AF10">
        <v>11</v>
      </c>
      <c r="AG10">
        <v>3</v>
      </c>
      <c r="AI10">
        <v>1</v>
      </c>
      <c r="AJ10">
        <v>3</v>
      </c>
      <c r="AL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U10">
        <v>3</v>
      </c>
      <c r="AV10">
        <v>1</v>
      </c>
      <c r="AW10">
        <v>10</v>
      </c>
      <c r="AX10">
        <v>11</v>
      </c>
      <c r="AY10">
        <v>9</v>
      </c>
      <c r="AZ10">
        <v>10</v>
      </c>
      <c r="BA10">
        <v>8</v>
      </c>
      <c r="BB10">
        <v>6</v>
      </c>
      <c r="BC10">
        <v>6</v>
      </c>
      <c r="BD10">
        <v>11</v>
      </c>
      <c r="BE10">
        <v>1</v>
      </c>
      <c r="BF10">
        <v>12</v>
      </c>
      <c r="BG10">
        <v>12</v>
      </c>
      <c r="BH10">
        <v>12</v>
      </c>
      <c r="BI10">
        <v>12</v>
      </c>
      <c r="BJ10">
        <v>12</v>
      </c>
      <c r="BK10">
        <v>1</v>
      </c>
      <c r="BL10">
        <v>3</v>
      </c>
      <c r="BM10">
        <v>2</v>
      </c>
      <c r="BN10">
        <v>2</v>
      </c>
      <c r="BO10">
        <v>10</v>
      </c>
      <c r="BX10">
        <v>1</v>
      </c>
      <c r="BY10">
        <v>6</v>
      </c>
      <c r="BZ10">
        <v>3</v>
      </c>
      <c r="CA10">
        <v>5</v>
      </c>
      <c r="CF10">
        <v>17</v>
      </c>
      <c r="CH10">
        <f t="shared" si="0"/>
        <v>1</v>
      </c>
      <c r="CI10" s="1">
        <f t="shared" si="1"/>
        <v>4</v>
      </c>
      <c r="CJ10">
        <f t="shared" si="2"/>
        <v>3</v>
      </c>
      <c r="CK10">
        <f t="shared" si="3"/>
        <v>3</v>
      </c>
      <c r="CL10" s="1">
        <f t="shared" si="4"/>
        <v>7</v>
      </c>
      <c r="CM10" s="1">
        <f t="shared" si="5"/>
        <v>7</v>
      </c>
      <c r="CO10" t="str">
        <f>IF(H10&gt;Tolerances!$C$5, "High Sat", "Low Sat")</f>
        <v>High Sat</v>
      </c>
      <c r="CP10" t="str">
        <f>IF(CM10&lt;Tolerances!$D$5, "High EL", "Low EL")</f>
        <v>High EL</v>
      </c>
      <c r="CQ10" t="str">
        <f t="shared" si="6"/>
        <v>Loyalist</v>
      </c>
      <c r="CR10" t="b">
        <f>IF(AND(CM10&lt;Tolerances!$D$9,'Respondent data Original'!H126&gt;Tolerances!$C$9),"Enthusiast",IF(AND(CM10&gt;Tolerances!$D$10,'Respondent data Original'!H126&lt;Tolerances!$C$10),"Agitator"))</f>
        <v>0</v>
      </c>
    </row>
    <row r="11" spans="1:96">
      <c r="A11">
        <v>203</v>
      </c>
      <c r="B11" t="s">
        <v>70</v>
      </c>
      <c r="C11">
        <v>1</v>
      </c>
      <c r="D11">
        <v>2</v>
      </c>
      <c r="E11">
        <v>18</v>
      </c>
      <c r="F11">
        <v>2</v>
      </c>
      <c r="G11">
        <v>2</v>
      </c>
      <c r="H11">
        <v>8</v>
      </c>
      <c r="J11">
        <v>9</v>
      </c>
      <c r="L11">
        <v>9</v>
      </c>
      <c r="N11">
        <v>6</v>
      </c>
      <c r="P11">
        <v>1</v>
      </c>
      <c r="Q11">
        <v>1</v>
      </c>
      <c r="R11">
        <v>2</v>
      </c>
      <c r="S11">
        <v>1</v>
      </c>
      <c r="T11">
        <v>2</v>
      </c>
      <c r="U11">
        <v>1</v>
      </c>
      <c r="V11">
        <v>3</v>
      </c>
      <c r="W11">
        <v>4</v>
      </c>
      <c r="X11">
        <v>3</v>
      </c>
      <c r="Y11">
        <v>3</v>
      </c>
      <c r="Z11">
        <v>3</v>
      </c>
      <c r="AA11">
        <v>3</v>
      </c>
      <c r="AB11">
        <v>4</v>
      </c>
      <c r="AC11">
        <v>4</v>
      </c>
      <c r="AD11">
        <v>3</v>
      </c>
      <c r="AE11">
        <v>4</v>
      </c>
      <c r="AF11">
        <v>6</v>
      </c>
      <c r="AG11">
        <v>1</v>
      </c>
      <c r="AH11">
        <v>1</v>
      </c>
      <c r="AI11">
        <v>3</v>
      </c>
      <c r="AJ11">
        <v>2</v>
      </c>
      <c r="AK11">
        <v>4</v>
      </c>
      <c r="AL11">
        <v>3</v>
      </c>
      <c r="AM11">
        <v>4</v>
      </c>
      <c r="AN11">
        <v>3</v>
      </c>
      <c r="AO11">
        <v>2</v>
      </c>
      <c r="AP11">
        <v>3</v>
      </c>
      <c r="AQ11">
        <v>4</v>
      </c>
      <c r="AR11">
        <v>4</v>
      </c>
      <c r="AS11">
        <v>3</v>
      </c>
      <c r="AU11">
        <v>3</v>
      </c>
      <c r="AV11">
        <v>2</v>
      </c>
      <c r="AW11">
        <v>8</v>
      </c>
      <c r="AX11">
        <v>9</v>
      </c>
      <c r="AY11">
        <v>8</v>
      </c>
      <c r="AZ11">
        <v>7</v>
      </c>
      <c r="BA11">
        <v>8</v>
      </c>
      <c r="BB11">
        <v>7</v>
      </c>
      <c r="BC11">
        <v>10</v>
      </c>
      <c r="BD11">
        <v>11</v>
      </c>
      <c r="BE11">
        <v>1</v>
      </c>
      <c r="BF11">
        <v>12</v>
      </c>
      <c r="BG11">
        <v>12</v>
      </c>
      <c r="BH11">
        <v>12</v>
      </c>
      <c r="BI11">
        <v>12</v>
      </c>
      <c r="BJ11">
        <v>12</v>
      </c>
      <c r="BK11">
        <v>1</v>
      </c>
      <c r="BL11">
        <v>3</v>
      </c>
      <c r="BM11">
        <v>3</v>
      </c>
      <c r="BN11">
        <v>3</v>
      </c>
      <c r="BO11">
        <v>1</v>
      </c>
      <c r="BP11">
        <v>4</v>
      </c>
      <c r="BQ11">
        <v>2</v>
      </c>
      <c r="BR11">
        <v>3</v>
      </c>
      <c r="BS11">
        <v>7</v>
      </c>
      <c r="BX11">
        <v>2</v>
      </c>
      <c r="CF11">
        <v>12</v>
      </c>
      <c r="CH11">
        <f t="shared" si="0"/>
        <v>2</v>
      </c>
      <c r="CI11" s="1">
        <f t="shared" si="1"/>
        <v>3.8333333333333335</v>
      </c>
      <c r="CJ11">
        <f t="shared" si="2"/>
        <v>3</v>
      </c>
      <c r="CK11">
        <f t="shared" si="3"/>
        <v>3</v>
      </c>
      <c r="CL11" s="1">
        <f t="shared" si="4"/>
        <v>6.8333333333333339</v>
      </c>
      <c r="CM11" s="1">
        <f t="shared" si="5"/>
        <v>13.666666666666668</v>
      </c>
      <c r="CO11" t="str">
        <f>IF(H11&gt;Tolerances!$C$5, "High Sat", "Low Sat")</f>
        <v>High Sat</v>
      </c>
      <c r="CP11" t="str">
        <f>IF(CM11&lt;Tolerances!$D$5, "High EL", "Low EL")</f>
        <v>Low EL</v>
      </c>
      <c r="CQ11" t="str">
        <f t="shared" si="6"/>
        <v>Mercenary</v>
      </c>
      <c r="CR11" t="b">
        <f>IF(AND(CM11&lt;Tolerances!$D$9,'Respondent data Original'!H184&gt;Tolerances!$C$9),"Enthusiast",IF(AND(CM11&gt;Tolerances!$D$10,'Respondent data Original'!H184&lt;Tolerances!$C$10),"Agitator"))</f>
        <v>0</v>
      </c>
    </row>
    <row r="12" spans="1:96">
      <c r="A12">
        <v>279</v>
      </c>
      <c r="B12" t="s">
        <v>70</v>
      </c>
      <c r="C12">
        <v>3</v>
      </c>
      <c r="D12">
        <v>2</v>
      </c>
      <c r="E12">
        <v>18</v>
      </c>
      <c r="F12">
        <v>1</v>
      </c>
      <c r="G12">
        <v>2</v>
      </c>
      <c r="H12">
        <v>6</v>
      </c>
      <c r="J12">
        <v>7</v>
      </c>
      <c r="L12">
        <v>9</v>
      </c>
      <c r="N12">
        <v>10</v>
      </c>
      <c r="P12">
        <v>1</v>
      </c>
      <c r="Q12">
        <v>1</v>
      </c>
      <c r="S12">
        <v>1</v>
      </c>
      <c r="V12">
        <v>2</v>
      </c>
      <c r="W12">
        <v>3</v>
      </c>
      <c r="X12">
        <v>1</v>
      </c>
      <c r="Z12">
        <v>1</v>
      </c>
      <c r="AA12">
        <v>3</v>
      </c>
      <c r="AB12">
        <v>2</v>
      </c>
      <c r="AC12">
        <v>1</v>
      </c>
      <c r="AD12">
        <v>3</v>
      </c>
      <c r="AE12">
        <v>2</v>
      </c>
      <c r="AF12">
        <v>2</v>
      </c>
      <c r="AG12">
        <v>1</v>
      </c>
      <c r="AI12">
        <v>1</v>
      </c>
      <c r="AK12">
        <v>3</v>
      </c>
      <c r="AL12">
        <v>5</v>
      </c>
      <c r="AM12">
        <v>1</v>
      </c>
      <c r="AN12">
        <v>3</v>
      </c>
      <c r="AP12">
        <v>1</v>
      </c>
      <c r="AQ12">
        <v>3</v>
      </c>
      <c r="AR12">
        <v>3</v>
      </c>
      <c r="AS12">
        <v>1</v>
      </c>
      <c r="AT12">
        <v>1</v>
      </c>
      <c r="AU12">
        <v>1</v>
      </c>
      <c r="AV12">
        <v>2</v>
      </c>
      <c r="AW12">
        <v>3</v>
      </c>
      <c r="AX12">
        <v>8</v>
      </c>
      <c r="AY12">
        <v>11</v>
      </c>
      <c r="AZ12">
        <v>11</v>
      </c>
      <c r="BA12">
        <v>11</v>
      </c>
      <c r="BB12">
        <v>5</v>
      </c>
      <c r="BC12">
        <v>1</v>
      </c>
      <c r="BD12">
        <v>11</v>
      </c>
      <c r="BE12">
        <v>11</v>
      </c>
      <c r="BF12">
        <v>11</v>
      </c>
      <c r="BG12">
        <v>12</v>
      </c>
      <c r="BH12">
        <v>11</v>
      </c>
      <c r="BI12">
        <v>11</v>
      </c>
      <c r="BJ12">
        <v>11</v>
      </c>
      <c r="BK12">
        <v>4</v>
      </c>
      <c r="BL12">
        <v>5</v>
      </c>
      <c r="BM12">
        <v>3</v>
      </c>
      <c r="BN12">
        <v>3</v>
      </c>
      <c r="BO12">
        <v>10</v>
      </c>
      <c r="BX12">
        <v>1</v>
      </c>
      <c r="BY12">
        <v>6</v>
      </c>
      <c r="CF12">
        <v>17</v>
      </c>
      <c r="CH12">
        <f t="shared" si="0"/>
        <v>1</v>
      </c>
      <c r="CI12" s="1">
        <f t="shared" si="1"/>
        <v>4</v>
      </c>
      <c r="CJ12">
        <f t="shared" si="2"/>
        <v>5</v>
      </c>
      <c r="CK12">
        <f t="shared" si="3"/>
        <v>1</v>
      </c>
      <c r="CL12" s="1">
        <f t="shared" si="4"/>
        <v>5</v>
      </c>
      <c r="CM12" s="1">
        <f t="shared" si="5"/>
        <v>5</v>
      </c>
      <c r="CO12" t="str">
        <f>IF(H12&gt;Tolerances!$C$5, "High Sat", "Low Sat")</f>
        <v>Low Sat</v>
      </c>
      <c r="CP12" t="str">
        <f>IF(CM12&lt;Tolerances!$D$5, "High EL", "Low EL")</f>
        <v>High EL</v>
      </c>
      <c r="CQ12" t="str">
        <f t="shared" si="6"/>
        <v>Hostage</v>
      </c>
      <c r="CR12" t="b">
        <f>IF(AND(CM12&lt;Tolerances!$D$9,'Respondent data Original'!H255&gt;Tolerances!$C$9),"Enthusiast",IF(AND(CM12&gt;Tolerances!$D$10,'Respondent data Original'!H255&lt;Tolerances!$C$10),"Agitator"))</f>
        <v>0</v>
      </c>
    </row>
    <row r="13" spans="1:96">
      <c r="A13">
        <v>289</v>
      </c>
      <c r="B13" t="s">
        <v>70</v>
      </c>
      <c r="C13">
        <v>1</v>
      </c>
      <c r="D13">
        <v>2</v>
      </c>
      <c r="E13">
        <v>18</v>
      </c>
      <c r="F13">
        <v>1</v>
      </c>
      <c r="G13">
        <v>2</v>
      </c>
      <c r="H13">
        <v>8</v>
      </c>
      <c r="J13">
        <v>10</v>
      </c>
      <c r="L13">
        <v>10</v>
      </c>
      <c r="N13">
        <v>11</v>
      </c>
      <c r="P13">
        <v>3</v>
      </c>
      <c r="Q13">
        <v>1</v>
      </c>
      <c r="S13">
        <v>3</v>
      </c>
      <c r="U13">
        <v>2</v>
      </c>
      <c r="V13">
        <v>5</v>
      </c>
      <c r="W13">
        <v>2</v>
      </c>
      <c r="X13">
        <v>3</v>
      </c>
      <c r="Z13">
        <v>3</v>
      </c>
      <c r="AB13">
        <v>4</v>
      </c>
      <c r="AC13">
        <v>3</v>
      </c>
      <c r="AD13">
        <v>5</v>
      </c>
      <c r="AE13">
        <v>4</v>
      </c>
      <c r="AF13">
        <v>1</v>
      </c>
      <c r="AG13">
        <v>1</v>
      </c>
      <c r="AI13">
        <v>3</v>
      </c>
      <c r="AK13">
        <v>3</v>
      </c>
      <c r="AM13">
        <v>2</v>
      </c>
      <c r="AN13">
        <v>4</v>
      </c>
      <c r="AP13">
        <v>2</v>
      </c>
      <c r="AQ13">
        <v>4</v>
      </c>
      <c r="AS13">
        <v>1</v>
      </c>
      <c r="AU13">
        <v>1</v>
      </c>
      <c r="AV13">
        <v>1</v>
      </c>
      <c r="AW13">
        <v>6</v>
      </c>
      <c r="AX13">
        <v>9</v>
      </c>
      <c r="AY13">
        <v>1</v>
      </c>
      <c r="AZ13">
        <v>6</v>
      </c>
      <c r="BA13">
        <v>1</v>
      </c>
      <c r="BB13">
        <v>6</v>
      </c>
      <c r="BC13">
        <v>1</v>
      </c>
      <c r="BD13">
        <v>6</v>
      </c>
      <c r="BE13">
        <v>1</v>
      </c>
      <c r="BF13">
        <v>12</v>
      </c>
      <c r="BG13">
        <v>12</v>
      </c>
      <c r="BH13">
        <v>2</v>
      </c>
      <c r="BI13">
        <v>12</v>
      </c>
      <c r="BJ13">
        <v>12</v>
      </c>
      <c r="BK13">
        <v>2</v>
      </c>
      <c r="BM13">
        <v>5</v>
      </c>
      <c r="BN13">
        <v>4</v>
      </c>
      <c r="BO13">
        <v>7</v>
      </c>
      <c r="BP13">
        <v>3</v>
      </c>
      <c r="BX13">
        <v>2</v>
      </c>
      <c r="CF13">
        <v>21</v>
      </c>
      <c r="CH13">
        <f t="shared" si="0"/>
        <v>2</v>
      </c>
      <c r="CI13" s="1">
        <f t="shared" si="1"/>
        <v>2.0555555555555554</v>
      </c>
      <c r="CJ13">
        <f t="shared" si="2"/>
        <v>0</v>
      </c>
      <c r="CK13">
        <f t="shared" si="3"/>
        <v>5</v>
      </c>
      <c r="CL13" s="1">
        <f t="shared" si="4"/>
        <v>7.0555555555555554</v>
      </c>
      <c r="CM13" s="1">
        <f t="shared" si="5"/>
        <v>14.111111111111111</v>
      </c>
      <c r="CO13" t="str">
        <f>IF(H13&gt;Tolerances!$C$5, "High Sat", "Low Sat")</f>
        <v>High Sat</v>
      </c>
      <c r="CP13" t="str">
        <f>IF(CM13&lt;Tolerances!$D$5, "High EL", "Low EL")</f>
        <v>Low EL</v>
      </c>
      <c r="CQ13" t="str">
        <f t="shared" si="6"/>
        <v>Mercenary</v>
      </c>
      <c r="CR13" t="b">
        <f>IF(AND(CM13&lt;Tolerances!$D$9,'Respondent data Original'!H264&gt;Tolerances!$C$9),"Enthusiast",IF(AND(CM13&gt;Tolerances!$D$10,'Respondent data Original'!H264&lt;Tolerances!$C$10),"Agitator"))</f>
        <v>0</v>
      </c>
    </row>
    <row r="14" spans="1:96">
      <c r="A14">
        <v>293</v>
      </c>
      <c r="B14" t="s">
        <v>70</v>
      </c>
      <c r="C14">
        <v>5</v>
      </c>
      <c r="D14">
        <v>1</v>
      </c>
      <c r="E14">
        <v>18</v>
      </c>
      <c r="F14">
        <v>1</v>
      </c>
      <c r="G14">
        <v>1</v>
      </c>
      <c r="I14">
        <v>1</v>
      </c>
      <c r="K14">
        <v>1</v>
      </c>
      <c r="M14">
        <v>1</v>
      </c>
      <c r="O14">
        <v>1</v>
      </c>
      <c r="P14">
        <v>1</v>
      </c>
      <c r="AF14">
        <v>8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12</v>
      </c>
      <c r="BG14">
        <v>12</v>
      </c>
      <c r="BH14">
        <v>12</v>
      </c>
      <c r="BI14">
        <v>12</v>
      </c>
      <c r="BJ14">
        <v>12</v>
      </c>
      <c r="BK14">
        <v>1</v>
      </c>
      <c r="BN14">
        <v>5</v>
      </c>
      <c r="BO14">
        <v>10</v>
      </c>
      <c r="BX14">
        <v>1</v>
      </c>
      <c r="BY14">
        <v>8</v>
      </c>
      <c r="CF14">
        <v>17</v>
      </c>
      <c r="CH14">
        <f t="shared" si="0"/>
        <v>1</v>
      </c>
      <c r="CI14" s="1">
        <f t="shared" si="1"/>
        <v>0.5</v>
      </c>
      <c r="CJ14">
        <f t="shared" si="2"/>
        <v>0</v>
      </c>
      <c r="CK14">
        <f t="shared" si="3"/>
        <v>5</v>
      </c>
      <c r="CL14" s="1">
        <f t="shared" si="4"/>
        <v>5.5</v>
      </c>
      <c r="CM14" s="1">
        <f t="shared" si="5"/>
        <v>5.5</v>
      </c>
      <c r="CO14" t="str">
        <f>IF(H14&gt;Tolerances!$C$5, "High Sat", "Low Sat")</f>
        <v>Low Sat</v>
      </c>
      <c r="CP14" t="str">
        <f>IF(CM14&lt;Tolerances!$D$5, "High EL", "Low EL")</f>
        <v>High EL</v>
      </c>
      <c r="CQ14" t="str">
        <f t="shared" si="6"/>
        <v>Hostage</v>
      </c>
      <c r="CR14" t="b">
        <f>IF(AND(CM14&lt;Tolerances!$D$9,'Respondent data Original'!H268&gt;Tolerances!$C$9),"Enthusiast",IF(AND(CM14&gt;Tolerances!$D$10,'Respondent data Original'!H268&lt;Tolerances!$C$10),"Agitator"))</f>
        <v>0</v>
      </c>
    </row>
    <row r="15" spans="1:96">
      <c r="A15">
        <v>304</v>
      </c>
      <c r="B15" t="s">
        <v>70</v>
      </c>
      <c r="C15">
        <v>2</v>
      </c>
      <c r="D15">
        <v>2</v>
      </c>
      <c r="E15">
        <v>18</v>
      </c>
      <c r="F15">
        <v>2</v>
      </c>
      <c r="G15">
        <v>3</v>
      </c>
      <c r="H15">
        <v>11</v>
      </c>
      <c r="J15">
        <v>11</v>
      </c>
      <c r="L15">
        <v>11</v>
      </c>
      <c r="N15">
        <v>11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6</v>
      </c>
      <c r="AG15">
        <v>1</v>
      </c>
      <c r="AH15">
        <v>1</v>
      </c>
      <c r="AI15">
        <v>2</v>
      </c>
      <c r="AJ15">
        <v>1</v>
      </c>
      <c r="AK15">
        <v>1</v>
      </c>
      <c r="AL15">
        <v>2</v>
      </c>
      <c r="AM15">
        <v>1</v>
      </c>
      <c r="AN15">
        <v>2</v>
      </c>
      <c r="AO15">
        <v>1</v>
      </c>
      <c r="AP15">
        <v>1</v>
      </c>
      <c r="AQ15">
        <v>2</v>
      </c>
      <c r="AR15">
        <v>2</v>
      </c>
      <c r="AS15">
        <v>1</v>
      </c>
      <c r="AU15">
        <v>1</v>
      </c>
      <c r="AV15">
        <v>1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6</v>
      </c>
      <c r="BC15">
        <v>1</v>
      </c>
      <c r="BD15">
        <v>11</v>
      </c>
      <c r="BE15">
        <v>1</v>
      </c>
      <c r="BF15">
        <v>12</v>
      </c>
      <c r="BG15">
        <v>12</v>
      </c>
      <c r="BH15">
        <v>12</v>
      </c>
      <c r="BI15">
        <v>12</v>
      </c>
      <c r="BJ15">
        <v>12</v>
      </c>
      <c r="BK15">
        <v>3</v>
      </c>
      <c r="BL15">
        <v>5</v>
      </c>
      <c r="BM15">
        <v>4</v>
      </c>
      <c r="BN15">
        <v>3</v>
      </c>
      <c r="BO15">
        <v>1</v>
      </c>
      <c r="BP15">
        <v>5</v>
      </c>
      <c r="BQ15">
        <v>2</v>
      </c>
      <c r="BX15">
        <v>2</v>
      </c>
      <c r="CF15">
        <v>17</v>
      </c>
      <c r="CH15">
        <f t="shared" si="0"/>
        <v>2</v>
      </c>
      <c r="CI15" s="1">
        <f t="shared" si="1"/>
        <v>2.7222222222222223</v>
      </c>
      <c r="CJ15">
        <f t="shared" si="2"/>
        <v>5</v>
      </c>
      <c r="CK15">
        <f t="shared" si="3"/>
        <v>1</v>
      </c>
      <c r="CL15" s="1">
        <f t="shared" si="4"/>
        <v>3.7222222222222223</v>
      </c>
      <c r="CM15" s="1">
        <f t="shared" si="5"/>
        <v>7.4444444444444446</v>
      </c>
      <c r="CO15" t="str">
        <f>IF(H15&gt;Tolerances!$C$5, "High Sat", "Low Sat")</f>
        <v>High Sat</v>
      </c>
      <c r="CP15" t="str">
        <f>IF(CM15&lt;Tolerances!$D$5, "High EL", "Low EL")</f>
        <v>High EL</v>
      </c>
      <c r="CQ15" t="str">
        <f t="shared" si="6"/>
        <v>Loyalist</v>
      </c>
      <c r="CR15" t="b">
        <f>IF(AND(CM15&lt;Tolerances!$D$9,'Respondent data Original'!H276&gt;Tolerances!$C$9),"Enthusiast",IF(AND(CM15&gt;Tolerances!$D$10,'Respondent data Original'!H276&lt;Tolerances!$C$10),"Agitator"))</f>
        <v>0</v>
      </c>
    </row>
    <row r="16" spans="1:96">
      <c r="A16">
        <v>328</v>
      </c>
      <c r="B16" t="s">
        <v>70</v>
      </c>
      <c r="C16">
        <v>4</v>
      </c>
      <c r="D16">
        <v>1</v>
      </c>
      <c r="E16">
        <v>18</v>
      </c>
      <c r="F16">
        <v>1</v>
      </c>
      <c r="G16">
        <v>2</v>
      </c>
      <c r="H16">
        <v>9</v>
      </c>
      <c r="J16">
        <v>8</v>
      </c>
      <c r="L16">
        <v>9</v>
      </c>
      <c r="O16">
        <v>1</v>
      </c>
      <c r="P16">
        <v>4</v>
      </c>
      <c r="Q16">
        <v>1</v>
      </c>
      <c r="S16">
        <v>1</v>
      </c>
      <c r="U16">
        <v>3</v>
      </c>
      <c r="V16">
        <v>2</v>
      </c>
      <c r="X16">
        <v>1</v>
      </c>
      <c r="Y16">
        <v>1</v>
      </c>
      <c r="Z16">
        <v>1</v>
      </c>
      <c r="AA16">
        <v>2</v>
      </c>
      <c r="AB16">
        <v>3</v>
      </c>
      <c r="AC16">
        <v>3</v>
      </c>
      <c r="AD16">
        <v>3</v>
      </c>
      <c r="AE16">
        <v>3</v>
      </c>
      <c r="AF16">
        <v>1</v>
      </c>
      <c r="AI16">
        <v>1</v>
      </c>
      <c r="AL16">
        <v>2</v>
      </c>
      <c r="AN16">
        <v>1</v>
      </c>
      <c r="AO16">
        <v>2</v>
      </c>
      <c r="AP16">
        <v>1</v>
      </c>
      <c r="AQ16">
        <v>2</v>
      </c>
      <c r="AR16">
        <v>2</v>
      </c>
      <c r="AU16">
        <v>3</v>
      </c>
      <c r="AV16">
        <v>3</v>
      </c>
      <c r="AW16">
        <v>6</v>
      </c>
      <c r="AX16">
        <v>7</v>
      </c>
      <c r="AY16">
        <v>11</v>
      </c>
      <c r="AZ16">
        <v>6</v>
      </c>
      <c r="BA16">
        <v>11</v>
      </c>
      <c r="BB16">
        <v>9</v>
      </c>
      <c r="BC16">
        <v>11</v>
      </c>
      <c r="BD16">
        <v>11</v>
      </c>
      <c r="BE16">
        <v>1</v>
      </c>
      <c r="BF16">
        <v>12</v>
      </c>
      <c r="BG16">
        <v>12</v>
      </c>
      <c r="BH16">
        <v>12</v>
      </c>
      <c r="BI16">
        <v>12</v>
      </c>
      <c r="BJ16">
        <v>12</v>
      </c>
      <c r="BK16">
        <v>1</v>
      </c>
      <c r="BL16">
        <v>4</v>
      </c>
      <c r="BM16">
        <v>2</v>
      </c>
      <c r="BN16">
        <v>2</v>
      </c>
      <c r="BO16">
        <v>4</v>
      </c>
      <c r="BP16">
        <v>5</v>
      </c>
      <c r="BQ16">
        <v>2</v>
      </c>
      <c r="BX16">
        <v>2</v>
      </c>
      <c r="CF16">
        <v>16</v>
      </c>
      <c r="CH16">
        <f t="shared" si="0"/>
        <v>2</v>
      </c>
      <c r="CI16" s="1">
        <f t="shared" si="1"/>
        <v>4.0555555555555554</v>
      </c>
      <c r="CJ16">
        <f t="shared" si="2"/>
        <v>4</v>
      </c>
      <c r="CK16">
        <f t="shared" si="3"/>
        <v>2</v>
      </c>
      <c r="CL16" s="1">
        <f t="shared" si="4"/>
        <v>6.0555555555555554</v>
      </c>
      <c r="CM16" s="1">
        <f t="shared" si="5"/>
        <v>12.111111111111111</v>
      </c>
      <c r="CO16" t="str">
        <f>IF(H16&gt;Tolerances!$C$5, "High Sat", "Low Sat")</f>
        <v>High Sat</v>
      </c>
      <c r="CP16" t="str">
        <f>IF(CM16&lt;Tolerances!$D$5, "High EL", "Low EL")</f>
        <v>Low EL</v>
      </c>
      <c r="CQ16" t="str">
        <f t="shared" si="6"/>
        <v>Mercenary</v>
      </c>
      <c r="CR16" t="b">
        <f>IF(AND(CM16&lt;Tolerances!$D$9,'Respondent data Original'!H298&gt;Tolerances!$C$9),"Enthusiast",IF(AND(CM16&gt;Tolerances!$D$10,'Respondent data Original'!H298&lt;Tolerances!$C$10),"Agitator"))</f>
        <v>0</v>
      </c>
    </row>
    <row r="17" spans="1:96">
      <c r="A17">
        <v>382</v>
      </c>
      <c r="B17" t="s">
        <v>70</v>
      </c>
      <c r="C17">
        <v>5</v>
      </c>
      <c r="D17">
        <v>2</v>
      </c>
      <c r="E17">
        <v>18</v>
      </c>
      <c r="F17">
        <v>1</v>
      </c>
      <c r="G17">
        <v>2</v>
      </c>
      <c r="H17">
        <v>11</v>
      </c>
      <c r="J17">
        <v>9</v>
      </c>
      <c r="L17">
        <v>9</v>
      </c>
      <c r="N17">
        <v>10</v>
      </c>
      <c r="P17">
        <v>3</v>
      </c>
      <c r="Q17">
        <v>1</v>
      </c>
      <c r="S17">
        <v>2</v>
      </c>
      <c r="V17">
        <v>3</v>
      </c>
      <c r="X17">
        <v>2</v>
      </c>
      <c r="AA17">
        <v>2</v>
      </c>
      <c r="AE17">
        <v>3</v>
      </c>
      <c r="AF17">
        <v>1</v>
      </c>
      <c r="AG17">
        <v>1</v>
      </c>
      <c r="AI17">
        <v>2</v>
      </c>
      <c r="AJ17">
        <v>3</v>
      </c>
      <c r="AL17">
        <v>2</v>
      </c>
      <c r="AN17">
        <v>2</v>
      </c>
      <c r="AO17">
        <v>3</v>
      </c>
      <c r="AP17">
        <v>2</v>
      </c>
      <c r="AQ17">
        <v>2</v>
      </c>
      <c r="AU17">
        <v>3</v>
      </c>
      <c r="AV17">
        <v>2</v>
      </c>
      <c r="AW17">
        <v>6</v>
      </c>
      <c r="AX17">
        <v>9</v>
      </c>
      <c r="AY17">
        <v>6</v>
      </c>
      <c r="AZ17">
        <v>1</v>
      </c>
      <c r="BA17">
        <v>6</v>
      </c>
      <c r="BB17">
        <v>1</v>
      </c>
      <c r="BC17">
        <v>1</v>
      </c>
      <c r="BD17">
        <v>9</v>
      </c>
      <c r="BE17">
        <v>1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</v>
      </c>
      <c r="BL17">
        <v>2</v>
      </c>
      <c r="BM17">
        <v>1</v>
      </c>
      <c r="BN17">
        <v>1</v>
      </c>
      <c r="BO17">
        <v>10</v>
      </c>
      <c r="BX17">
        <v>1</v>
      </c>
      <c r="BY17">
        <v>6</v>
      </c>
      <c r="CF17">
        <v>21</v>
      </c>
      <c r="CH17">
        <f t="shared" si="0"/>
        <v>1</v>
      </c>
      <c r="CI17" s="1">
        <f t="shared" si="1"/>
        <v>2.2222222222222223</v>
      </c>
      <c r="CJ17">
        <f t="shared" si="2"/>
        <v>2</v>
      </c>
      <c r="CK17">
        <f t="shared" si="3"/>
        <v>4</v>
      </c>
      <c r="CL17" s="1">
        <f t="shared" si="4"/>
        <v>6.2222222222222223</v>
      </c>
      <c r="CM17" s="1">
        <f t="shared" si="5"/>
        <v>6.2222222222222223</v>
      </c>
      <c r="CO17" t="str">
        <f>IF(H17&gt;Tolerances!$C$5, "High Sat", "Low Sat")</f>
        <v>High Sat</v>
      </c>
      <c r="CP17" t="str">
        <f>IF(CM17&lt;Tolerances!$D$5, "High EL", "Low EL")</f>
        <v>High EL</v>
      </c>
      <c r="CQ17" t="str">
        <f t="shared" si="6"/>
        <v>Loyalist</v>
      </c>
      <c r="CR17" t="b">
        <f>IF(AND(CM17&lt;Tolerances!$D$9,'Respondent data Original'!H347&gt;Tolerances!$C$9),"Enthusiast",IF(AND(CM17&gt;Tolerances!$D$10,'Respondent data Original'!H347&lt;Tolerances!$C$10),"Agitator"))</f>
        <v>0</v>
      </c>
    </row>
    <row r="18" spans="1:96">
      <c r="A18">
        <v>459</v>
      </c>
      <c r="B18" t="s">
        <v>70</v>
      </c>
      <c r="C18">
        <v>4</v>
      </c>
      <c r="D18">
        <v>2</v>
      </c>
      <c r="E18">
        <v>18</v>
      </c>
      <c r="F18">
        <v>2</v>
      </c>
      <c r="G18">
        <v>1</v>
      </c>
      <c r="H18">
        <v>9</v>
      </c>
      <c r="J18">
        <v>9</v>
      </c>
      <c r="L18">
        <v>9</v>
      </c>
      <c r="N18">
        <v>10</v>
      </c>
      <c r="P18">
        <v>2</v>
      </c>
      <c r="Q18">
        <v>2</v>
      </c>
      <c r="S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3</v>
      </c>
      <c r="AB18">
        <v>3</v>
      </c>
      <c r="AC18">
        <v>4</v>
      </c>
      <c r="AD18">
        <v>4</v>
      </c>
      <c r="AE18">
        <v>4</v>
      </c>
      <c r="AF18">
        <v>5</v>
      </c>
      <c r="AG18">
        <v>2</v>
      </c>
      <c r="AI18">
        <v>4</v>
      </c>
      <c r="AK18">
        <v>4</v>
      </c>
      <c r="AL18">
        <v>3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3</v>
      </c>
      <c r="AT18">
        <v>4</v>
      </c>
      <c r="AU18">
        <v>4</v>
      </c>
      <c r="AV18">
        <v>1</v>
      </c>
      <c r="AW18">
        <v>7</v>
      </c>
      <c r="AX18">
        <v>9</v>
      </c>
      <c r="AY18">
        <v>9</v>
      </c>
      <c r="AZ18">
        <v>7</v>
      </c>
      <c r="BA18">
        <v>7</v>
      </c>
      <c r="BB18">
        <v>6</v>
      </c>
      <c r="BC18">
        <v>4</v>
      </c>
      <c r="BD18">
        <v>9</v>
      </c>
      <c r="BE18">
        <v>4</v>
      </c>
      <c r="BF18">
        <v>9</v>
      </c>
      <c r="BG18">
        <v>12</v>
      </c>
      <c r="BH18">
        <v>9</v>
      </c>
      <c r="BI18">
        <v>12</v>
      </c>
      <c r="BJ18">
        <v>4</v>
      </c>
      <c r="BK18">
        <v>1</v>
      </c>
      <c r="BL18">
        <v>5</v>
      </c>
      <c r="BM18">
        <v>4</v>
      </c>
      <c r="BN18">
        <v>4</v>
      </c>
      <c r="BO18">
        <v>6</v>
      </c>
      <c r="BP18">
        <v>7</v>
      </c>
      <c r="BX18">
        <v>2</v>
      </c>
      <c r="CF18">
        <v>21</v>
      </c>
      <c r="CH18">
        <f t="shared" si="0"/>
        <v>2</v>
      </c>
      <c r="CI18" s="1">
        <f t="shared" si="1"/>
        <v>3.4444444444444446</v>
      </c>
      <c r="CJ18">
        <f t="shared" si="2"/>
        <v>5</v>
      </c>
      <c r="CK18">
        <f t="shared" si="3"/>
        <v>1</v>
      </c>
      <c r="CL18" s="1">
        <f t="shared" si="4"/>
        <v>4.4444444444444446</v>
      </c>
      <c r="CM18" s="1">
        <f t="shared" si="5"/>
        <v>8.8888888888888893</v>
      </c>
      <c r="CO18" t="str">
        <f>IF(H18&gt;Tolerances!$C$5, "High Sat", "Low Sat")</f>
        <v>High Sat</v>
      </c>
      <c r="CP18" t="str">
        <f>IF(CM18&lt;Tolerances!$D$5, "High EL", "Low EL")</f>
        <v>High EL</v>
      </c>
      <c r="CQ18" t="str">
        <f t="shared" si="6"/>
        <v>Loyalist</v>
      </c>
      <c r="CR18" t="b">
        <f>IF(AND(CM18&lt;Tolerances!$D$9,'Respondent data Original'!H416&gt;Tolerances!$C$9),"Enthusiast",IF(AND(CM18&gt;Tolerances!$D$10,'Respondent data Original'!H416&lt;Tolerances!$C$10),"Agitator"))</f>
        <v>0</v>
      </c>
    </row>
    <row r="19" spans="1:96">
      <c r="A19">
        <v>467</v>
      </c>
      <c r="B19" t="s">
        <v>70</v>
      </c>
      <c r="C19">
        <v>4</v>
      </c>
      <c r="D19">
        <v>2</v>
      </c>
      <c r="E19">
        <v>18</v>
      </c>
      <c r="F19">
        <v>1</v>
      </c>
      <c r="G19">
        <v>1</v>
      </c>
      <c r="H19">
        <v>10</v>
      </c>
      <c r="J19">
        <v>10</v>
      </c>
      <c r="L19">
        <v>10</v>
      </c>
      <c r="N19">
        <v>8</v>
      </c>
      <c r="P19">
        <v>5</v>
      </c>
      <c r="Q19">
        <v>1</v>
      </c>
      <c r="S19">
        <v>2</v>
      </c>
      <c r="T19">
        <v>2</v>
      </c>
      <c r="U19">
        <v>4</v>
      </c>
      <c r="V19">
        <v>2</v>
      </c>
      <c r="W19">
        <v>5</v>
      </c>
      <c r="X19">
        <v>1</v>
      </c>
      <c r="Y19">
        <v>2</v>
      </c>
      <c r="Z19">
        <v>1</v>
      </c>
      <c r="AA19">
        <v>1</v>
      </c>
      <c r="AB19">
        <v>2</v>
      </c>
      <c r="AC19">
        <v>3</v>
      </c>
      <c r="AD19">
        <v>5</v>
      </c>
      <c r="AE19">
        <v>3</v>
      </c>
      <c r="AF19">
        <v>1</v>
      </c>
      <c r="AG19">
        <v>1</v>
      </c>
      <c r="AI19">
        <v>2</v>
      </c>
      <c r="AJ19">
        <v>1</v>
      </c>
      <c r="AL19">
        <v>1</v>
      </c>
      <c r="AN19">
        <v>2</v>
      </c>
      <c r="AO19">
        <v>1</v>
      </c>
      <c r="AP19">
        <v>1</v>
      </c>
      <c r="AQ19">
        <v>1</v>
      </c>
      <c r="AR19">
        <v>2</v>
      </c>
      <c r="AS19">
        <v>2</v>
      </c>
      <c r="AU19">
        <v>2</v>
      </c>
      <c r="AV19">
        <v>1</v>
      </c>
      <c r="AW19">
        <v>3</v>
      </c>
      <c r="AX19">
        <v>8</v>
      </c>
      <c r="AY19">
        <v>6</v>
      </c>
      <c r="AZ19">
        <v>6</v>
      </c>
      <c r="BA19">
        <v>6</v>
      </c>
      <c r="BB19">
        <v>6</v>
      </c>
      <c r="BC19">
        <v>1</v>
      </c>
      <c r="BD19">
        <v>8</v>
      </c>
      <c r="BE19">
        <v>1</v>
      </c>
      <c r="BF19">
        <v>12</v>
      </c>
      <c r="BG19">
        <v>12</v>
      </c>
      <c r="BH19">
        <v>12</v>
      </c>
      <c r="BI19">
        <v>12</v>
      </c>
      <c r="BJ19">
        <v>12</v>
      </c>
      <c r="BK19">
        <v>1</v>
      </c>
      <c r="BN19">
        <v>5</v>
      </c>
      <c r="BO19">
        <v>10</v>
      </c>
      <c r="BX19">
        <v>1</v>
      </c>
      <c r="BY19">
        <v>3</v>
      </c>
      <c r="BZ19">
        <v>6</v>
      </c>
      <c r="CF19">
        <v>17</v>
      </c>
      <c r="CH19">
        <f t="shared" si="0"/>
        <v>1</v>
      </c>
      <c r="CI19" s="1">
        <f t="shared" si="1"/>
        <v>2.5</v>
      </c>
      <c r="CJ19">
        <f t="shared" si="2"/>
        <v>0</v>
      </c>
      <c r="CK19">
        <f t="shared" si="3"/>
        <v>5</v>
      </c>
      <c r="CL19" s="1">
        <f t="shared" si="4"/>
        <v>7.5</v>
      </c>
      <c r="CM19" s="1">
        <f t="shared" si="5"/>
        <v>7.5</v>
      </c>
      <c r="CO19" t="str">
        <f>IF(H19&gt;Tolerances!$C$5, "High Sat", "Low Sat")</f>
        <v>High Sat</v>
      </c>
      <c r="CP19" t="str">
        <f>IF(CM19&lt;Tolerances!$D$5, "High EL", "Low EL")</f>
        <v>High EL</v>
      </c>
      <c r="CQ19" t="str">
        <f t="shared" si="6"/>
        <v>Loyalist</v>
      </c>
      <c r="CR19" t="b">
        <f>IF(AND(CM19&lt;Tolerances!$D$9,'Respondent data Original'!H421&gt;Tolerances!$C$9),"Enthusiast",IF(AND(CM19&gt;Tolerances!$D$10,'Respondent data Original'!H421&lt;Tolerances!$C$10),"Agitator"))</f>
        <v>0</v>
      </c>
    </row>
    <row r="20" spans="1:96">
      <c r="A20">
        <v>474</v>
      </c>
      <c r="B20" t="s">
        <v>70</v>
      </c>
      <c r="C20">
        <v>4</v>
      </c>
      <c r="D20">
        <v>1</v>
      </c>
      <c r="E20">
        <v>18</v>
      </c>
      <c r="F20">
        <v>2</v>
      </c>
      <c r="G20">
        <v>1</v>
      </c>
      <c r="H20">
        <v>11</v>
      </c>
      <c r="J20">
        <v>11</v>
      </c>
      <c r="L20">
        <v>11</v>
      </c>
      <c r="N20">
        <v>11</v>
      </c>
      <c r="P20">
        <v>3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12</v>
      </c>
      <c r="BG20">
        <v>1</v>
      </c>
      <c r="BH20">
        <v>12</v>
      </c>
      <c r="BI20">
        <v>12</v>
      </c>
      <c r="BJ20">
        <v>12</v>
      </c>
      <c r="BK20">
        <v>1</v>
      </c>
      <c r="BL20">
        <v>5</v>
      </c>
      <c r="BM20">
        <v>5</v>
      </c>
      <c r="BN20">
        <v>5</v>
      </c>
      <c r="BO20">
        <v>10</v>
      </c>
      <c r="BX20">
        <v>1</v>
      </c>
      <c r="BY20">
        <v>5</v>
      </c>
      <c r="CF20">
        <v>13</v>
      </c>
      <c r="CH20">
        <f t="shared" si="0"/>
        <v>1</v>
      </c>
      <c r="CI20" s="1">
        <f t="shared" si="1"/>
        <v>0.5</v>
      </c>
      <c r="CJ20">
        <f t="shared" si="2"/>
        <v>5</v>
      </c>
      <c r="CK20">
        <f t="shared" si="3"/>
        <v>1</v>
      </c>
      <c r="CL20" s="1">
        <f t="shared" si="4"/>
        <v>1.5</v>
      </c>
      <c r="CM20" s="1">
        <f t="shared" si="5"/>
        <v>1.5</v>
      </c>
      <c r="CO20" t="str">
        <f>IF(H20&gt;Tolerances!$C$5, "High Sat", "Low Sat")</f>
        <v>High Sat</v>
      </c>
      <c r="CP20" t="str">
        <f>IF(CM20&lt;Tolerances!$D$5, "High EL", "Low EL")</f>
        <v>High EL</v>
      </c>
      <c r="CQ20" t="str">
        <f t="shared" si="6"/>
        <v>Loyalist</v>
      </c>
      <c r="CR20" t="b">
        <f>IF(AND(CM20&lt;Tolerances!$D$9,'Respondent data Original'!H428&gt;Tolerances!$C$9),"Enthusiast",IF(AND(CM20&gt;Tolerances!$D$10,'Respondent data Original'!H428&lt;Tolerances!$C$10),"Agitator"))</f>
        <v>0</v>
      </c>
    </row>
    <row r="21" spans="1:96">
      <c r="A21">
        <v>515</v>
      </c>
      <c r="B21" t="s">
        <v>70</v>
      </c>
      <c r="C21">
        <v>1</v>
      </c>
      <c r="D21">
        <v>1</v>
      </c>
      <c r="E21">
        <v>18</v>
      </c>
      <c r="F21">
        <v>2</v>
      </c>
      <c r="G21">
        <v>4</v>
      </c>
      <c r="H21">
        <v>11</v>
      </c>
      <c r="J21">
        <v>11</v>
      </c>
      <c r="L21">
        <v>9</v>
      </c>
      <c r="N21">
        <v>6</v>
      </c>
      <c r="P21">
        <v>1</v>
      </c>
      <c r="Q21">
        <v>1</v>
      </c>
      <c r="R21">
        <v>1</v>
      </c>
      <c r="S21">
        <v>4</v>
      </c>
      <c r="T21">
        <v>1</v>
      </c>
      <c r="U21">
        <v>1</v>
      </c>
      <c r="V21">
        <v>4</v>
      </c>
      <c r="W21">
        <v>4</v>
      </c>
      <c r="X21">
        <v>1</v>
      </c>
      <c r="Y21">
        <v>1</v>
      </c>
      <c r="Z21">
        <v>1</v>
      </c>
      <c r="AA21">
        <v>1</v>
      </c>
      <c r="AB21">
        <v>5</v>
      </c>
      <c r="AC21">
        <v>1</v>
      </c>
      <c r="AD21">
        <v>1</v>
      </c>
      <c r="AF21">
        <v>11</v>
      </c>
      <c r="AG21">
        <v>1</v>
      </c>
      <c r="AH21">
        <v>1</v>
      </c>
      <c r="AI21">
        <v>1</v>
      </c>
      <c r="AJ21">
        <v>1</v>
      </c>
      <c r="AK21">
        <v>2</v>
      </c>
      <c r="AL21">
        <v>4</v>
      </c>
      <c r="AM21">
        <v>2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11</v>
      </c>
      <c r="BA21">
        <v>1</v>
      </c>
      <c r="BB21">
        <v>1</v>
      </c>
      <c r="BC21">
        <v>11</v>
      </c>
      <c r="BD21">
        <v>11</v>
      </c>
      <c r="BE21">
        <v>2</v>
      </c>
      <c r="BF21">
        <v>1</v>
      </c>
      <c r="BG21">
        <v>1</v>
      </c>
      <c r="BH21">
        <v>4</v>
      </c>
      <c r="BI21">
        <v>1</v>
      </c>
      <c r="BJ21">
        <v>12</v>
      </c>
      <c r="BK21">
        <v>2</v>
      </c>
      <c r="BL21">
        <v>2</v>
      </c>
      <c r="BM21">
        <v>4</v>
      </c>
      <c r="BN21">
        <v>1</v>
      </c>
      <c r="BO21">
        <v>3</v>
      </c>
      <c r="BP21">
        <v>2</v>
      </c>
      <c r="BQ21">
        <v>4</v>
      </c>
      <c r="BX21">
        <v>1</v>
      </c>
      <c r="BY21">
        <v>3</v>
      </c>
      <c r="CF21">
        <v>21</v>
      </c>
      <c r="CH21">
        <f t="shared" si="0"/>
        <v>1</v>
      </c>
      <c r="CI21" s="1">
        <f t="shared" si="1"/>
        <v>2.2222222222222223</v>
      </c>
      <c r="CJ21">
        <f t="shared" si="2"/>
        <v>2</v>
      </c>
      <c r="CK21">
        <f t="shared" si="3"/>
        <v>4</v>
      </c>
      <c r="CL21" s="1">
        <f t="shared" si="4"/>
        <v>6.2222222222222223</v>
      </c>
      <c r="CM21" s="1">
        <f t="shared" si="5"/>
        <v>6.2222222222222223</v>
      </c>
      <c r="CO21" t="str">
        <f>IF(H21&gt;Tolerances!$C$5, "High Sat", "Low Sat")</f>
        <v>High Sat</v>
      </c>
      <c r="CP21" t="str">
        <f>IF(CM21&lt;Tolerances!$D$5, "High EL", "Low EL")</f>
        <v>High EL</v>
      </c>
      <c r="CQ21" t="str">
        <f t="shared" si="6"/>
        <v>Loyalist</v>
      </c>
      <c r="CR21" t="b">
        <f>IF(AND(CM21&lt;Tolerances!$D$9,'Respondent data Original'!H465&gt;Tolerances!$C$9),"Enthusiast",IF(AND(CM21&gt;Tolerances!$D$10,'Respondent data Original'!H465&lt;Tolerances!$C$10),"Agitator"))</f>
        <v>0</v>
      </c>
    </row>
    <row r="22" spans="1:96">
      <c r="A22">
        <v>517</v>
      </c>
      <c r="B22" t="s">
        <v>70</v>
      </c>
      <c r="C22">
        <v>4</v>
      </c>
      <c r="D22">
        <v>2</v>
      </c>
      <c r="E22">
        <v>18</v>
      </c>
      <c r="F22">
        <v>2</v>
      </c>
      <c r="G22">
        <v>3</v>
      </c>
      <c r="H22">
        <v>10</v>
      </c>
      <c r="J22">
        <v>10</v>
      </c>
      <c r="L22">
        <v>10</v>
      </c>
      <c r="N22">
        <v>6</v>
      </c>
      <c r="P22">
        <v>2</v>
      </c>
      <c r="Q22">
        <v>1</v>
      </c>
      <c r="R22">
        <v>3</v>
      </c>
      <c r="S22">
        <v>1</v>
      </c>
      <c r="T22">
        <v>2</v>
      </c>
      <c r="U22">
        <v>3</v>
      </c>
      <c r="V22">
        <v>2</v>
      </c>
      <c r="W22">
        <v>2</v>
      </c>
      <c r="X22">
        <v>1</v>
      </c>
      <c r="Y22">
        <v>2</v>
      </c>
      <c r="Z22">
        <v>3</v>
      </c>
      <c r="AA22">
        <v>1</v>
      </c>
      <c r="AB22">
        <v>2</v>
      </c>
      <c r="AC22">
        <v>3</v>
      </c>
      <c r="AD22">
        <v>2</v>
      </c>
      <c r="AE22">
        <v>2</v>
      </c>
      <c r="AF22">
        <v>1</v>
      </c>
      <c r="AG22">
        <v>3</v>
      </c>
      <c r="AH22">
        <v>2</v>
      </c>
      <c r="AI22">
        <v>1</v>
      </c>
      <c r="AJ22">
        <v>2</v>
      </c>
      <c r="AK22">
        <v>3</v>
      </c>
      <c r="AL22">
        <v>2</v>
      </c>
      <c r="AM22">
        <v>3</v>
      </c>
      <c r="AN22">
        <v>2</v>
      </c>
      <c r="AO22">
        <v>2</v>
      </c>
      <c r="AP22">
        <v>3</v>
      </c>
      <c r="AQ22">
        <v>2</v>
      </c>
      <c r="AR22">
        <v>3</v>
      </c>
      <c r="AS22">
        <v>3</v>
      </c>
      <c r="AU22">
        <v>3</v>
      </c>
      <c r="AV22">
        <v>1</v>
      </c>
      <c r="AW22">
        <v>6</v>
      </c>
      <c r="AX22">
        <v>8</v>
      </c>
      <c r="AY22">
        <v>6</v>
      </c>
      <c r="AZ22">
        <v>6</v>
      </c>
      <c r="BA22">
        <v>6</v>
      </c>
      <c r="BB22">
        <v>6</v>
      </c>
      <c r="BC22">
        <v>6</v>
      </c>
      <c r="BD22">
        <v>11</v>
      </c>
      <c r="BE22">
        <v>1</v>
      </c>
      <c r="BF22">
        <v>4</v>
      </c>
      <c r="BG22">
        <v>12</v>
      </c>
      <c r="BH22">
        <v>12</v>
      </c>
      <c r="BI22">
        <v>12</v>
      </c>
      <c r="BJ22">
        <v>12</v>
      </c>
      <c r="BK22">
        <v>2</v>
      </c>
      <c r="BL22">
        <v>2</v>
      </c>
      <c r="BM22">
        <v>2</v>
      </c>
      <c r="BN22">
        <v>1</v>
      </c>
      <c r="BO22">
        <v>4</v>
      </c>
      <c r="BP22">
        <v>5</v>
      </c>
      <c r="BX22">
        <v>2</v>
      </c>
      <c r="CF22">
        <v>17</v>
      </c>
      <c r="CH22">
        <f t="shared" si="0"/>
        <v>2</v>
      </c>
      <c r="CI22" s="1">
        <f t="shared" si="1"/>
        <v>3.1111111111111112</v>
      </c>
      <c r="CJ22">
        <f t="shared" si="2"/>
        <v>2</v>
      </c>
      <c r="CK22">
        <f t="shared" si="3"/>
        <v>4</v>
      </c>
      <c r="CL22" s="1">
        <f t="shared" si="4"/>
        <v>7.1111111111111107</v>
      </c>
      <c r="CM22" s="1">
        <f t="shared" si="5"/>
        <v>14.222222222222221</v>
      </c>
      <c r="CO22" t="str">
        <f>IF(H22&gt;Tolerances!$C$5, "High Sat", "Low Sat")</f>
        <v>High Sat</v>
      </c>
      <c r="CP22" t="str">
        <f>IF(CM22&lt;Tolerances!$D$5, "High EL", "Low EL")</f>
        <v>Low EL</v>
      </c>
      <c r="CQ22" t="str">
        <f t="shared" si="6"/>
        <v>Mercenary</v>
      </c>
      <c r="CR22" t="b">
        <f>IF(AND(CM22&lt;Tolerances!$D$9,'Respondent data Original'!H467&gt;Tolerances!$C$9),"Enthusiast",IF(AND(CM22&gt;Tolerances!$D$10,'Respondent data Original'!H467&lt;Tolerances!$C$10),"Agitator"))</f>
        <v>0</v>
      </c>
    </row>
    <row r="23" spans="1:96">
      <c r="A23">
        <v>544</v>
      </c>
      <c r="B23" t="s">
        <v>70</v>
      </c>
      <c r="C23">
        <v>3</v>
      </c>
      <c r="D23">
        <v>1</v>
      </c>
      <c r="E23">
        <v>18</v>
      </c>
      <c r="F23">
        <v>1</v>
      </c>
      <c r="G23">
        <v>2</v>
      </c>
      <c r="H23">
        <v>9</v>
      </c>
      <c r="J23">
        <v>9</v>
      </c>
      <c r="L23">
        <v>10</v>
      </c>
      <c r="N23">
        <v>8</v>
      </c>
      <c r="P23">
        <v>2</v>
      </c>
      <c r="Q23">
        <v>1</v>
      </c>
      <c r="R23">
        <v>4</v>
      </c>
      <c r="S23">
        <v>2</v>
      </c>
      <c r="T23">
        <v>4</v>
      </c>
      <c r="U23">
        <v>2</v>
      </c>
      <c r="V23">
        <v>2</v>
      </c>
      <c r="W23">
        <v>4</v>
      </c>
      <c r="X23">
        <v>1</v>
      </c>
      <c r="Y23">
        <v>3</v>
      </c>
      <c r="Z23">
        <v>3</v>
      </c>
      <c r="AA23">
        <v>5</v>
      </c>
      <c r="AB23">
        <v>2</v>
      </c>
      <c r="AC23">
        <v>4</v>
      </c>
      <c r="AD23">
        <v>3</v>
      </c>
      <c r="AE23">
        <v>3</v>
      </c>
      <c r="AF23">
        <v>10</v>
      </c>
      <c r="AG23">
        <v>1</v>
      </c>
      <c r="AI23">
        <v>2</v>
      </c>
      <c r="AK23">
        <v>2</v>
      </c>
      <c r="AL23">
        <v>2</v>
      </c>
      <c r="AM23">
        <v>3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1</v>
      </c>
      <c r="AW23">
        <v>9</v>
      </c>
      <c r="AX23">
        <v>4</v>
      </c>
      <c r="AY23">
        <v>8</v>
      </c>
      <c r="AZ23">
        <v>7</v>
      </c>
      <c r="BA23">
        <v>8</v>
      </c>
      <c r="BB23">
        <v>10</v>
      </c>
      <c r="BC23">
        <v>2</v>
      </c>
      <c r="BD23">
        <v>10</v>
      </c>
      <c r="BE23">
        <v>4</v>
      </c>
      <c r="BF23">
        <v>12</v>
      </c>
      <c r="BG23">
        <v>12</v>
      </c>
      <c r="BH23">
        <v>2</v>
      </c>
      <c r="BI23">
        <v>2</v>
      </c>
      <c r="BJ23">
        <v>4</v>
      </c>
      <c r="BK23">
        <v>5</v>
      </c>
      <c r="BL23">
        <v>4</v>
      </c>
      <c r="BM23">
        <v>2</v>
      </c>
      <c r="BN23">
        <v>2</v>
      </c>
      <c r="BO23">
        <v>4</v>
      </c>
      <c r="BP23">
        <v>7</v>
      </c>
      <c r="BX23">
        <v>1</v>
      </c>
      <c r="BY23">
        <v>3</v>
      </c>
      <c r="CF23">
        <v>13</v>
      </c>
      <c r="CH23">
        <f t="shared" si="0"/>
        <v>1</v>
      </c>
      <c r="CI23" s="1">
        <f t="shared" si="1"/>
        <v>3.4444444444444446</v>
      </c>
      <c r="CJ23">
        <f t="shared" si="2"/>
        <v>4</v>
      </c>
      <c r="CK23">
        <f t="shared" si="3"/>
        <v>2</v>
      </c>
      <c r="CL23" s="1">
        <f t="shared" si="4"/>
        <v>5.4444444444444446</v>
      </c>
      <c r="CM23" s="1">
        <f t="shared" si="5"/>
        <v>5.4444444444444446</v>
      </c>
      <c r="CO23" t="str">
        <f>IF(H23&gt;Tolerances!$C$5, "High Sat", "Low Sat")</f>
        <v>High Sat</v>
      </c>
      <c r="CP23" t="str">
        <f>IF(CM23&lt;Tolerances!$D$5, "High EL", "Low EL")</f>
        <v>High EL</v>
      </c>
      <c r="CQ23" t="str">
        <f t="shared" si="6"/>
        <v>Loyalist</v>
      </c>
      <c r="CR23" t="b">
        <f>IF(AND(CM23&lt;Tolerances!$D$9,'Respondent data Original'!H493&gt;Tolerances!$C$9),"Enthusiast",IF(AND(CM23&gt;Tolerances!$D$10,'Respondent data Original'!H493&lt;Tolerances!$C$10),"Agitator"))</f>
        <v>0</v>
      </c>
    </row>
    <row r="24" spans="1:96">
      <c r="A24">
        <v>557</v>
      </c>
      <c r="B24" t="s">
        <v>70</v>
      </c>
      <c r="C24">
        <v>4</v>
      </c>
      <c r="D24">
        <v>1</v>
      </c>
      <c r="E24">
        <v>18</v>
      </c>
      <c r="F24">
        <v>1</v>
      </c>
      <c r="G24">
        <v>2</v>
      </c>
      <c r="H24">
        <v>8</v>
      </c>
      <c r="J24">
        <v>10</v>
      </c>
      <c r="L24">
        <v>9</v>
      </c>
      <c r="N24">
        <v>11</v>
      </c>
      <c r="P24">
        <v>2</v>
      </c>
      <c r="Q24">
        <v>1</v>
      </c>
      <c r="S24">
        <v>2</v>
      </c>
      <c r="U24">
        <v>3</v>
      </c>
      <c r="V24">
        <v>3</v>
      </c>
      <c r="W24">
        <v>4</v>
      </c>
      <c r="X24">
        <v>2</v>
      </c>
      <c r="Y24">
        <v>2</v>
      </c>
      <c r="Z24">
        <v>3</v>
      </c>
      <c r="AA24">
        <v>1</v>
      </c>
      <c r="AB24">
        <v>3</v>
      </c>
      <c r="AC24">
        <v>3</v>
      </c>
      <c r="AD24">
        <v>3</v>
      </c>
      <c r="AE24">
        <v>3</v>
      </c>
      <c r="AF24">
        <v>9</v>
      </c>
      <c r="AG24">
        <v>1</v>
      </c>
      <c r="AI24">
        <v>2</v>
      </c>
      <c r="AK24">
        <v>2</v>
      </c>
      <c r="AL24">
        <v>1</v>
      </c>
      <c r="AM24">
        <v>2</v>
      </c>
      <c r="AN24">
        <v>3</v>
      </c>
      <c r="AO24">
        <v>2</v>
      </c>
      <c r="AP24">
        <v>3</v>
      </c>
      <c r="AQ24">
        <v>1</v>
      </c>
      <c r="AR24">
        <v>1</v>
      </c>
      <c r="AS24">
        <v>1</v>
      </c>
      <c r="AT24">
        <v>2</v>
      </c>
      <c r="AU24">
        <v>1</v>
      </c>
      <c r="AV24">
        <v>1</v>
      </c>
      <c r="AW24">
        <v>8</v>
      </c>
      <c r="AX24">
        <v>9</v>
      </c>
      <c r="AY24">
        <v>8</v>
      </c>
      <c r="AZ24">
        <v>6</v>
      </c>
      <c r="BA24">
        <v>9</v>
      </c>
      <c r="BB24">
        <v>6</v>
      </c>
      <c r="BC24">
        <v>1</v>
      </c>
      <c r="BD24">
        <v>11</v>
      </c>
      <c r="BE24">
        <v>6</v>
      </c>
      <c r="BF24">
        <v>12</v>
      </c>
      <c r="BG24">
        <v>12</v>
      </c>
      <c r="BH24">
        <v>2</v>
      </c>
      <c r="BI24">
        <v>2</v>
      </c>
      <c r="BJ24">
        <v>12</v>
      </c>
      <c r="BK24">
        <v>2</v>
      </c>
      <c r="BL24">
        <v>4</v>
      </c>
      <c r="BM24">
        <v>2</v>
      </c>
      <c r="BN24">
        <v>1</v>
      </c>
      <c r="BO24">
        <v>10</v>
      </c>
      <c r="BX24">
        <v>1</v>
      </c>
      <c r="BY24">
        <v>6</v>
      </c>
      <c r="CF24">
        <v>13</v>
      </c>
      <c r="CH24">
        <f t="shared" si="0"/>
        <v>1</v>
      </c>
      <c r="CI24" s="1">
        <f t="shared" si="1"/>
        <v>3.5555555555555554</v>
      </c>
      <c r="CJ24">
        <f t="shared" si="2"/>
        <v>4</v>
      </c>
      <c r="CK24">
        <f t="shared" si="3"/>
        <v>2</v>
      </c>
      <c r="CL24" s="1">
        <f t="shared" si="4"/>
        <v>5.5555555555555554</v>
      </c>
      <c r="CM24" s="1">
        <f t="shared" si="5"/>
        <v>5.5555555555555554</v>
      </c>
      <c r="CO24" t="str">
        <f>IF(H24&gt;Tolerances!$C$5, "High Sat", "Low Sat")</f>
        <v>High Sat</v>
      </c>
      <c r="CP24" t="str">
        <f>IF(CM24&lt;Tolerances!$D$5, "High EL", "Low EL")</f>
        <v>High EL</v>
      </c>
      <c r="CQ24" t="str">
        <f t="shared" si="6"/>
        <v>Loyalist</v>
      </c>
      <c r="CR24" t="b">
        <f>IF(AND(CM24&lt;Tolerances!$D$9,'Respondent data Original'!H506&gt;Tolerances!$C$9),"Enthusiast",IF(AND(CM24&gt;Tolerances!$D$10,'Respondent data Original'!H506&lt;Tolerances!$C$10),"Agitator"))</f>
        <v>0</v>
      </c>
    </row>
    <row r="25" spans="1:96">
      <c r="A25">
        <v>597</v>
      </c>
      <c r="B25" t="s">
        <v>70</v>
      </c>
      <c r="C25">
        <v>4</v>
      </c>
      <c r="D25">
        <v>1</v>
      </c>
      <c r="E25">
        <v>18</v>
      </c>
      <c r="F25">
        <v>2</v>
      </c>
      <c r="G25">
        <v>2</v>
      </c>
      <c r="H25">
        <v>8</v>
      </c>
      <c r="J25">
        <v>8</v>
      </c>
      <c r="L25">
        <v>9</v>
      </c>
      <c r="N25">
        <v>7</v>
      </c>
      <c r="P25">
        <v>1</v>
      </c>
      <c r="Q25">
        <v>1</v>
      </c>
      <c r="S25">
        <v>2</v>
      </c>
      <c r="U25">
        <v>2</v>
      </c>
      <c r="V25">
        <v>2</v>
      </c>
      <c r="X25">
        <v>2</v>
      </c>
      <c r="Y25">
        <v>2</v>
      </c>
      <c r="Z25">
        <v>3</v>
      </c>
      <c r="AA25">
        <v>2</v>
      </c>
      <c r="AB25">
        <v>3</v>
      </c>
      <c r="AC25">
        <v>2</v>
      </c>
      <c r="AD25">
        <v>2</v>
      </c>
      <c r="AE25">
        <v>2</v>
      </c>
      <c r="AF25">
        <v>7</v>
      </c>
      <c r="AG25">
        <v>2</v>
      </c>
      <c r="AI25">
        <v>2</v>
      </c>
      <c r="AK25">
        <v>2</v>
      </c>
      <c r="AL25">
        <v>2</v>
      </c>
      <c r="AN25">
        <v>2</v>
      </c>
      <c r="AO25">
        <v>2</v>
      </c>
      <c r="AP25">
        <v>3</v>
      </c>
      <c r="AQ25">
        <v>3</v>
      </c>
      <c r="AR25">
        <v>3</v>
      </c>
      <c r="AS25">
        <v>2</v>
      </c>
      <c r="AT25">
        <v>2</v>
      </c>
      <c r="AU25">
        <v>1</v>
      </c>
      <c r="AV25">
        <v>1</v>
      </c>
      <c r="AW25">
        <v>5</v>
      </c>
      <c r="AX25">
        <v>8</v>
      </c>
      <c r="AY25">
        <v>8</v>
      </c>
      <c r="AZ25">
        <v>6</v>
      </c>
      <c r="BA25">
        <v>7</v>
      </c>
      <c r="BB25">
        <v>6</v>
      </c>
      <c r="BC25">
        <v>4</v>
      </c>
      <c r="BD25">
        <v>6</v>
      </c>
      <c r="BE25">
        <v>6</v>
      </c>
      <c r="BF25">
        <v>12</v>
      </c>
      <c r="BG25">
        <v>12</v>
      </c>
      <c r="BH25">
        <v>12</v>
      </c>
      <c r="BI25">
        <v>12</v>
      </c>
      <c r="BJ25">
        <v>2</v>
      </c>
      <c r="BK25">
        <v>3</v>
      </c>
      <c r="BL25">
        <v>3</v>
      </c>
      <c r="BM25">
        <v>3</v>
      </c>
      <c r="BN25">
        <v>3</v>
      </c>
      <c r="BO25">
        <v>10</v>
      </c>
      <c r="BX25">
        <v>1</v>
      </c>
      <c r="BY25">
        <v>3</v>
      </c>
      <c r="CF25">
        <v>13</v>
      </c>
      <c r="CH25">
        <f t="shared" si="0"/>
        <v>1</v>
      </c>
      <c r="CI25" s="1">
        <f t="shared" si="1"/>
        <v>3.1111111111111112</v>
      </c>
      <c r="CJ25">
        <f t="shared" si="2"/>
        <v>3</v>
      </c>
      <c r="CK25">
        <f t="shared" si="3"/>
        <v>3</v>
      </c>
      <c r="CL25" s="1">
        <f t="shared" si="4"/>
        <v>6.1111111111111107</v>
      </c>
      <c r="CM25" s="1">
        <f t="shared" si="5"/>
        <v>6.1111111111111107</v>
      </c>
      <c r="CO25" t="str">
        <f>IF(H25&gt;Tolerances!$C$5, "High Sat", "Low Sat")</f>
        <v>High Sat</v>
      </c>
      <c r="CP25" t="str">
        <f>IF(CM25&lt;Tolerances!$D$5, "High EL", "Low EL")</f>
        <v>High EL</v>
      </c>
      <c r="CQ25" t="str">
        <f t="shared" si="6"/>
        <v>Loyalist</v>
      </c>
      <c r="CR25" t="b">
        <f>IF(AND(CM25&lt;Tolerances!$D$9,'Respondent data Original'!H545&gt;Tolerances!$C$9),"Enthusiast",IF(AND(CM25&gt;Tolerances!$D$10,'Respondent data Original'!H545&lt;Tolerances!$C$10),"Agitator"))</f>
        <v>0</v>
      </c>
    </row>
    <row r="26" spans="1:96">
      <c r="A26">
        <v>624</v>
      </c>
      <c r="B26" t="s">
        <v>70</v>
      </c>
      <c r="C26">
        <v>5</v>
      </c>
      <c r="D26">
        <v>1</v>
      </c>
      <c r="E26">
        <v>18</v>
      </c>
      <c r="F26">
        <v>1</v>
      </c>
      <c r="G26">
        <v>2</v>
      </c>
      <c r="H26">
        <v>11</v>
      </c>
      <c r="J26">
        <v>9</v>
      </c>
      <c r="L26">
        <v>9</v>
      </c>
      <c r="N26">
        <v>8</v>
      </c>
      <c r="P26">
        <v>4</v>
      </c>
      <c r="Q26">
        <v>1</v>
      </c>
      <c r="R26">
        <v>3</v>
      </c>
      <c r="S26">
        <v>1</v>
      </c>
      <c r="T26">
        <v>3</v>
      </c>
      <c r="U26">
        <v>3</v>
      </c>
      <c r="V26">
        <v>1</v>
      </c>
      <c r="W26">
        <v>3</v>
      </c>
      <c r="X26">
        <v>1</v>
      </c>
      <c r="Y26">
        <v>1</v>
      </c>
      <c r="Z26">
        <v>3</v>
      </c>
      <c r="AA26">
        <v>2</v>
      </c>
      <c r="AB26">
        <v>2</v>
      </c>
      <c r="AC26">
        <v>3</v>
      </c>
      <c r="AD26">
        <v>3</v>
      </c>
      <c r="AE26">
        <v>3</v>
      </c>
      <c r="AF26">
        <v>1</v>
      </c>
      <c r="AG26">
        <v>1</v>
      </c>
      <c r="AH26">
        <v>3</v>
      </c>
      <c r="AI26">
        <v>1</v>
      </c>
      <c r="AJ26">
        <v>3</v>
      </c>
      <c r="AK26">
        <v>2</v>
      </c>
      <c r="AL26">
        <v>1</v>
      </c>
      <c r="AM26">
        <v>4</v>
      </c>
      <c r="AN26">
        <v>1</v>
      </c>
      <c r="AO26">
        <v>1</v>
      </c>
      <c r="AP26">
        <v>2</v>
      </c>
      <c r="AQ26">
        <v>1</v>
      </c>
      <c r="AR26">
        <v>2</v>
      </c>
      <c r="AS26">
        <v>3</v>
      </c>
      <c r="AT26">
        <v>4</v>
      </c>
      <c r="AU26">
        <v>3</v>
      </c>
      <c r="AV26">
        <v>1</v>
      </c>
      <c r="AW26">
        <v>7</v>
      </c>
      <c r="AX26">
        <v>9</v>
      </c>
      <c r="AY26">
        <v>9</v>
      </c>
      <c r="AZ26">
        <v>8</v>
      </c>
      <c r="BA26">
        <v>8</v>
      </c>
      <c r="BB26">
        <v>7</v>
      </c>
      <c r="BC26">
        <v>6</v>
      </c>
      <c r="BD26">
        <v>11</v>
      </c>
      <c r="BE26">
        <v>6</v>
      </c>
      <c r="BF26">
        <v>3</v>
      </c>
      <c r="BG26">
        <v>5</v>
      </c>
      <c r="BH26">
        <v>6</v>
      </c>
      <c r="BI26">
        <v>7</v>
      </c>
      <c r="BJ26">
        <v>7</v>
      </c>
      <c r="BK26">
        <v>2</v>
      </c>
      <c r="BL26">
        <v>3</v>
      </c>
      <c r="BM26">
        <v>2</v>
      </c>
      <c r="BN26">
        <v>1</v>
      </c>
      <c r="BO26">
        <v>1</v>
      </c>
      <c r="BP26">
        <v>4</v>
      </c>
      <c r="BX26">
        <v>2</v>
      </c>
      <c r="CF26">
        <v>15</v>
      </c>
      <c r="CH26">
        <f t="shared" si="0"/>
        <v>2</v>
      </c>
      <c r="CI26" s="1">
        <f t="shared" si="1"/>
        <v>3.9444444444444446</v>
      </c>
      <c r="CJ26">
        <f t="shared" si="2"/>
        <v>3</v>
      </c>
      <c r="CK26">
        <f t="shared" si="3"/>
        <v>3</v>
      </c>
      <c r="CL26" s="1">
        <f t="shared" si="4"/>
        <v>6.9444444444444446</v>
      </c>
      <c r="CM26" s="1">
        <f t="shared" si="5"/>
        <v>13.888888888888889</v>
      </c>
      <c r="CO26" t="str">
        <f>IF(H26&gt;Tolerances!$C$15, "High Sat", "Low Sat")</f>
        <v>High Sat</v>
      </c>
      <c r="CP26" t="str">
        <f>IF(CM26&lt;Tolerances!$D$15, "High EL", "Low EL")</f>
        <v>Low EL</v>
      </c>
      <c r="CQ26" t="str">
        <f t="shared" si="6"/>
        <v>Mercenary</v>
      </c>
      <c r="CR26" t="b">
        <f>IF(AND(CM26&lt;Tolerances!$D$19,'Respondent data Original'!H569&gt;Tolerances!$C$19),"Enthusiast",IF(AND(CM26&gt;Tolerances!$D$20,'Respondent data Original'!H569&lt;Tolerances!$C$20),"Agitator"))</f>
        <v>0</v>
      </c>
    </row>
    <row r="27" spans="1:96">
      <c r="A27">
        <v>682</v>
      </c>
      <c r="B27" t="s">
        <v>70</v>
      </c>
      <c r="C27">
        <v>3</v>
      </c>
      <c r="D27">
        <v>1</v>
      </c>
      <c r="E27">
        <v>18</v>
      </c>
      <c r="F27">
        <v>1</v>
      </c>
      <c r="G27">
        <v>1</v>
      </c>
      <c r="H27">
        <v>5</v>
      </c>
      <c r="J27">
        <v>6</v>
      </c>
      <c r="L27">
        <v>2</v>
      </c>
      <c r="N27">
        <v>1</v>
      </c>
      <c r="P27">
        <v>6</v>
      </c>
      <c r="Q27">
        <v>1</v>
      </c>
      <c r="R27">
        <v>4</v>
      </c>
      <c r="S27">
        <v>3</v>
      </c>
      <c r="T27">
        <v>5</v>
      </c>
      <c r="U27">
        <v>5</v>
      </c>
      <c r="V27">
        <v>3</v>
      </c>
      <c r="W27">
        <v>4</v>
      </c>
      <c r="X27">
        <v>2</v>
      </c>
      <c r="Y27">
        <v>2</v>
      </c>
      <c r="Z27">
        <v>4</v>
      </c>
      <c r="AA27">
        <v>1</v>
      </c>
      <c r="AB27">
        <v>4</v>
      </c>
      <c r="AC27">
        <v>4</v>
      </c>
      <c r="AD27">
        <v>3</v>
      </c>
      <c r="AE27">
        <v>4</v>
      </c>
      <c r="AF27">
        <v>1</v>
      </c>
      <c r="AG27">
        <v>4</v>
      </c>
      <c r="AI27">
        <v>3</v>
      </c>
      <c r="AJ27">
        <v>4</v>
      </c>
      <c r="AL27">
        <v>5</v>
      </c>
      <c r="AM27">
        <v>4</v>
      </c>
      <c r="AN27">
        <v>3</v>
      </c>
      <c r="AO27">
        <v>3</v>
      </c>
      <c r="AP27">
        <v>3</v>
      </c>
      <c r="AQ27">
        <v>4</v>
      </c>
      <c r="AR27">
        <v>4</v>
      </c>
      <c r="AS27">
        <v>4</v>
      </c>
      <c r="AU27">
        <v>5</v>
      </c>
      <c r="AV27">
        <v>2</v>
      </c>
      <c r="AW27">
        <v>6</v>
      </c>
      <c r="AX27">
        <v>6</v>
      </c>
      <c r="AY27">
        <v>8</v>
      </c>
      <c r="AZ27">
        <v>8</v>
      </c>
      <c r="BA27">
        <v>8</v>
      </c>
      <c r="BB27">
        <v>6</v>
      </c>
      <c r="BC27">
        <v>1</v>
      </c>
      <c r="BD27">
        <v>11</v>
      </c>
      <c r="BE27">
        <v>1</v>
      </c>
      <c r="BF27">
        <v>12</v>
      </c>
      <c r="BG27">
        <v>12</v>
      </c>
      <c r="BH27">
        <v>12</v>
      </c>
      <c r="BI27">
        <v>12</v>
      </c>
      <c r="BJ27">
        <v>12</v>
      </c>
      <c r="BK27">
        <v>1</v>
      </c>
      <c r="BL27">
        <v>5</v>
      </c>
      <c r="BM27">
        <v>3</v>
      </c>
      <c r="BN27">
        <v>1</v>
      </c>
      <c r="BO27">
        <v>8</v>
      </c>
      <c r="BX27">
        <v>2</v>
      </c>
      <c r="CF27">
        <v>14</v>
      </c>
      <c r="CH27">
        <f t="shared" si="0"/>
        <v>2</v>
      </c>
      <c r="CI27" s="1">
        <f t="shared" si="1"/>
        <v>3.0555555555555554</v>
      </c>
      <c r="CJ27">
        <f t="shared" si="2"/>
        <v>5</v>
      </c>
      <c r="CK27">
        <f t="shared" si="3"/>
        <v>1</v>
      </c>
      <c r="CL27" s="1">
        <f t="shared" si="4"/>
        <v>4.0555555555555554</v>
      </c>
      <c r="CM27" s="1">
        <f t="shared" si="5"/>
        <v>8.1111111111111107</v>
      </c>
      <c r="CO27" t="str">
        <f>IF(H27&gt;Tolerances!$C$15, "High Sat", "Low Sat")</f>
        <v>Low Sat</v>
      </c>
      <c r="CP27" t="str">
        <f>IF(CM27&lt;Tolerances!$D$15, "High EL", "Low EL")</f>
        <v>High EL</v>
      </c>
      <c r="CQ27" t="str">
        <f t="shared" si="6"/>
        <v>Hostage</v>
      </c>
      <c r="CR27" t="b">
        <f>IF(AND(CM27&lt;Tolerances!$D$19,'Respondent data Original'!H613&gt;Tolerances!$C$19),"Enthusiast",IF(AND(CM27&gt;Tolerances!$D$20,'Respondent data Original'!H613&lt;Tolerances!$C$20),"Agitator"))</f>
        <v>0</v>
      </c>
    </row>
    <row r="28" spans="1:96">
      <c r="A28">
        <v>726</v>
      </c>
      <c r="B28" t="s">
        <v>70</v>
      </c>
      <c r="C28">
        <v>3</v>
      </c>
      <c r="D28">
        <v>1</v>
      </c>
      <c r="E28">
        <v>18</v>
      </c>
      <c r="F28">
        <v>1</v>
      </c>
      <c r="G28">
        <v>2</v>
      </c>
      <c r="H28">
        <v>11</v>
      </c>
      <c r="J28">
        <v>11</v>
      </c>
      <c r="L28">
        <v>11</v>
      </c>
      <c r="N28">
        <v>11</v>
      </c>
      <c r="P28">
        <v>1</v>
      </c>
      <c r="Q28">
        <v>1</v>
      </c>
      <c r="R28">
        <v>5</v>
      </c>
      <c r="S28">
        <v>3</v>
      </c>
      <c r="T28">
        <v>5</v>
      </c>
      <c r="U28">
        <v>3</v>
      </c>
      <c r="V28">
        <v>3</v>
      </c>
      <c r="W28">
        <v>3</v>
      </c>
      <c r="X28">
        <v>2</v>
      </c>
      <c r="Y28">
        <v>3</v>
      </c>
      <c r="Z28">
        <v>4</v>
      </c>
      <c r="AA28">
        <v>2</v>
      </c>
      <c r="AB28">
        <v>2</v>
      </c>
      <c r="AC28">
        <v>2</v>
      </c>
      <c r="AD28">
        <v>1</v>
      </c>
      <c r="AE28">
        <v>3</v>
      </c>
      <c r="AF28">
        <v>11</v>
      </c>
      <c r="AG28">
        <v>1</v>
      </c>
      <c r="AI28">
        <v>2</v>
      </c>
      <c r="AK28">
        <v>2</v>
      </c>
      <c r="AL28">
        <v>3</v>
      </c>
      <c r="AM28">
        <v>1</v>
      </c>
      <c r="AN28">
        <v>2</v>
      </c>
      <c r="AO28">
        <v>2</v>
      </c>
      <c r="AQ28">
        <v>2</v>
      </c>
      <c r="AR28">
        <v>1</v>
      </c>
      <c r="AS28">
        <v>1</v>
      </c>
      <c r="AT28">
        <v>1</v>
      </c>
      <c r="AU28">
        <v>2</v>
      </c>
      <c r="AV28">
        <v>1</v>
      </c>
      <c r="AW28">
        <v>3</v>
      </c>
      <c r="AX28">
        <v>4</v>
      </c>
      <c r="AY28">
        <v>6</v>
      </c>
      <c r="AZ28">
        <v>3</v>
      </c>
      <c r="BA28">
        <v>3</v>
      </c>
      <c r="BB28">
        <v>2</v>
      </c>
      <c r="BC28">
        <v>2</v>
      </c>
      <c r="BD28">
        <v>8</v>
      </c>
      <c r="BE28">
        <v>1</v>
      </c>
      <c r="BF28">
        <v>12</v>
      </c>
      <c r="BG28">
        <v>12</v>
      </c>
      <c r="BH28">
        <v>1</v>
      </c>
      <c r="BI28">
        <v>12</v>
      </c>
      <c r="BJ28">
        <v>12</v>
      </c>
      <c r="BK28">
        <v>2</v>
      </c>
      <c r="BL28">
        <v>3</v>
      </c>
      <c r="BM28">
        <v>3</v>
      </c>
      <c r="BN28">
        <v>3</v>
      </c>
      <c r="BO28">
        <v>10</v>
      </c>
      <c r="BX28">
        <v>1</v>
      </c>
      <c r="BY28">
        <v>3</v>
      </c>
      <c r="BZ28">
        <v>4</v>
      </c>
      <c r="CA28">
        <v>6</v>
      </c>
      <c r="CF28">
        <v>15</v>
      </c>
      <c r="CH28">
        <f t="shared" si="0"/>
        <v>1</v>
      </c>
      <c r="CI28" s="1">
        <f t="shared" si="1"/>
        <v>1.7777777777777777</v>
      </c>
      <c r="CJ28">
        <f t="shared" si="2"/>
        <v>3</v>
      </c>
      <c r="CK28">
        <f t="shared" si="3"/>
        <v>3</v>
      </c>
      <c r="CL28" s="1">
        <f t="shared" si="4"/>
        <v>4.7777777777777777</v>
      </c>
      <c r="CM28" s="1">
        <f t="shared" si="5"/>
        <v>4.7777777777777777</v>
      </c>
      <c r="CO28" t="str">
        <f>IF(H28&gt;Tolerances!$C$15, "High Sat", "Low Sat")</f>
        <v>High Sat</v>
      </c>
      <c r="CP28" t="str">
        <f>IF(CM28&lt;Tolerances!$D$15, "High EL", "Low EL")</f>
        <v>High EL</v>
      </c>
      <c r="CQ28" t="str">
        <f t="shared" si="6"/>
        <v>Loyalist</v>
      </c>
      <c r="CR28" t="str">
        <f>IF(AND(CM28&lt;Tolerances!$D$19,'Respondent data Original'!H638&gt;Tolerances!$C$19),"Enthusiast",IF(AND(CM28&gt;Tolerances!$D$20,'Respondent data Original'!H638&lt;Tolerances!$C$20),"Agitator"))</f>
        <v>Enthusiast</v>
      </c>
    </row>
    <row r="29" spans="1:96">
      <c r="A29">
        <v>763</v>
      </c>
      <c r="B29" t="s">
        <v>70</v>
      </c>
      <c r="C29">
        <v>5</v>
      </c>
      <c r="D29">
        <v>1</v>
      </c>
      <c r="E29">
        <v>18</v>
      </c>
      <c r="F29">
        <v>1</v>
      </c>
      <c r="G29">
        <v>1</v>
      </c>
      <c r="H29">
        <v>9</v>
      </c>
      <c r="J29">
        <v>9</v>
      </c>
      <c r="L29">
        <v>9</v>
      </c>
      <c r="N29">
        <v>9</v>
      </c>
      <c r="P29">
        <v>5</v>
      </c>
      <c r="Q29">
        <v>1</v>
      </c>
      <c r="S29">
        <v>1</v>
      </c>
      <c r="U29">
        <v>5</v>
      </c>
      <c r="V29">
        <v>3</v>
      </c>
      <c r="W29">
        <v>5</v>
      </c>
      <c r="X29">
        <v>1</v>
      </c>
      <c r="Y29">
        <v>3</v>
      </c>
      <c r="Z29">
        <v>4</v>
      </c>
      <c r="AA29">
        <v>3</v>
      </c>
      <c r="AE29">
        <v>5</v>
      </c>
      <c r="AF29">
        <v>1</v>
      </c>
      <c r="AG29">
        <v>2</v>
      </c>
      <c r="AI29">
        <v>2</v>
      </c>
      <c r="AL29">
        <v>3</v>
      </c>
      <c r="AN29">
        <v>1</v>
      </c>
      <c r="AO29">
        <v>3</v>
      </c>
      <c r="AP29">
        <v>2</v>
      </c>
      <c r="AV29">
        <v>2</v>
      </c>
      <c r="AW29">
        <v>3</v>
      </c>
      <c r="AX29">
        <v>9</v>
      </c>
      <c r="AY29">
        <v>6</v>
      </c>
      <c r="AZ29">
        <v>6</v>
      </c>
      <c r="BA29">
        <v>6</v>
      </c>
      <c r="BB29">
        <v>6</v>
      </c>
      <c r="BC29">
        <v>1</v>
      </c>
      <c r="BD29">
        <v>11</v>
      </c>
      <c r="BE29">
        <v>1</v>
      </c>
      <c r="BF29">
        <v>12</v>
      </c>
      <c r="BG29">
        <v>12</v>
      </c>
      <c r="BH29">
        <v>12</v>
      </c>
      <c r="BI29">
        <v>12</v>
      </c>
      <c r="BJ29">
        <v>12</v>
      </c>
      <c r="BK29">
        <v>1</v>
      </c>
      <c r="BL29">
        <v>3</v>
      </c>
      <c r="BM29">
        <v>3</v>
      </c>
      <c r="BN29">
        <v>3</v>
      </c>
      <c r="BO29">
        <v>10</v>
      </c>
      <c r="BX29">
        <v>1</v>
      </c>
      <c r="BY29">
        <v>3</v>
      </c>
      <c r="BZ29">
        <v>6</v>
      </c>
      <c r="CF29">
        <v>13</v>
      </c>
      <c r="CH29">
        <f t="shared" si="0"/>
        <v>1</v>
      </c>
      <c r="CI29" s="1">
        <f t="shared" si="1"/>
        <v>2.7222222222222223</v>
      </c>
      <c r="CJ29">
        <f t="shared" si="2"/>
        <v>3</v>
      </c>
      <c r="CK29">
        <f t="shared" si="3"/>
        <v>3</v>
      </c>
      <c r="CL29" s="1">
        <f t="shared" si="4"/>
        <v>5.7222222222222223</v>
      </c>
      <c r="CM29" s="1">
        <f t="shared" si="5"/>
        <v>5.7222222222222223</v>
      </c>
      <c r="CO29" t="str">
        <f>IF(H29&gt;Tolerances!$C$5, "High Sat", "Low Sat")</f>
        <v>High Sat</v>
      </c>
      <c r="CP29" t="str">
        <f>IF(CM29&lt;Tolerances!$D$5, "High EL", "Low EL")</f>
        <v>High EL</v>
      </c>
      <c r="CQ29" t="str">
        <f t="shared" si="6"/>
        <v>Loyalist</v>
      </c>
      <c r="CR29" t="b">
        <f>IF(AND(CM29&lt;Tolerances!$D$9,'Respondent data Original'!H654&gt;Tolerances!$C$9),"Enthusiast",IF(AND(CM29&gt;Tolerances!$D$10,'Respondent data Original'!H654&lt;Tolerances!$C$10),"Agitator"))</f>
        <v>0</v>
      </c>
    </row>
    <row r="30" spans="1:96">
      <c r="A30">
        <v>910</v>
      </c>
      <c r="B30" t="s">
        <v>70</v>
      </c>
      <c r="C30">
        <v>4</v>
      </c>
      <c r="D30">
        <v>2</v>
      </c>
      <c r="E30">
        <v>18</v>
      </c>
      <c r="F30">
        <v>1</v>
      </c>
      <c r="G30">
        <v>3</v>
      </c>
      <c r="H30">
        <v>9</v>
      </c>
      <c r="J30">
        <v>11</v>
      </c>
      <c r="L30">
        <v>10</v>
      </c>
      <c r="N30">
        <v>11</v>
      </c>
      <c r="P30">
        <v>4</v>
      </c>
      <c r="Q30">
        <v>1</v>
      </c>
      <c r="S30">
        <v>1</v>
      </c>
      <c r="U30">
        <v>3</v>
      </c>
      <c r="V30">
        <v>2</v>
      </c>
      <c r="W30">
        <v>5</v>
      </c>
      <c r="X30">
        <v>1</v>
      </c>
      <c r="Y30">
        <v>2</v>
      </c>
      <c r="Z30">
        <v>3</v>
      </c>
      <c r="AA30">
        <v>2</v>
      </c>
      <c r="AB30">
        <v>5</v>
      </c>
      <c r="AC30">
        <v>5</v>
      </c>
      <c r="AD30">
        <v>3</v>
      </c>
      <c r="AE30">
        <v>5</v>
      </c>
      <c r="AF30">
        <v>9</v>
      </c>
      <c r="AG30">
        <v>2</v>
      </c>
      <c r="AI30">
        <v>2</v>
      </c>
      <c r="AK30">
        <v>3</v>
      </c>
      <c r="AL30">
        <v>3</v>
      </c>
      <c r="AM30">
        <v>3</v>
      </c>
      <c r="AN30">
        <v>2</v>
      </c>
      <c r="AO30">
        <v>2</v>
      </c>
      <c r="AP30">
        <v>2</v>
      </c>
      <c r="AQ30">
        <v>2</v>
      </c>
      <c r="AR30">
        <v>3</v>
      </c>
      <c r="AS30">
        <v>2</v>
      </c>
      <c r="AT30">
        <v>2</v>
      </c>
      <c r="AU30">
        <v>2</v>
      </c>
      <c r="AV30">
        <v>1</v>
      </c>
      <c r="AW30">
        <v>6</v>
      </c>
      <c r="AX30">
        <v>10</v>
      </c>
      <c r="AY30">
        <v>6</v>
      </c>
      <c r="AZ30">
        <v>6</v>
      </c>
      <c r="BA30">
        <v>6</v>
      </c>
      <c r="BB30">
        <v>1</v>
      </c>
      <c r="BC30">
        <v>1</v>
      </c>
      <c r="BD30">
        <v>10</v>
      </c>
      <c r="BE30">
        <v>11</v>
      </c>
      <c r="BF30">
        <v>2</v>
      </c>
      <c r="BG30">
        <v>12</v>
      </c>
      <c r="BH30">
        <v>2</v>
      </c>
      <c r="BI30">
        <v>12</v>
      </c>
      <c r="BJ30">
        <v>12</v>
      </c>
      <c r="BK30">
        <v>2</v>
      </c>
      <c r="BL30">
        <v>4</v>
      </c>
      <c r="BM30">
        <v>4</v>
      </c>
      <c r="BN30">
        <v>4</v>
      </c>
      <c r="BO30">
        <v>10</v>
      </c>
      <c r="BX30">
        <v>1</v>
      </c>
      <c r="BY30">
        <v>5</v>
      </c>
      <c r="BZ30">
        <v>6</v>
      </c>
      <c r="CA30">
        <v>8</v>
      </c>
      <c r="CF30">
        <v>17</v>
      </c>
      <c r="CH30">
        <f t="shared" si="0"/>
        <v>1</v>
      </c>
      <c r="CI30" s="1">
        <f t="shared" si="1"/>
        <v>3.1666666666666665</v>
      </c>
      <c r="CJ30">
        <f t="shared" si="2"/>
        <v>4</v>
      </c>
      <c r="CK30">
        <f t="shared" si="3"/>
        <v>2</v>
      </c>
      <c r="CL30" s="1">
        <f t="shared" si="4"/>
        <v>5.1666666666666661</v>
      </c>
      <c r="CM30" s="1">
        <f t="shared" si="5"/>
        <v>5.1666666666666661</v>
      </c>
      <c r="CO30" t="str">
        <f>IF(H30&gt;Tolerances!$C$15, "High Sat", "Low Sat")</f>
        <v>High Sat</v>
      </c>
      <c r="CP30" t="str">
        <f>IF(CM30&lt;Tolerances!$D$15, "High EL", "Low EL")</f>
        <v>High EL</v>
      </c>
      <c r="CQ30" t="str">
        <f t="shared" si="6"/>
        <v>Loyalist</v>
      </c>
      <c r="CR30" t="b">
        <f>IF(AND(CM30&lt;Tolerances!$D$19,'Respondent data Original'!H703&gt;Tolerances!$C$19),"Enthusiast",IF(AND(CM30&gt;Tolerances!$D$20,'Respondent data Original'!H703&lt;Tolerances!$C$20),"Agitator"))</f>
        <v>0</v>
      </c>
    </row>
    <row r="31" spans="1:96">
      <c r="A31">
        <v>962</v>
      </c>
      <c r="B31" t="s">
        <v>70</v>
      </c>
      <c r="C31">
        <v>3</v>
      </c>
      <c r="D31">
        <v>1</v>
      </c>
      <c r="E31">
        <v>18</v>
      </c>
      <c r="F31">
        <v>1</v>
      </c>
      <c r="G31">
        <v>2</v>
      </c>
      <c r="H31">
        <v>10</v>
      </c>
      <c r="J31">
        <v>11</v>
      </c>
      <c r="L31">
        <v>11</v>
      </c>
      <c r="N31">
        <v>11</v>
      </c>
      <c r="P31">
        <v>1</v>
      </c>
      <c r="Q31">
        <v>1</v>
      </c>
      <c r="S31">
        <v>1</v>
      </c>
      <c r="T31">
        <v>5</v>
      </c>
      <c r="U31">
        <v>1</v>
      </c>
      <c r="V31">
        <v>2</v>
      </c>
      <c r="W31">
        <v>5</v>
      </c>
      <c r="X31">
        <v>1</v>
      </c>
      <c r="Y31">
        <v>2</v>
      </c>
      <c r="Z31">
        <v>3</v>
      </c>
      <c r="AA31">
        <v>2</v>
      </c>
      <c r="AB31">
        <v>3</v>
      </c>
      <c r="AC31">
        <v>2</v>
      </c>
      <c r="AD31">
        <v>2</v>
      </c>
      <c r="AE31">
        <v>3</v>
      </c>
      <c r="AF31">
        <v>1</v>
      </c>
      <c r="AG31">
        <v>1</v>
      </c>
      <c r="AI31">
        <v>1</v>
      </c>
      <c r="AK31">
        <v>1</v>
      </c>
      <c r="AL31">
        <v>2</v>
      </c>
      <c r="AN31">
        <v>1</v>
      </c>
      <c r="AO31">
        <v>2</v>
      </c>
      <c r="AP31">
        <v>3</v>
      </c>
      <c r="AR31">
        <v>2</v>
      </c>
      <c r="AS31">
        <v>2</v>
      </c>
      <c r="AU31">
        <v>1</v>
      </c>
      <c r="AV31">
        <v>3</v>
      </c>
      <c r="AW31">
        <v>8</v>
      </c>
      <c r="AX31">
        <v>9</v>
      </c>
      <c r="AY31">
        <v>10</v>
      </c>
      <c r="AZ31">
        <v>9</v>
      </c>
      <c r="BA31">
        <v>7</v>
      </c>
      <c r="BB31">
        <v>11</v>
      </c>
      <c r="BC31">
        <v>6</v>
      </c>
      <c r="BD31">
        <v>11</v>
      </c>
      <c r="BE31">
        <v>1</v>
      </c>
      <c r="BF31">
        <v>12</v>
      </c>
      <c r="BG31">
        <v>12</v>
      </c>
      <c r="BH31">
        <v>3</v>
      </c>
      <c r="BI31">
        <v>12</v>
      </c>
      <c r="BJ31">
        <v>1</v>
      </c>
      <c r="BK31">
        <v>1</v>
      </c>
      <c r="BL31">
        <v>3</v>
      </c>
      <c r="BM31">
        <v>2</v>
      </c>
      <c r="BN31">
        <v>2</v>
      </c>
      <c r="BO31">
        <v>3</v>
      </c>
      <c r="BP31">
        <v>6</v>
      </c>
      <c r="BX31">
        <v>1</v>
      </c>
      <c r="BY31">
        <v>5</v>
      </c>
      <c r="BZ31">
        <v>3</v>
      </c>
      <c r="CA31">
        <v>7</v>
      </c>
      <c r="CB31">
        <v>6</v>
      </c>
      <c r="CF31">
        <v>21</v>
      </c>
      <c r="CH31">
        <f t="shared" si="0"/>
        <v>1</v>
      </c>
      <c r="CI31" s="1">
        <f t="shared" si="1"/>
        <v>4</v>
      </c>
      <c r="CJ31">
        <f t="shared" si="2"/>
        <v>3</v>
      </c>
      <c r="CK31">
        <f t="shared" si="3"/>
        <v>3</v>
      </c>
      <c r="CL31" s="1">
        <f t="shared" si="4"/>
        <v>7</v>
      </c>
      <c r="CM31" s="1">
        <f t="shared" si="5"/>
        <v>7</v>
      </c>
      <c r="CO31" t="str">
        <f>IF(H31&gt;Tolerances!$C$15, "High Sat", "Low Sat")</f>
        <v>High Sat</v>
      </c>
      <c r="CP31" t="str">
        <f>IF(CM31&lt;Tolerances!$D$15, "High EL", "Low EL")</f>
        <v>High EL</v>
      </c>
      <c r="CQ31" t="str">
        <f t="shared" si="6"/>
        <v>Loyalist</v>
      </c>
      <c r="CR31" t="b">
        <f>IF(AND(CM31&lt;Tolerances!$D$19,'Respondent data Original'!H742&gt;Tolerances!$C$19),"Enthusiast",IF(AND(CM31&gt;Tolerances!$D$20,'Respondent data Original'!H742&lt;Tolerances!$C$20),"Agitator"))</f>
        <v>0</v>
      </c>
    </row>
    <row r="32" spans="1:96">
      <c r="A32">
        <v>968</v>
      </c>
      <c r="B32" t="s">
        <v>70</v>
      </c>
      <c r="C32">
        <v>2</v>
      </c>
      <c r="D32">
        <v>2</v>
      </c>
      <c r="E32">
        <v>18</v>
      </c>
      <c r="F32">
        <v>1</v>
      </c>
      <c r="G32">
        <v>2</v>
      </c>
      <c r="H32">
        <v>11</v>
      </c>
      <c r="J32">
        <v>11</v>
      </c>
      <c r="L32">
        <v>11</v>
      </c>
      <c r="N32">
        <v>11</v>
      </c>
      <c r="P32">
        <v>1</v>
      </c>
      <c r="Q32">
        <v>2</v>
      </c>
      <c r="S32">
        <v>2</v>
      </c>
      <c r="T32">
        <v>3</v>
      </c>
      <c r="U32">
        <v>5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3</v>
      </c>
      <c r="AC32">
        <v>2</v>
      </c>
      <c r="AD32">
        <v>2</v>
      </c>
      <c r="AE32">
        <v>3</v>
      </c>
      <c r="AF32">
        <v>1</v>
      </c>
      <c r="AG32">
        <v>2</v>
      </c>
      <c r="AI32">
        <v>2</v>
      </c>
      <c r="AL32">
        <v>2</v>
      </c>
      <c r="AM32">
        <v>3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U32">
        <v>2</v>
      </c>
      <c r="AV32">
        <v>1</v>
      </c>
      <c r="AW32">
        <v>6</v>
      </c>
      <c r="AX32">
        <v>6</v>
      </c>
      <c r="AY32">
        <v>6</v>
      </c>
      <c r="AZ32">
        <v>5</v>
      </c>
      <c r="BA32">
        <v>6</v>
      </c>
      <c r="BB32">
        <v>6</v>
      </c>
      <c r="BC32">
        <v>1</v>
      </c>
      <c r="BD32">
        <v>10</v>
      </c>
      <c r="BE32">
        <v>1</v>
      </c>
      <c r="BF32">
        <v>12</v>
      </c>
      <c r="BG32">
        <v>12</v>
      </c>
      <c r="BH32">
        <v>12</v>
      </c>
      <c r="BI32">
        <v>12</v>
      </c>
      <c r="BJ32">
        <v>12</v>
      </c>
      <c r="BK32">
        <v>1</v>
      </c>
      <c r="BL32">
        <v>5</v>
      </c>
      <c r="BM32">
        <v>5</v>
      </c>
      <c r="BN32">
        <v>4</v>
      </c>
      <c r="BO32">
        <v>10</v>
      </c>
      <c r="BX32">
        <v>1</v>
      </c>
      <c r="BY32">
        <v>3</v>
      </c>
      <c r="BZ32">
        <v>1</v>
      </c>
      <c r="CF32">
        <v>21</v>
      </c>
      <c r="CH32">
        <f t="shared" si="0"/>
        <v>1</v>
      </c>
      <c r="CI32" s="1">
        <f t="shared" si="1"/>
        <v>2.6111111111111112</v>
      </c>
      <c r="CJ32">
        <f t="shared" si="2"/>
        <v>5</v>
      </c>
      <c r="CK32">
        <f t="shared" si="3"/>
        <v>1</v>
      </c>
      <c r="CL32" s="1">
        <f t="shared" si="4"/>
        <v>3.6111111111111112</v>
      </c>
      <c r="CM32" s="1">
        <f t="shared" si="5"/>
        <v>3.6111111111111112</v>
      </c>
      <c r="CO32" t="str">
        <f>IF(H32&gt;Tolerances!$C$15, "High Sat", "Low Sat")</f>
        <v>High Sat</v>
      </c>
      <c r="CP32" t="str">
        <f>IF(CM32&lt;Tolerances!$D$15, "High EL", "Low EL")</f>
        <v>High EL</v>
      </c>
      <c r="CQ32" t="str">
        <f t="shared" si="6"/>
        <v>Loyalist</v>
      </c>
      <c r="CR32" t="b">
        <f>IF(AND(CM32&lt;Tolerances!$D$19,'Respondent data Original'!H748&gt;Tolerances!$C$19),"Enthusiast",IF(AND(CM32&gt;Tolerances!$D$20,'Respondent data Original'!H748&lt;Tolerances!$C$20),"Agitator"))</f>
        <v>0</v>
      </c>
    </row>
    <row r="33" spans="1:96">
      <c r="A33">
        <v>944</v>
      </c>
      <c r="B33" t="s">
        <v>70</v>
      </c>
      <c r="C33">
        <v>4</v>
      </c>
      <c r="D33">
        <v>1</v>
      </c>
      <c r="E33">
        <v>18</v>
      </c>
      <c r="F33">
        <v>2</v>
      </c>
      <c r="G33">
        <v>4</v>
      </c>
      <c r="H33">
        <v>9</v>
      </c>
      <c r="J33">
        <v>10</v>
      </c>
      <c r="L33">
        <v>10</v>
      </c>
      <c r="N33">
        <v>9</v>
      </c>
      <c r="P33">
        <v>4</v>
      </c>
      <c r="Q33">
        <v>2</v>
      </c>
      <c r="R33">
        <v>2</v>
      </c>
      <c r="S33">
        <v>1</v>
      </c>
      <c r="T33">
        <v>2</v>
      </c>
      <c r="U33">
        <v>4</v>
      </c>
      <c r="V33">
        <v>1</v>
      </c>
      <c r="W33">
        <v>5</v>
      </c>
      <c r="X33">
        <v>1</v>
      </c>
      <c r="Y33">
        <v>1</v>
      </c>
      <c r="Z33">
        <v>5</v>
      </c>
      <c r="AA33">
        <v>1</v>
      </c>
      <c r="AB33">
        <v>3</v>
      </c>
      <c r="AC33">
        <v>3</v>
      </c>
      <c r="AD33">
        <v>2</v>
      </c>
      <c r="AE33">
        <v>4</v>
      </c>
      <c r="AF33">
        <v>2</v>
      </c>
      <c r="AG33">
        <v>2</v>
      </c>
      <c r="AH33">
        <v>2</v>
      </c>
      <c r="AI33">
        <v>1</v>
      </c>
      <c r="AJ33">
        <v>2</v>
      </c>
      <c r="AK33">
        <v>3</v>
      </c>
      <c r="AL33">
        <v>1</v>
      </c>
      <c r="AM33">
        <v>4</v>
      </c>
      <c r="AN33">
        <v>1</v>
      </c>
      <c r="AO33">
        <v>1</v>
      </c>
      <c r="AP33">
        <v>2</v>
      </c>
      <c r="AQ33">
        <v>1</v>
      </c>
      <c r="AR33">
        <v>1</v>
      </c>
      <c r="AS33">
        <v>3</v>
      </c>
      <c r="AT33">
        <v>3</v>
      </c>
      <c r="AU33">
        <v>2</v>
      </c>
      <c r="AV33">
        <v>1</v>
      </c>
      <c r="AW33">
        <v>3</v>
      </c>
      <c r="AX33">
        <v>5</v>
      </c>
      <c r="AY33">
        <v>8</v>
      </c>
      <c r="AZ33">
        <v>8</v>
      </c>
      <c r="BA33">
        <v>8</v>
      </c>
      <c r="BB33">
        <v>3</v>
      </c>
      <c r="BC33">
        <v>6</v>
      </c>
      <c r="BD33">
        <v>10</v>
      </c>
      <c r="BE33">
        <v>3</v>
      </c>
      <c r="BF33">
        <v>3</v>
      </c>
      <c r="BG33">
        <v>12</v>
      </c>
      <c r="BH33">
        <v>12</v>
      </c>
      <c r="BI33">
        <v>12</v>
      </c>
      <c r="BJ33">
        <v>12</v>
      </c>
      <c r="BK33">
        <v>1</v>
      </c>
      <c r="BL33">
        <v>3</v>
      </c>
      <c r="BM33">
        <v>3</v>
      </c>
      <c r="BN33">
        <v>3</v>
      </c>
      <c r="BO33">
        <v>10</v>
      </c>
      <c r="BX33">
        <v>1</v>
      </c>
      <c r="BY33">
        <v>1</v>
      </c>
      <c r="CF33">
        <v>17</v>
      </c>
      <c r="CH33">
        <f t="shared" si="0"/>
        <v>1</v>
      </c>
      <c r="CI33" s="1">
        <f t="shared" si="1"/>
        <v>3</v>
      </c>
      <c r="CJ33">
        <f t="shared" si="2"/>
        <v>3</v>
      </c>
      <c r="CK33">
        <f t="shared" si="3"/>
        <v>3</v>
      </c>
      <c r="CL33" s="1">
        <f t="shared" si="4"/>
        <v>6</v>
      </c>
      <c r="CM33" s="1">
        <f t="shared" si="5"/>
        <v>6</v>
      </c>
      <c r="CO33" t="str">
        <f>IF(H33&gt;Tolerances!$C$5, "High Sat", "Low Sat")</f>
        <v>High Sat</v>
      </c>
      <c r="CP33" t="str">
        <f>IF(CM33&lt;Tolerances!$D$5, "High EL", "Low EL")</f>
        <v>High EL</v>
      </c>
      <c r="CQ33" t="str">
        <f t="shared" si="6"/>
        <v>Loyalist</v>
      </c>
      <c r="CR33" t="b">
        <f>IF(AND(CM33&lt;Tolerances!$D$9,'Respondent data Original'!H760&gt;Tolerances!$C$9),"Enthusiast",IF(AND(CM33&gt;Tolerances!$D$10,'Respondent data Original'!H760&lt;Tolerances!$C$10),"Agitator"))</f>
        <v>0</v>
      </c>
    </row>
    <row r="34" spans="1:96">
      <c r="A34">
        <v>954</v>
      </c>
      <c r="B34" t="s">
        <v>70</v>
      </c>
      <c r="C34">
        <v>5</v>
      </c>
      <c r="D34">
        <v>2</v>
      </c>
      <c r="E34">
        <v>18</v>
      </c>
      <c r="F34">
        <v>2</v>
      </c>
      <c r="G34">
        <v>2</v>
      </c>
      <c r="H34">
        <v>9</v>
      </c>
      <c r="J34">
        <v>9</v>
      </c>
      <c r="L34">
        <v>9</v>
      </c>
      <c r="N34">
        <v>6</v>
      </c>
      <c r="P34">
        <v>4</v>
      </c>
      <c r="Q34">
        <v>1</v>
      </c>
      <c r="R34">
        <v>2</v>
      </c>
      <c r="S34">
        <v>2</v>
      </c>
      <c r="T34">
        <v>4</v>
      </c>
      <c r="V34">
        <v>3</v>
      </c>
      <c r="W34">
        <v>4</v>
      </c>
      <c r="X34">
        <v>2</v>
      </c>
      <c r="Y34">
        <v>4</v>
      </c>
      <c r="Z34">
        <v>3</v>
      </c>
      <c r="AA34">
        <v>3</v>
      </c>
      <c r="AB34">
        <v>3</v>
      </c>
      <c r="AC34">
        <v>4</v>
      </c>
      <c r="AD34">
        <v>4</v>
      </c>
      <c r="AE34">
        <v>4</v>
      </c>
      <c r="AF34">
        <v>1</v>
      </c>
      <c r="AG34">
        <v>2</v>
      </c>
      <c r="AH34">
        <v>1</v>
      </c>
      <c r="AI34">
        <v>2</v>
      </c>
      <c r="AJ34">
        <v>4</v>
      </c>
      <c r="AL34">
        <v>3</v>
      </c>
      <c r="AM34">
        <v>5</v>
      </c>
      <c r="AN34">
        <v>2</v>
      </c>
      <c r="AO34">
        <v>3</v>
      </c>
      <c r="AP34">
        <v>3</v>
      </c>
      <c r="AQ34">
        <v>2</v>
      </c>
      <c r="AR34">
        <v>4</v>
      </c>
      <c r="AS34">
        <v>5</v>
      </c>
      <c r="AU34">
        <v>4</v>
      </c>
      <c r="AV34">
        <v>3</v>
      </c>
      <c r="AW34">
        <v>7</v>
      </c>
      <c r="AX34">
        <v>11</v>
      </c>
      <c r="AY34">
        <v>8</v>
      </c>
      <c r="AZ34">
        <v>6</v>
      </c>
      <c r="BA34">
        <v>5</v>
      </c>
      <c r="BB34">
        <v>2</v>
      </c>
      <c r="BC34">
        <v>2</v>
      </c>
      <c r="BD34">
        <v>10</v>
      </c>
      <c r="BE34">
        <v>1</v>
      </c>
      <c r="BF34">
        <v>12</v>
      </c>
      <c r="BG34">
        <v>12</v>
      </c>
      <c r="BH34">
        <v>12</v>
      </c>
      <c r="BI34">
        <v>12</v>
      </c>
      <c r="BJ34">
        <v>12</v>
      </c>
      <c r="BK34">
        <v>1</v>
      </c>
      <c r="BL34">
        <v>5</v>
      </c>
      <c r="BM34">
        <v>3</v>
      </c>
      <c r="BN34">
        <v>2</v>
      </c>
      <c r="BO34">
        <v>4</v>
      </c>
      <c r="BX34">
        <v>2</v>
      </c>
      <c r="CF34">
        <v>17</v>
      </c>
      <c r="CH34">
        <f t="shared" si="0"/>
        <v>2</v>
      </c>
      <c r="CI34" s="1">
        <f t="shared" si="1"/>
        <v>2.8888888888888888</v>
      </c>
      <c r="CJ34">
        <f t="shared" si="2"/>
        <v>5</v>
      </c>
      <c r="CK34">
        <f t="shared" si="3"/>
        <v>1</v>
      </c>
      <c r="CL34" s="1">
        <f t="shared" si="4"/>
        <v>3.8888888888888888</v>
      </c>
      <c r="CM34" s="1">
        <f t="shared" si="5"/>
        <v>7.7777777777777777</v>
      </c>
      <c r="CO34" t="str">
        <f>IF(H34&gt;Tolerances!$C$5, "High Sat", "Low Sat")</f>
        <v>High Sat</v>
      </c>
      <c r="CP34" t="str">
        <f>IF(CM34&lt;Tolerances!$D$5, "High EL", "Low EL")</f>
        <v>High EL</v>
      </c>
      <c r="CQ34" t="str">
        <f t="shared" si="6"/>
        <v>Loyalist</v>
      </c>
      <c r="CR34" t="b">
        <f>IF(AND(CM34&lt;Tolerances!$D$9,'Respondent data Original'!H769&gt;Tolerances!$C$9),"Enthusiast",IF(AND(CM34&gt;Tolerances!$D$10,'Respondent data Original'!H769&lt;Tolerances!$C$10),"Agitator"))</f>
        <v>0</v>
      </c>
    </row>
    <row r="35" spans="1:96">
      <c r="A35">
        <v>965</v>
      </c>
      <c r="B35" t="s">
        <v>70</v>
      </c>
      <c r="C35">
        <v>3</v>
      </c>
      <c r="D35">
        <v>1</v>
      </c>
      <c r="E35">
        <v>18</v>
      </c>
      <c r="F35">
        <v>2</v>
      </c>
      <c r="G35">
        <v>2</v>
      </c>
      <c r="H35">
        <v>9</v>
      </c>
      <c r="J35">
        <v>9</v>
      </c>
      <c r="L35">
        <v>8</v>
      </c>
      <c r="N35">
        <v>8</v>
      </c>
      <c r="P35">
        <v>1</v>
      </c>
      <c r="Q35">
        <v>3</v>
      </c>
      <c r="R35">
        <v>3</v>
      </c>
      <c r="S35">
        <v>2</v>
      </c>
      <c r="T35">
        <v>3</v>
      </c>
      <c r="U35">
        <v>2</v>
      </c>
      <c r="V35">
        <v>2</v>
      </c>
      <c r="W35">
        <v>3</v>
      </c>
      <c r="X35">
        <v>1</v>
      </c>
      <c r="Y35">
        <v>1</v>
      </c>
      <c r="Z35">
        <v>3</v>
      </c>
      <c r="AA35">
        <v>1</v>
      </c>
      <c r="AB35">
        <v>3</v>
      </c>
      <c r="AC35">
        <v>4</v>
      </c>
      <c r="AD35">
        <v>3</v>
      </c>
      <c r="AE35">
        <v>4</v>
      </c>
      <c r="AF35">
        <v>1</v>
      </c>
      <c r="AG35">
        <v>2</v>
      </c>
      <c r="AH35">
        <v>1</v>
      </c>
      <c r="AI35">
        <v>2</v>
      </c>
      <c r="AJ35">
        <v>2</v>
      </c>
      <c r="AK35">
        <v>2</v>
      </c>
      <c r="AL35">
        <v>4</v>
      </c>
      <c r="AM35">
        <v>3</v>
      </c>
      <c r="AN35">
        <v>2</v>
      </c>
      <c r="AO35">
        <v>3</v>
      </c>
      <c r="AP35">
        <v>3</v>
      </c>
      <c r="AQ35">
        <v>4</v>
      </c>
      <c r="AR35">
        <v>3</v>
      </c>
      <c r="AS35">
        <v>3</v>
      </c>
      <c r="AT35">
        <v>3</v>
      </c>
      <c r="AU35">
        <v>4</v>
      </c>
      <c r="AV35">
        <v>2</v>
      </c>
      <c r="AW35">
        <v>3</v>
      </c>
      <c r="AX35">
        <v>9</v>
      </c>
      <c r="AY35">
        <v>6</v>
      </c>
      <c r="AZ35">
        <v>3</v>
      </c>
      <c r="BA35">
        <v>6</v>
      </c>
      <c r="BB35">
        <v>6</v>
      </c>
      <c r="BC35">
        <v>1</v>
      </c>
      <c r="BD35">
        <v>11</v>
      </c>
      <c r="BE35">
        <v>1</v>
      </c>
      <c r="BF35">
        <v>1</v>
      </c>
      <c r="BG35">
        <v>12</v>
      </c>
      <c r="BH35">
        <v>4</v>
      </c>
      <c r="BI35">
        <v>12</v>
      </c>
      <c r="BJ35">
        <v>12</v>
      </c>
      <c r="BK35">
        <v>3</v>
      </c>
      <c r="BL35">
        <v>3</v>
      </c>
      <c r="BM35">
        <v>3</v>
      </c>
      <c r="BN35">
        <v>1</v>
      </c>
      <c r="BO35">
        <v>10</v>
      </c>
      <c r="BX35">
        <v>1</v>
      </c>
      <c r="BY35">
        <v>3</v>
      </c>
      <c r="BZ35">
        <v>6</v>
      </c>
      <c r="CF35">
        <v>21</v>
      </c>
      <c r="CH35">
        <f t="shared" si="0"/>
        <v>1</v>
      </c>
      <c r="CI35" s="1">
        <f t="shared" si="1"/>
        <v>2.5555555555555554</v>
      </c>
      <c r="CJ35">
        <f t="shared" si="2"/>
        <v>3</v>
      </c>
      <c r="CK35">
        <f t="shared" si="3"/>
        <v>3</v>
      </c>
      <c r="CL35" s="1">
        <f t="shared" si="4"/>
        <v>5.5555555555555554</v>
      </c>
      <c r="CM35" s="1">
        <f t="shared" si="5"/>
        <v>5.5555555555555554</v>
      </c>
      <c r="CO35" t="str">
        <f>IF(H35&gt;Tolerances!$C$15, "High Sat", "Low Sat")</f>
        <v>High Sat</v>
      </c>
      <c r="CP35" t="str">
        <f>IF(CM35&lt;Tolerances!$D$15, "High EL", "Low EL")</f>
        <v>High EL</v>
      </c>
      <c r="CQ35" t="str">
        <f t="shared" si="6"/>
        <v>Loyalist</v>
      </c>
      <c r="CR35" t="b">
        <f>IF(AND(CM35&lt;Tolerances!$D$19,'Respondent data Original'!H780&gt;Tolerances!$C$19),"Enthusiast",IF(AND(CM35&gt;Tolerances!$D$20,'Respondent data Original'!H780&lt;Tolerances!$C$20),"Agitator"))</f>
        <v>0</v>
      </c>
    </row>
    <row r="36" spans="1:96">
      <c r="A36">
        <v>1108</v>
      </c>
      <c r="B36" t="s">
        <v>70</v>
      </c>
      <c r="C36">
        <v>1</v>
      </c>
      <c r="D36">
        <v>2</v>
      </c>
      <c r="E36">
        <v>18</v>
      </c>
      <c r="F36">
        <v>1</v>
      </c>
      <c r="G36">
        <v>3</v>
      </c>
      <c r="H36">
        <v>11</v>
      </c>
      <c r="J36">
        <v>11</v>
      </c>
      <c r="L36">
        <v>11</v>
      </c>
      <c r="N36">
        <v>11</v>
      </c>
      <c r="P36">
        <v>2</v>
      </c>
      <c r="Q36">
        <v>1</v>
      </c>
      <c r="R36">
        <v>5</v>
      </c>
      <c r="S36">
        <v>1</v>
      </c>
      <c r="T36">
        <v>3</v>
      </c>
      <c r="U36">
        <v>3</v>
      </c>
      <c r="V36">
        <v>3</v>
      </c>
      <c r="W36">
        <v>5</v>
      </c>
      <c r="X36">
        <v>1</v>
      </c>
      <c r="Y36">
        <v>1</v>
      </c>
      <c r="Z36">
        <v>1</v>
      </c>
      <c r="AA36">
        <v>1</v>
      </c>
      <c r="AB36">
        <v>1</v>
      </c>
      <c r="AC36">
        <v>5</v>
      </c>
      <c r="AD36">
        <v>1</v>
      </c>
      <c r="AE36">
        <v>1</v>
      </c>
      <c r="AF36">
        <v>8</v>
      </c>
      <c r="AG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6</v>
      </c>
      <c r="AX36">
        <v>4</v>
      </c>
      <c r="AY36">
        <v>1</v>
      </c>
      <c r="AZ36">
        <v>7</v>
      </c>
      <c r="BA36">
        <v>1</v>
      </c>
      <c r="BB36">
        <v>1</v>
      </c>
      <c r="BC36">
        <v>1</v>
      </c>
      <c r="BD36">
        <v>11</v>
      </c>
      <c r="BE36">
        <v>1</v>
      </c>
      <c r="BF36">
        <v>12</v>
      </c>
      <c r="BG36">
        <v>12</v>
      </c>
      <c r="BH36">
        <v>1</v>
      </c>
      <c r="BI36">
        <v>12</v>
      </c>
      <c r="BJ36">
        <v>12</v>
      </c>
      <c r="BK36">
        <v>1</v>
      </c>
      <c r="BL36">
        <v>3</v>
      </c>
      <c r="BM36">
        <v>3</v>
      </c>
      <c r="BN36">
        <v>1</v>
      </c>
      <c r="BO36">
        <v>10</v>
      </c>
      <c r="BX36">
        <v>1</v>
      </c>
      <c r="BY36">
        <v>3</v>
      </c>
      <c r="BZ36">
        <v>6</v>
      </c>
      <c r="CA36">
        <v>7</v>
      </c>
      <c r="CF36">
        <v>11</v>
      </c>
      <c r="CH36">
        <f t="shared" si="0"/>
        <v>1</v>
      </c>
      <c r="CI36" s="1">
        <f t="shared" si="1"/>
        <v>1.8333333333333333</v>
      </c>
      <c r="CJ36">
        <f t="shared" si="2"/>
        <v>3</v>
      </c>
      <c r="CK36">
        <f t="shared" si="3"/>
        <v>3</v>
      </c>
      <c r="CL36" s="1">
        <f t="shared" si="4"/>
        <v>4.833333333333333</v>
      </c>
      <c r="CM36" s="1">
        <f t="shared" si="5"/>
        <v>4.833333333333333</v>
      </c>
      <c r="CO36" t="str">
        <f>IF(H36&gt;Tolerances!$C$5, "High Sat", "Low Sat")</f>
        <v>High Sat</v>
      </c>
      <c r="CP36" t="str">
        <f>IF(CM36&lt;Tolerances!$D$5, "High EL", "Low EL")</f>
        <v>High EL</v>
      </c>
      <c r="CQ36" t="str">
        <f t="shared" si="6"/>
        <v>Loyalist</v>
      </c>
      <c r="CR36" t="str">
        <f>IF(AND(CM36&lt;Tolerances!$D$9,'Respondent data Original'!H851&gt;Tolerances!$C$9),"Enthusiast",IF(AND(CM36&gt;Tolerances!$D$10,'Respondent data Original'!H851&lt;Tolerances!$C$10),"Agitator"))</f>
        <v>Enthusiast</v>
      </c>
    </row>
    <row r="37" spans="1:96">
      <c r="A37">
        <v>1122</v>
      </c>
      <c r="B37" t="s">
        <v>70</v>
      </c>
      <c r="C37">
        <v>5</v>
      </c>
      <c r="D37">
        <v>1</v>
      </c>
      <c r="E37">
        <v>18</v>
      </c>
      <c r="F37">
        <v>2</v>
      </c>
      <c r="G37">
        <v>1</v>
      </c>
      <c r="H37">
        <v>9</v>
      </c>
      <c r="J37">
        <v>11</v>
      </c>
      <c r="L37">
        <v>10</v>
      </c>
      <c r="N37">
        <v>9</v>
      </c>
      <c r="P37">
        <v>4</v>
      </c>
      <c r="Q37">
        <v>1</v>
      </c>
      <c r="S37">
        <v>1</v>
      </c>
      <c r="U37">
        <v>3</v>
      </c>
      <c r="V37">
        <v>2</v>
      </c>
      <c r="X37">
        <v>1</v>
      </c>
      <c r="Y37">
        <v>2</v>
      </c>
      <c r="AA37">
        <v>1</v>
      </c>
      <c r="AB37">
        <v>2</v>
      </c>
      <c r="AC37">
        <v>1</v>
      </c>
      <c r="AE37">
        <v>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3</v>
      </c>
      <c r="AL37">
        <v>1</v>
      </c>
      <c r="AN37">
        <v>2</v>
      </c>
      <c r="AO37">
        <v>1</v>
      </c>
      <c r="AP37">
        <v>2</v>
      </c>
      <c r="AQ37">
        <v>1</v>
      </c>
      <c r="AR37">
        <v>2</v>
      </c>
      <c r="AS37">
        <v>2</v>
      </c>
      <c r="AU37">
        <v>3</v>
      </c>
      <c r="AV37">
        <v>1</v>
      </c>
      <c r="AW37">
        <v>6</v>
      </c>
      <c r="AX37">
        <v>4</v>
      </c>
      <c r="AY37">
        <v>4</v>
      </c>
      <c r="AZ37">
        <v>4</v>
      </c>
      <c r="BA37">
        <v>3</v>
      </c>
      <c r="BB37">
        <v>8</v>
      </c>
      <c r="BC37">
        <v>3</v>
      </c>
      <c r="BD37">
        <v>9</v>
      </c>
      <c r="BE37">
        <v>1</v>
      </c>
      <c r="BF37">
        <v>1</v>
      </c>
      <c r="BG37">
        <v>12</v>
      </c>
      <c r="BH37">
        <v>12</v>
      </c>
      <c r="BI37">
        <v>12</v>
      </c>
      <c r="BJ37">
        <v>12</v>
      </c>
      <c r="BK37">
        <v>2</v>
      </c>
      <c r="BN37">
        <v>5</v>
      </c>
      <c r="BO37">
        <v>10</v>
      </c>
      <c r="BX37">
        <v>1</v>
      </c>
      <c r="BY37">
        <v>6</v>
      </c>
      <c r="CF37">
        <v>13</v>
      </c>
      <c r="CH37">
        <f t="shared" si="0"/>
        <v>1</v>
      </c>
      <c r="CI37" s="1">
        <f t="shared" si="1"/>
        <v>2.3333333333333335</v>
      </c>
      <c r="CJ37">
        <f t="shared" si="2"/>
        <v>0</v>
      </c>
      <c r="CK37">
        <f t="shared" si="3"/>
        <v>5</v>
      </c>
      <c r="CL37" s="1">
        <f t="shared" si="4"/>
        <v>7.3333333333333339</v>
      </c>
      <c r="CM37" s="1">
        <f t="shared" si="5"/>
        <v>7.3333333333333339</v>
      </c>
      <c r="CO37" t="str">
        <f>IF(H37&gt;Tolerances!$C$5, "High Sat", "Low Sat")</f>
        <v>High Sat</v>
      </c>
      <c r="CP37" t="str">
        <f>IF(CM37&lt;Tolerances!$D$5, "High EL", "Low EL")</f>
        <v>High EL</v>
      </c>
      <c r="CQ37" t="str">
        <f t="shared" si="6"/>
        <v>Loyalist</v>
      </c>
      <c r="CR37" t="b">
        <f>IF(AND(CM37&lt;Tolerances!$D$9,'Respondent data Original'!H908&gt;Tolerances!$C$9),"Enthusiast",IF(AND(CM37&gt;Tolerances!$D$10,'Respondent data Original'!H908&lt;Tolerances!$C$10),"Agitator"))</f>
        <v>0</v>
      </c>
    </row>
    <row r="38" spans="1:96">
      <c r="A38">
        <v>23</v>
      </c>
      <c r="B38" t="s">
        <v>70</v>
      </c>
      <c r="C38">
        <v>3</v>
      </c>
      <c r="D38">
        <v>1</v>
      </c>
      <c r="E38">
        <v>16</v>
      </c>
      <c r="F38">
        <v>1</v>
      </c>
      <c r="G38">
        <v>2</v>
      </c>
      <c r="H38">
        <v>9</v>
      </c>
      <c r="J38">
        <v>8</v>
      </c>
      <c r="L38">
        <v>8</v>
      </c>
      <c r="N38">
        <v>9</v>
      </c>
      <c r="P38">
        <v>4</v>
      </c>
      <c r="Q38">
        <v>1</v>
      </c>
      <c r="S38">
        <v>1</v>
      </c>
      <c r="U38">
        <v>3</v>
      </c>
      <c r="V38">
        <v>2</v>
      </c>
      <c r="W38">
        <v>3</v>
      </c>
      <c r="X38">
        <v>1</v>
      </c>
      <c r="Y38">
        <v>3</v>
      </c>
      <c r="Z38">
        <v>3</v>
      </c>
      <c r="AA38">
        <v>1</v>
      </c>
      <c r="AB38">
        <v>3</v>
      </c>
      <c r="AC38">
        <v>2</v>
      </c>
      <c r="AD38">
        <v>3</v>
      </c>
      <c r="AE38">
        <v>3</v>
      </c>
      <c r="AF38">
        <v>11</v>
      </c>
      <c r="AG38">
        <v>1</v>
      </c>
      <c r="AI38">
        <v>2</v>
      </c>
      <c r="AJ38">
        <v>3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1</v>
      </c>
      <c r="AR38">
        <v>2</v>
      </c>
      <c r="AS38">
        <v>3</v>
      </c>
      <c r="AT38">
        <v>2</v>
      </c>
      <c r="AU38">
        <v>2</v>
      </c>
      <c r="AV38">
        <v>1</v>
      </c>
      <c r="AW38">
        <v>6</v>
      </c>
      <c r="AX38">
        <v>6</v>
      </c>
      <c r="AY38">
        <v>4</v>
      </c>
      <c r="AZ38">
        <v>4</v>
      </c>
      <c r="BA38">
        <v>4</v>
      </c>
      <c r="BB38">
        <v>6</v>
      </c>
      <c r="BC38">
        <v>1</v>
      </c>
      <c r="BD38">
        <v>10</v>
      </c>
      <c r="BE38">
        <v>7</v>
      </c>
      <c r="BF38">
        <v>4</v>
      </c>
      <c r="BG38">
        <v>12</v>
      </c>
      <c r="BH38">
        <v>3</v>
      </c>
      <c r="BI38">
        <v>12</v>
      </c>
      <c r="BJ38">
        <v>12</v>
      </c>
      <c r="BK38">
        <v>2</v>
      </c>
      <c r="BL38">
        <v>5</v>
      </c>
      <c r="BM38">
        <v>4</v>
      </c>
      <c r="BN38">
        <v>3</v>
      </c>
      <c r="BO38">
        <v>5</v>
      </c>
      <c r="BX38">
        <v>1</v>
      </c>
      <c r="BY38">
        <v>3</v>
      </c>
      <c r="CF38">
        <v>17</v>
      </c>
      <c r="CH38">
        <f t="shared" si="0"/>
        <v>1</v>
      </c>
      <c r="CI38" s="1">
        <f t="shared" si="1"/>
        <v>2.6666666666666665</v>
      </c>
      <c r="CJ38">
        <f t="shared" si="2"/>
        <v>5</v>
      </c>
      <c r="CK38">
        <f t="shared" si="3"/>
        <v>1</v>
      </c>
      <c r="CL38" s="1">
        <f t="shared" si="4"/>
        <v>3.6666666666666665</v>
      </c>
      <c r="CM38" s="1">
        <f t="shared" si="5"/>
        <v>3.6666666666666665</v>
      </c>
      <c r="CO38" t="str">
        <f>IF(H38&gt;Tolerances!$C$5, "High Sat", "Low Sat")</f>
        <v>High Sat</v>
      </c>
      <c r="CP38" t="str">
        <f>IF(CM38&lt;Tolerances!$D$5, "High EL", "Low EL")</f>
        <v>High EL</v>
      </c>
      <c r="CQ38" t="str">
        <f t="shared" si="6"/>
        <v>Loyalist</v>
      </c>
      <c r="CR38" t="str">
        <f>IF(AND(CM38&lt;Tolerances!$D$9,'Respondent data Original'!H17&gt;Tolerances!$C$9),"Enthusiast",IF(AND(CM38&gt;Tolerances!$D$10,'Respondent data Original'!H17&lt;Tolerances!$C$10),"Agitator"))</f>
        <v>Enthusiast</v>
      </c>
    </row>
    <row r="39" spans="1:96">
      <c r="A39">
        <v>34</v>
      </c>
      <c r="B39" t="s">
        <v>70</v>
      </c>
      <c r="C39">
        <v>4</v>
      </c>
      <c r="D39">
        <v>1</v>
      </c>
      <c r="E39">
        <v>16</v>
      </c>
      <c r="F39">
        <v>1</v>
      </c>
      <c r="G39">
        <v>2</v>
      </c>
      <c r="H39">
        <v>11</v>
      </c>
      <c r="J39">
        <v>11</v>
      </c>
      <c r="L39">
        <v>11</v>
      </c>
      <c r="N39">
        <v>11</v>
      </c>
      <c r="P39">
        <v>4</v>
      </c>
      <c r="Q39">
        <v>1</v>
      </c>
      <c r="R39">
        <v>4</v>
      </c>
      <c r="S39">
        <v>1</v>
      </c>
      <c r="T39">
        <v>4</v>
      </c>
      <c r="U39">
        <v>4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4</v>
      </c>
      <c r="AE39">
        <v>2</v>
      </c>
      <c r="AF39">
        <v>11</v>
      </c>
      <c r="AG39">
        <v>1</v>
      </c>
      <c r="AI39">
        <v>1</v>
      </c>
      <c r="AJ39">
        <v>2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4</v>
      </c>
      <c r="AU39">
        <v>1</v>
      </c>
      <c r="AV39">
        <v>1</v>
      </c>
      <c r="AW39">
        <v>1</v>
      </c>
      <c r="AX39">
        <v>1</v>
      </c>
      <c r="AY39">
        <v>3</v>
      </c>
      <c r="AZ39">
        <v>1</v>
      </c>
      <c r="BA39">
        <v>4</v>
      </c>
      <c r="BB39">
        <v>1</v>
      </c>
      <c r="BC39">
        <v>1</v>
      </c>
      <c r="BD39">
        <v>4</v>
      </c>
      <c r="BE39">
        <v>1</v>
      </c>
      <c r="BF39">
        <v>12</v>
      </c>
      <c r="BG39">
        <v>1</v>
      </c>
      <c r="BH39">
        <v>1</v>
      </c>
      <c r="BI39">
        <v>12</v>
      </c>
      <c r="BJ39">
        <v>12</v>
      </c>
      <c r="BK39">
        <v>1</v>
      </c>
      <c r="BN39">
        <v>5</v>
      </c>
      <c r="BO39">
        <v>4</v>
      </c>
      <c r="BX39">
        <v>1</v>
      </c>
      <c r="BY39">
        <v>6</v>
      </c>
      <c r="BZ39">
        <v>5</v>
      </c>
      <c r="CA39">
        <v>4</v>
      </c>
      <c r="CB39">
        <v>3</v>
      </c>
      <c r="CF39">
        <v>16</v>
      </c>
      <c r="CH39">
        <f t="shared" si="0"/>
        <v>1</v>
      </c>
      <c r="CI39" s="1">
        <f t="shared" si="1"/>
        <v>0.94444444444444442</v>
      </c>
      <c r="CJ39">
        <f t="shared" si="2"/>
        <v>0</v>
      </c>
      <c r="CK39">
        <f t="shared" si="3"/>
        <v>5</v>
      </c>
      <c r="CL39" s="1">
        <f t="shared" si="4"/>
        <v>5.9444444444444446</v>
      </c>
      <c r="CM39" s="1">
        <f t="shared" si="5"/>
        <v>5.9444444444444446</v>
      </c>
      <c r="CO39" t="str">
        <f>IF(H39&gt;Tolerances!$C$5, "High Sat", "Low Sat")</f>
        <v>High Sat</v>
      </c>
      <c r="CP39" t="str">
        <f>IF(CM39&lt;Tolerances!$D$5, "High EL", "Low EL")</f>
        <v>High EL</v>
      </c>
      <c r="CQ39" t="str">
        <f t="shared" si="6"/>
        <v>Loyalist</v>
      </c>
      <c r="CR39" t="b">
        <f>IF(AND(CM39&lt;Tolerances!$D$9,'Respondent data Original'!H28&gt;Tolerances!$C$9),"Enthusiast",IF(AND(CM39&gt;Tolerances!$D$10,'Respondent data Original'!H28&lt;Tolerances!$C$10),"Agitator"))</f>
        <v>0</v>
      </c>
    </row>
    <row r="40" spans="1:96">
      <c r="A40">
        <v>41</v>
      </c>
      <c r="B40" t="s">
        <v>70</v>
      </c>
      <c r="C40">
        <v>3</v>
      </c>
      <c r="D40">
        <v>2</v>
      </c>
      <c r="E40">
        <v>16</v>
      </c>
      <c r="F40">
        <v>2</v>
      </c>
      <c r="G40">
        <v>2</v>
      </c>
      <c r="H40">
        <v>11</v>
      </c>
      <c r="J40">
        <v>11</v>
      </c>
      <c r="L40">
        <v>11</v>
      </c>
      <c r="N40">
        <v>11</v>
      </c>
      <c r="P40">
        <v>4</v>
      </c>
      <c r="Q40">
        <v>1</v>
      </c>
      <c r="R40">
        <v>1</v>
      </c>
      <c r="S40">
        <v>1</v>
      </c>
      <c r="T40">
        <v>1</v>
      </c>
      <c r="U40">
        <v>3</v>
      </c>
      <c r="V40">
        <v>2</v>
      </c>
      <c r="W40">
        <v>2</v>
      </c>
      <c r="X40">
        <v>1</v>
      </c>
      <c r="Y40">
        <v>1</v>
      </c>
      <c r="Z40">
        <v>3</v>
      </c>
      <c r="AA40">
        <v>1</v>
      </c>
      <c r="AB40">
        <v>2</v>
      </c>
      <c r="AC40">
        <v>1</v>
      </c>
      <c r="AD40">
        <v>2</v>
      </c>
      <c r="AE40">
        <v>1</v>
      </c>
      <c r="AF40">
        <v>1</v>
      </c>
      <c r="AG40">
        <v>2</v>
      </c>
      <c r="AH40">
        <v>2</v>
      </c>
      <c r="AI40">
        <v>3</v>
      </c>
      <c r="AJ40">
        <v>2</v>
      </c>
      <c r="AK40">
        <v>3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3</v>
      </c>
      <c r="AU40">
        <v>2</v>
      </c>
      <c r="AV40">
        <v>3</v>
      </c>
      <c r="AW40">
        <v>8</v>
      </c>
      <c r="AX40">
        <v>6</v>
      </c>
      <c r="AY40">
        <v>8</v>
      </c>
      <c r="AZ40">
        <v>6</v>
      </c>
      <c r="BA40">
        <v>8</v>
      </c>
      <c r="BB40">
        <v>6</v>
      </c>
      <c r="BC40">
        <v>6</v>
      </c>
      <c r="BD40">
        <v>9</v>
      </c>
      <c r="BE40">
        <v>1</v>
      </c>
      <c r="BF40">
        <v>12</v>
      </c>
      <c r="BG40">
        <v>12</v>
      </c>
      <c r="BH40">
        <v>12</v>
      </c>
      <c r="BI40">
        <v>12</v>
      </c>
      <c r="BJ40">
        <v>12</v>
      </c>
      <c r="BK40">
        <v>1</v>
      </c>
      <c r="BL40">
        <v>3</v>
      </c>
      <c r="BM40">
        <v>2</v>
      </c>
      <c r="BN40">
        <v>1</v>
      </c>
      <c r="BO40">
        <v>4</v>
      </c>
      <c r="BP40">
        <v>5</v>
      </c>
      <c r="BQ40">
        <v>3</v>
      </c>
      <c r="BX40">
        <v>1</v>
      </c>
      <c r="BY40">
        <v>3</v>
      </c>
      <c r="CF40">
        <v>16</v>
      </c>
      <c r="CH40">
        <f t="shared" si="0"/>
        <v>1</v>
      </c>
      <c r="CI40" s="1">
        <f t="shared" si="1"/>
        <v>3.2222222222222223</v>
      </c>
      <c r="CJ40">
        <f t="shared" si="2"/>
        <v>3</v>
      </c>
      <c r="CK40">
        <f t="shared" si="3"/>
        <v>3</v>
      </c>
      <c r="CL40" s="1">
        <f t="shared" si="4"/>
        <v>6.2222222222222223</v>
      </c>
      <c r="CM40" s="1">
        <f t="shared" si="5"/>
        <v>6.2222222222222223</v>
      </c>
      <c r="CO40" t="str">
        <f>IF(H40&gt;Tolerances!$C$5, "High Sat", "Low Sat")</f>
        <v>High Sat</v>
      </c>
      <c r="CP40" t="str">
        <f>IF(CM40&lt;Tolerances!$D$5, "High EL", "Low EL")</f>
        <v>High EL</v>
      </c>
      <c r="CQ40" t="str">
        <f t="shared" si="6"/>
        <v>Loyalist</v>
      </c>
      <c r="CR40" t="b">
        <f>IF(AND(CM40&lt;Tolerances!$D$9,'Respondent data Original'!H35&gt;Tolerances!$C$9),"Enthusiast",IF(AND(CM40&gt;Tolerances!$D$10,'Respondent data Original'!H35&lt;Tolerances!$C$10),"Agitator"))</f>
        <v>0</v>
      </c>
    </row>
    <row r="41" spans="1:96">
      <c r="A41">
        <v>46</v>
      </c>
      <c r="B41" t="s">
        <v>70</v>
      </c>
      <c r="C41">
        <v>3</v>
      </c>
      <c r="D41">
        <v>2</v>
      </c>
      <c r="E41">
        <v>16</v>
      </c>
      <c r="F41">
        <v>1</v>
      </c>
      <c r="G41">
        <v>1</v>
      </c>
      <c r="H41">
        <v>11</v>
      </c>
      <c r="J41">
        <v>11</v>
      </c>
      <c r="L41">
        <v>11</v>
      </c>
      <c r="N41">
        <v>11</v>
      </c>
      <c r="P41">
        <v>6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5</v>
      </c>
      <c r="AX41">
        <v>5</v>
      </c>
      <c r="AY41">
        <v>4</v>
      </c>
      <c r="AZ41">
        <v>8</v>
      </c>
      <c r="BA41">
        <v>5</v>
      </c>
      <c r="BB41">
        <v>3</v>
      </c>
      <c r="BC41">
        <v>3</v>
      </c>
      <c r="BD41">
        <v>11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N41">
        <v>5</v>
      </c>
      <c r="BO41">
        <v>10</v>
      </c>
      <c r="BX41">
        <v>1</v>
      </c>
      <c r="BY41">
        <v>4</v>
      </c>
      <c r="CF41">
        <v>13</v>
      </c>
      <c r="CH41">
        <f t="shared" si="0"/>
        <v>1</v>
      </c>
      <c r="CI41" s="1">
        <f t="shared" si="1"/>
        <v>2.5</v>
      </c>
      <c r="CJ41">
        <f t="shared" si="2"/>
        <v>0</v>
      </c>
      <c r="CK41">
        <f t="shared" si="3"/>
        <v>5</v>
      </c>
      <c r="CL41" s="1">
        <f t="shared" si="4"/>
        <v>7.5</v>
      </c>
      <c r="CM41" s="1">
        <f t="shared" si="5"/>
        <v>7.5</v>
      </c>
      <c r="CO41" t="str">
        <f>IF(H41&gt;Tolerances!$C$5, "High Sat", "Low Sat")</f>
        <v>High Sat</v>
      </c>
      <c r="CP41" t="str">
        <f>IF(CM41&lt;Tolerances!$D$5, "High EL", "Low EL")</f>
        <v>High EL</v>
      </c>
      <c r="CQ41" t="str">
        <f t="shared" si="6"/>
        <v>Loyalist</v>
      </c>
      <c r="CR41" t="b">
        <f>IF(AND(CM41&lt;Tolerances!$D$9,'Respondent data Original'!H40&gt;Tolerances!$C$9),"Enthusiast",IF(AND(CM41&gt;Tolerances!$D$10,'Respondent data Original'!H40&lt;Tolerances!$C$10),"Agitator"))</f>
        <v>0</v>
      </c>
    </row>
    <row r="42" spans="1:96">
      <c r="A42">
        <v>50</v>
      </c>
      <c r="B42" t="s">
        <v>70</v>
      </c>
      <c r="C42">
        <v>4</v>
      </c>
      <c r="D42">
        <v>1</v>
      </c>
      <c r="E42">
        <v>16</v>
      </c>
      <c r="F42">
        <v>2</v>
      </c>
      <c r="G42">
        <v>1</v>
      </c>
      <c r="H42">
        <v>11</v>
      </c>
      <c r="J42">
        <v>11</v>
      </c>
      <c r="L42">
        <v>11</v>
      </c>
      <c r="N42">
        <v>11</v>
      </c>
      <c r="P42">
        <v>2</v>
      </c>
      <c r="Q42">
        <v>1</v>
      </c>
      <c r="R42">
        <v>1</v>
      </c>
      <c r="S42">
        <v>2</v>
      </c>
      <c r="T42">
        <v>3</v>
      </c>
      <c r="U42">
        <v>4</v>
      </c>
      <c r="V42">
        <v>2</v>
      </c>
      <c r="W42">
        <v>4</v>
      </c>
      <c r="X42">
        <v>2</v>
      </c>
      <c r="Y42">
        <v>2</v>
      </c>
      <c r="Z42">
        <v>5</v>
      </c>
      <c r="AA42">
        <v>2</v>
      </c>
      <c r="AB42">
        <v>2</v>
      </c>
      <c r="AC42">
        <v>3</v>
      </c>
      <c r="AD42">
        <v>5</v>
      </c>
      <c r="AE42">
        <v>3</v>
      </c>
      <c r="AF42">
        <v>6</v>
      </c>
      <c r="AG42">
        <v>1</v>
      </c>
      <c r="AH42">
        <v>1</v>
      </c>
      <c r="AI42">
        <v>2</v>
      </c>
      <c r="AJ42">
        <v>1</v>
      </c>
      <c r="AK42">
        <v>2</v>
      </c>
      <c r="AL42">
        <v>2</v>
      </c>
      <c r="AM42">
        <v>2</v>
      </c>
      <c r="AN42">
        <v>1</v>
      </c>
      <c r="AO42">
        <v>2</v>
      </c>
      <c r="AP42">
        <v>2</v>
      </c>
      <c r="AQ42">
        <v>1</v>
      </c>
      <c r="AR42">
        <v>2</v>
      </c>
      <c r="AS42">
        <v>2</v>
      </c>
      <c r="AT42">
        <v>2</v>
      </c>
      <c r="AU42">
        <v>2</v>
      </c>
      <c r="AV42">
        <v>1</v>
      </c>
      <c r="AW42">
        <v>6</v>
      </c>
      <c r="AX42">
        <v>6</v>
      </c>
      <c r="AY42">
        <v>6</v>
      </c>
      <c r="AZ42">
        <v>6</v>
      </c>
      <c r="BA42">
        <v>4</v>
      </c>
      <c r="BB42">
        <v>6</v>
      </c>
      <c r="BC42">
        <v>1</v>
      </c>
      <c r="BD42">
        <v>6</v>
      </c>
      <c r="BE42">
        <v>1</v>
      </c>
      <c r="BF42">
        <v>6</v>
      </c>
      <c r="BG42">
        <v>12</v>
      </c>
      <c r="BH42">
        <v>12</v>
      </c>
      <c r="BI42">
        <v>12</v>
      </c>
      <c r="BJ42">
        <v>12</v>
      </c>
      <c r="BK42">
        <v>2</v>
      </c>
      <c r="BL42">
        <v>3</v>
      </c>
      <c r="BM42">
        <v>3</v>
      </c>
      <c r="BN42">
        <v>1</v>
      </c>
      <c r="BO42">
        <v>2</v>
      </c>
      <c r="BP42">
        <v>6</v>
      </c>
      <c r="BQ42">
        <v>5</v>
      </c>
      <c r="BX42">
        <v>1</v>
      </c>
      <c r="BY42">
        <v>7</v>
      </c>
      <c r="BZ42">
        <v>3</v>
      </c>
      <c r="CA42">
        <v>6</v>
      </c>
      <c r="CF42">
        <v>13</v>
      </c>
      <c r="CH42">
        <f t="shared" si="0"/>
        <v>1</v>
      </c>
      <c r="CI42" s="1">
        <f t="shared" si="1"/>
        <v>2.3333333333333335</v>
      </c>
      <c r="CJ42">
        <f t="shared" si="2"/>
        <v>3</v>
      </c>
      <c r="CK42">
        <f t="shared" si="3"/>
        <v>3</v>
      </c>
      <c r="CL42" s="1">
        <f t="shared" si="4"/>
        <v>5.3333333333333339</v>
      </c>
      <c r="CM42" s="1">
        <f t="shared" si="5"/>
        <v>5.3333333333333339</v>
      </c>
      <c r="CO42" t="str">
        <f>IF(H42&gt;Tolerances!$C$5, "High Sat", "Low Sat")</f>
        <v>High Sat</v>
      </c>
      <c r="CP42" t="str">
        <f>IF(CM42&lt;Tolerances!$D$5, "High EL", "Low EL")</f>
        <v>High EL</v>
      </c>
      <c r="CQ42" t="str">
        <f t="shared" si="6"/>
        <v>Loyalist</v>
      </c>
      <c r="CR42" t="b">
        <f>IF(AND(CM42&lt;Tolerances!$D$9,'Respondent data Original'!H44&gt;Tolerances!$C$9),"Enthusiast",IF(AND(CM42&gt;Tolerances!$D$10,'Respondent data Original'!H44&lt;Tolerances!$C$10),"Agitator"))</f>
        <v>0</v>
      </c>
    </row>
    <row r="43" spans="1:96">
      <c r="A43">
        <v>54</v>
      </c>
      <c r="B43" t="s">
        <v>70</v>
      </c>
      <c r="C43">
        <v>4</v>
      </c>
      <c r="D43">
        <v>2</v>
      </c>
      <c r="E43">
        <v>16</v>
      </c>
      <c r="F43">
        <v>2</v>
      </c>
      <c r="G43">
        <v>3</v>
      </c>
      <c r="H43">
        <v>9</v>
      </c>
      <c r="J43">
        <v>8</v>
      </c>
      <c r="L43">
        <v>8</v>
      </c>
      <c r="N43">
        <v>7</v>
      </c>
      <c r="P43">
        <v>1</v>
      </c>
      <c r="Q43">
        <v>1</v>
      </c>
      <c r="R43">
        <v>1</v>
      </c>
      <c r="S43">
        <v>1</v>
      </c>
      <c r="T43">
        <v>2</v>
      </c>
      <c r="U43">
        <v>1</v>
      </c>
      <c r="V43">
        <v>1</v>
      </c>
      <c r="W43">
        <v>1</v>
      </c>
      <c r="X43">
        <v>1</v>
      </c>
      <c r="Y43">
        <v>2</v>
      </c>
      <c r="Z43">
        <v>2</v>
      </c>
      <c r="AA43">
        <v>1</v>
      </c>
      <c r="AB43">
        <v>2</v>
      </c>
      <c r="AC43">
        <v>2</v>
      </c>
      <c r="AD43">
        <v>2</v>
      </c>
      <c r="AE43">
        <v>3</v>
      </c>
      <c r="AF43">
        <v>8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3</v>
      </c>
      <c r="AT43">
        <v>2</v>
      </c>
      <c r="AU43">
        <v>2</v>
      </c>
      <c r="AV43">
        <v>1</v>
      </c>
      <c r="AW43">
        <v>8</v>
      </c>
      <c r="AX43">
        <v>10</v>
      </c>
      <c r="AY43">
        <v>8</v>
      </c>
      <c r="AZ43">
        <v>10</v>
      </c>
      <c r="BA43">
        <v>10</v>
      </c>
      <c r="BB43">
        <v>4</v>
      </c>
      <c r="BC43">
        <v>5</v>
      </c>
      <c r="BD43">
        <v>11</v>
      </c>
      <c r="BE43">
        <v>3</v>
      </c>
      <c r="BF43">
        <v>3</v>
      </c>
      <c r="BG43">
        <v>3</v>
      </c>
      <c r="BH43">
        <v>4</v>
      </c>
      <c r="BI43">
        <v>12</v>
      </c>
      <c r="BJ43">
        <v>12</v>
      </c>
      <c r="BK43">
        <v>4</v>
      </c>
      <c r="BL43">
        <v>3</v>
      </c>
      <c r="BM43">
        <v>1</v>
      </c>
      <c r="BO43">
        <v>5</v>
      </c>
      <c r="BP43">
        <v>6</v>
      </c>
      <c r="BX43">
        <v>2</v>
      </c>
      <c r="CF43">
        <v>14</v>
      </c>
      <c r="CH43">
        <f t="shared" si="0"/>
        <v>2</v>
      </c>
      <c r="CI43" s="1">
        <f t="shared" si="1"/>
        <v>3.8333333333333335</v>
      </c>
      <c r="CJ43">
        <f t="shared" si="2"/>
        <v>3</v>
      </c>
      <c r="CK43">
        <f t="shared" si="3"/>
        <v>3</v>
      </c>
      <c r="CL43" s="1">
        <f t="shared" si="4"/>
        <v>6.8333333333333339</v>
      </c>
      <c r="CM43" s="1">
        <f t="shared" si="5"/>
        <v>13.666666666666668</v>
      </c>
      <c r="CO43" t="str">
        <f>IF(H43&gt;Tolerances!$C$5, "High Sat", "Low Sat")</f>
        <v>High Sat</v>
      </c>
      <c r="CP43" t="str">
        <f>IF(CM43&lt;Tolerances!$D$5, "High EL", "Low EL")</f>
        <v>Low EL</v>
      </c>
      <c r="CQ43" t="str">
        <f t="shared" si="6"/>
        <v>Mercenary</v>
      </c>
      <c r="CR43" t="b">
        <f>IF(AND(CM43&lt;Tolerances!$D$9,'Respondent data Original'!H48&gt;Tolerances!$C$9),"Enthusiast",IF(AND(CM43&gt;Tolerances!$D$10,'Respondent data Original'!H48&lt;Tolerances!$C$10),"Agitator"))</f>
        <v>0</v>
      </c>
    </row>
    <row r="44" spans="1:96">
      <c r="A44">
        <v>63</v>
      </c>
      <c r="B44" t="s">
        <v>70</v>
      </c>
      <c r="C44">
        <v>4</v>
      </c>
      <c r="D44">
        <v>2</v>
      </c>
      <c r="E44">
        <v>16</v>
      </c>
      <c r="F44">
        <v>1</v>
      </c>
      <c r="G44">
        <v>1</v>
      </c>
      <c r="H44">
        <v>10</v>
      </c>
      <c r="J44">
        <v>10</v>
      </c>
      <c r="L44">
        <v>10</v>
      </c>
      <c r="N44">
        <v>10</v>
      </c>
      <c r="P44">
        <v>5</v>
      </c>
      <c r="Q44">
        <v>3</v>
      </c>
      <c r="S44">
        <v>1</v>
      </c>
      <c r="T44">
        <v>3</v>
      </c>
      <c r="V44">
        <v>3</v>
      </c>
      <c r="W44">
        <v>2</v>
      </c>
      <c r="X44">
        <v>1</v>
      </c>
      <c r="Y44">
        <v>3</v>
      </c>
      <c r="Z44">
        <v>2</v>
      </c>
      <c r="AA44">
        <v>2</v>
      </c>
      <c r="AB44">
        <v>3</v>
      </c>
      <c r="AC44">
        <v>3</v>
      </c>
      <c r="AD44">
        <v>2</v>
      </c>
      <c r="AE44">
        <v>3</v>
      </c>
      <c r="AF44">
        <v>7</v>
      </c>
      <c r="AG44">
        <v>3</v>
      </c>
      <c r="AI44">
        <v>1</v>
      </c>
      <c r="AJ44">
        <v>2</v>
      </c>
      <c r="AL44">
        <v>3</v>
      </c>
      <c r="AM44">
        <v>2</v>
      </c>
      <c r="AN44">
        <v>1</v>
      </c>
      <c r="AO44">
        <v>4</v>
      </c>
      <c r="AP44">
        <v>2</v>
      </c>
      <c r="AQ44">
        <v>2</v>
      </c>
      <c r="AR44">
        <v>2</v>
      </c>
      <c r="AS44">
        <v>3</v>
      </c>
      <c r="AT44">
        <v>2</v>
      </c>
      <c r="AU44">
        <v>4</v>
      </c>
      <c r="AV44">
        <v>1</v>
      </c>
      <c r="AW44">
        <v>2</v>
      </c>
      <c r="AX44">
        <v>3</v>
      </c>
      <c r="AY44">
        <v>8</v>
      </c>
      <c r="AZ44">
        <v>7</v>
      </c>
      <c r="BA44">
        <v>8</v>
      </c>
      <c r="BB44">
        <v>2</v>
      </c>
      <c r="BC44">
        <v>1</v>
      </c>
      <c r="BD44">
        <v>9</v>
      </c>
      <c r="BE44">
        <v>1</v>
      </c>
      <c r="BF44">
        <v>12</v>
      </c>
      <c r="BG44">
        <v>12</v>
      </c>
      <c r="BH44">
        <v>12</v>
      </c>
      <c r="BI44">
        <v>12</v>
      </c>
      <c r="BJ44">
        <v>12</v>
      </c>
      <c r="BK44">
        <v>1</v>
      </c>
      <c r="BL44">
        <v>5</v>
      </c>
      <c r="BM44">
        <v>5</v>
      </c>
      <c r="BN44">
        <v>5</v>
      </c>
      <c r="BO44">
        <v>10</v>
      </c>
      <c r="BX44">
        <v>1</v>
      </c>
      <c r="BY44">
        <v>6</v>
      </c>
      <c r="CF44">
        <v>16</v>
      </c>
      <c r="CH44">
        <f t="shared" si="0"/>
        <v>1</v>
      </c>
      <c r="CI44" s="1">
        <f t="shared" si="1"/>
        <v>2.2777777777777777</v>
      </c>
      <c r="CJ44">
        <f t="shared" si="2"/>
        <v>5</v>
      </c>
      <c r="CK44">
        <f t="shared" si="3"/>
        <v>1</v>
      </c>
      <c r="CL44" s="1">
        <f t="shared" si="4"/>
        <v>3.2777777777777777</v>
      </c>
      <c r="CM44" s="1">
        <f t="shared" si="5"/>
        <v>3.2777777777777777</v>
      </c>
      <c r="CO44" t="str">
        <f>IF(H44&gt;Tolerances!$C$5, "High Sat", "Low Sat")</f>
        <v>High Sat</v>
      </c>
      <c r="CP44" t="str">
        <f>IF(CM44&lt;Tolerances!$D$5, "High EL", "Low EL")</f>
        <v>High EL</v>
      </c>
      <c r="CQ44" t="str">
        <f t="shared" si="6"/>
        <v>Loyalist</v>
      </c>
      <c r="CR44" t="str">
        <f>IF(AND(CM44&lt;Tolerances!$D$9,'Respondent data Original'!H57&gt;Tolerances!$C$9),"Enthusiast",IF(AND(CM44&gt;Tolerances!$D$10,'Respondent data Original'!H57&lt;Tolerances!$C$10),"Agitator"))</f>
        <v>Enthusiast</v>
      </c>
    </row>
    <row r="45" spans="1:96">
      <c r="A45">
        <v>101</v>
      </c>
      <c r="B45" t="s">
        <v>70</v>
      </c>
      <c r="C45">
        <v>2</v>
      </c>
      <c r="D45">
        <v>2</v>
      </c>
      <c r="E45">
        <v>16</v>
      </c>
      <c r="F45">
        <v>1</v>
      </c>
      <c r="G45">
        <v>4</v>
      </c>
      <c r="H45">
        <v>10</v>
      </c>
      <c r="J45">
        <v>10</v>
      </c>
      <c r="L45">
        <v>10</v>
      </c>
      <c r="N45">
        <v>9</v>
      </c>
      <c r="P45">
        <v>3</v>
      </c>
      <c r="Q45">
        <v>2</v>
      </c>
      <c r="R45">
        <v>3</v>
      </c>
      <c r="S45">
        <v>2</v>
      </c>
      <c r="T45">
        <v>1</v>
      </c>
      <c r="U45">
        <v>1</v>
      </c>
      <c r="V45">
        <v>1</v>
      </c>
      <c r="W45">
        <v>1</v>
      </c>
      <c r="X45">
        <v>1</v>
      </c>
      <c r="Y45">
        <v>2</v>
      </c>
      <c r="Z45">
        <v>2</v>
      </c>
      <c r="AA45">
        <v>1</v>
      </c>
      <c r="AB45">
        <v>1</v>
      </c>
      <c r="AC45">
        <v>1</v>
      </c>
      <c r="AD45">
        <v>2</v>
      </c>
      <c r="AE45">
        <v>2</v>
      </c>
      <c r="AF45">
        <v>9</v>
      </c>
      <c r="AG45">
        <v>2</v>
      </c>
      <c r="AH45">
        <v>2</v>
      </c>
      <c r="AI45">
        <v>1</v>
      </c>
      <c r="AJ45">
        <v>2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3</v>
      </c>
      <c r="AS45">
        <v>1</v>
      </c>
      <c r="AT45">
        <v>2</v>
      </c>
      <c r="AU45">
        <v>2</v>
      </c>
      <c r="AV45">
        <v>1</v>
      </c>
      <c r="AW45">
        <v>3</v>
      </c>
      <c r="AX45">
        <v>6</v>
      </c>
      <c r="AY45">
        <v>5</v>
      </c>
      <c r="AZ45">
        <v>6</v>
      </c>
      <c r="BA45">
        <v>7</v>
      </c>
      <c r="BB45">
        <v>2</v>
      </c>
      <c r="BC45">
        <v>2</v>
      </c>
      <c r="BD45">
        <v>6</v>
      </c>
      <c r="BE45">
        <v>3</v>
      </c>
      <c r="BF45">
        <v>4</v>
      </c>
      <c r="BG45">
        <v>4</v>
      </c>
      <c r="BH45">
        <v>2</v>
      </c>
      <c r="BI45">
        <v>12</v>
      </c>
      <c r="BJ45">
        <v>3</v>
      </c>
      <c r="BK45">
        <v>2</v>
      </c>
      <c r="BL45">
        <v>3</v>
      </c>
      <c r="BM45">
        <v>1</v>
      </c>
      <c r="BO45">
        <v>2</v>
      </c>
      <c r="BP45">
        <v>5</v>
      </c>
      <c r="BQ45">
        <v>3</v>
      </c>
      <c r="BX45">
        <v>2</v>
      </c>
      <c r="CF45">
        <v>18</v>
      </c>
      <c r="CH45">
        <f t="shared" si="0"/>
        <v>2</v>
      </c>
      <c r="CI45" s="1">
        <f t="shared" si="1"/>
        <v>2.2222222222222223</v>
      </c>
      <c r="CJ45">
        <f t="shared" si="2"/>
        <v>3</v>
      </c>
      <c r="CK45">
        <f t="shared" si="3"/>
        <v>3</v>
      </c>
      <c r="CL45" s="1">
        <f t="shared" si="4"/>
        <v>5.2222222222222223</v>
      </c>
      <c r="CM45" s="1">
        <f t="shared" si="5"/>
        <v>10.444444444444445</v>
      </c>
      <c r="CO45" t="str">
        <f>IF(H45&gt;Tolerances!$C$5, "High Sat", "Low Sat")</f>
        <v>High Sat</v>
      </c>
      <c r="CP45" t="str">
        <f>IF(CM45&lt;Tolerances!$D$5, "High EL", "Low EL")</f>
        <v>High EL</v>
      </c>
      <c r="CQ45" t="str">
        <f t="shared" si="6"/>
        <v>Loyalist</v>
      </c>
      <c r="CR45" t="b">
        <f>IF(AND(CM45&lt;Tolerances!$D$9,'Respondent data Original'!H87&gt;Tolerances!$C$9),"Enthusiast",IF(AND(CM45&gt;Tolerances!$D$10,'Respondent data Original'!H87&lt;Tolerances!$C$10),"Agitator"))</f>
        <v>0</v>
      </c>
    </row>
    <row r="46" spans="1:96">
      <c r="A46">
        <v>159</v>
      </c>
      <c r="B46" t="s">
        <v>70</v>
      </c>
      <c r="C46">
        <v>5</v>
      </c>
      <c r="D46">
        <v>1</v>
      </c>
      <c r="E46">
        <v>16</v>
      </c>
      <c r="F46">
        <v>1</v>
      </c>
      <c r="G46">
        <v>1</v>
      </c>
      <c r="H46">
        <v>10</v>
      </c>
      <c r="J46">
        <v>9</v>
      </c>
      <c r="L46">
        <v>8</v>
      </c>
      <c r="N46">
        <v>9</v>
      </c>
      <c r="P46">
        <v>2</v>
      </c>
      <c r="Q46">
        <v>2</v>
      </c>
      <c r="R46">
        <v>1</v>
      </c>
      <c r="S46">
        <v>1</v>
      </c>
      <c r="T46">
        <v>3</v>
      </c>
      <c r="U46">
        <v>1</v>
      </c>
      <c r="V46">
        <v>2</v>
      </c>
      <c r="W46">
        <v>2</v>
      </c>
      <c r="X46">
        <v>2</v>
      </c>
      <c r="Y46">
        <v>1</v>
      </c>
      <c r="Z46">
        <v>1</v>
      </c>
      <c r="AA46">
        <v>1</v>
      </c>
      <c r="AB46">
        <v>1</v>
      </c>
      <c r="AC46">
        <v>3</v>
      </c>
      <c r="AD46">
        <v>3</v>
      </c>
      <c r="AE46">
        <v>2</v>
      </c>
      <c r="AF46">
        <v>8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8</v>
      </c>
      <c r="AX46">
        <v>11</v>
      </c>
      <c r="AY46">
        <v>11</v>
      </c>
      <c r="AZ46">
        <v>8</v>
      </c>
      <c r="BA46">
        <v>11</v>
      </c>
      <c r="BB46">
        <v>10</v>
      </c>
      <c r="BC46">
        <v>11</v>
      </c>
      <c r="BD46">
        <v>11</v>
      </c>
      <c r="BE46">
        <v>1</v>
      </c>
      <c r="BF46">
        <v>12</v>
      </c>
      <c r="BG46">
        <v>12</v>
      </c>
      <c r="BH46">
        <v>3</v>
      </c>
      <c r="BI46">
        <v>12</v>
      </c>
      <c r="BJ46">
        <v>12</v>
      </c>
      <c r="BK46">
        <v>1</v>
      </c>
      <c r="BL46">
        <v>2</v>
      </c>
      <c r="BM46">
        <v>1</v>
      </c>
      <c r="BO46">
        <v>5</v>
      </c>
      <c r="BP46">
        <v>6</v>
      </c>
      <c r="BX46">
        <v>1</v>
      </c>
      <c r="BY46">
        <v>3</v>
      </c>
      <c r="CF46">
        <v>13</v>
      </c>
      <c r="CH46">
        <f t="shared" si="0"/>
        <v>1</v>
      </c>
      <c r="CI46" s="1">
        <f t="shared" si="1"/>
        <v>4.5555555555555554</v>
      </c>
      <c r="CJ46">
        <f t="shared" si="2"/>
        <v>2</v>
      </c>
      <c r="CK46">
        <f t="shared" si="3"/>
        <v>4</v>
      </c>
      <c r="CL46" s="1">
        <f t="shared" si="4"/>
        <v>8.5555555555555554</v>
      </c>
      <c r="CM46" s="1">
        <f t="shared" si="5"/>
        <v>8.5555555555555554</v>
      </c>
      <c r="CO46" t="str">
        <f>IF(H46&gt;Tolerances!$C$5, "High Sat", "Low Sat")</f>
        <v>High Sat</v>
      </c>
      <c r="CP46" t="str">
        <f>IF(CM46&lt;Tolerances!$D$5, "High EL", "Low EL")</f>
        <v>High EL</v>
      </c>
      <c r="CQ46" t="str">
        <f t="shared" si="6"/>
        <v>Loyalist</v>
      </c>
      <c r="CR46" t="b">
        <f>IF(AND(CM46&lt;Tolerances!$D$9,'Respondent data Original'!H140&gt;Tolerances!$C$9),"Enthusiast",IF(AND(CM46&gt;Tolerances!$D$10,'Respondent data Original'!H140&lt;Tolerances!$C$10),"Agitator"))</f>
        <v>0</v>
      </c>
    </row>
    <row r="47" spans="1:96">
      <c r="A47">
        <v>160</v>
      </c>
      <c r="B47" t="s">
        <v>70</v>
      </c>
      <c r="C47">
        <v>3</v>
      </c>
      <c r="D47">
        <v>2</v>
      </c>
      <c r="E47">
        <v>16</v>
      </c>
      <c r="F47">
        <v>2</v>
      </c>
      <c r="G47">
        <v>3</v>
      </c>
      <c r="H47">
        <v>11</v>
      </c>
      <c r="J47">
        <v>11</v>
      </c>
      <c r="L47">
        <v>11</v>
      </c>
      <c r="N47">
        <v>11</v>
      </c>
      <c r="P47">
        <v>4</v>
      </c>
      <c r="Q47">
        <v>1</v>
      </c>
      <c r="S47">
        <v>2</v>
      </c>
      <c r="U47">
        <v>4</v>
      </c>
      <c r="V47">
        <v>3</v>
      </c>
      <c r="W47">
        <v>3</v>
      </c>
      <c r="X47">
        <v>2</v>
      </c>
      <c r="Y47">
        <v>2</v>
      </c>
      <c r="Z47">
        <v>4</v>
      </c>
      <c r="AA47">
        <v>3</v>
      </c>
      <c r="AB47">
        <v>3</v>
      </c>
      <c r="AC47">
        <v>4</v>
      </c>
      <c r="AD47">
        <v>5</v>
      </c>
      <c r="AE47">
        <v>4</v>
      </c>
      <c r="AF47">
        <v>1</v>
      </c>
      <c r="AG47">
        <v>1</v>
      </c>
      <c r="AI47">
        <v>2</v>
      </c>
      <c r="AK47">
        <v>3</v>
      </c>
      <c r="AL47">
        <v>1</v>
      </c>
      <c r="AM47">
        <v>2</v>
      </c>
      <c r="AN47">
        <v>1</v>
      </c>
      <c r="AO47">
        <v>2</v>
      </c>
      <c r="AP47">
        <v>2</v>
      </c>
      <c r="AQ47">
        <v>2</v>
      </c>
      <c r="AR47">
        <v>2</v>
      </c>
      <c r="AS47">
        <v>3</v>
      </c>
      <c r="AU47">
        <v>3</v>
      </c>
      <c r="AV47">
        <v>1</v>
      </c>
      <c r="AW47">
        <v>2</v>
      </c>
      <c r="AX47">
        <v>8</v>
      </c>
      <c r="AY47">
        <v>9</v>
      </c>
      <c r="AZ47">
        <v>6</v>
      </c>
      <c r="BA47">
        <v>9</v>
      </c>
      <c r="BB47">
        <v>5</v>
      </c>
      <c r="BC47">
        <v>1</v>
      </c>
      <c r="BD47">
        <v>11</v>
      </c>
      <c r="BE47">
        <v>1</v>
      </c>
      <c r="BF47">
        <v>1</v>
      </c>
      <c r="BG47">
        <v>11</v>
      </c>
      <c r="BH47">
        <v>12</v>
      </c>
      <c r="BI47">
        <v>12</v>
      </c>
      <c r="BJ47">
        <v>12</v>
      </c>
      <c r="BK47">
        <v>2</v>
      </c>
      <c r="BN47">
        <v>5</v>
      </c>
      <c r="BO47">
        <v>10</v>
      </c>
      <c r="BX47">
        <v>1</v>
      </c>
      <c r="BY47">
        <v>6</v>
      </c>
      <c r="CF47">
        <v>14</v>
      </c>
      <c r="CH47">
        <f t="shared" si="0"/>
        <v>1</v>
      </c>
      <c r="CI47" s="1">
        <f t="shared" si="1"/>
        <v>2.8888888888888888</v>
      </c>
      <c r="CJ47">
        <f t="shared" si="2"/>
        <v>0</v>
      </c>
      <c r="CK47">
        <f t="shared" si="3"/>
        <v>5</v>
      </c>
      <c r="CL47" s="1">
        <f t="shared" si="4"/>
        <v>7.8888888888888893</v>
      </c>
      <c r="CM47" s="1">
        <f t="shared" si="5"/>
        <v>7.8888888888888893</v>
      </c>
      <c r="CO47" t="str">
        <f>IF(H47&gt;Tolerances!$C$5, "High Sat", "Low Sat")</f>
        <v>High Sat</v>
      </c>
      <c r="CP47" t="str">
        <f>IF(CM47&lt;Tolerances!$D$5, "High EL", "Low EL")</f>
        <v>High EL</v>
      </c>
      <c r="CQ47" t="str">
        <f t="shared" si="6"/>
        <v>Loyalist</v>
      </c>
      <c r="CR47" t="b">
        <f>IF(AND(CM47&lt;Tolerances!$D$9,'Respondent data Original'!H141&gt;Tolerances!$C$9),"Enthusiast",IF(AND(CM47&gt;Tolerances!$D$10,'Respondent data Original'!H141&lt;Tolerances!$C$10),"Agitator"))</f>
        <v>0</v>
      </c>
    </row>
    <row r="48" spans="1:96">
      <c r="A48">
        <v>178</v>
      </c>
      <c r="B48" t="s">
        <v>70</v>
      </c>
      <c r="C48">
        <v>5</v>
      </c>
      <c r="D48">
        <v>1</v>
      </c>
      <c r="E48">
        <v>16</v>
      </c>
      <c r="F48">
        <v>1</v>
      </c>
      <c r="G48">
        <v>1</v>
      </c>
      <c r="H48">
        <v>9</v>
      </c>
      <c r="J48">
        <v>8</v>
      </c>
      <c r="L48">
        <v>9</v>
      </c>
      <c r="N48">
        <v>6</v>
      </c>
      <c r="P48">
        <v>3</v>
      </c>
      <c r="Q48">
        <v>1</v>
      </c>
      <c r="S48">
        <v>3</v>
      </c>
      <c r="T48">
        <v>5</v>
      </c>
      <c r="V48">
        <v>1</v>
      </c>
      <c r="W48">
        <v>3</v>
      </c>
      <c r="X48">
        <v>1</v>
      </c>
      <c r="Y48">
        <v>2</v>
      </c>
      <c r="Z48">
        <v>5</v>
      </c>
      <c r="AA48">
        <v>1</v>
      </c>
      <c r="AB48">
        <v>3</v>
      </c>
      <c r="AC48">
        <v>4</v>
      </c>
      <c r="AD48">
        <v>4</v>
      </c>
      <c r="AE48">
        <v>3</v>
      </c>
      <c r="AF48">
        <v>1</v>
      </c>
      <c r="AG48">
        <v>1</v>
      </c>
      <c r="AI48">
        <v>3</v>
      </c>
      <c r="AJ48">
        <v>3</v>
      </c>
      <c r="AL48">
        <v>3</v>
      </c>
      <c r="AM48">
        <v>2</v>
      </c>
      <c r="AN48">
        <v>2</v>
      </c>
      <c r="AO48">
        <v>4</v>
      </c>
      <c r="AP48">
        <v>3</v>
      </c>
      <c r="AQ48">
        <v>2</v>
      </c>
      <c r="AR48">
        <v>3</v>
      </c>
      <c r="AS48">
        <v>4</v>
      </c>
      <c r="AU48">
        <v>3</v>
      </c>
      <c r="AV48">
        <v>2</v>
      </c>
      <c r="AW48">
        <v>7</v>
      </c>
      <c r="AX48">
        <v>11</v>
      </c>
      <c r="AY48">
        <v>10</v>
      </c>
      <c r="AZ48">
        <v>10</v>
      </c>
      <c r="BA48">
        <v>9</v>
      </c>
      <c r="BB48">
        <v>6</v>
      </c>
      <c r="BC48">
        <v>1</v>
      </c>
      <c r="BD48">
        <v>11</v>
      </c>
      <c r="BE48">
        <v>1</v>
      </c>
      <c r="BF48">
        <v>12</v>
      </c>
      <c r="BG48">
        <v>12</v>
      </c>
      <c r="BH48">
        <v>12</v>
      </c>
      <c r="BI48">
        <v>12</v>
      </c>
      <c r="BJ48">
        <v>12</v>
      </c>
      <c r="BK48">
        <v>1</v>
      </c>
      <c r="BL48">
        <v>2</v>
      </c>
      <c r="BM48">
        <v>1</v>
      </c>
      <c r="BO48">
        <v>5</v>
      </c>
      <c r="BP48">
        <v>6</v>
      </c>
      <c r="BX48">
        <v>1</v>
      </c>
      <c r="BY48">
        <v>5</v>
      </c>
      <c r="BZ48">
        <v>6</v>
      </c>
      <c r="CF48">
        <v>13</v>
      </c>
      <c r="CH48">
        <f t="shared" si="0"/>
        <v>1</v>
      </c>
      <c r="CI48" s="1">
        <f t="shared" si="1"/>
        <v>3.6666666666666665</v>
      </c>
      <c r="CJ48">
        <f t="shared" si="2"/>
        <v>2</v>
      </c>
      <c r="CK48">
        <f t="shared" si="3"/>
        <v>4</v>
      </c>
      <c r="CL48" s="1">
        <f t="shared" si="4"/>
        <v>7.6666666666666661</v>
      </c>
      <c r="CM48" s="1">
        <f t="shared" si="5"/>
        <v>7.6666666666666661</v>
      </c>
      <c r="CO48" t="str">
        <f>IF(H48&gt;Tolerances!$C$5, "High Sat", "Low Sat")</f>
        <v>High Sat</v>
      </c>
      <c r="CP48" t="str">
        <f>IF(CM48&lt;Tolerances!$D$5, "High EL", "Low EL")</f>
        <v>High EL</v>
      </c>
      <c r="CQ48" t="str">
        <f t="shared" si="6"/>
        <v>Loyalist</v>
      </c>
      <c r="CR48" t="b">
        <f>IF(AND(CM48&lt;Tolerances!$D$9,'Respondent data Original'!H159&gt;Tolerances!$C$9),"Enthusiast",IF(AND(CM48&gt;Tolerances!$D$10,'Respondent data Original'!H159&lt;Tolerances!$C$10),"Agitator"))</f>
        <v>0</v>
      </c>
    </row>
    <row r="49" spans="1:96">
      <c r="A49">
        <v>188</v>
      </c>
      <c r="B49" t="s">
        <v>70</v>
      </c>
      <c r="C49">
        <v>5</v>
      </c>
      <c r="D49">
        <v>2</v>
      </c>
      <c r="E49">
        <v>16</v>
      </c>
      <c r="F49">
        <v>1</v>
      </c>
      <c r="G49">
        <v>2</v>
      </c>
      <c r="H49">
        <v>10</v>
      </c>
      <c r="J49">
        <v>10</v>
      </c>
      <c r="L49">
        <v>11</v>
      </c>
      <c r="N49">
        <v>8</v>
      </c>
      <c r="P49">
        <v>5</v>
      </c>
      <c r="Q49">
        <v>2</v>
      </c>
      <c r="R49">
        <v>4</v>
      </c>
      <c r="S49">
        <v>3</v>
      </c>
      <c r="T49">
        <v>4</v>
      </c>
      <c r="U49">
        <v>4</v>
      </c>
      <c r="V49">
        <v>2</v>
      </c>
      <c r="W49">
        <v>2</v>
      </c>
      <c r="X49">
        <v>2</v>
      </c>
      <c r="Y49">
        <v>3</v>
      </c>
      <c r="Z49">
        <v>4</v>
      </c>
      <c r="AA49">
        <v>2</v>
      </c>
      <c r="AB49">
        <v>4</v>
      </c>
      <c r="AC49">
        <v>4</v>
      </c>
      <c r="AD49">
        <v>4</v>
      </c>
      <c r="AE49">
        <v>4</v>
      </c>
      <c r="AF49">
        <v>1</v>
      </c>
      <c r="AG49">
        <v>1</v>
      </c>
      <c r="AH49">
        <v>3</v>
      </c>
      <c r="AI49">
        <v>2</v>
      </c>
      <c r="AJ49">
        <v>4</v>
      </c>
      <c r="AL49">
        <v>2</v>
      </c>
      <c r="AM49">
        <v>1</v>
      </c>
      <c r="AN49">
        <v>1</v>
      </c>
      <c r="AO49">
        <v>2</v>
      </c>
      <c r="AP49">
        <v>3</v>
      </c>
      <c r="AQ49">
        <v>1</v>
      </c>
      <c r="AR49">
        <v>1</v>
      </c>
      <c r="AS49">
        <v>4</v>
      </c>
      <c r="AU49">
        <v>4</v>
      </c>
      <c r="AV49">
        <v>1</v>
      </c>
      <c r="AW49">
        <v>6</v>
      </c>
      <c r="AX49">
        <v>6</v>
      </c>
      <c r="AY49">
        <v>6</v>
      </c>
      <c r="AZ49">
        <v>5</v>
      </c>
      <c r="BA49">
        <v>7</v>
      </c>
      <c r="BB49">
        <v>3</v>
      </c>
      <c r="BC49">
        <v>3</v>
      </c>
      <c r="BD49">
        <v>8</v>
      </c>
      <c r="BE49">
        <v>3</v>
      </c>
      <c r="BF49">
        <v>12</v>
      </c>
      <c r="BG49">
        <v>12</v>
      </c>
      <c r="BH49">
        <v>12</v>
      </c>
      <c r="BI49">
        <v>12</v>
      </c>
      <c r="BJ49">
        <v>12</v>
      </c>
      <c r="BK49">
        <v>1</v>
      </c>
      <c r="BL49">
        <v>4</v>
      </c>
      <c r="BM49">
        <v>2</v>
      </c>
      <c r="BN49">
        <v>3</v>
      </c>
      <c r="BO49">
        <v>10</v>
      </c>
      <c r="BX49">
        <v>1</v>
      </c>
      <c r="BY49">
        <v>4</v>
      </c>
      <c r="BZ49">
        <v>6</v>
      </c>
      <c r="CF49">
        <v>15</v>
      </c>
      <c r="CH49">
        <f t="shared" si="0"/>
        <v>1</v>
      </c>
      <c r="CI49" s="1">
        <f t="shared" si="1"/>
        <v>2.6111111111111112</v>
      </c>
      <c r="CJ49">
        <f t="shared" si="2"/>
        <v>4</v>
      </c>
      <c r="CK49">
        <f t="shared" si="3"/>
        <v>2</v>
      </c>
      <c r="CL49" s="1">
        <f t="shared" si="4"/>
        <v>4.6111111111111107</v>
      </c>
      <c r="CM49" s="1">
        <f t="shared" si="5"/>
        <v>4.6111111111111107</v>
      </c>
      <c r="CO49" t="str">
        <f>IF(H49&gt;Tolerances!$C$5, "High Sat", "Low Sat")</f>
        <v>High Sat</v>
      </c>
      <c r="CP49" t="str">
        <f>IF(CM49&lt;Tolerances!$D$5, "High EL", "Low EL")</f>
        <v>High EL</v>
      </c>
      <c r="CQ49" t="str">
        <f t="shared" si="6"/>
        <v>Loyalist</v>
      </c>
      <c r="CR49" t="str">
        <f>IF(AND(CM49&lt;Tolerances!$D$9,'Respondent data Original'!H169&gt;Tolerances!$C$9),"Enthusiast",IF(AND(CM49&gt;Tolerances!$D$10,'Respondent data Original'!H169&lt;Tolerances!$C$10),"Agitator"))</f>
        <v>Enthusiast</v>
      </c>
    </row>
    <row r="50" spans="1:96">
      <c r="A50">
        <v>212</v>
      </c>
      <c r="B50" t="s">
        <v>70</v>
      </c>
      <c r="C50">
        <v>5</v>
      </c>
      <c r="D50">
        <v>1</v>
      </c>
      <c r="E50">
        <v>16</v>
      </c>
      <c r="F50">
        <v>1</v>
      </c>
      <c r="G50">
        <v>1</v>
      </c>
      <c r="H50">
        <v>11</v>
      </c>
      <c r="J50">
        <v>9</v>
      </c>
      <c r="L50">
        <v>11</v>
      </c>
      <c r="N50">
        <v>11</v>
      </c>
      <c r="P50">
        <v>4</v>
      </c>
      <c r="Q50">
        <v>1</v>
      </c>
      <c r="R50">
        <v>1</v>
      </c>
      <c r="S50">
        <v>1</v>
      </c>
      <c r="T50">
        <v>2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2</v>
      </c>
      <c r="AD50">
        <v>2</v>
      </c>
      <c r="AE50">
        <v>1</v>
      </c>
      <c r="AF50">
        <v>1</v>
      </c>
      <c r="AG50">
        <v>1</v>
      </c>
      <c r="AH50">
        <v>3</v>
      </c>
      <c r="AI50">
        <v>1</v>
      </c>
      <c r="AJ50">
        <v>2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2</v>
      </c>
      <c r="AQ50">
        <v>1</v>
      </c>
      <c r="AR50">
        <v>1</v>
      </c>
      <c r="AS50">
        <v>2</v>
      </c>
      <c r="AT50">
        <v>3</v>
      </c>
      <c r="AU50">
        <v>1</v>
      </c>
      <c r="AV50">
        <v>1</v>
      </c>
      <c r="AW50">
        <v>7</v>
      </c>
      <c r="AX50">
        <v>11</v>
      </c>
      <c r="AY50">
        <v>10</v>
      </c>
      <c r="AZ50">
        <v>8</v>
      </c>
      <c r="BA50">
        <v>11</v>
      </c>
      <c r="BB50">
        <v>6</v>
      </c>
      <c r="BC50">
        <v>6</v>
      </c>
      <c r="BD50">
        <v>11</v>
      </c>
      <c r="BE50">
        <v>1</v>
      </c>
      <c r="BF50">
        <v>2</v>
      </c>
      <c r="BG50">
        <v>3</v>
      </c>
      <c r="BH50">
        <v>3</v>
      </c>
      <c r="BI50">
        <v>3</v>
      </c>
      <c r="BJ50">
        <v>3</v>
      </c>
      <c r="BK50">
        <v>1</v>
      </c>
      <c r="BN50">
        <v>5</v>
      </c>
      <c r="BO50">
        <v>10</v>
      </c>
      <c r="BX50">
        <v>1</v>
      </c>
      <c r="BY50">
        <v>6</v>
      </c>
      <c r="BZ50">
        <v>1</v>
      </c>
      <c r="CA50">
        <v>3</v>
      </c>
      <c r="CB50">
        <v>4</v>
      </c>
      <c r="CF50">
        <v>14</v>
      </c>
      <c r="CH50">
        <f t="shared" si="0"/>
        <v>1</v>
      </c>
      <c r="CI50" s="1">
        <f t="shared" si="1"/>
        <v>3.9444444444444446</v>
      </c>
      <c r="CJ50">
        <f t="shared" si="2"/>
        <v>0</v>
      </c>
      <c r="CK50">
        <f t="shared" si="3"/>
        <v>5</v>
      </c>
      <c r="CL50" s="1">
        <f t="shared" si="4"/>
        <v>8.9444444444444446</v>
      </c>
      <c r="CM50" s="1">
        <f t="shared" si="5"/>
        <v>8.9444444444444446</v>
      </c>
      <c r="CO50" t="str">
        <f>IF(H50&gt;Tolerances!$C$5, "High Sat", "Low Sat")</f>
        <v>High Sat</v>
      </c>
      <c r="CP50" t="str">
        <f>IF(CM50&lt;Tolerances!$D$5, "High EL", "Low EL")</f>
        <v>High EL</v>
      </c>
      <c r="CQ50" t="str">
        <f t="shared" si="6"/>
        <v>Loyalist</v>
      </c>
      <c r="CR50" t="b">
        <f>IF(AND(CM50&lt;Tolerances!$D$9,'Respondent data Original'!H193&gt;Tolerances!$C$9),"Enthusiast",IF(AND(CM50&gt;Tolerances!$D$10,'Respondent data Original'!H193&lt;Tolerances!$C$10),"Agitator"))</f>
        <v>0</v>
      </c>
    </row>
    <row r="51" spans="1:96">
      <c r="A51">
        <v>214</v>
      </c>
      <c r="B51" t="s">
        <v>70</v>
      </c>
      <c r="C51">
        <v>4</v>
      </c>
      <c r="D51">
        <v>2</v>
      </c>
      <c r="E51">
        <v>16</v>
      </c>
      <c r="F51">
        <v>2</v>
      </c>
      <c r="G51">
        <v>2</v>
      </c>
      <c r="H51">
        <v>10</v>
      </c>
      <c r="J51">
        <v>10</v>
      </c>
      <c r="L51">
        <v>9</v>
      </c>
      <c r="N51">
        <v>10</v>
      </c>
      <c r="P51">
        <v>3</v>
      </c>
      <c r="Q51">
        <v>2</v>
      </c>
      <c r="R51">
        <v>2</v>
      </c>
      <c r="S51">
        <v>2</v>
      </c>
      <c r="T51">
        <v>2</v>
      </c>
      <c r="U51">
        <v>4</v>
      </c>
      <c r="V51">
        <v>2</v>
      </c>
      <c r="W51">
        <v>3</v>
      </c>
      <c r="X51">
        <v>2</v>
      </c>
      <c r="Y51">
        <v>2</v>
      </c>
      <c r="Z51">
        <v>3</v>
      </c>
      <c r="AA51">
        <v>2</v>
      </c>
      <c r="AB51">
        <v>3</v>
      </c>
      <c r="AC51">
        <v>4</v>
      </c>
      <c r="AD51">
        <v>3</v>
      </c>
      <c r="AE51">
        <v>4</v>
      </c>
      <c r="AF51">
        <v>1</v>
      </c>
      <c r="AG51">
        <v>2</v>
      </c>
      <c r="AH51">
        <v>1</v>
      </c>
      <c r="AI51">
        <v>2</v>
      </c>
      <c r="AJ51">
        <v>2</v>
      </c>
      <c r="AK51">
        <v>3</v>
      </c>
      <c r="AL51">
        <v>2</v>
      </c>
      <c r="AM51">
        <v>1</v>
      </c>
      <c r="AN51">
        <v>1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1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4</v>
      </c>
      <c r="BD51">
        <v>10</v>
      </c>
      <c r="BE51">
        <v>2</v>
      </c>
      <c r="BF51">
        <v>1</v>
      </c>
      <c r="BG51">
        <v>12</v>
      </c>
      <c r="BH51">
        <v>12</v>
      </c>
      <c r="BI51">
        <v>12</v>
      </c>
      <c r="BJ51">
        <v>12</v>
      </c>
      <c r="BK51">
        <v>2</v>
      </c>
      <c r="BL51">
        <v>3</v>
      </c>
      <c r="BM51">
        <v>3</v>
      </c>
      <c r="BN51">
        <v>3</v>
      </c>
      <c r="BO51">
        <v>10</v>
      </c>
      <c r="BX51">
        <v>1</v>
      </c>
      <c r="BY51">
        <v>6</v>
      </c>
      <c r="CF51">
        <v>17</v>
      </c>
      <c r="CH51">
        <f t="shared" si="0"/>
        <v>1</v>
      </c>
      <c r="CI51" s="1">
        <f t="shared" si="1"/>
        <v>2.8888888888888888</v>
      </c>
      <c r="CJ51">
        <f t="shared" si="2"/>
        <v>3</v>
      </c>
      <c r="CK51">
        <f t="shared" si="3"/>
        <v>3</v>
      </c>
      <c r="CL51" s="1">
        <f t="shared" si="4"/>
        <v>5.8888888888888893</v>
      </c>
      <c r="CM51" s="1">
        <f t="shared" si="5"/>
        <v>5.8888888888888893</v>
      </c>
      <c r="CO51" t="str">
        <f>IF(H51&gt;Tolerances!$C$5, "High Sat", "Low Sat")</f>
        <v>High Sat</v>
      </c>
      <c r="CP51" t="str">
        <f>IF(CM51&lt;Tolerances!$D$5, "High EL", "Low EL")</f>
        <v>High EL</v>
      </c>
      <c r="CQ51" t="str">
        <f t="shared" si="6"/>
        <v>Loyalist</v>
      </c>
      <c r="CR51" t="b">
        <f>IF(AND(CM51&lt;Tolerances!$D$9,'Respondent data Original'!H195&gt;Tolerances!$C$9),"Enthusiast",IF(AND(CM51&gt;Tolerances!$D$10,'Respondent data Original'!H195&lt;Tolerances!$C$10),"Agitator"))</f>
        <v>0</v>
      </c>
    </row>
    <row r="52" spans="1:96">
      <c r="A52">
        <v>226</v>
      </c>
      <c r="B52" t="s">
        <v>70</v>
      </c>
      <c r="C52">
        <v>3</v>
      </c>
      <c r="D52">
        <v>2</v>
      </c>
      <c r="E52">
        <v>16</v>
      </c>
      <c r="F52">
        <v>1</v>
      </c>
      <c r="G52">
        <v>1</v>
      </c>
      <c r="H52">
        <v>10</v>
      </c>
      <c r="J52">
        <v>10</v>
      </c>
      <c r="L52">
        <v>10</v>
      </c>
      <c r="N52">
        <v>6</v>
      </c>
      <c r="P52">
        <v>6</v>
      </c>
      <c r="Q52">
        <v>2</v>
      </c>
      <c r="S52">
        <v>2</v>
      </c>
      <c r="T52">
        <v>2</v>
      </c>
      <c r="V52">
        <v>3</v>
      </c>
      <c r="W52">
        <v>3</v>
      </c>
      <c r="X52">
        <v>2</v>
      </c>
      <c r="Y52">
        <v>3</v>
      </c>
      <c r="Z52">
        <v>3</v>
      </c>
      <c r="AA52">
        <v>3</v>
      </c>
      <c r="AF52">
        <v>1</v>
      </c>
      <c r="AG52">
        <v>2</v>
      </c>
      <c r="AI52">
        <v>2</v>
      </c>
      <c r="AJ52">
        <v>3</v>
      </c>
      <c r="AL52">
        <v>3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3</v>
      </c>
      <c r="AS52">
        <v>3</v>
      </c>
      <c r="AV52">
        <v>1</v>
      </c>
      <c r="AW52">
        <v>6</v>
      </c>
      <c r="AX52">
        <v>3</v>
      </c>
      <c r="AY52">
        <v>8</v>
      </c>
      <c r="AZ52">
        <v>1</v>
      </c>
      <c r="BA52">
        <v>6</v>
      </c>
      <c r="BB52">
        <v>4</v>
      </c>
      <c r="BC52">
        <v>1</v>
      </c>
      <c r="BD52">
        <v>11</v>
      </c>
      <c r="BE52">
        <v>1</v>
      </c>
      <c r="BF52">
        <v>12</v>
      </c>
      <c r="BG52">
        <v>12</v>
      </c>
      <c r="BH52">
        <v>12</v>
      </c>
      <c r="BI52">
        <v>12</v>
      </c>
      <c r="BJ52">
        <v>12</v>
      </c>
      <c r="BK52">
        <v>1</v>
      </c>
      <c r="BL52">
        <v>5</v>
      </c>
      <c r="BM52">
        <v>5</v>
      </c>
      <c r="BN52">
        <v>5</v>
      </c>
      <c r="BO52">
        <v>10</v>
      </c>
      <c r="BX52">
        <v>1</v>
      </c>
      <c r="BY52">
        <v>6</v>
      </c>
      <c r="CF52">
        <v>17</v>
      </c>
      <c r="CH52">
        <f t="shared" si="0"/>
        <v>1</v>
      </c>
      <c r="CI52" s="1">
        <f t="shared" si="1"/>
        <v>2.2777777777777777</v>
      </c>
      <c r="CJ52">
        <f t="shared" si="2"/>
        <v>5</v>
      </c>
      <c r="CK52">
        <f t="shared" si="3"/>
        <v>1</v>
      </c>
      <c r="CL52" s="1">
        <f t="shared" si="4"/>
        <v>3.2777777777777777</v>
      </c>
      <c r="CM52" s="1">
        <f t="shared" si="5"/>
        <v>3.2777777777777777</v>
      </c>
      <c r="CO52" t="str">
        <f>IF(H52&gt;Tolerances!$C$5, "High Sat", "Low Sat")</f>
        <v>High Sat</v>
      </c>
      <c r="CP52" t="str">
        <f>IF(CM52&lt;Tolerances!$D$5, "High EL", "Low EL")</f>
        <v>High EL</v>
      </c>
      <c r="CQ52" t="str">
        <f t="shared" si="6"/>
        <v>Loyalist</v>
      </c>
      <c r="CR52" t="b">
        <f>IF(AND(CM52&lt;Tolerances!$D$9,'Respondent data Original'!H207&gt;Tolerances!$C$9),"Enthusiast",IF(AND(CM52&gt;Tolerances!$D$10,'Respondent data Original'!H207&lt;Tolerances!$C$10),"Agitator"))</f>
        <v>0</v>
      </c>
    </row>
    <row r="53" spans="1:96">
      <c r="A53">
        <v>228</v>
      </c>
      <c r="B53" t="s">
        <v>70</v>
      </c>
      <c r="C53">
        <v>4</v>
      </c>
      <c r="D53">
        <v>1</v>
      </c>
      <c r="E53">
        <v>16</v>
      </c>
      <c r="F53">
        <v>1</v>
      </c>
      <c r="G53">
        <v>2</v>
      </c>
      <c r="H53">
        <v>9</v>
      </c>
      <c r="J53">
        <v>6</v>
      </c>
      <c r="L53">
        <v>6</v>
      </c>
      <c r="N53">
        <v>8</v>
      </c>
      <c r="P53">
        <v>6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1</v>
      </c>
      <c r="AH53">
        <v>4</v>
      </c>
      <c r="AI53">
        <v>4</v>
      </c>
      <c r="AL53">
        <v>2</v>
      </c>
      <c r="AN53">
        <v>1</v>
      </c>
      <c r="AO53">
        <v>1</v>
      </c>
      <c r="AP53">
        <v>1</v>
      </c>
      <c r="AQ53">
        <v>3</v>
      </c>
      <c r="AR53">
        <v>2</v>
      </c>
      <c r="AT53">
        <v>5</v>
      </c>
      <c r="AV53">
        <v>1</v>
      </c>
      <c r="AW53">
        <v>8</v>
      </c>
      <c r="AX53">
        <v>5</v>
      </c>
      <c r="AY53">
        <v>2</v>
      </c>
      <c r="AZ53">
        <v>1</v>
      </c>
      <c r="BA53">
        <v>9</v>
      </c>
      <c r="BB53">
        <v>1</v>
      </c>
      <c r="BC53">
        <v>1</v>
      </c>
      <c r="BD53">
        <v>11</v>
      </c>
      <c r="BE53">
        <v>1</v>
      </c>
      <c r="BF53">
        <v>12</v>
      </c>
      <c r="BG53">
        <v>11</v>
      </c>
      <c r="BH53">
        <v>12</v>
      </c>
      <c r="BI53">
        <v>12</v>
      </c>
      <c r="BJ53">
        <v>12</v>
      </c>
      <c r="BK53">
        <v>1</v>
      </c>
      <c r="BL53">
        <v>5</v>
      </c>
      <c r="BM53">
        <v>3</v>
      </c>
      <c r="BN53">
        <v>2</v>
      </c>
      <c r="BO53">
        <v>8</v>
      </c>
      <c r="BX53">
        <v>1</v>
      </c>
      <c r="BY53">
        <v>2</v>
      </c>
      <c r="CF53">
        <v>14</v>
      </c>
      <c r="CH53">
        <f t="shared" si="0"/>
        <v>1</v>
      </c>
      <c r="CI53" s="1">
        <f t="shared" si="1"/>
        <v>2.1666666666666665</v>
      </c>
      <c r="CJ53">
        <f t="shared" si="2"/>
        <v>5</v>
      </c>
      <c r="CK53">
        <f t="shared" si="3"/>
        <v>1</v>
      </c>
      <c r="CL53" s="1">
        <f t="shared" si="4"/>
        <v>3.1666666666666665</v>
      </c>
      <c r="CM53" s="1">
        <f t="shared" si="5"/>
        <v>3.1666666666666665</v>
      </c>
      <c r="CO53" t="str">
        <f>IF(H53&gt;Tolerances!$C$5, "High Sat", "Low Sat")</f>
        <v>High Sat</v>
      </c>
      <c r="CP53" t="str">
        <f>IF(CM53&lt;Tolerances!$D$5, "High EL", "Low EL")</f>
        <v>High EL</v>
      </c>
      <c r="CQ53" t="str">
        <f t="shared" si="6"/>
        <v>Loyalist</v>
      </c>
      <c r="CR53" t="b">
        <f>IF(AND(CM53&lt;Tolerances!$D$9,'Respondent data Original'!H209&gt;Tolerances!$C$9),"Enthusiast",IF(AND(CM53&gt;Tolerances!$D$10,'Respondent data Original'!H209&lt;Tolerances!$C$10),"Agitator"))</f>
        <v>0</v>
      </c>
    </row>
    <row r="54" spans="1:96">
      <c r="A54">
        <v>229</v>
      </c>
      <c r="B54" t="s">
        <v>70</v>
      </c>
      <c r="C54">
        <v>2</v>
      </c>
      <c r="D54">
        <v>2</v>
      </c>
      <c r="E54">
        <v>16</v>
      </c>
      <c r="F54">
        <v>1</v>
      </c>
      <c r="G54">
        <v>2</v>
      </c>
      <c r="H54">
        <v>10</v>
      </c>
      <c r="J54">
        <v>10</v>
      </c>
      <c r="L54">
        <v>10</v>
      </c>
      <c r="N54">
        <v>9</v>
      </c>
      <c r="P54">
        <v>3</v>
      </c>
      <c r="Q54">
        <v>1</v>
      </c>
      <c r="R54">
        <v>3</v>
      </c>
      <c r="S54">
        <v>1</v>
      </c>
      <c r="T54">
        <v>2</v>
      </c>
      <c r="U54">
        <v>1</v>
      </c>
      <c r="V54">
        <v>1</v>
      </c>
      <c r="W54">
        <v>1</v>
      </c>
      <c r="X54">
        <v>1</v>
      </c>
      <c r="Y54">
        <v>1</v>
      </c>
      <c r="Z54">
        <v>3</v>
      </c>
      <c r="AA54">
        <v>1</v>
      </c>
      <c r="AB54">
        <v>3</v>
      </c>
      <c r="AC54">
        <v>3</v>
      </c>
      <c r="AD54">
        <v>4</v>
      </c>
      <c r="AE54">
        <v>3</v>
      </c>
      <c r="AF54">
        <v>1</v>
      </c>
      <c r="AG54">
        <v>2</v>
      </c>
      <c r="AI54">
        <v>2</v>
      </c>
      <c r="AJ54">
        <v>2</v>
      </c>
      <c r="AK54">
        <v>2</v>
      </c>
      <c r="AL54">
        <v>2</v>
      </c>
      <c r="AM54">
        <v>4</v>
      </c>
      <c r="AN54">
        <v>2</v>
      </c>
      <c r="AO54">
        <v>2</v>
      </c>
      <c r="AP54">
        <v>3</v>
      </c>
      <c r="AQ54">
        <v>2</v>
      </c>
      <c r="AR54">
        <v>2</v>
      </c>
      <c r="AS54">
        <v>3</v>
      </c>
      <c r="AT54">
        <v>4</v>
      </c>
      <c r="AU54">
        <v>2</v>
      </c>
      <c r="AV54">
        <v>1</v>
      </c>
      <c r="AW54">
        <v>6</v>
      </c>
      <c r="AX54">
        <v>11</v>
      </c>
      <c r="AY54">
        <v>9</v>
      </c>
      <c r="AZ54">
        <v>7</v>
      </c>
      <c r="BA54">
        <v>11</v>
      </c>
      <c r="BB54">
        <v>4</v>
      </c>
      <c r="BC54">
        <v>11</v>
      </c>
      <c r="BD54">
        <v>11</v>
      </c>
      <c r="BE54">
        <v>1</v>
      </c>
      <c r="BF54">
        <v>3</v>
      </c>
      <c r="BG54">
        <v>3</v>
      </c>
      <c r="BH54">
        <v>12</v>
      </c>
      <c r="BI54">
        <v>12</v>
      </c>
      <c r="BJ54">
        <v>12</v>
      </c>
      <c r="BK54">
        <v>1</v>
      </c>
      <c r="BL54">
        <v>5</v>
      </c>
      <c r="BM54">
        <v>3</v>
      </c>
      <c r="BN54">
        <v>4</v>
      </c>
      <c r="BO54">
        <v>5</v>
      </c>
      <c r="BP54">
        <v>7</v>
      </c>
      <c r="BX54">
        <v>1</v>
      </c>
      <c r="BY54">
        <v>1</v>
      </c>
      <c r="BZ54">
        <v>3</v>
      </c>
      <c r="CF54">
        <v>11</v>
      </c>
      <c r="CH54">
        <f t="shared" si="0"/>
        <v>1</v>
      </c>
      <c r="CI54" s="1">
        <f t="shared" si="1"/>
        <v>3.9444444444444446</v>
      </c>
      <c r="CJ54">
        <f t="shared" si="2"/>
        <v>5</v>
      </c>
      <c r="CK54">
        <f t="shared" si="3"/>
        <v>1</v>
      </c>
      <c r="CL54" s="1">
        <f t="shared" si="4"/>
        <v>4.9444444444444446</v>
      </c>
      <c r="CM54" s="1">
        <f t="shared" si="5"/>
        <v>4.9444444444444446</v>
      </c>
      <c r="CO54" t="str">
        <f>IF(H54&gt;Tolerances!$C$5, "High Sat", "Low Sat")</f>
        <v>High Sat</v>
      </c>
      <c r="CP54" t="str">
        <f>IF(CM54&lt;Tolerances!$D$5, "High EL", "Low EL")</f>
        <v>High EL</v>
      </c>
      <c r="CQ54" t="str">
        <f t="shared" si="6"/>
        <v>Loyalist</v>
      </c>
      <c r="CR54" t="b">
        <f>IF(AND(CM54&lt;Tolerances!$D$9,'Respondent data Original'!H210&gt;Tolerances!$C$9),"Enthusiast",IF(AND(CM54&gt;Tolerances!$D$10,'Respondent data Original'!H210&lt;Tolerances!$C$10),"Agitator"))</f>
        <v>0</v>
      </c>
    </row>
    <row r="55" spans="1:96">
      <c r="A55">
        <v>262</v>
      </c>
      <c r="B55" t="s">
        <v>70</v>
      </c>
      <c r="C55">
        <v>4</v>
      </c>
      <c r="D55">
        <v>1</v>
      </c>
      <c r="E55">
        <v>16</v>
      </c>
      <c r="F55">
        <v>1</v>
      </c>
      <c r="G55">
        <v>2</v>
      </c>
      <c r="H55">
        <v>9</v>
      </c>
      <c r="J55">
        <v>9</v>
      </c>
      <c r="L55">
        <v>9</v>
      </c>
      <c r="N55">
        <v>8</v>
      </c>
      <c r="P55">
        <v>3</v>
      </c>
      <c r="Q55">
        <v>2</v>
      </c>
      <c r="S55">
        <v>2</v>
      </c>
      <c r="T55">
        <v>2</v>
      </c>
      <c r="U55">
        <v>3</v>
      </c>
      <c r="V55">
        <v>3</v>
      </c>
      <c r="W55">
        <v>2</v>
      </c>
      <c r="X55">
        <v>2</v>
      </c>
      <c r="Y55">
        <v>2</v>
      </c>
      <c r="Z55">
        <v>2</v>
      </c>
      <c r="AA55">
        <v>2</v>
      </c>
      <c r="AB55">
        <v>3</v>
      </c>
      <c r="AC55">
        <v>4</v>
      </c>
      <c r="AE55">
        <v>3</v>
      </c>
      <c r="AF55">
        <v>1</v>
      </c>
      <c r="AG55">
        <v>2</v>
      </c>
      <c r="AI55">
        <v>1</v>
      </c>
      <c r="AJ55">
        <v>2</v>
      </c>
      <c r="AK55">
        <v>3</v>
      </c>
      <c r="AL55">
        <v>3</v>
      </c>
      <c r="AM55">
        <v>1</v>
      </c>
      <c r="AN55">
        <v>1</v>
      </c>
      <c r="AO55">
        <v>2</v>
      </c>
      <c r="AP55">
        <v>2</v>
      </c>
      <c r="AQ55">
        <v>2</v>
      </c>
      <c r="AR55">
        <v>3</v>
      </c>
      <c r="AS55">
        <v>3</v>
      </c>
      <c r="AU55">
        <v>3</v>
      </c>
      <c r="AV55">
        <v>1</v>
      </c>
      <c r="AW55">
        <v>4</v>
      </c>
      <c r="AX55">
        <v>7</v>
      </c>
      <c r="AY55">
        <v>7</v>
      </c>
      <c r="AZ55">
        <v>1</v>
      </c>
      <c r="BA55">
        <v>6</v>
      </c>
      <c r="BB55">
        <v>6</v>
      </c>
      <c r="BC55">
        <v>5</v>
      </c>
      <c r="BD55">
        <v>8</v>
      </c>
      <c r="BE55">
        <v>1</v>
      </c>
      <c r="BF55">
        <v>12</v>
      </c>
      <c r="BG55">
        <v>12</v>
      </c>
      <c r="BH55">
        <v>12</v>
      </c>
      <c r="BI55">
        <v>12</v>
      </c>
      <c r="BJ55">
        <v>12</v>
      </c>
      <c r="BK55">
        <v>1</v>
      </c>
      <c r="BL55">
        <v>4</v>
      </c>
      <c r="BM55">
        <v>2</v>
      </c>
      <c r="BN55">
        <v>2</v>
      </c>
      <c r="BO55">
        <v>5</v>
      </c>
      <c r="BX55">
        <v>1</v>
      </c>
      <c r="BY55">
        <v>4</v>
      </c>
      <c r="BZ55">
        <v>6</v>
      </c>
      <c r="CF55">
        <v>11</v>
      </c>
      <c r="CH55">
        <f t="shared" si="0"/>
        <v>1</v>
      </c>
      <c r="CI55" s="1">
        <f t="shared" si="1"/>
        <v>2.5</v>
      </c>
      <c r="CJ55">
        <f t="shared" si="2"/>
        <v>4</v>
      </c>
      <c r="CK55">
        <f t="shared" si="3"/>
        <v>2</v>
      </c>
      <c r="CL55" s="1">
        <f t="shared" si="4"/>
        <v>4.5</v>
      </c>
      <c r="CM55" s="1">
        <f t="shared" si="5"/>
        <v>4.5</v>
      </c>
      <c r="CO55" t="str">
        <f>IF(H55&gt;Tolerances!$C$5, "High Sat", "Low Sat")</f>
        <v>High Sat</v>
      </c>
      <c r="CP55" t="str">
        <f>IF(CM55&lt;Tolerances!$D$5, "High EL", "Low EL")</f>
        <v>High EL</v>
      </c>
      <c r="CQ55" t="str">
        <f t="shared" si="6"/>
        <v>Loyalist</v>
      </c>
      <c r="CR55" t="b">
        <f>IF(AND(CM55&lt;Tolerances!$D$9,'Respondent data Original'!H241&gt;Tolerances!$C$9),"Enthusiast",IF(AND(CM55&gt;Tolerances!$D$10,'Respondent data Original'!H241&lt;Tolerances!$C$10),"Agitator"))</f>
        <v>0</v>
      </c>
    </row>
    <row r="56" spans="1:96">
      <c r="A56">
        <v>269</v>
      </c>
      <c r="B56" t="s">
        <v>70</v>
      </c>
      <c r="C56">
        <v>4</v>
      </c>
      <c r="D56">
        <v>1</v>
      </c>
      <c r="E56">
        <v>16</v>
      </c>
      <c r="F56">
        <v>2</v>
      </c>
      <c r="G56">
        <v>2</v>
      </c>
      <c r="H56">
        <v>10</v>
      </c>
      <c r="J56">
        <v>11</v>
      </c>
      <c r="L56">
        <v>11</v>
      </c>
      <c r="N56">
        <v>10</v>
      </c>
      <c r="P56">
        <v>3</v>
      </c>
      <c r="Q56">
        <v>2</v>
      </c>
      <c r="R56">
        <v>4</v>
      </c>
      <c r="S56">
        <v>1</v>
      </c>
      <c r="U56">
        <v>2</v>
      </c>
      <c r="V56">
        <v>2</v>
      </c>
      <c r="W56">
        <v>3</v>
      </c>
      <c r="X56">
        <v>1</v>
      </c>
      <c r="Y56">
        <v>2</v>
      </c>
      <c r="Z56">
        <v>2</v>
      </c>
      <c r="AA56">
        <v>1</v>
      </c>
      <c r="AB56">
        <v>2</v>
      </c>
      <c r="AC56">
        <v>3</v>
      </c>
      <c r="AD56">
        <v>3</v>
      </c>
      <c r="AE56">
        <v>3</v>
      </c>
      <c r="AF56">
        <v>1</v>
      </c>
      <c r="AG56">
        <v>1</v>
      </c>
      <c r="AI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1</v>
      </c>
      <c r="AS56">
        <v>3</v>
      </c>
      <c r="AU56">
        <v>3</v>
      </c>
      <c r="AV56">
        <v>1</v>
      </c>
      <c r="AW56">
        <v>1</v>
      </c>
      <c r="AX56">
        <v>7</v>
      </c>
      <c r="AY56">
        <v>2</v>
      </c>
      <c r="AZ56">
        <v>7</v>
      </c>
      <c r="BA56">
        <v>9</v>
      </c>
      <c r="BB56">
        <v>1</v>
      </c>
      <c r="BC56">
        <v>6</v>
      </c>
      <c r="BD56">
        <v>11</v>
      </c>
      <c r="BE56">
        <v>1</v>
      </c>
      <c r="BF56">
        <v>12</v>
      </c>
      <c r="BG56">
        <v>12</v>
      </c>
      <c r="BH56">
        <v>12</v>
      </c>
      <c r="BI56">
        <v>12</v>
      </c>
      <c r="BJ56">
        <v>12</v>
      </c>
      <c r="BK56">
        <v>1</v>
      </c>
      <c r="BL56">
        <v>3</v>
      </c>
      <c r="BM56">
        <v>3</v>
      </c>
      <c r="BN56">
        <v>2</v>
      </c>
      <c r="BO56">
        <v>7</v>
      </c>
      <c r="BP56">
        <v>3</v>
      </c>
      <c r="BX56">
        <v>1</v>
      </c>
      <c r="BY56">
        <v>6</v>
      </c>
      <c r="BZ56">
        <v>3</v>
      </c>
      <c r="CF56">
        <v>17</v>
      </c>
      <c r="CH56">
        <f t="shared" si="0"/>
        <v>1</v>
      </c>
      <c r="CI56" s="1">
        <f t="shared" si="1"/>
        <v>2.5</v>
      </c>
      <c r="CJ56">
        <f t="shared" si="2"/>
        <v>3</v>
      </c>
      <c r="CK56">
        <f t="shared" si="3"/>
        <v>3</v>
      </c>
      <c r="CL56" s="1">
        <f t="shared" si="4"/>
        <v>5.5</v>
      </c>
      <c r="CM56" s="1">
        <f t="shared" si="5"/>
        <v>5.5</v>
      </c>
      <c r="CO56" t="str">
        <f>IF(H56&gt;Tolerances!$C$5, "High Sat", "Low Sat")</f>
        <v>High Sat</v>
      </c>
      <c r="CP56" t="str">
        <f>IF(CM56&lt;Tolerances!$D$5, "High EL", "Low EL")</f>
        <v>High EL</v>
      </c>
      <c r="CQ56" t="str">
        <f t="shared" si="6"/>
        <v>Loyalist</v>
      </c>
      <c r="CR56" t="b">
        <f>IF(AND(CM56&lt;Tolerances!$D$9,'Respondent data Original'!H245&gt;Tolerances!$C$9),"Enthusiast",IF(AND(CM56&gt;Tolerances!$D$10,'Respondent data Original'!H245&lt;Tolerances!$C$10),"Agitator"))</f>
        <v>0</v>
      </c>
    </row>
    <row r="57" spans="1:96">
      <c r="A57">
        <v>282</v>
      </c>
      <c r="B57" t="s">
        <v>70</v>
      </c>
      <c r="C57">
        <v>3</v>
      </c>
      <c r="D57">
        <v>2</v>
      </c>
      <c r="E57">
        <v>16</v>
      </c>
      <c r="F57">
        <v>2</v>
      </c>
      <c r="G57">
        <v>4</v>
      </c>
      <c r="H57">
        <v>11</v>
      </c>
      <c r="J57">
        <v>11</v>
      </c>
      <c r="L57">
        <v>11</v>
      </c>
      <c r="N57">
        <v>11</v>
      </c>
      <c r="P57">
        <v>5</v>
      </c>
      <c r="Q57">
        <v>1</v>
      </c>
      <c r="R57">
        <v>3</v>
      </c>
      <c r="S57">
        <v>1</v>
      </c>
      <c r="T57">
        <v>3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4</v>
      </c>
      <c r="AE57">
        <v>1</v>
      </c>
      <c r="AF57">
        <v>1</v>
      </c>
      <c r="AG57">
        <v>1</v>
      </c>
      <c r="AH57">
        <v>3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3</v>
      </c>
      <c r="AX57">
        <v>3</v>
      </c>
      <c r="AY57">
        <v>6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10</v>
      </c>
      <c r="BF57">
        <v>1</v>
      </c>
      <c r="BG57">
        <v>1</v>
      </c>
      <c r="BH57">
        <v>1</v>
      </c>
      <c r="BI57">
        <v>6</v>
      </c>
      <c r="BJ57">
        <v>4</v>
      </c>
      <c r="BK57">
        <v>1</v>
      </c>
      <c r="BN57">
        <v>5</v>
      </c>
      <c r="BO57">
        <v>10</v>
      </c>
      <c r="BX57">
        <v>1</v>
      </c>
      <c r="BY57">
        <v>5</v>
      </c>
      <c r="CF57">
        <v>17</v>
      </c>
      <c r="CH57">
        <f t="shared" si="0"/>
        <v>1</v>
      </c>
      <c r="CI57" s="1">
        <f t="shared" si="1"/>
        <v>2.0555555555555554</v>
      </c>
      <c r="CJ57">
        <f t="shared" si="2"/>
        <v>0</v>
      </c>
      <c r="CK57">
        <f t="shared" si="3"/>
        <v>5</v>
      </c>
      <c r="CL57" s="1">
        <f t="shared" si="4"/>
        <v>7.0555555555555554</v>
      </c>
      <c r="CM57" s="1">
        <f t="shared" si="5"/>
        <v>7.0555555555555554</v>
      </c>
      <c r="CO57" t="str">
        <f>IF(H57&gt;Tolerances!$C$5, "High Sat", "Low Sat")</f>
        <v>High Sat</v>
      </c>
      <c r="CP57" t="str">
        <f>IF(CM57&lt;Tolerances!$D$5, "High EL", "Low EL")</f>
        <v>High EL</v>
      </c>
      <c r="CQ57" t="str">
        <f t="shared" si="6"/>
        <v>Loyalist</v>
      </c>
      <c r="CR57" t="b">
        <f>IF(AND(CM57&lt;Tolerances!$D$9,'Respondent data Original'!H258&gt;Tolerances!$C$9),"Enthusiast",IF(AND(CM57&gt;Tolerances!$D$10,'Respondent data Original'!H258&lt;Tolerances!$C$10),"Agitator"))</f>
        <v>0</v>
      </c>
    </row>
    <row r="58" spans="1:96">
      <c r="A58">
        <v>284</v>
      </c>
      <c r="B58" t="s">
        <v>70</v>
      </c>
      <c r="C58">
        <v>4</v>
      </c>
      <c r="D58">
        <v>1</v>
      </c>
      <c r="E58">
        <v>16</v>
      </c>
      <c r="F58">
        <v>1</v>
      </c>
      <c r="G58">
        <v>2</v>
      </c>
      <c r="H58">
        <v>8</v>
      </c>
      <c r="J58">
        <v>8</v>
      </c>
      <c r="L58">
        <v>8</v>
      </c>
      <c r="N58">
        <v>8</v>
      </c>
      <c r="P58">
        <v>3</v>
      </c>
      <c r="Q58">
        <v>3</v>
      </c>
      <c r="R58">
        <v>4</v>
      </c>
      <c r="S58">
        <v>3</v>
      </c>
      <c r="T58">
        <v>3</v>
      </c>
      <c r="U58">
        <v>3</v>
      </c>
      <c r="V58">
        <v>3</v>
      </c>
      <c r="W58">
        <v>2</v>
      </c>
      <c r="X58">
        <v>2</v>
      </c>
      <c r="Y58">
        <v>3</v>
      </c>
      <c r="Z58">
        <v>3</v>
      </c>
      <c r="AA58">
        <v>3</v>
      </c>
      <c r="AB58">
        <v>2</v>
      </c>
      <c r="AC58">
        <v>3</v>
      </c>
      <c r="AD58">
        <v>2</v>
      </c>
      <c r="AE58">
        <v>3</v>
      </c>
      <c r="AF58">
        <v>5</v>
      </c>
      <c r="AG58">
        <v>3</v>
      </c>
      <c r="AH58">
        <v>4</v>
      </c>
      <c r="AI58">
        <v>3</v>
      </c>
      <c r="AJ58">
        <v>3</v>
      </c>
      <c r="AK58">
        <v>4</v>
      </c>
      <c r="AL58">
        <v>3</v>
      </c>
      <c r="AM58">
        <v>3</v>
      </c>
      <c r="AN58">
        <v>3</v>
      </c>
      <c r="AO58">
        <v>4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1</v>
      </c>
      <c r="AW58">
        <v>7</v>
      </c>
      <c r="AX58">
        <v>9</v>
      </c>
      <c r="AY58">
        <v>7</v>
      </c>
      <c r="AZ58">
        <v>7</v>
      </c>
      <c r="BA58">
        <v>6</v>
      </c>
      <c r="BB58">
        <v>7</v>
      </c>
      <c r="BC58">
        <v>7</v>
      </c>
      <c r="BD58">
        <v>8</v>
      </c>
      <c r="BE58">
        <v>6</v>
      </c>
      <c r="BF58">
        <v>12</v>
      </c>
      <c r="BG58">
        <v>12</v>
      </c>
      <c r="BH58">
        <v>12</v>
      </c>
      <c r="BI58">
        <v>12</v>
      </c>
      <c r="BJ58">
        <v>12</v>
      </c>
      <c r="BK58">
        <v>1</v>
      </c>
      <c r="BL58">
        <v>3</v>
      </c>
      <c r="BM58">
        <v>1</v>
      </c>
      <c r="BO58">
        <v>4</v>
      </c>
      <c r="BP58">
        <v>7</v>
      </c>
      <c r="BQ58">
        <v>1</v>
      </c>
      <c r="BR58">
        <v>2</v>
      </c>
      <c r="BX58">
        <v>2</v>
      </c>
      <c r="CF58">
        <v>15</v>
      </c>
      <c r="CH58">
        <f t="shared" si="0"/>
        <v>2</v>
      </c>
      <c r="CI58" s="1">
        <f t="shared" si="1"/>
        <v>3.5555555555555554</v>
      </c>
      <c r="CJ58">
        <f t="shared" si="2"/>
        <v>3</v>
      </c>
      <c r="CK58">
        <f t="shared" si="3"/>
        <v>3</v>
      </c>
      <c r="CL58" s="1">
        <f t="shared" si="4"/>
        <v>6.5555555555555554</v>
      </c>
      <c r="CM58" s="1">
        <f t="shared" si="5"/>
        <v>13.111111111111111</v>
      </c>
      <c r="CO58" t="str">
        <f>IF(H58&gt;Tolerances!$C$5, "High Sat", "Low Sat")</f>
        <v>High Sat</v>
      </c>
      <c r="CP58" t="str">
        <f>IF(CM58&lt;Tolerances!$D$5, "High EL", "Low EL")</f>
        <v>Low EL</v>
      </c>
      <c r="CQ58" t="str">
        <f t="shared" si="6"/>
        <v>Mercenary</v>
      </c>
      <c r="CR58" t="b">
        <f>IF(AND(CM58&lt;Tolerances!$D$9,'Respondent data Original'!H260&gt;Tolerances!$C$9),"Enthusiast",IF(AND(CM58&gt;Tolerances!$D$10,'Respondent data Original'!H260&lt;Tolerances!$C$10),"Agitator"))</f>
        <v>0</v>
      </c>
    </row>
    <row r="59" spans="1:96">
      <c r="A59">
        <v>315</v>
      </c>
      <c r="B59" t="s">
        <v>70</v>
      </c>
      <c r="C59">
        <v>5</v>
      </c>
      <c r="D59">
        <v>1</v>
      </c>
      <c r="E59">
        <v>16</v>
      </c>
      <c r="F59">
        <v>1</v>
      </c>
      <c r="G59">
        <v>2</v>
      </c>
      <c r="H59">
        <v>8</v>
      </c>
      <c r="J59">
        <v>8</v>
      </c>
      <c r="L59">
        <v>8</v>
      </c>
      <c r="N59">
        <v>7</v>
      </c>
      <c r="P59">
        <v>5</v>
      </c>
      <c r="Q59">
        <v>2</v>
      </c>
      <c r="R59">
        <v>2</v>
      </c>
      <c r="S59">
        <v>2</v>
      </c>
      <c r="T59">
        <v>3</v>
      </c>
      <c r="U59">
        <v>2</v>
      </c>
      <c r="V59">
        <v>3</v>
      </c>
      <c r="W59">
        <v>4</v>
      </c>
      <c r="X59">
        <v>2</v>
      </c>
      <c r="Y59">
        <v>2</v>
      </c>
      <c r="Z59">
        <v>3</v>
      </c>
      <c r="AA59">
        <v>2</v>
      </c>
      <c r="AB59">
        <v>3</v>
      </c>
      <c r="AC59">
        <v>3</v>
      </c>
      <c r="AD59">
        <v>3</v>
      </c>
      <c r="AE59">
        <v>5</v>
      </c>
      <c r="AF59">
        <v>2</v>
      </c>
      <c r="AG59">
        <v>4</v>
      </c>
      <c r="AH59">
        <v>2</v>
      </c>
      <c r="AI59">
        <v>2</v>
      </c>
      <c r="AJ59">
        <v>3</v>
      </c>
      <c r="AK59">
        <v>3</v>
      </c>
      <c r="AL59">
        <v>4</v>
      </c>
      <c r="AM59">
        <v>3</v>
      </c>
      <c r="AN59">
        <v>2</v>
      </c>
      <c r="AO59">
        <v>2</v>
      </c>
      <c r="AP59">
        <v>3</v>
      </c>
      <c r="AQ59">
        <v>3</v>
      </c>
      <c r="AR59">
        <v>4</v>
      </c>
      <c r="AS59">
        <v>4</v>
      </c>
      <c r="AT59">
        <v>3</v>
      </c>
      <c r="AU59">
        <v>4</v>
      </c>
      <c r="AV59">
        <v>1</v>
      </c>
      <c r="AW59">
        <v>6</v>
      </c>
      <c r="AX59">
        <v>9</v>
      </c>
      <c r="AY59">
        <v>6</v>
      </c>
      <c r="AZ59">
        <v>6</v>
      </c>
      <c r="BA59">
        <v>7</v>
      </c>
      <c r="BB59">
        <v>3</v>
      </c>
      <c r="BC59">
        <v>8</v>
      </c>
      <c r="BD59">
        <v>9</v>
      </c>
      <c r="BE59">
        <v>6</v>
      </c>
      <c r="BF59">
        <v>5</v>
      </c>
      <c r="BG59">
        <v>5</v>
      </c>
      <c r="BH59">
        <v>8</v>
      </c>
      <c r="BI59">
        <v>7</v>
      </c>
      <c r="BJ59">
        <v>6</v>
      </c>
      <c r="BK59">
        <v>1</v>
      </c>
      <c r="BL59">
        <v>4</v>
      </c>
      <c r="BM59">
        <v>2</v>
      </c>
      <c r="BN59">
        <v>2</v>
      </c>
      <c r="BO59">
        <v>7</v>
      </c>
      <c r="BP59">
        <v>3</v>
      </c>
      <c r="BX59">
        <v>1</v>
      </c>
      <c r="BY59">
        <v>6</v>
      </c>
      <c r="CF59">
        <v>17</v>
      </c>
      <c r="CH59">
        <f t="shared" si="0"/>
        <v>1</v>
      </c>
      <c r="CI59" s="1">
        <f t="shared" si="1"/>
        <v>3.3333333333333335</v>
      </c>
      <c r="CJ59">
        <f t="shared" si="2"/>
        <v>4</v>
      </c>
      <c r="CK59">
        <f t="shared" si="3"/>
        <v>2</v>
      </c>
      <c r="CL59" s="1">
        <f t="shared" si="4"/>
        <v>5.3333333333333339</v>
      </c>
      <c r="CM59" s="1">
        <f t="shared" si="5"/>
        <v>5.3333333333333339</v>
      </c>
      <c r="CO59" t="str">
        <f>IF(H59&gt;Tolerances!$C$5, "High Sat", "Low Sat")</f>
        <v>High Sat</v>
      </c>
      <c r="CP59" t="str">
        <f>IF(CM59&lt;Tolerances!$D$5, "High EL", "Low EL")</f>
        <v>High EL</v>
      </c>
      <c r="CQ59" t="str">
        <f t="shared" si="6"/>
        <v>Loyalist</v>
      </c>
      <c r="CR59" t="b">
        <f>IF(AND(CM59&lt;Tolerances!$D$9,'Respondent data Original'!H286&gt;Tolerances!$C$9),"Enthusiast",IF(AND(CM59&gt;Tolerances!$D$10,'Respondent data Original'!H286&lt;Tolerances!$C$10),"Agitator"))</f>
        <v>0</v>
      </c>
    </row>
    <row r="60" spans="1:96">
      <c r="A60">
        <v>322</v>
      </c>
      <c r="B60" t="s">
        <v>70</v>
      </c>
      <c r="C60">
        <v>4</v>
      </c>
      <c r="D60">
        <v>2</v>
      </c>
      <c r="E60">
        <v>16</v>
      </c>
      <c r="F60">
        <v>1</v>
      </c>
      <c r="G60">
        <v>1</v>
      </c>
      <c r="H60">
        <v>7</v>
      </c>
      <c r="J60">
        <v>8</v>
      </c>
      <c r="L60">
        <v>7</v>
      </c>
      <c r="N60">
        <v>7</v>
      </c>
      <c r="P60">
        <v>2</v>
      </c>
      <c r="Q60">
        <v>1</v>
      </c>
      <c r="S60">
        <v>2</v>
      </c>
      <c r="V60">
        <v>3</v>
      </c>
      <c r="X60">
        <v>1</v>
      </c>
      <c r="Y60">
        <v>3</v>
      </c>
      <c r="Z60">
        <v>3</v>
      </c>
      <c r="AA60">
        <v>1</v>
      </c>
      <c r="AB60">
        <v>3</v>
      </c>
      <c r="AF60">
        <v>1</v>
      </c>
      <c r="AG60">
        <v>3</v>
      </c>
      <c r="AI60">
        <v>2</v>
      </c>
      <c r="AL60">
        <v>4</v>
      </c>
      <c r="AN60">
        <v>2</v>
      </c>
      <c r="AO60">
        <v>3</v>
      </c>
      <c r="AP60">
        <v>3</v>
      </c>
      <c r="AQ60">
        <v>2</v>
      </c>
      <c r="AR60">
        <v>5</v>
      </c>
      <c r="AV60">
        <v>3</v>
      </c>
      <c r="AW60">
        <v>6</v>
      </c>
      <c r="AX60">
        <v>11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8</v>
      </c>
      <c r="BE60">
        <v>1</v>
      </c>
      <c r="BF60">
        <v>12</v>
      </c>
      <c r="BG60">
        <v>12</v>
      </c>
      <c r="BH60">
        <v>12</v>
      </c>
      <c r="BI60">
        <v>12</v>
      </c>
      <c r="BJ60">
        <v>12</v>
      </c>
      <c r="BK60">
        <v>1</v>
      </c>
      <c r="BL60">
        <v>3</v>
      </c>
      <c r="BM60">
        <v>3</v>
      </c>
      <c r="BN60">
        <v>3</v>
      </c>
      <c r="BO60">
        <v>10</v>
      </c>
      <c r="BX60">
        <v>2</v>
      </c>
      <c r="CF60">
        <v>13</v>
      </c>
      <c r="CH60">
        <f t="shared" si="0"/>
        <v>2</v>
      </c>
      <c r="CI60" s="1">
        <f t="shared" si="1"/>
        <v>3.1111111111111112</v>
      </c>
      <c r="CJ60">
        <f t="shared" si="2"/>
        <v>3</v>
      </c>
      <c r="CK60">
        <f t="shared" si="3"/>
        <v>3</v>
      </c>
      <c r="CL60" s="1">
        <f t="shared" si="4"/>
        <v>6.1111111111111107</v>
      </c>
      <c r="CM60" s="1">
        <f t="shared" si="5"/>
        <v>12.222222222222221</v>
      </c>
      <c r="CO60" t="str">
        <f>IF(H60&gt;Tolerances!$C$5, "High Sat", "Low Sat")</f>
        <v>Low Sat</v>
      </c>
      <c r="CP60" t="str">
        <f>IF(CM60&lt;Tolerances!$D$5, "High EL", "Low EL")</f>
        <v>Low EL</v>
      </c>
      <c r="CQ60" t="str">
        <f t="shared" si="6"/>
        <v>Defector</v>
      </c>
      <c r="CR60" t="b">
        <f>IF(AND(CM60&lt;Tolerances!$D$9,'Respondent data Original'!H293&gt;Tolerances!$C$9),"Enthusiast",IF(AND(CM60&gt;Tolerances!$D$10,'Respondent data Original'!H293&lt;Tolerances!$C$10),"Agitator"))</f>
        <v>0</v>
      </c>
    </row>
    <row r="61" spans="1:96">
      <c r="A61">
        <v>338</v>
      </c>
      <c r="B61" t="s">
        <v>70</v>
      </c>
      <c r="C61">
        <v>4</v>
      </c>
      <c r="D61">
        <v>2</v>
      </c>
      <c r="E61">
        <v>16</v>
      </c>
      <c r="F61">
        <v>1</v>
      </c>
      <c r="G61">
        <v>3</v>
      </c>
      <c r="H61">
        <v>9</v>
      </c>
      <c r="J61">
        <v>9</v>
      </c>
      <c r="L61">
        <v>9</v>
      </c>
      <c r="N61">
        <v>9</v>
      </c>
      <c r="P61">
        <v>4</v>
      </c>
      <c r="S61">
        <v>1</v>
      </c>
      <c r="T61">
        <v>3</v>
      </c>
      <c r="U61">
        <v>3</v>
      </c>
      <c r="V61">
        <v>2</v>
      </c>
      <c r="W61">
        <v>3</v>
      </c>
      <c r="X61">
        <v>2</v>
      </c>
      <c r="Y61">
        <v>2</v>
      </c>
      <c r="Z61">
        <v>4</v>
      </c>
      <c r="AA61">
        <v>3</v>
      </c>
      <c r="AB61">
        <v>3</v>
      </c>
      <c r="AC61">
        <v>4</v>
      </c>
      <c r="AF61">
        <v>3</v>
      </c>
      <c r="AG61">
        <v>3</v>
      </c>
      <c r="AI61">
        <v>1</v>
      </c>
      <c r="AJ61">
        <v>3</v>
      </c>
      <c r="AK61">
        <v>3</v>
      </c>
      <c r="AL61">
        <v>3</v>
      </c>
      <c r="AM61">
        <v>2</v>
      </c>
      <c r="AN61">
        <v>1</v>
      </c>
      <c r="AO61">
        <v>2</v>
      </c>
      <c r="AQ61">
        <v>2</v>
      </c>
      <c r="AR61">
        <v>2</v>
      </c>
      <c r="AS61">
        <v>2</v>
      </c>
      <c r="AU61">
        <v>3</v>
      </c>
      <c r="AV61">
        <v>1</v>
      </c>
      <c r="AW61">
        <v>5</v>
      </c>
      <c r="AX61">
        <v>9</v>
      </c>
      <c r="AY61">
        <v>7</v>
      </c>
      <c r="AZ61">
        <v>4</v>
      </c>
      <c r="BA61">
        <v>6</v>
      </c>
      <c r="BB61">
        <v>7</v>
      </c>
      <c r="BC61">
        <v>1</v>
      </c>
      <c r="BD61">
        <v>9</v>
      </c>
      <c r="BE61">
        <v>1</v>
      </c>
      <c r="BF61">
        <v>12</v>
      </c>
      <c r="BG61">
        <v>1</v>
      </c>
      <c r="BH61">
        <v>12</v>
      </c>
      <c r="BI61">
        <v>12</v>
      </c>
      <c r="BJ61">
        <v>12</v>
      </c>
      <c r="BK61">
        <v>2</v>
      </c>
      <c r="BL61">
        <v>5</v>
      </c>
      <c r="BM61">
        <v>5</v>
      </c>
      <c r="BN61">
        <v>4</v>
      </c>
      <c r="BO61">
        <v>10</v>
      </c>
      <c r="BX61">
        <v>1</v>
      </c>
      <c r="BY61">
        <v>3</v>
      </c>
      <c r="CF61">
        <v>13</v>
      </c>
      <c r="CH61">
        <f t="shared" si="0"/>
        <v>1</v>
      </c>
      <c r="CI61" s="1">
        <f t="shared" si="1"/>
        <v>2.7222222222222223</v>
      </c>
      <c r="CJ61">
        <f t="shared" si="2"/>
        <v>5</v>
      </c>
      <c r="CK61">
        <f t="shared" si="3"/>
        <v>1</v>
      </c>
      <c r="CL61" s="1">
        <f t="shared" si="4"/>
        <v>3.7222222222222223</v>
      </c>
      <c r="CM61" s="1">
        <f t="shared" si="5"/>
        <v>3.7222222222222223</v>
      </c>
      <c r="CO61" t="str">
        <f>IF(H61&gt;Tolerances!$C$5, "High Sat", "Low Sat")</f>
        <v>High Sat</v>
      </c>
      <c r="CP61" t="str">
        <f>IF(CM61&lt;Tolerances!$D$5, "High EL", "Low EL")</f>
        <v>High EL</v>
      </c>
      <c r="CQ61" t="str">
        <f t="shared" si="6"/>
        <v>Loyalist</v>
      </c>
      <c r="CR61" t="b">
        <f>IF(AND(CM61&lt;Tolerances!$D$9,'Respondent data Original'!H307&gt;Tolerances!$C$9),"Enthusiast",IF(AND(CM61&gt;Tolerances!$D$10,'Respondent data Original'!H307&lt;Tolerances!$C$10),"Agitator"))</f>
        <v>0</v>
      </c>
    </row>
    <row r="62" spans="1:96">
      <c r="A62">
        <v>367</v>
      </c>
      <c r="B62" t="s">
        <v>70</v>
      </c>
      <c r="C62">
        <v>4</v>
      </c>
      <c r="D62">
        <v>2</v>
      </c>
      <c r="E62">
        <v>16</v>
      </c>
      <c r="F62">
        <v>1</v>
      </c>
      <c r="G62">
        <v>2</v>
      </c>
      <c r="H62">
        <v>8</v>
      </c>
      <c r="J62">
        <v>9</v>
      </c>
      <c r="L62">
        <v>8</v>
      </c>
      <c r="N62">
        <v>6</v>
      </c>
      <c r="P62">
        <v>3</v>
      </c>
      <c r="Q62">
        <v>3</v>
      </c>
      <c r="S62">
        <v>3</v>
      </c>
      <c r="T62">
        <v>4</v>
      </c>
      <c r="V62">
        <v>3</v>
      </c>
      <c r="W62">
        <v>5</v>
      </c>
      <c r="X62">
        <v>3</v>
      </c>
      <c r="Y62">
        <v>4</v>
      </c>
      <c r="Z62">
        <v>4</v>
      </c>
      <c r="AA62">
        <v>3</v>
      </c>
      <c r="AB62">
        <v>4</v>
      </c>
      <c r="AC62">
        <v>4</v>
      </c>
      <c r="AD62">
        <v>5</v>
      </c>
      <c r="AE62">
        <v>4</v>
      </c>
      <c r="AF62">
        <v>1</v>
      </c>
      <c r="AG62">
        <v>4</v>
      </c>
      <c r="AI62">
        <v>2</v>
      </c>
      <c r="AJ62">
        <v>4</v>
      </c>
      <c r="AL62">
        <v>3</v>
      </c>
      <c r="AM62">
        <v>4</v>
      </c>
      <c r="AN62">
        <v>3</v>
      </c>
      <c r="AP62">
        <v>4</v>
      </c>
      <c r="AQ62">
        <v>3</v>
      </c>
      <c r="AR62">
        <v>4</v>
      </c>
      <c r="AS62">
        <v>4</v>
      </c>
      <c r="AU62">
        <v>4</v>
      </c>
      <c r="AV62">
        <v>2</v>
      </c>
      <c r="AW62">
        <v>6</v>
      </c>
      <c r="AX62">
        <v>11</v>
      </c>
      <c r="AY62">
        <v>11</v>
      </c>
      <c r="AZ62">
        <v>1</v>
      </c>
      <c r="BA62">
        <v>10</v>
      </c>
      <c r="BB62">
        <v>6</v>
      </c>
      <c r="BC62">
        <v>1</v>
      </c>
      <c r="BD62">
        <v>11</v>
      </c>
      <c r="BE62">
        <v>1</v>
      </c>
      <c r="BF62">
        <v>12</v>
      </c>
      <c r="BG62">
        <v>12</v>
      </c>
      <c r="BH62">
        <v>12</v>
      </c>
      <c r="BI62">
        <v>12</v>
      </c>
      <c r="BJ62">
        <v>12</v>
      </c>
      <c r="BK62">
        <v>1</v>
      </c>
      <c r="BL62">
        <v>3</v>
      </c>
      <c r="BM62">
        <v>3</v>
      </c>
      <c r="BN62">
        <v>2</v>
      </c>
      <c r="BO62">
        <v>2</v>
      </c>
      <c r="BX62">
        <v>2</v>
      </c>
      <c r="CF62">
        <v>21</v>
      </c>
      <c r="CH62">
        <f t="shared" si="0"/>
        <v>2</v>
      </c>
      <c r="CI62" s="1">
        <f t="shared" si="1"/>
        <v>3.2222222222222223</v>
      </c>
      <c r="CJ62">
        <f t="shared" si="2"/>
        <v>3</v>
      </c>
      <c r="CK62">
        <f t="shared" si="3"/>
        <v>3</v>
      </c>
      <c r="CL62" s="1">
        <f t="shared" si="4"/>
        <v>6.2222222222222223</v>
      </c>
      <c r="CM62" s="1">
        <f t="shared" si="5"/>
        <v>12.444444444444445</v>
      </c>
      <c r="CO62" t="str">
        <f>IF(H62&gt;Tolerances!$C$5, "High Sat", "Low Sat")</f>
        <v>High Sat</v>
      </c>
      <c r="CP62" t="str">
        <f>IF(CM62&lt;Tolerances!$D$5, "High EL", "Low EL")</f>
        <v>Low EL</v>
      </c>
      <c r="CQ62" t="str">
        <f t="shared" si="6"/>
        <v>Mercenary</v>
      </c>
      <c r="CR62" t="b">
        <f>IF(AND(CM62&lt;Tolerances!$D$9,'Respondent data Original'!H334&gt;Tolerances!$C$9),"Enthusiast",IF(AND(CM62&gt;Tolerances!$D$10,'Respondent data Original'!H334&lt;Tolerances!$C$10),"Agitator"))</f>
        <v>0</v>
      </c>
    </row>
    <row r="63" spans="1:96">
      <c r="A63">
        <v>437</v>
      </c>
      <c r="B63" t="s">
        <v>70</v>
      </c>
      <c r="C63">
        <v>3</v>
      </c>
      <c r="D63">
        <v>1</v>
      </c>
      <c r="E63">
        <v>16</v>
      </c>
      <c r="F63">
        <v>2</v>
      </c>
      <c r="G63">
        <v>4</v>
      </c>
      <c r="H63">
        <v>11</v>
      </c>
      <c r="J63">
        <v>11</v>
      </c>
      <c r="L63">
        <v>11</v>
      </c>
      <c r="N63">
        <v>11</v>
      </c>
      <c r="P63">
        <v>2</v>
      </c>
      <c r="Q63">
        <v>3</v>
      </c>
      <c r="R63">
        <v>1</v>
      </c>
      <c r="S63">
        <v>1</v>
      </c>
      <c r="T63">
        <v>4</v>
      </c>
      <c r="U63">
        <v>2</v>
      </c>
      <c r="V63">
        <v>1</v>
      </c>
      <c r="W63">
        <v>1</v>
      </c>
      <c r="X63">
        <v>1</v>
      </c>
      <c r="Y63">
        <v>1</v>
      </c>
      <c r="Z63">
        <v>4</v>
      </c>
      <c r="AA63">
        <v>1</v>
      </c>
      <c r="AB63">
        <v>3</v>
      </c>
      <c r="AC63">
        <v>3</v>
      </c>
      <c r="AD63">
        <v>3</v>
      </c>
      <c r="AE63">
        <v>4</v>
      </c>
      <c r="AF63">
        <v>1</v>
      </c>
      <c r="AG63">
        <v>3</v>
      </c>
      <c r="AH63">
        <v>2</v>
      </c>
      <c r="AI63">
        <v>2</v>
      </c>
      <c r="AJ63">
        <v>3</v>
      </c>
      <c r="AK63">
        <v>3</v>
      </c>
      <c r="AL63">
        <v>1</v>
      </c>
      <c r="AM63">
        <v>1</v>
      </c>
      <c r="AN63">
        <v>1</v>
      </c>
      <c r="AO63">
        <v>2</v>
      </c>
      <c r="AP63">
        <v>3</v>
      </c>
      <c r="AQ63">
        <v>2</v>
      </c>
      <c r="AR63">
        <v>2</v>
      </c>
      <c r="AS63">
        <v>3</v>
      </c>
      <c r="AU63">
        <v>2</v>
      </c>
      <c r="AV63">
        <v>1</v>
      </c>
      <c r="AW63">
        <v>1</v>
      </c>
      <c r="AX63">
        <v>8</v>
      </c>
      <c r="AY63">
        <v>8</v>
      </c>
      <c r="AZ63">
        <v>8</v>
      </c>
      <c r="BA63">
        <v>8</v>
      </c>
      <c r="BB63">
        <v>1</v>
      </c>
      <c r="BC63">
        <v>1</v>
      </c>
      <c r="BD63">
        <v>10</v>
      </c>
      <c r="BE63">
        <v>1</v>
      </c>
      <c r="BF63">
        <v>12</v>
      </c>
      <c r="BG63">
        <v>12</v>
      </c>
      <c r="BH63">
        <v>12</v>
      </c>
      <c r="BI63">
        <v>12</v>
      </c>
      <c r="BJ63">
        <v>12</v>
      </c>
      <c r="BK63">
        <v>1</v>
      </c>
      <c r="BN63">
        <v>5</v>
      </c>
      <c r="BO63">
        <v>5</v>
      </c>
      <c r="BP63">
        <v>3</v>
      </c>
      <c r="BQ63">
        <v>4</v>
      </c>
      <c r="BX63">
        <v>1</v>
      </c>
      <c r="BY63">
        <v>6</v>
      </c>
      <c r="BZ63">
        <v>4</v>
      </c>
      <c r="CF63">
        <v>17</v>
      </c>
      <c r="CH63">
        <f t="shared" si="0"/>
        <v>1</v>
      </c>
      <c r="CI63" s="1">
        <f t="shared" si="1"/>
        <v>2.5555555555555554</v>
      </c>
      <c r="CJ63">
        <f t="shared" si="2"/>
        <v>0</v>
      </c>
      <c r="CK63">
        <f t="shared" si="3"/>
        <v>5</v>
      </c>
      <c r="CL63" s="1">
        <f t="shared" si="4"/>
        <v>7.5555555555555554</v>
      </c>
      <c r="CM63" s="1">
        <f t="shared" si="5"/>
        <v>7.5555555555555554</v>
      </c>
      <c r="CO63" t="str">
        <f>IF(H63&gt;Tolerances!$C$5, "High Sat", "Low Sat")</f>
        <v>High Sat</v>
      </c>
      <c r="CP63" t="str">
        <f>IF(CM63&lt;Tolerances!$D$5, "High EL", "Low EL")</f>
        <v>High EL</v>
      </c>
      <c r="CQ63" t="str">
        <f t="shared" si="6"/>
        <v>Loyalist</v>
      </c>
      <c r="CR63" t="b">
        <f>IF(AND(CM63&lt;Tolerances!$D$9,'Respondent data Original'!H396&gt;Tolerances!$C$9),"Enthusiast",IF(AND(CM63&gt;Tolerances!$D$10,'Respondent data Original'!H396&lt;Tolerances!$C$10),"Agitator"))</f>
        <v>0</v>
      </c>
    </row>
    <row r="64" spans="1:96">
      <c r="A64">
        <v>440</v>
      </c>
      <c r="B64" t="s">
        <v>70</v>
      </c>
      <c r="C64">
        <v>5</v>
      </c>
      <c r="D64">
        <v>1</v>
      </c>
      <c r="E64">
        <v>16</v>
      </c>
      <c r="F64">
        <v>2</v>
      </c>
      <c r="G64">
        <v>1</v>
      </c>
      <c r="H64">
        <v>11</v>
      </c>
      <c r="J64">
        <v>9</v>
      </c>
      <c r="L64">
        <v>9</v>
      </c>
      <c r="N64">
        <v>8</v>
      </c>
      <c r="P64">
        <v>1</v>
      </c>
      <c r="Q64">
        <v>1</v>
      </c>
      <c r="R64">
        <v>2</v>
      </c>
      <c r="S64">
        <v>1</v>
      </c>
      <c r="U64">
        <v>3</v>
      </c>
      <c r="V64">
        <v>3</v>
      </c>
      <c r="X64">
        <v>1</v>
      </c>
      <c r="Y64">
        <v>3</v>
      </c>
      <c r="AA64">
        <v>3</v>
      </c>
      <c r="AB64">
        <v>4</v>
      </c>
      <c r="AC64">
        <v>4</v>
      </c>
      <c r="AF64">
        <v>1</v>
      </c>
      <c r="AG64">
        <v>1</v>
      </c>
      <c r="AH64">
        <v>1</v>
      </c>
      <c r="AI64">
        <v>1</v>
      </c>
      <c r="AK64">
        <v>2</v>
      </c>
      <c r="AL64">
        <v>2</v>
      </c>
      <c r="AN64">
        <v>1</v>
      </c>
      <c r="AO64">
        <v>2</v>
      </c>
      <c r="AQ64">
        <v>3</v>
      </c>
      <c r="AV64">
        <v>2</v>
      </c>
      <c r="AW64">
        <v>1</v>
      </c>
      <c r="AX64">
        <v>6</v>
      </c>
      <c r="AY64">
        <v>7</v>
      </c>
      <c r="AZ64">
        <v>1</v>
      </c>
      <c r="BA64">
        <v>6</v>
      </c>
      <c r="BB64">
        <v>1</v>
      </c>
      <c r="BC64">
        <v>1</v>
      </c>
      <c r="BD64">
        <v>9</v>
      </c>
      <c r="BE64">
        <v>1</v>
      </c>
      <c r="BF64">
        <v>12</v>
      </c>
      <c r="BG64">
        <v>12</v>
      </c>
      <c r="BH64">
        <v>12</v>
      </c>
      <c r="BI64">
        <v>1</v>
      </c>
      <c r="BJ64">
        <v>12</v>
      </c>
      <c r="BK64">
        <v>2</v>
      </c>
      <c r="BM64">
        <v>5</v>
      </c>
      <c r="BN64">
        <v>3</v>
      </c>
      <c r="BO64">
        <v>10</v>
      </c>
      <c r="BX64">
        <v>1</v>
      </c>
      <c r="BY64">
        <v>3</v>
      </c>
      <c r="CF64">
        <v>14</v>
      </c>
      <c r="CH64">
        <f t="shared" si="0"/>
        <v>1</v>
      </c>
      <c r="CI64" s="1">
        <f t="shared" si="1"/>
        <v>1.8333333333333333</v>
      </c>
      <c r="CJ64">
        <f t="shared" si="2"/>
        <v>0</v>
      </c>
      <c r="CK64">
        <f t="shared" si="3"/>
        <v>5</v>
      </c>
      <c r="CL64" s="1">
        <f t="shared" si="4"/>
        <v>6.833333333333333</v>
      </c>
      <c r="CM64" s="1">
        <f t="shared" si="5"/>
        <v>6.833333333333333</v>
      </c>
      <c r="CO64" t="str">
        <f>IF(H64&gt;Tolerances!$C$5, "High Sat", "Low Sat")</f>
        <v>High Sat</v>
      </c>
      <c r="CP64" t="str">
        <f>IF(CM64&lt;Tolerances!$D$5, "High EL", "Low EL")</f>
        <v>High EL</v>
      </c>
      <c r="CQ64" t="str">
        <f t="shared" si="6"/>
        <v>Loyalist</v>
      </c>
      <c r="CR64" t="b">
        <f>IF(AND(CM64&lt;Tolerances!$D$9,'Respondent data Original'!H399&gt;Tolerances!$C$9),"Enthusiast",IF(AND(CM64&gt;Tolerances!$D$10,'Respondent data Original'!H399&lt;Tolerances!$C$10),"Agitator"))</f>
        <v>0</v>
      </c>
    </row>
    <row r="65" spans="1:96">
      <c r="A65">
        <v>470</v>
      </c>
      <c r="B65" t="s">
        <v>70</v>
      </c>
      <c r="C65">
        <v>3</v>
      </c>
      <c r="D65">
        <v>2</v>
      </c>
      <c r="E65">
        <v>16</v>
      </c>
      <c r="F65">
        <v>1</v>
      </c>
      <c r="G65">
        <v>3</v>
      </c>
      <c r="H65">
        <v>8</v>
      </c>
      <c r="J65">
        <v>10</v>
      </c>
      <c r="L65">
        <v>10</v>
      </c>
      <c r="N65">
        <v>9</v>
      </c>
      <c r="P65">
        <v>5</v>
      </c>
      <c r="Q65">
        <v>2</v>
      </c>
      <c r="R65">
        <v>5</v>
      </c>
      <c r="S65">
        <v>2</v>
      </c>
      <c r="T65">
        <v>4</v>
      </c>
      <c r="U65">
        <v>3</v>
      </c>
      <c r="V65">
        <v>3</v>
      </c>
      <c r="W65">
        <v>2</v>
      </c>
      <c r="X65">
        <v>2</v>
      </c>
      <c r="Y65">
        <v>3</v>
      </c>
      <c r="Z65">
        <v>3</v>
      </c>
      <c r="AA65">
        <v>2</v>
      </c>
      <c r="AB65">
        <v>2</v>
      </c>
      <c r="AC65">
        <v>2</v>
      </c>
      <c r="AD65">
        <v>2</v>
      </c>
      <c r="AE65">
        <v>3</v>
      </c>
      <c r="AF65">
        <v>10</v>
      </c>
      <c r="AG65">
        <v>1</v>
      </c>
      <c r="AH65">
        <v>4</v>
      </c>
      <c r="AI65">
        <v>2</v>
      </c>
      <c r="AJ65">
        <v>2</v>
      </c>
      <c r="AK65">
        <v>3</v>
      </c>
      <c r="AL65">
        <v>2</v>
      </c>
      <c r="AM65">
        <v>1</v>
      </c>
      <c r="AN65">
        <v>2</v>
      </c>
      <c r="AO65">
        <v>3</v>
      </c>
      <c r="AP65">
        <v>1</v>
      </c>
      <c r="AQ65">
        <v>2</v>
      </c>
      <c r="AR65">
        <v>3</v>
      </c>
      <c r="AS65">
        <v>3</v>
      </c>
      <c r="AT65">
        <v>2</v>
      </c>
      <c r="AU65">
        <v>3</v>
      </c>
      <c r="AV65">
        <v>1</v>
      </c>
      <c r="AW65">
        <v>6</v>
      </c>
      <c r="AX65">
        <v>6</v>
      </c>
      <c r="AY65">
        <v>3</v>
      </c>
      <c r="AZ65">
        <v>2</v>
      </c>
      <c r="BA65">
        <v>2</v>
      </c>
      <c r="BB65">
        <v>2</v>
      </c>
      <c r="BC65">
        <v>1</v>
      </c>
      <c r="BD65">
        <v>9</v>
      </c>
      <c r="BE65">
        <v>2</v>
      </c>
      <c r="BF65">
        <v>12</v>
      </c>
      <c r="BG65">
        <v>12</v>
      </c>
      <c r="BH65">
        <v>12</v>
      </c>
      <c r="BI65">
        <v>12</v>
      </c>
      <c r="BJ65">
        <v>12</v>
      </c>
      <c r="BK65">
        <v>1</v>
      </c>
      <c r="BL65">
        <v>4</v>
      </c>
      <c r="BM65">
        <v>4</v>
      </c>
      <c r="BN65">
        <v>4</v>
      </c>
      <c r="BO65">
        <v>5</v>
      </c>
      <c r="BX65">
        <v>1</v>
      </c>
      <c r="BY65">
        <v>6</v>
      </c>
      <c r="BZ65">
        <v>4</v>
      </c>
      <c r="CF65">
        <v>13</v>
      </c>
      <c r="CH65">
        <f t="shared" si="0"/>
        <v>1</v>
      </c>
      <c r="CI65" s="1">
        <f t="shared" si="1"/>
        <v>1.8333333333333333</v>
      </c>
      <c r="CJ65">
        <f t="shared" si="2"/>
        <v>4</v>
      </c>
      <c r="CK65">
        <f t="shared" si="3"/>
        <v>2</v>
      </c>
      <c r="CL65" s="1">
        <f t="shared" si="4"/>
        <v>3.833333333333333</v>
      </c>
      <c r="CM65" s="1">
        <f t="shared" si="5"/>
        <v>3.833333333333333</v>
      </c>
      <c r="CO65" t="str">
        <f>IF(H65&gt;Tolerances!$C$5, "High Sat", "Low Sat")</f>
        <v>High Sat</v>
      </c>
      <c r="CP65" t="str">
        <f>IF(CM65&lt;Tolerances!$D$5, "High EL", "Low EL")</f>
        <v>High EL</v>
      </c>
      <c r="CQ65" t="str">
        <f t="shared" si="6"/>
        <v>Loyalist</v>
      </c>
      <c r="CR65" t="b">
        <f>IF(AND(CM65&lt;Tolerances!$D$9,'Respondent data Original'!H424&gt;Tolerances!$C$9),"Enthusiast",IF(AND(CM65&gt;Tolerances!$D$10,'Respondent data Original'!H424&lt;Tolerances!$C$10),"Agitator"))</f>
        <v>0</v>
      </c>
    </row>
    <row r="66" spans="1:96">
      <c r="A66">
        <v>478</v>
      </c>
      <c r="B66" t="s">
        <v>70</v>
      </c>
      <c r="C66">
        <v>4</v>
      </c>
      <c r="D66">
        <v>1</v>
      </c>
      <c r="E66">
        <v>16</v>
      </c>
      <c r="F66">
        <v>2</v>
      </c>
      <c r="G66">
        <v>2</v>
      </c>
      <c r="H66">
        <v>11</v>
      </c>
      <c r="J66">
        <v>11</v>
      </c>
      <c r="L66">
        <v>11</v>
      </c>
      <c r="N66">
        <v>11</v>
      </c>
      <c r="P66">
        <v>2</v>
      </c>
      <c r="Q66">
        <v>1</v>
      </c>
      <c r="R66">
        <v>4</v>
      </c>
      <c r="S66">
        <v>2</v>
      </c>
      <c r="V66">
        <v>2</v>
      </c>
      <c r="W66">
        <v>4</v>
      </c>
      <c r="X66">
        <v>2</v>
      </c>
      <c r="Y66">
        <v>1</v>
      </c>
      <c r="Z66">
        <v>2</v>
      </c>
      <c r="AA66">
        <v>2</v>
      </c>
      <c r="AB66">
        <v>3</v>
      </c>
      <c r="AC66">
        <v>4</v>
      </c>
      <c r="AD66">
        <v>5</v>
      </c>
      <c r="AE66">
        <v>3</v>
      </c>
      <c r="AF66">
        <v>9</v>
      </c>
      <c r="AG66">
        <v>2</v>
      </c>
      <c r="AI66">
        <v>1</v>
      </c>
      <c r="AJ66">
        <v>4</v>
      </c>
      <c r="AL66">
        <v>2</v>
      </c>
      <c r="AM66">
        <v>4</v>
      </c>
      <c r="AN66">
        <v>2</v>
      </c>
      <c r="AO66">
        <v>4</v>
      </c>
      <c r="AP66">
        <v>2</v>
      </c>
      <c r="AQ66">
        <v>2</v>
      </c>
      <c r="AR66">
        <v>3</v>
      </c>
      <c r="AS66">
        <v>1</v>
      </c>
      <c r="AT66">
        <v>2</v>
      </c>
      <c r="AU66">
        <v>2</v>
      </c>
      <c r="AV66">
        <v>1</v>
      </c>
      <c r="AW66">
        <v>8</v>
      </c>
      <c r="AX66">
        <v>11</v>
      </c>
      <c r="AY66">
        <v>9</v>
      </c>
      <c r="AZ66">
        <v>7</v>
      </c>
      <c r="BA66">
        <v>9</v>
      </c>
      <c r="BB66">
        <v>1</v>
      </c>
      <c r="BC66">
        <v>1</v>
      </c>
      <c r="BD66">
        <v>10</v>
      </c>
      <c r="BE66">
        <v>1</v>
      </c>
      <c r="BF66">
        <v>12</v>
      </c>
      <c r="BG66">
        <v>4</v>
      </c>
      <c r="BH66">
        <v>12</v>
      </c>
      <c r="BI66">
        <v>12</v>
      </c>
      <c r="BJ66">
        <v>12</v>
      </c>
      <c r="BK66">
        <v>1</v>
      </c>
      <c r="BL66">
        <v>3</v>
      </c>
      <c r="BM66">
        <v>2</v>
      </c>
      <c r="BN66">
        <v>1</v>
      </c>
      <c r="BO66">
        <v>5</v>
      </c>
      <c r="BP66">
        <v>2</v>
      </c>
      <c r="BX66">
        <v>1</v>
      </c>
      <c r="BY66">
        <v>3</v>
      </c>
      <c r="BZ66">
        <v>4</v>
      </c>
      <c r="CA66">
        <v>1</v>
      </c>
      <c r="CB66">
        <v>6</v>
      </c>
      <c r="CF66">
        <v>13</v>
      </c>
      <c r="CH66">
        <f t="shared" ref="CH66:CH129" si="7">BX66</f>
        <v>1</v>
      </c>
      <c r="CI66" s="1">
        <f t="shared" ref="CI66:CI129" si="8">AVERAGE(AW66:BE66)/2</f>
        <v>3.1666666666666665</v>
      </c>
      <c r="CJ66">
        <f t="shared" ref="CJ66:CJ129" si="9">BL66</f>
        <v>3</v>
      </c>
      <c r="CK66">
        <f t="shared" ref="CK66:CK129" si="10">IF(AND(CJ66=5),1,IF(AND(CJ66=4),2,IF(AND(CJ66=3),3,IF(AND(CJ66=2),4,IF(AND(CJ66=1),5,IF(AND(CJ66=0),5))))))</f>
        <v>3</v>
      </c>
      <c r="CL66" s="1">
        <f t="shared" ref="CL66:CL129" si="11">CI66+CK66</f>
        <v>6.1666666666666661</v>
      </c>
      <c r="CM66" s="1">
        <f t="shared" ref="CM66:CM129" si="12">CH66*CL66</f>
        <v>6.1666666666666661</v>
      </c>
      <c r="CO66" t="str">
        <f>IF(H66&gt;Tolerances!$C$5, "High Sat", "Low Sat")</f>
        <v>High Sat</v>
      </c>
      <c r="CP66" t="str">
        <f>IF(CM66&lt;Tolerances!$D$5, "High EL", "Low EL")</f>
        <v>High EL</v>
      </c>
      <c r="CQ66" t="str">
        <f t="shared" ref="CQ66:CQ129" si="13">IF(AND(CP66="High EL", CO66="High Sat"),"Loyalist", IF(AND(CP66="High EL", CO66="Low Sat"),"Hostage", IF(AND(CP66="Low EL", CO66="Low Sat"),"Defector",IF(AND(CP66="Low EL", CO66="High Sat"),"Mercenary"))))</f>
        <v>Loyalist</v>
      </c>
      <c r="CR66" t="b">
        <f>IF(AND(CM66&lt;Tolerances!$D$9,'Respondent data Original'!H431&gt;Tolerances!$C$9),"Enthusiast",IF(AND(CM66&gt;Tolerances!$D$10,'Respondent data Original'!H431&lt;Tolerances!$C$10),"Agitator"))</f>
        <v>0</v>
      </c>
    </row>
    <row r="67" spans="1:96">
      <c r="A67">
        <v>482</v>
      </c>
      <c r="B67" t="s">
        <v>70</v>
      </c>
      <c r="C67">
        <v>4</v>
      </c>
      <c r="D67">
        <v>2</v>
      </c>
      <c r="E67">
        <v>16</v>
      </c>
      <c r="F67">
        <v>1</v>
      </c>
      <c r="G67">
        <v>1</v>
      </c>
      <c r="H67">
        <v>11</v>
      </c>
      <c r="J67">
        <v>10</v>
      </c>
      <c r="L67">
        <v>11</v>
      </c>
      <c r="N67">
        <v>11</v>
      </c>
      <c r="P67">
        <v>3</v>
      </c>
      <c r="Q67">
        <v>1</v>
      </c>
      <c r="S67">
        <v>2</v>
      </c>
      <c r="T67">
        <v>2</v>
      </c>
      <c r="U67">
        <v>3</v>
      </c>
      <c r="V67">
        <v>2</v>
      </c>
      <c r="W67">
        <v>1</v>
      </c>
      <c r="X67">
        <v>2</v>
      </c>
      <c r="Y67">
        <v>3</v>
      </c>
      <c r="Z67">
        <v>1</v>
      </c>
      <c r="AA67">
        <v>3</v>
      </c>
      <c r="AB67">
        <v>2</v>
      </c>
      <c r="AC67">
        <v>1</v>
      </c>
      <c r="AD67">
        <v>5</v>
      </c>
      <c r="AE67">
        <v>3</v>
      </c>
      <c r="AF67">
        <v>5</v>
      </c>
      <c r="AG67">
        <v>1</v>
      </c>
      <c r="AI67">
        <v>1</v>
      </c>
      <c r="AJ67">
        <v>3</v>
      </c>
      <c r="AK67">
        <v>3</v>
      </c>
      <c r="AL67">
        <v>2</v>
      </c>
      <c r="AM67">
        <v>1</v>
      </c>
      <c r="AN67">
        <v>1</v>
      </c>
      <c r="AO67">
        <v>3</v>
      </c>
      <c r="AP67">
        <v>1</v>
      </c>
      <c r="AQ67">
        <v>2</v>
      </c>
      <c r="AR67">
        <v>2</v>
      </c>
      <c r="AS67">
        <v>2</v>
      </c>
      <c r="AT67">
        <v>4</v>
      </c>
      <c r="AU67">
        <v>3</v>
      </c>
      <c r="AV67">
        <v>1</v>
      </c>
      <c r="AW67">
        <v>7</v>
      </c>
      <c r="AX67">
        <v>8</v>
      </c>
      <c r="AY67">
        <v>8</v>
      </c>
      <c r="AZ67">
        <v>8</v>
      </c>
      <c r="BA67">
        <v>6</v>
      </c>
      <c r="BB67">
        <v>7</v>
      </c>
      <c r="BC67">
        <v>8</v>
      </c>
      <c r="BD67">
        <v>11</v>
      </c>
      <c r="BE67">
        <v>1</v>
      </c>
      <c r="BF67">
        <v>12</v>
      </c>
      <c r="BG67">
        <v>1</v>
      </c>
      <c r="BH67">
        <v>12</v>
      </c>
      <c r="BI67">
        <v>12</v>
      </c>
      <c r="BJ67">
        <v>12</v>
      </c>
      <c r="BK67">
        <v>1</v>
      </c>
      <c r="BN67">
        <v>5</v>
      </c>
      <c r="BO67">
        <v>10</v>
      </c>
      <c r="BX67">
        <v>1</v>
      </c>
      <c r="BY67">
        <v>6</v>
      </c>
      <c r="BZ67">
        <v>4</v>
      </c>
      <c r="CF67">
        <v>15</v>
      </c>
      <c r="CH67">
        <f t="shared" si="7"/>
        <v>1</v>
      </c>
      <c r="CI67" s="1">
        <f t="shared" si="8"/>
        <v>3.5555555555555554</v>
      </c>
      <c r="CJ67">
        <f t="shared" si="9"/>
        <v>0</v>
      </c>
      <c r="CK67">
        <f t="shared" si="10"/>
        <v>5</v>
      </c>
      <c r="CL67" s="1">
        <f t="shared" si="11"/>
        <v>8.5555555555555554</v>
      </c>
      <c r="CM67" s="1">
        <f t="shared" si="12"/>
        <v>8.5555555555555554</v>
      </c>
      <c r="CO67" t="str">
        <f>IF(H67&gt;Tolerances!$C$5, "High Sat", "Low Sat")</f>
        <v>High Sat</v>
      </c>
      <c r="CP67" t="str">
        <f>IF(CM67&lt;Tolerances!$D$5, "High EL", "Low EL")</f>
        <v>High EL</v>
      </c>
      <c r="CQ67" t="str">
        <f t="shared" si="13"/>
        <v>Loyalist</v>
      </c>
      <c r="CR67" t="b">
        <f>IF(AND(CM67&lt;Tolerances!$D$9,'Respondent data Original'!H435&gt;Tolerances!$C$9),"Enthusiast",IF(AND(CM67&gt;Tolerances!$D$10,'Respondent data Original'!H435&lt;Tolerances!$C$10),"Agitator"))</f>
        <v>0</v>
      </c>
    </row>
    <row r="68" spans="1:96">
      <c r="A68">
        <v>508</v>
      </c>
      <c r="B68" t="s">
        <v>70</v>
      </c>
      <c r="C68">
        <v>3</v>
      </c>
      <c r="D68">
        <v>1</v>
      </c>
      <c r="E68">
        <v>16</v>
      </c>
      <c r="F68">
        <v>1</v>
      </c>
      <c r="G68">
        <v>2</v>
      </c>
      <c r="H68">
        <v>9</v>
      </c>
      <c r="J68">
        <v>6</v>
      </c>
      <c r="L68">
        <v>9</v>
      </c>
      <c r="N68">
        <v>10</v>
      </c>
      <c r="P68">
        <v>3</v>
      </c>
      <c r="Q68">
        <v>1</v>
      </c>
      <c r="S68">
        <v>2</v>
      </c>
      <c r="T68">
        <v>2</v>
      </c>
      <c r="V68">
        <v>3</v>
      </c>
      <c r="W68">
        <v>1</v>
      </c>
      <c r="X68">
        <v>2</v>
      </c>
      <c r="Y68">
        <v>3</v>
      </c>
      <c r="Z68">
        <v>3</v>
      </c>
      <c r="AA68">
        <v>2</v>
      </c>
      <c r="AB68">
        <v>2</v>
      </c>
      <c r="AC68">
        <v>2</v>
      </c>
      <c r="AD68">
        <v>4</v>
      </c>
      <c r="AE68">
        <v>3</v>
      </c>
      <c r="AF68">
        <v>1</v>
      </c>
      <c r="AG68">
        <v>2</v>
      </c>
      <c r="AI68">
        <v>3</v>
      </c>
      <c r="AJ68">
        <v>2</v>
      </c>
      <c r="AL68">
        <v>2</v>
      </c>
      <c r="AM68">
        <v>1</v>
      </c>
      <c r="AN68">
        <v>2</v>
      </c>
      <c r="AO68">
        <v>3</v>
      </c>
      <c r="AP68">
        <v>2</v>
      </c>
      <c r="AQ68">
        <v>3</v>
      </c>
      <c r="AR68">
        <v>1</v>
      </c>
      <c r="AS68">
        <v>1</v>
      </c>
      <c r="AU68">
        <v>3</v>
      </c>
      <c r="AV68">
        <v>3</v>
      </c>
      <c r="AW68">
        <v>8</v>
      </c>
      <c r="AX68">
        <v>9</v>
      </c>
      <c r="AY68">
        <v>6</v>
      </c>
      <c r="AZ68">
        <v>6</v>
      </c>
      <c r="BA68">
        <v>2</v>
      </c>
      <c r="BB68">
        <v>9</v>
      </c>
      <c r="BC68">
        <v>11</v>
      </c>
      <c r="BD68">
        <v>11</v>
      </c>
      <c r="BE68">
        <v>1</v>
      </c>
      <c r="BF68">
        <v>12</v>
      </c>
      <c r="BG68">
        <v>12</v>
      </c>
      <c r="BH68">
        <v>12</v>
      </c>
      <c r="BI68">
        <v>12</v>
      </c>
      <c r="BJ68">
        <v>12</v>
      </c>
      <c r="BK68">
        <v>1</v>
      </c>
      <c r="BL68">
        <v>5</v>
      </c>
      <c r="BM68">
        <v>5</v>
      </c>
      <c r="BN68">
        <v>3</v>
      </c>
      <c r="BO68">
        <v>5</v>
      </c>
      <c r="BX68">
        <v>2</v>
      </c>
      <c r="CF68">
        <v>21</v>
      </c>
      <c r="CH68">
        <f t="shared" si="7"/>
        <v>2</v>
      </c>
      <c r="CI68" s="1">
        <f t="shared" si="8"/>
        <v>3.5</v>
      </c>
      <c r="CJ68">
        <f t="shared" si="9"/>
        <v>5</v>
      </c>
      <c r="CK68">
        <f t="shared" si="10"/>
        <v>1</v>
      </c>
      <c r="CL68" s="1">
        <f t="shared" si="11"/>
        <v>4.5</v>
      </c>
      <c r="CM68" s="1">
        <f t="shared" si="12"/>
        <v>9</v>
      </c>
      <c r="CO68" t="str">
        <f>IF(H68&gt;Tolerances!$C$5, "High Sat", "Low Sat")</f>
        <v>High Sat</v>
      </c>
      <c r="CP68" t="str">
        <f>IF(CM68&lt;Tolerances!$D$5, "High EL", "Low EL")</f>
        <v>High EL</v>
      </c>
      <c r="CQ68" t="str">
        <f t="shared" si="13"/>
        <v>Loyalist</v>
      </c>
      <c r="CR68" t="b">
        <f>IF(AND(CM68&lt;Tolerances!$D$9,'Respondent data Original'!H459&gt;Tolerances!$C$9),"Enthusiast",IF(AND(CM68&gt;Tolerances!$D$10,'Respondent data Original'!H459&lt;Tolerances!$C$10),"Agitator"))</f>
        <v>0</v>
      </c>
    </row>
    <row r="69" spans="1:96">
      <c r="A69">
        <v>510</v>
      </c>
      <c r="B69" t="s">
        <v>70</v>
      </c>
      <c r="C69">
        <v>3</v>
      </c>
      <c r="D69">
        <v>2</v>
      </c>
      <c r="E69">
        <v>16</v>
      </c>
      <c r="F69">
        <v>1</v>
      </c>
      <c r="G69">
        <v>1</v>
      </c>
      <c r="H69">
        <v>9</v>
      </c>
      <c r="J69">
        <v>9</v>
      </c>
      <c r="L69">
        <v>9</v>
      </c>
      <c r="N69">
        <v>7</v>
      </c>
      <c r="P69">
        <v>5</v>
      </c>
      <c r="Q69">
        <v>3</v>
      </c>
      <c r="R69">
        <v>4</v>
      </c>
      <c r="S69">
        <v>2</v>
      </c>
      <c r="T69">
        <v>4</v>
      </c>
      <c r="V69">
        <v>2</v>
      </c>
      <c r="W69">
        <v>2</v>
      </c>
      <c r="X69">
        <v>2</v>
      </c>
      <c r="Y69">
        <v>2</v>
      </c>
      <c r="Z69">
        <v>4</v>
      </c>
      <c r="AA69">
        <v>2</v>
      </c>
      <c r="AB69">
        <v>3</v>
      </c>
      <c r="AC69">
        <v>4</v>
      </c>
      <c r="AD69">
        <v>4</v>
      </c>
      <c r="AE69">
        <v>4</v>
      </c>
      <c r="AF69">
        <v>1</v>
      </c>
      <c r="AG69">
        <v>2</v>
      </c>
      <c r="AI69">
        <v>2</v>
      </c>
      <c r="AJ69">
        <v>3</v>
      </c>
      <c r="AK69">
        <v>4</v>
      </c>
      <c r="AL69">
        <v>2</v>
      </c>
      <c r="AM69">
        <v>2</v>
      </c>
      <c r="AN69">
        <v>3</v>
      </c>
      <c r="AO69">
        <v>2</v>
      </c>
      <c r="AP69">
        <v>2</v>
      </c>
      <c r="AQ69">
        <v>2</v>
      </c>
      <c r="AR69">
        <v>3</v>
      </c>
      <c r="AS69">
        <v>4</v>
      </c>
      <c r="AT69">
        <v>3</v>
      </c>
      <c r="AU69">
        <v>3</v>
      </c>
      <c r="AV69">
        <v>2</v>
      </c>
      <c r="AW69">
        <v>6</v>
      </c>
      <c r="AX69">
        <v>8</v>
      </c>
      <c r="AY69">
        <v>8</v>
      </c>
      <c r="AZ69">
        <v>1</v>
      </c>
      <c r="BA69">
        <v>6</v>
      </c>
      <c r="BB69">
        <v>1</v>
      </c>
      <c r="BC69">
        <v>1</v>
      </c>
      <c r="BD69">
        <v>11</v>
      </c>
      <c r="BE69">
        <v>4</v>
      </c>
      <c r="BF69">
        <v>12</v>
      </c>
      <c r="BG69">
        <v>12</v>
      </c>
      <c r="BH69">
        <v>12</v>
      </c>
      <c r="BI69">
        <v>12</v>
      </c>
      <c r="BJ69">
        <v>12</v>
      </c>
      <c r="BK69">
        <v>1</v>
      </c>
      <c r="BL69">
        <v>3</v>
      </c>
      <c r="BM69">
        <v>3</v>
      </c>
      <c r="BN69">
        <v>2</v>
      </c>
      <c r="BO69">
        <v>10</v>
      </c>
      <c r="BX69">
        <v>1</v>
      </c>
      <c r="BY69">
        <v>7</v>
      </c>
      <c r="CF69">
        <v>21</v>
      </c>
      <c r="CH69">
        <f t="shared" si="7"/>
        <v>1</v>
      </c>
      <c r="CI69" s="1">
        <f t="shared" si="8"/>
        <v>2.5555555555555554</v>
      </c>
      <c r="CJ69">
        <f t="shared" si="9"/>
        <v>3</v>
      </c>
      <c r="CK69">
        <f t="shared" si="10"/>
        <v>3</v>
      </c>
      <c r="CL69" s="1">
        <f t="shared" si="11"/>
        <v>5.5555555555555554</v>
      </c>
      <c r="CM69" s="1">
        <f t="shared" si="12"/>
        <v>5.5555555555555554</v>
      </c>
      <c r="CO69" t="str">
        <f>IF(H69&gt;Tolerances!$C$5, "High Sat", "Low Sat")</f>
        <v>High Sat</v>
      </c>
      <c r="CP69" t="str">
        <f>IF(CM69&lt;Tolerances!$D$5, "High EL", "Low EL")</f>
        <v>High EL</v>
      </c>
      <c r="CQ69" t="str">
        <f t="shared" si="13"/>
        <v>Loyalist</v>
      </c>
      <c r="CR69" t="b">
        <f>IF(AND(CM69&lt;Tolerances!$D$9,'Respondent data Original'!H461&gt;Tolerances!$C$9),"Enthusiast",IF(AND(CM69&gt;Tolerances!$D$10,'Respondent data Original'!H461&lt;Tolerances!$C$10),"Agitator"))</f>
        <v>0</v>
      </c>
    </row>
    <row r="70" spans="1:96">
      <c r="A70">
        <v>511</v>
      </c>
      <c r="B70" t="s">
        <v>70</v>
      </c>
      <c r="C70">
        <v>4</v>
      </c>
      <c r="D70">
        <v>2</v>
      </c>
      <c r="E70">
        <v>16</v>
      </c>
      <c r="F70">
        <v>1</v>
      </c>
      <c r="G70">
        <v>1</v>
      </c>
      <c r="H70">
        <v>10</v>
      </c>
      <c r="J70">
        <v>9</v>
      </c>
      <c r="L70">
        <v>9</v>
      </c>
      <c r="O70">
        <v>1</v>
      </c>
      <c r="P70">
        <v>5</v>
      </c>
      <c r="Q70">
        <v>2</v>
      </c>
      <c r="S70">
        <v>2</v>
      </c>
      <c r="V70">
        <v>2</v>
      </c>
      <c r="W70">
        <v>4</v>
      </c>
      <c r="X70">
        <v>2</v>
      </c>
      <c r="Z70">
        <v>2</v>
      </c>
      <c r="AA70">
        <v>2</v>
      </c>
      <c r="AB70">
        <v>2</v>
      </c>
      <c r="AC70">
        <v>3</v>
      </c>
      <c r="AD70">
        <v>3</v>
      </c>
      <c r="AE70">
        <v>4</v>
      </c>
      <c r="AF70">
        <v>11</v>
      </c>
      <c r="AG70">
        <v>3</v>
      </c>
      <c r="AI70">
        <v>3</v>
      </c>
      <c r="AM70">
        <v>3</v>
      </c>
      <c r="AN70">
        <v>2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V70">
        <v>3</v>
      </c>
      <c r="AW70">
        <v>6</v>
      </c>
      <c r="AX70">
        <v>6</v>
      </c>
      <c r="AY70">
        <v>6</v>
      </c>
      <c r="AZ70">
        <v>6</v>
      </c>
      <c r="BA70">
        <v>9</v>
      </c>
      <c r="BB70">
        <v>5</v>
      </c>
      <c r="BC70">
        <v>5</v>
      </c>
      <c r="BD70">
        <v>6</v>
      </c>
      <c r="BE70">
        <v>1</v>
      </c>
      <c r="BF70">
        <v>12</v>
      </c>
      <c r="BG70">
        <v>12</v>
      </c>
      <c r="BH70">
        <v>12</v>
      </c>
      <c r="BI70">
        <v>12</v>
      </c>
      <c r="BJ70">
        <v>12</v>
      </c>
      <c r="BK70">
        <v>1</v>
      </c>
      <c r="BL70">
        <v>3</v>
      </c>
      <c r="BM70">
        <v>3</v>
      </c>
      <c r="BN70">
        <v>3</v>
      </c>
      <c r="BO70">
        <v>10</v>
      </c>
      <c r="BX70">
        <v>1</v>
      </c>
      <c r="BY70">
        <v>7</v>
      </c>
      <c r="BZ70">
        <v>2</v>
      </c>
      <c r="CA70">
        <v>5</v>
      </c>
      <c r="CB70">
        <v>6</v>
      </c>
      <c r="CF70">
        <v>18</v>
      </c>
      <c r="CH70">
        <f t="shared" si="7"/>
        <v>1</v>
      </c>
      <c r="CI70" s="1">
        <f t="shared" si="8"/>
        <v>2.7777777777777777</v>
      </c>
      <c r="CJ70">
        <f t="shared" si="9"/>
        <v>3</v>
      </c>
      <c r="CK70">
        <f t="shared" si="10"/>
        <v>3</v>
      </c>
      <c r="CL70" s="1">
        <f t="shared" si="11"/>
        <v>5.7777777777777777</v>
      </c>
      <c r="CM70" s="1">
        <f t="shared" si="12"/>
        <v>5.7777777777777777</v>
      </c>
      <c r="CO70" t="str">
        <f>IF(H70&gt;Tolerances!$C$5, "High Sat", "Low Sat")</f>
        <v>High Sat</v>
      </c>
      <c r="CP70" t="str">
        <f>IF(CM70&lt;Tolerances!$D$5, "High EL", "Low EL")</f>
        <v>High EL</v>
      </c>
      <c r="CQ70" t="str">
        <f t="shared" si="13"/>
        <v>Loyalist</v>
      </c>
      <c r="CR70" t="b">
        <f>IF(AND(CM70&lt;Tolerances!$D$9,'Respondent data Original'!H462&gt;Tolerances!$C$9),"Enthusiast",IF(AND(CM70&gt;Tolerances!$D$10,'Respondent data Original'!H462&lt;Tolerances!$C$10),"Agitator"))</f>
        <v>0</v>
      </c>
    </row>
    <row r="71" spans="1:96">
      <c r="A71">
        <v>549</v>
      </c>
      <c r="B71" t="s">
        <v>70</v>
      </c>
      <c r="C71">
        <v>5</v>
      </c>
      <c r="D71">
        <v>1</v>
      </c>
      <c r="E71">
        <v>16</v>
      </c>
      <c r="F71">
        <v>1</v>
      </c>
      <c r="G71">
        <v>1</v>
      </c>
      <c r="H71">
        <v>7</v>
      </c>
      <c r="J71">
        <v>9</v>
      </c>
      <c r="L71">
        <v>8</v>
      </c>
      <c r="N71">
        <v>8</v>
      </c>
      <c r="P71">
        <v>5</v>
      </c>
      <c r="Q71">
        <v>1</v>
      </c>
      <c r="R71">
        <v>4</v>
      </c>
      <c r="S71">
        <v>4</v>
      </c>
      <c r="T71">
        <v>1</v>
      </c>
      <c r="U71">
        <v>4</v>
      </c>
      <c r="V71">
        <v>3</v>
      </c>
      <c r="W71">
        <v>3</v>
      </c>
      <c r="X71">
        <v>2</v>
      </c>
      <c r="Y71">
        <v>3</v>
      </c>
      <c r="Z71">
        <v>4</v>
      </c>
      <c r="AA71">
        <v>2</v>
      </c>
      <c r="AB71">
        <v>3</v>
      </c>
      <c r="AC71">
        <v>4</v>
      </c>
      <c r="AD71">
        <v>4</v>
      </c>
      <c r="AE71">
        <v>4</v>
      </c>
      <c r="AF71">
        <v>1</v>
      </c>
      <c r="AG71">
        <v>1</v>
      </c>
      <c r="AI71">
        <v>4</v>
      </c>
      <c r="AL71">
        <v>3</v>
      </c>
      <c r="AM71">
        <v>3</v>
      </c>
      <c r="AN71">
        <v>3</v>
      </c>
      <c r="AO71">
        <v>4</v>
      </c>
      <c r="AP71">
        <v>4</v>
      </c>
      <c r="AR71">
        <v>4</v>
      </c>
      <c r="AV71">
        <v>2</v>
      </c>
      <c r="AW71">
        <v>1</v>
      </c>
      <c r="AX71">
        <v>8</v>
      </c>
      <c r="AY71">
        <v>11</v>
      </c>
      <c r="AZ71">
        <v>1</v>
      </c>
      <c r="BA71">
        <v>11</v>
      </c>
      <c r="BB71">
        <v>1</v>
      </c>
      <c r="BC71">
        <v>1</v>
      </c>
      <c r="BD71">
        <v>11</v>
      </c>
      <c r="BE71">
        <v>1</v>
      </c>
      <c r="BF71">
        <v>12</v>
      </c>
      <c r="BG71">
        <v>12</v>
      </c>
      <c r="BH71">
        <v>12</v>
      </c>
      <c r="BI71">
        <v>12</v>
      </c>
      <c r="BJ71">
        <v>12</v>
      </c>
      <c r="BK71">
        <v>1</v>
      </c>
      <c r="BL71">
        <v>5</v>
      </c>
      <c r="BM71">
        <v>1</v>
      </c>
      <c r="BN71">
        <v>1</v>
      </c>
      <c r="BO71">
        <v>10</v>
      </c>
      <c r="BX71">
        <v>1</v>
      </c>
      <c r="BY71">
        <v>6</v>
      </c>
      <c r="CF71">
        <v>15</v>
      </c>
      <c r="CH71">
        <f t="shared" si="7"/>
        <v>1</v>
      </c>
      <c r="CI71" s="1">
        <f t="shared" si="8"/>
        <v>2.5555555555555554</v>
      </c>
      <c r="CJ71">
        <f t="shared" si="9"/>
        <v>5</v>
      </c>
      <c r="CK71">
        <f t="shared" si="10"/>
        <v>1</v>
      </c>
      <c r="CL71" s="1">
        <f t="shared" si="11"/>
        <v>3.5555555555555554</v>
      </c>
      <c r="CM71" s="1">
        <f t="shared" si="12"/>
        <v>3.5555555555555554</v>
      </c>
      <c r="CO71" t="str">
        <f>IF(H71&gt;Tolerances!$C$5, "High Sat", "Low Sat")</f>
        <v>Low Sat</v>
      </c>
      <c r="CP71" t="str">
        <f>IF(CM71&lt;Tolerances!$D$5, "High EL", "Low EL")</f>
        <v>High EL</v>
      </c>
      <c r="CQ71" t="str">
        <f t="shared" si="13"/>
        <v>Hostage</v>
      </c>
      <c r="CR71" t="b">
        <f>IF(AND(CM71&lt;Tolerances!$D$9,'Respondent data Original'!H498&gt;Tolerances!$C$9),"Enthusiast",IF(AND(CM71&gt;Tolerances!$D$10,'Respondent data Original'!H498&lt;Tolerances!$C$10),"Agitator"))</f>
        <v>0</v>
      </c>
    </row>
    <row r="72" spans="1:96">
      <c r="A72">
        <v>555</v>
      </c>
      <c r="B72" t="s">
        <v>70</v>
      </c>
      <c r="C72">
        <v>3</v>
      </c>
      <c r="D72">
        <v>1</v>
      </c>
      <c r="E72">
        <v>16</v>
      </c>
      <c r="F72">
        <v>1</v>
      </c>
      <c r="G72">
        <v>4</v>
      </c>
      <c r="H72">
        <v>9</v>
      </c>
      <c r="J72">
        <v>9</v>
      </c>
      <c r="L72">
        <v>9</v>
      </c>
      <c r="N72">
        <v>9</v>
      </c>
      <c r="P72">
        <v>5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9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1</v>
      </c>
      <c r="AW72">
        <v>3</v>
      </c>
      <c r="AX72">
        <v>6</v>
      </c>
      <c r="AY72">
        <v>6</v>
      </c>
      <c r="AZ72">
        <v>5</v>
      </c>
      <c r="BA72">
        <v>6</v>
      </c>
      <c r="BB72">
        <v>6</v>
      </c>
      <c r="BC72">
        <v>6</v>
      </c>
      <c r="BD72">
        <v>6</v>
      </c>
      <c r="BE72">
        <v>11</v>
      </c>
      <c r="BF72">
        <v>3</v>
      </c>
      <c r="BG72">
        <v>3</v>
      </c>
      <c r="BH72">
        <v>3</v>
      </c>
      <c r="BI72">
        <v>3</v>
      </c>
      <c r="BJ72">
        <v>3</v>
      </c>
      <c r="BK72">
        <v>1</v>
      </c>
      <c r="BL72">
        <v>3</v>
      </c>
      <c r="BM72">
        <v>3</v>
      </c>
      <c r="BN72">
        <v>3</v>
      </c>
      <c r="BO72">
        <v>5</v>
      </c>
      <c r="BX72">
        <v>2</v>
      </c>
      <c r="CF72">
        <v>15</v>
      </c>
      <c r="CH72">
        <f t="shared" si="7"/>
        <v>2</v>
      </c>
      <c r="CI72" s="1">
        <f t="shared" si="8"/>
        <v>3.0555555555555554</v>
      </c>
      <c r="CJ72">
        <f t="shared" si="9"/>
        <v>3</v>
      </c>
      <c r="CK72">
        <f t="shared" si="10"/>
        <v>3</v>
      </c>
      <c r="CL72" s="1">
        <f t="shared" si="11"/>
        <v>6.0555555555555554</v>
      </c>
      <c r="CM72" s="1">
        <f t="shared" si="12"/>
        <v>12.111111111111111</v>
      </c>
      <c r="CO72" t="str">
        <f>IF(H72&gt;Tolerances!$C$5, "High Sat", "Low Sat")</f>
        <v>High Sat</v>
      </c>
      <c r="CP72" t="str">
        <f>IF(CM72&lt;Tolerances!$D$5, "High EL", "Low EL")</f>
        <v>Low EL</v>
      </c>
      <c r="CQ72" t="str">
        <f t="shared" si="13"/>
        <v>Mercenary</v>
      </c>
      <c r="CR72" t="b">
        <f>IF(AND(CM72&lt;Tolerances!$D$9,'Respondent data Original'!H504&gt;Tolerances!$C$9),"Enthusiast",IF(AND(CM72&gt;Tolerances!$D$10,'Respondent data Original'!H504&lt;Tolerances!$C$10),"Agitator"))</f>
        <v>0</v>
      </c>
    </row>
    <row r="73" spans="1:96">
      <c r="A73">
        <v>561</v>
      </c>
      <c r="B73" t="s">
        <v>70</v>
      </c>
      <c r="C73">
        <v>3</v>
      </c>
      <c r="D73">
        <v>2</v>
      </c>
      <c r="E73">
        <v>16</v>
      </c>
      <c r="F73">
        <v>2</v>
      </c>
      <c r="G73">
        <v>2</v>
      </c>
      <c r="H73">
        <v>5</v>
      </c>
      <c r="J73">
        <v>3</v>
      </c>
      <c r="L73">
        <v>1</v>
      </c>
      <c r="N73">
        <v>5</v>
      </c>
      <c r="P73">
        <v>1</v>
      </c>
      <c r="Q73">
        <v>1</v>
      </c>
      <c r="R73">
        <v>2</v>
      </c>
      <c r="S73">
        <v>2</v>
      </c>
      <c r="T73">
        <v>2</v>
      </c>
      <c r="U73">
        <v>2</v>
      </c>
      <c r="V73">
        <v>1</v>
      </c>
      <c r="W73">
        <v>3</v>
      </c>
      <c r="X73">
        <v>1</v>
      </c>
      <c r="Y73">
        <v>1</v>
      </c>
      <c r="Z73">
        <v>1</v>
      </c>
      <c r="AA73">
        <v>1</v>
      </c>
      <c r="AB73">
        <v>2</v>
      </c>
      <c r="AC73">
        <v>3</v>
      </c>
      <c r="AD73">
        <v>2</v>
      </c>
      <c r="AE73">
        <v>1</v>
      </c>
      <c r="AF73">
        <v>9</v>
      </c>
      <c r="AG73">
        <v>4</v>
      </c>
      <c r="AI73">
        <v>4</v>
      </c>
      <c r="AJ73">
        <v>2</v>
      </c>
      <c r="AK73">
        <v>3</v>
      </c>
      <c r="AL73">
        <v>1</v>
      </c>
      <c r="AM73">
        <v>4</v>
      </c>
      <c r="AN73">
        <v>3</v>
      </c>
      <c r="AO73">
        <v>5</v>
      </c>
      <c r="AP73">
        <v>2</v>
      </c>
      <c r="AQ73">
        <v>4</v>
      </c>
      <c r="AR73">
        <v>4</v>
      </c>
      <c r="AS73">
        <v>3</v>
      </c>
      <c r="AT73">
        <v>5</v>
      </c>
      <c r="AU73">
        <v>4</v>
      </c>
      <c r="AV73">
        <v>3</v>
      </c>
      <c r="AW73">
        <v>10</v>
      </c>
      <c r="AX73">
        <v>11</v>
      </c>
      <c r="AY73">
        <v>6</v>
      </c>
      <c r="AZ73">
        <v>11</v>
      </c>
      <c r="BA73">
        <v>8</v>
      </c>
      <c r="BB73">
        <v>8</v>
      </c>
      <c r="BC73">
        <v>6</v>
      </c>
      <c r="BD73">
        <v>9</v>
      </c>
      <c r="BE73">
        <v>6</v>
      </c>
      <c r="BF73">
        <v>5</v>
      </c>
      <c r="BG73">
        <v>3</v>
      </c>
      <c r="BH73">
        <v>2</v>
      </c>
      <c r="BI73">
        <v>12</v>
      </c>
      <c r="BJ73">
        <v>12</v>
      </c>
      <c r="BK73">
        <v>3</v>
      </c>
      <c r="BL73">
        <v>1</v>
      </c>
      <c r="BO73">
        <v>6</v>
      </c>
      <c r="BP73">
        <v>4</v>
      </c>
      <c r="BQ73">
        <v>5</v>
      </c>
      <c r="BR73">
        <v>3</v>
      </c>
      <c r="BS73">
        <v>9</v>
      </c>
      <c r="BX73">
        <v>3</v>
      </c>
      <c r="CF73">
        <v>16</v>
      </c>
      <c r="CH73">
        <f t="shared" si="7"/>
        <v>3</v>
      </c>
      <c r="CI73" s="1">
        <f t="shared" si="8"/>
        <v>4.166666666666667</v>
      </c>
      <c r="CJ73">
        <f t="shared" si="9"/>
        <v>1</v>
      </c>
      <c r="CK73">
        <f t="shared" si="10"/>
        <v>5</v>
      </c>
      <c r="CL73" s="1">
        <f t="shared" si="11"/>
        <v>9.1666666666666679</v>
      </c>
      <c r="CM73" s="1">
        <f t="shared" si="12"/>
        <v>27.500000000000004</v>
      </c>
      <c r="CO73" t="str">
        <f>IF(H73&gt;Tolerances!$C$5, "High Sat", "Low Sat")</f>
        <v>Low Sat</v>
      </c>
      <c r="CP73" t="str">
        <f>IF(CM73&lt;Tolerances!$D$5, "High EL", "Low EL")</f>
        <v>Low EL</v>
      </c>
      <c r="CQ73" t="str">
        <f t="shared" si="13"/>
        <v>Defector</v>
      </c>
      <c r="CR73" t="b">
        <f>IF(AND(CM73&lt;Tolerances!$D$9,'Respondent data Original'!H510&gt;Tolerances!$C$9),"Enthusiast",IF(AND(CM73&gt;Tolerances!$D$10,'Respondent data Original'!H510&lt;Tolerances!$C$10),"Agitator"))</f>
        <v>0</v>
      </c>
    </row>
    <row r="74" spans="1:96">
      <c r="A74">
        <v>575</v>
      </c>
      <c r="B74" t="s">
        <v>70</v>
      </c>
      <c r="C74">
        <v>2</v>
      </c>
      <c r="D74">
        <v>2</v>
      </c>
      <c r="E74">
        <v>16</v>
      </c>
      <c r="F74">
        <v>2</v>
      </c>
      <c r="G74">
        <v>1</v>
      </c>
      <c r="H74">
        <v>8</v>
      </c>
      <c r="J74">
        <v>8</v>
      </c>
      <c r="L74">
        <v>8</v>
      </c>
      <c r="N74">
        <v>3</v>
      </c>
      <c r="P74">
        <v>5</v>
      </c>
      <c r="Q74">
        <v>1</v>
      </c>
      <c r="R74">
        <v>3</v>
      </c>
      <c r="S74">
        <v>1</v>
      </c>
      <c r="T74">
        <v>3</v>
      </c>
      <c r="U74">
        <v>2</v>
      </c>
      <c r="V74">
        <v>2</v>
      </c>
      <c r="W74">
        <v>1</v>
      </c>
      <c r="X74">
        <v>1</v>
      </c>
      <c r="Y74">
        <v>1</v>
      </c>
      <c r="Z74">
        <v>3</v>
      </c>
      <c r="AA74">
        <v>3</v>
      </c>
      <c r="AB74">
        <v>2</v>
      </c>
      <c r="AC74">
        <v>3</v>
      </c>
      <c r="AD74">
        <v>5</v>
      </c>
      <c r="AE74">
        <v>5</v>
      </c>
      <c r="AF74">
        <v>1</v>
      </c>
      <c r="AG74">
        <v>3</v>
      </c>
      <c r="AH74">
        <v>3</v>
      </c>
      <c r="AI74">
        <v>2</v>
      </c>
      <c r="AJ74">
        <v>4</v>
      </c>
      <c r="AK74">
        <v>5</v>
      </c>
      <c r="AL74">
        <v>5</v>
      </c>
      <c r="AM74">
        <v>4</v>
      </c>
      <c r="AN74">
        <v>3</v>
      </c>
      <c r="AO74">
        <v>3</v>
      </c>
      <c r="AP74">
        <v>4</v>
      </c>
      <c r="AQ74">
        <v>4</v>
      </c>
      <c r="AR74">
        <v>5</v>
      </c>
      <c r="AV74">
        <v>2</v>
      </c>
      <c r="AW74">
        <v>6</v>
      </c>
      <c r="AX74">
        <v>8</v>
      </c>
      <c r="AY74">
        <v>9</v>
      </c>
      <c r="AZ74">
        <v>6</v>
      </c>
      <c r="BA74">
        <v>9</v>
      </c>
      <c r="BB74">
        <v>1</v>
      </c>
      <c r="BC74">
        <v>1</v>
      </c>
      <c r="BD74">
        <v>11</v>
      </c>
      <c r="BE74">
        <v>1</v>
      </c>
      <c r="BF74">
        <v>12</v>
      </c>
      <c r="BG74">
        <v>12</v>
      </c>
      <c r="BH74">
        <v>12</v>
      </c>
      <c r="BI74">
        <v>12</v>
      </c>
      <c r="BJ74">
        <v>12</v>
      </c>
      <c r="BK74">
        <v>1</v>
      </c>
      <c r="BL74">
        <v>3</v>
      </c>
      <c r="BM74">
        <v>1</v>
      </c>
      <c r="BN74">
        <v>1</v>
      </c>
      <c r="BO74">
        <v>4</v>
      </c>
      <c r="BP74">
        <v>5</v>
      </c>
      <c r="BQ74">
        <v>7</v>
      </c>
      <c r="BR74">
        <v>6</v>
      </c>
      <c r="BS74">
        <v>3</v>
      </c>
      <c r="BX74">
        <v>1</v>
      </c>
      <c r="BY74">
        <v>8</v>
      </c>
      <c r="CF74">
        <v>13</v>
      </c>
      <c r="CH74">
        <f t="shared" si="7"/>
        <v>1</v>
      </c>
      <c r="CI74" s="1">
        <f t="shared" si="8"/>
        <v>2.8888888888888888</v>
      </c>
      <c r="CJ74">
        <f t="shared" si="9"/>
        <v>3</v>
      </c>
      <c r="CK74">
        <f t="shared" si="10"/>
        <v>3</v>
      </c>
      <c r="CL74" s="1">
        <f t="shared" si="11"/>
        <v>5.8888888888888893</v>
      </c>
      <c r="CM74" s="1">
        <f t="shared" si="12"/>
        <v>5.8888888888888893</v>
      </c>
      <c r="CO74" t="str">
        <f>IF(H74&gt;Tolerances!$C$5, "High Sat", "Low Sat")</f>
        <v>High Sat</v>
      </c>
      <c r="CP74" t="str">
        <f>IF(CM74&lt;Tolerances!$D$5, "High EL", "Low EL")</f>
        <v>High EL</v>
      </c>
      <c r="CQ74" t="str">
        <f t="shared" si="13"/>
        <v>Loyalist</v>
      </c>
      <c r="CR74" t="b">
        <f>IF(AND(CM74&lt;Tolerances!$D$9,'Respondent data Original'!H524&gt;Tolerances!$C$9),"Enthusiast",IF(AND(CM74&gt;Tolerances!$D$10,'Respondent data Original'!H524&lt;Tolerances!$C$10),"Agitator"))</f>
        <v>0</v>
      </c>
    </row>
    <row r="75" spans="1:96">
      <c r="A75">
        <v>609</v>
      </c>
      <c r="B75" t="s">
        <v>70</v>
      </c>
      <c r="C75">
        <v>3</v>
      </c>
      <c r="D75">
        <v>1</v>
      </c>
      <c r="E75">
        <v>16</v>
      </c>
      <c r="F75">
        <v>1</v>
      </c>
      <c r="G75">
        <v>2</v>
      </c>
      <c r="H75">
        <v>9</v>
      </c>
      <c r="J75">
        <v>6</v>
      </c>
      <c r="L75">
        <v>6</v>
      </c>
      <c r="N75">
        <v>6</v>
      </c>
      <c r="P75">
        <v>5</v>
      </c>
      <c r="Q75">
        <v>1</v>
      </c>
      <c r="R75">
        <v>5</v>
      </c>
      <c r="S75">
        <v>1</v>
      </c>
      <c r="T75">
        <v>1</v>
      </c>
      <c r="U75">
        <v>3</v>
      </c>
      <c r="V75">
        <v>1</v>
      </c>
      <c r="W75">
        <v>5</v>
      </c>
      <c r="X75">
        <v>1</v>
      </c>
      <c r="Y75">
        <v>1</v>
      </c>
      <c r="Z75">
        <v>1</v>
      </c>
      <c r="AA75">
        <v>1</v>
      </c>
      <c r="AB75">
        <v>1</v>
      </c>
      <c r="AC75">
        <v>5</v>
      </c>
      <c r="AD75">
        <v>1</v>
      </c>
      <c r="AE75">
        <v>5</v>
      </c>
      <c r="AF75">
        <v>4</v>
      </c>
      <c r="AG75">
        <v>1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4</v>
      </c>
      <c r="AN75">
        <v>1</v>
      </c>
      <c r="AO75">
        <v>2</v>
      </c>
      <c r="AP75">
        <v>1</v>
      </c>
      <c r="AQ75">
        <v>1</v>
      </c>
      <c r="AR75">
        <v>3</v>
      </c>
      <c r="AS75">
        <v>5</v>
      </c>
      <c r="AT75">
        <v>3</v>
      </c>
      <c r="AU75">
        <v>5</v>
      </c>
      <c r="AV75">
        <v>2</v>
      </c>
      <c r="AW75">
        <v>6</v>
      </c>
      <c r="AX75">
        <v>6</v>
      </c>
      <c r="AY75">
        <v>9</v>
      </c>
      <c r="AZ75">
        <v>11</v>
      </c>
      <c r="BA75">
        <v>6</v>
      </c>
      <c r="BB75">
        <v>6</v>
      </c>
      <c r="BC75">
        <v>6</v>
      </c>
      <c r="BD75">
        <v>11</v>
      </c>
      <c r="BE75">
        <v>1</v>
      </c>
      <c r="BF75">
        <v>12</v>
      </c>
      <c r="BG75">
        <v>12</v>
      </c>
      <c r="BH75">
        <v>12</v>
      </c>
      <c r="BI75">
        <v>12</v>
      </c>
      <c r="BJ75">
        <v>12</v>
      </c>
      <c r="BK75">
        <v>1</v>
      </c>
      <c r="BL75">
        <v>3</v>
      </c>
      <c r="BM75">
        <v>3</v>
      </c>
      <c r="BN75">
        <v>2</v>
      </c>
      <c r="BO75">
        <v>5</v>
      </c>
      <c r="BP75">
        <v>8</v>
      </c>
      <c r="BX75">
        <v>3</v>
      </c>
      <c r="CF75">
        <v>17</v>
      </c>
      <c r="CH75">
        <f t="shared" si="7"/>
        <v>3</v>
      </c>
      <c r="CI75" s="1">
        <f t="shared" si="8"/>
        <v>3.4444444444444446</v>
      </c>
      <c r="CJ75">
        <f t="shared" si="9"/>
        <v>3</v>
      </c>
      <c r="CK75">
        <f t="shared" si="10"/>
        <v>3</v>
      </c>
      <c r="CL75" s="1">
        <f t="shared" si="11"/>
        <v>6.4444444444444446</v>
      </c>
      <c r="CM75" s="1">
        <f t="shared" si="12"/>
        <v>19.333333333333336</v>
      </c>
      <c r="CO75" t="str">
        <f>IF(H75&gt;Tolerances!$C$5, "High Sat", "Low Sat")</f>
        <v>High Sat</v>
      </c>
      <c r="CP75" t="str">
        <f>IF(CM75&lt;Tolerances!$D$5, "High EL", "Low EL")</f>
        <v>Low EL</v>
      </c>
      <c r="CQ75" t="str">
        <f t="shared" si="13"/>
        <v>Mercenary</v>
      </c>
      <c r="CR75" t="b">
        <f>IF(AND(CM75&lt;Tolerances!$D$9,'Respondent data Original'!H557&gt;Tolerances!$C$9),"Enthusiast",IF(AND(CM75&gt;Tolerances!$D$10,'Respondent data Original'!H557&lt;Tolerances!$C$10),"Agitator"))</f>
        <v>0</v>
      </c>
    </row>
    <row r="76" spans="1:96">
      <c r="A76">
        <v>644</v>
      </c>
      <c r="B76" t="s">
        <v>70</v>
      </c>
      <c r="C76">
        <v>2</v>
      </c>
      <c r="D76">
        <v>2</v>
      </c>
      <c r="E76">
        <v>16</v>
      </c>
      <c r="F76">
        <v>2</v>
      </c>
      <c r="G76">
        <v>4</v>
      </c>
      <c r="H76">
        <v>7</v>
      </c>
      <c r="J76">
        <v>7</v>
      </c>
      <c r="L76">
        <v>7</v>
      </c>
      <c r="N76">
        <v>6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4</v>
      </c>
      <c r="AE76">
        <v>3</v>
      </c>
      <c r="AF76">
        <v>4</v>
      </c>
      <c r="AG76">
        <v>3</v>
      </c>
      <c r="AH76">
        <v>3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2</v>
      </c>
      <c r="AW76">
        <v>7</v>
      </c>
      <c r="AX76">
        <v>11</v>
      </c>
      <c r="AY76">
        <v>9</v>
      </c>
      <c r="AZ76">
        <v>7</v>
      </c>
      <c r="BA76">
        <v>9</v>
      </c>
      <c r="BB76">
        <v>8</v>
      </c>
      <c r="BC76">
        <v>9</v>
      </c>
      <c r="BD76">
        <v>11</v>
      </c>
      <c r="BE76">
        <v>1</v>
      </c>
      <c r="BF76">
        <v>12</v>
      </c>
      <c r="BG76">
        <v>12</v>
      </c>
      <c r="BH76">
        <v>12</v>
      </c>
      <c r="BI76">
        <v>12</v>
      </c>
      <c r="BJ76">
        <v>12</v>
      </c>
      <c r="BK76">
        <v>1</v>
      </c>
      <c r="BL76">
        <v>2</v>
      </c>
      <c r="BM76">
        <v>1</v>
      </c>
      <c r="BO76">
        <v>2</v>
      </c>
      <c r="BP76">
        <v>6</v>
      </c>
      <c r="BQ76">
        <v>5</v>
      </c>
      <c r="BR76">
        <v>4</v>
      </c>
      <c r="BX76">
        <v>2</v>
      </c>
      <c r="CF76">
        <v>21</v>
      </c>
      <c r="CH76">
        <f t="shared" si="7"/>
        <v>2</v>
      </c>
      <c r="CI76" s="1">
        <f t="shared" si="8"/>
        <v>4</v>
      </c>
      <c r="CJ76">
        <f t="shared" si="9"/>
        <v>2</v>
      </c>
      <c r="CK76">
        <f t="shared" si="10"/>
        <v>4</v>
      </c>
      <c r="CL76" s="1">
        <f t="shared" si="11"/>
        <v>8</v>
      </c>
      <c r="CM76" s="1">
        <f t="shared" si="12"/>
        <v>16</v>
      </c>
      <c r="CO76" t="str">
        <f>IF(H76&gt;Tolerances!$C$5, "High Sat", "Low Sat")</f>
        <v>Low Sat</v>
      </c>
      <c r="CP76" t="str">
        <f>IF(CM76&lt;Tolerances!$D$5, "High EL", "Low EL")</f>
        <v>Low EL</v>
      </c>
      <c r="CQ76" t="str">
        <f t="shared" si="13"/>
        <v>Defector</v>
      </c>
      <c r="CR76" t="b">
        <f>IF(AND(CM76&lt;Tolerances!$D$9,'Respondent data Original'!H582&gt;Tolerances!$C$9),"Enthusiast",IF(AND(CM76&gt;Tolerances!$D$10,'Respondent data Original'!H582&lt;Tolerances!$C$10),"Agitator"))</f>
        <v>0</v>
      </c>
    </row>
    <row r="77" spans="1:96">
      <c r="A77">
        <v>662</v>
      </c>
      <c r="B77" t="s">
        <v>70</v>
      </c>
      <c r="C77">
        <v>4</v>
      </c>
      <c r="D77">
        <v>1</v>
      </c>
      <c r="E77">
        <v>16</v>
      </c>
      <c r="F77">
        <v>1</v>
      </c>
      <c r="G77">
        <v>1</v>
      </c>
      <c r="H77">
        <v>11</v>
      </c>
      <c r="J77">
        <v>11</v>
      </c>
      <c r="L77">
        <v>11</v>
      </c>
      <c r="N77">
        <v>11</v>
      </c>
      <c r="P77">
        <v>3</v>
      </c>
      <c r="Q77">
        <v>1</v>
      </c>
      <c r="S77">
        <v>3</v>
      </c>
      <c r="T77">
        <v>4</v>
      </c>
      <c r="U77">
        <v>5</v>
      </c>
      <c r="V77">
        <v>3</v>
      </c>
      <c r="W77">
        <v>2</v>
      </c>
      <c r="X77">
        <v>3</v>
      </c>
      <c r="Y77">
        <v>3</v>
      </c>
      <c r="Z77">
        <v>4</v>
      </c>
      <c r="AA77">
        <v>3</v>
      </c>
      <c r="AB77">
        <v>5</v>
      </c>
      <c r="AC77">
        <v>5</v>
      </c>
      <c r="AD77">
        <v>2</v>
      </c>
      <c r="AE77">
        <v>4</v>
      </c>
      <c r="AF77">
        <v>9</v>
      </c>
      <c r="AG77">
        <v>1</v>
      </c>
      <c r="AI77">
        <v>2</v>
      </c>
      <c r="AL77">
        <v>2</v>
      </c>
      <c r="AM77">
        <v>1</v>
      </c>
      <c r="AN77">
        <v>2</v>
      </c>
      <c r="AO77">
        <v>2</v>
      </c>
      <c r="AP77">
        <v>3</v>
      </c>
      <c r="AQ77">
        <v>3</v>
      </c>
      <c r="AR77">
        <v>3</v>
      </c>
      <c r="AT77">
        <v>1</v>
      </c>
      <c r="AV77">
        <v>1</v>
      </c>
      <c r="AW77">
        <v>8</v>
      </c>
      <c r="AX77">
        <v>7</v>
      </c>
      <c r="AY77">
        <v>8</v>
      </c>
      <c r="AZ77">
        <v>1</v>
      </c>
      <c r="BA77">
        <v>9</v>
      </c>
      <c r="BB77">
        <v>3</v>
      </c>
      <c r="BC77">
        <v>1</v>
      </c>
      <c r="BD77">
        <v>11</v>
      </c>
      <c r="BE77">
        <v>4</v>
      </c>
      <c r="BF77">
        <v>12</v>
      </c>
      <c r="BG77">
        <v>12</v>
      </c>
      <c r="BH77">
        <v>12</v>
      </c>
      <c r="BI77">
        <v>12</v>
      </c>
      <c r="BJ77">
        <v>12</v>
      </c>
      <c r="BK77">
        <v>1</v>
      </c>
      <c r="BL77">
        <v>4</v>
      </c>
      <c r="BM77">
        <v>3</v>
      </c>
      <c r="BN77">
        <v>2</v>
      </c>
      <c r="BO77">
        <v>10</v>
      </c>
      <c r="BX77">
        <v>1</v>
      </c>
      <c r="BY77">
        <v>7</v>
      </c>
      <c r="BZ77">
        <v>4</v>
      </c>
      <c r="CA77">
        <v>6</v>
      </c>
      <c r="CB77">
        <v>2</v>
      </c>
      <c r="CC77">
        <v>5</v>
      </c>
      <c r="CD77">
        <v>3</v>
      </c>
      <c r="CF77">
        <v>18</v>
      </c>
      <c r="CH77">
        <f t="shared" si="7"/>
        <v>1</v>
      </c>
      <c r="CI77" s="1">
        <f t="shared" si="8"/>
        <v>2.8888888888888888</v>
      </c>
      <c r="CJ77">
        <f t="shared" si="9"/>
        <v>4</v>
      </c>
      <c r="CK77">
        <f t="shared" si="10"/>
        <v>2</v>
      </c>
      <c r="CL77" s="1">
        <f t="shared" si="11"/>
        <v>4.8888888888888893</v>
      </c>
      <c r="CM77" s="1">
        <f t="shared" si="12"/>
        <v>4.8888888888888893</v>
      </c>
      <c r="CO77" t="str">
        <f>IF(H77&gt;Tolerances!$C$5, "High Sat", "Low Sat")</f>
        <v>High Sat</v>
      </c>
      <c r="CP77" t="str">
        <f>IF(CM77&lt;Tolerances!$D$5, "High EL", "Low EL")</f>
        <v>High EL</v>
      </c>
      <c r="CQ77" t="str">
        <f t="shared" si="13"/>
        <v>Loyalist</v>
      </c>
      <c r="CR77" t="b">
        <f>IF(AND(CM77&lt;Tolerances!$D$9,'Respondent data Original'!H597&gt;Tolerances!$C$9),"Enthusiast",IF(AND(CM77&gt;Tolerances!$D$10,'Respondent data Original'!H597&lt;Tolerances!$C$10),"Agitator"))</f>
        <v>0</v>
      </c>
    </row>
    <row r="78" spans="1:96">
      <c r="A78">
        <v>716</v>
      </c>
      <c r="B78" t="s">
        <v>70</v>
      </c>
      <c r="C78">
        <v>5</v>
      </c>
      <c r="D78">
        <v>1</v>
      </c>
      <c r="E78">
        <v>16</v>
      </c>
      <c r="F78">
        <v>1</v>
      </c>
      <c r="G78">
        <v>1</v>
      </c>
      <c r="H78">
        <v>9</v>
      </c>
      <c r="J78">
        <v>8</v>
      </c>
      <c r="L78">
        <v>7</v>
      </c>
      <c r="O78">
        <v>1</v>
      </c>
      <c r="P78">
        <v>3</v>
      </c>
      <c r="Q78">
        <v>3</v>
      </c>
      <c r="R78">
        <v>4</v>
      </c>
      <c r="S78">
        <v>2</v>
      </c>
      <c r="T78">
        <v>4</v>
      </c>
      <c r="U78">
        <v>3</v>
      </c>
      <c r="V78">
        <v>2</v>
      </c>
      <c r="W78">
        <v>4</v>
      </c>
      <c r="X78">
        <v>1</v>
      </c>
      <c r="Y78">
        <v>3</v>
      </c>
      <c r="Z78">
        <v>2</v>
      </c>
      <c r="AA78">
        <v>2</v>
      </c>
      <c r="AB78">
        <v>2</v>
      </c>
      <c r="AC78">
        <v>2</v>
      </c>
      <c r="AD78">
        <v>3</v>
      </c>
      <c r="AE78">
        <v>2</v>
      </c>
      <c r="AF78">
        <v>1</v>
      </c>
      <c r="AG78">
        <v>3</v>
      </c>
      <c r="AI78">
        <v>2</v>
      </c>
      <c r="AL78">
        <v>3</v>
      </c>
      <c r="AM78">
        <v>3</v>
      </c>
      <c r="AN78">
        <v>3</v>
      </c>
      <c r="AO78">
        <v>2</v>
      </c>
      <c r="AP78">
        <v>3</v>
      </c>
      <c r="AQ78">
        <v>4</v>
      </c>
      <c r="AR78">
        <v>3</v>
      </c>
      <c r="AS78">
        <v>3</v>
      </c>
      <c r="AU78">
        <v>3</v>
      </c>
      <c r="AV78">
        <v>3</v>
      </c>
      <c r="AW78">
        <v>6</v>
      </c>
      <c r="AX78">
        <v>8</v>
      </c>
      <c r="AY78">
        <v>5</v>
      </c>
      <c r="AZ78">
        <v>6</v>
      </c>
      <c r="BA78">
        <v>6</v>
      </c>
      <c r="BB78">
        <v>6</v>
      </c>
      <c r="BC78">
        <v>1</v>
      </c>
      <c r="BD78">
        <v>11</v>
      </c>
      <c r="BE78">
        <v>1</v>
      </c>
      <c r="BF78">
        <v>12</v>
      </c>
      <c r="BG78">
        <v>12</v>
      </c>
      <c r="BH78">
        <v>12</v>
      </c>
      <c r="BI78">
        <v>12</v>
      </c>
      <c r="BJ78">
        <v>12</v>
      </c>
      <c r="BK78">
        <v>1</v>
      </c>
      <c r="BL78">
        <v>3</v>
      </c>
      <c r="BM78">
        <v>3</v>
      </c>
      <c r="BN78">
        <v>3</v>
      </c>
      <c r="BO78">
        <v>4</v>
      </c>
      <c r="BX78">
        <v>1</v>
      </c>
      <c r="BY78">
        <v>6</v>
      </c>
      <c r="CF78">
        <v>21</v>
      </c>
      <c r="CH78">
        <f t="shared" si="7"/>
        <v>1</v>
      </c>
      <c r="CI78" s="1">
        <f t="shared" si="8"/>
        <v>2.7777777777777777</v>
      </c>
      <c r="CJ78">
        <f t="shared" si="9"/>
        <v>3</v>
      </c>
      <c r="CK78">
        <f t="shared" si="10"/>
        <v>3</v>
      </c>
      <c r="CL78" s="1">
        <f t="shared" si="11"/>
        <v>5.7777777777777777</v>
      </c>
      <c r="CM78" s="1">
        <f t="shared" si="12"/>
        <v>5.7777777777777777</v>
      </c>
      <c r="CO78" t="str">
        <f>IF(H78&gt;Tolerances!$C$5, "High Sat", "Low Sat")</f>
        <v>High Sat</v>
      </c>
      <c r="CP78" t="str">
        <f>IF(CM78&lt;Tolerances!$D$5, "High EL", "Low EL")</f>
        <v>High EL</v>
      </c>
      <c r="CQ78" t="str">
        <f t="shared" si="13"/>
        <v>Loyalist</v>
      </c>
      <c r="CR78" t="b">
        <f>IF(AND(CM78&lt;Tolerances!$D$9,'Respondent data Original'!H633&gt;Tolerances!$C$9),"Enthusiast",IF(AND(CM78&gt;Tolerances!$D$10,'Respondent data Original'!H633&lt;Tolerances!$C$10),"Agitator"))</f>
        <v>0</v>
      </c>
    </row>
    <row r="79" spans="1:96">
      <c r="A79">
        <v>736</v>
      </c>
      <c r="B79" t="s">
        <v>70</v>
      </c>
      <c r="C79">
        <v>2</v>
      </c>
      <c r="D79">
        <v>2</v>
      </c>
      <c r="E79">
        <v>16</v>
      </c>
      <c r="F79">
        <v>1</v>
      </c>
      <c r="G79">
        <v>2</v>
      </c>
      <c r="H79">
        <v>11</v>
      </c>
      <c r="J79">
        <v>11</v>
      </c>
      <c r="L79">
        <v>11</v>
      </c>
      <c r="N79">
        <v>9</v>
      </c>
      <c r="P79">
        <v>4</v>
      </c>
      <c r="Q79">
        <v>1</v>
      </c>
      <c r="R79">
        <v>3</v>
      </c>
      <c r="S79">
        <v>1</v>
      </c>
      <c r="T79">
        <v>3</v>
      </c>
      <c r="U79">
        <v>1</v>
      </c>
      <c r="V79">
        <v>1</v>
      </c>
      <c r="W79">
        <v>2</v>
      </c>
      <c r="X79">
        <v>1</v>
      </c>
      <c r="Y79">
        <v>1</v>
      </c>
      <c r="Z79">
        <v>2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5</v>
      </c>
      <c r="AG79">
        <v>1</v>
      </c>
      <c r="AH79">
        <v>3</v>
      </c>
      <c r="AI79">
        <v>1</v>
      </c>
      <c r="AJ79">
        <v>1</v>
      </c>
      <c r="AK79">
        <v>3</v>
      </c>
      <c r="AL79">
        <v>1</v>
      </c>
      <c r="AM79">
        <v>1</v>
      </c>
      <c r="AN79">
        <v>1</v>
      </c>
      <c r="AO79">
        <v>2</v>
      </c>
      <c r="AP79">
        <v>2</v>
      </c>
      <c r="AQ79">
        <v>1</v>
      </c>
      <c r="AR79">
        <v>1</v>
      </c>
      <c r="AS79">
        <v>3</v>
      </c>
      <c r="AT79">
        <v>1</v>
      </c>
      <c r="AU79">
        <v>1</v>
      </c>
      <c r="AV79">
        <v>1</v>
      </c>
      <c r="AW79">
        <v>8</v>
      </c>
      <c r="AX79">
        <v>11</v>
      </c>
      <c r="AY79">
        <v>11</v>
      </c>
      <c r="AZ79">
        <v>10</v>
      </c>
      <c r="BA79">
        <v>9</v>
      </c>
      <c r="BB79">
        <v>6</v>
      </c>
      <c r="BC79">
        <v>5</v>
      </c>
      <c r="BD79">
        <v>11</v>
      </c>
      <c r="BE79">
        <v>1</v>
      </c>
      <c r="BF79">
        <v>12</v>
      </c>
      <c r="BG79">
        <v>1</v>
      </c>
      <c r="BH79">
        <v>1</v>
      </c>
      <c r="BI79">
        <v>12</v>
      </c>
      <c r="BJ79">
        <v>12</v>
      </c>
      <c r="BK79">
        <v>1</v>
      </c>
      <c r="BL79">
        <v>2</v>
      </c>
      <c r="BM79">
        <v>3</v>
      </c>
      <c r="BN79">
        <v>3</v>
      </c>
      <c r="BO79">
        <v>6</v>
      </c>
      <c r="BP79">
        <v>8</v>
      </c>
      <c r="BQ79">
        <v>4</v>
      </c>
      <c r="BR79">
        <v>5</v>
      </c>
      <c r="BX79">
        <v>1</v>
      </c>
      <c r="BY79">
        <v>5</v>
      </c>
      <c r="CF79">
        <v>12</v>
      </c>
      <c r="CH79">
        <f t="shared" si="7"/>
        <v>1</v>
      </c>
      <c r="CI79" s="1">
        <f t="shared" si="8"/>
        <v>4</v>
      </c>
      <c r="CJ79">
        <f t="shared" si="9"/>
        <v>2</v>
      </c>
      <c r="CK79">
        <f t="shared" si="10"/>
        <v>4</v>
      </c>
      <c r="CL79" s="1">
        <f t="shared" si="11"/>
        <v>8</v>
      </c>
      <c r="CM79" s="1">
        <f t="shared" si="12"/>
        <v>8</v>
      </c>
      <c r="CO79" t="str">
        <f>IF(H79&gt;Tolerances!$C$15, "High Sat", "Low Sat")</f>
        <v>High Sat</v>
      </c>
      <c r="CP79" t="str">
        <f>IF(CM79&lt;Tolerances!$D$15, "High EL", "Low EL")</f>
        <v>High EL</v>
      </c>
      <c r="CQ79" t="str">
        <f t="shared" si="13"/>
        <v>Loyalist</v>
      </c>
      <c r="CR79" t="b">
        <f>IF(AND(CM79&lt;Tolerances!$D$19,'Respondent data Original'!H643&gt;Tolerances!$C$19),"Enthusiast",IF(AND(CM79&gt;Tolerances!$D$20,'Respondent data Original'!H643&lt;Tolerances!$C$20),"Agitator"))</f>
        <v>0</v>
      </c>
    </row>
    <row r="80" spans="1:96">
      <c r="A80">
        <v>737</v>
      </c>
      <c r="B80" t="s">
        <v>70</v>
      </c>
      <c r="C80">
        <v>4</v>
      </c>
      <c r="D80">
        <v>1</v>
      </c>
      <c r="E80">
        <v>16</v>
      </c>
      <c r="F80">
        <v>2</v>
      </c>
      <c r="G80">
        <v>2</v>
      </c>
      <c r="H80">
        <v>9</v>
      </c>
      <c r="J80">
        <v>9</v>
      </c>
      <c r="L80">
        <v>8</v>
      </c>
      <c r="N80">
        <v>9</v>
      </c>
      <c r="P80">
        <v>1</v>
      </c>
      <c r="Q80">
        <v>2</v>
      </c>
      <c r="R80">
        <v>2</v>
      </c>
      <c r="S80">
        <v>2</v>
      </c>
      <c r="T80">
        <v>2</v>
      </c>
      <c r="U80">
        <v>3</v>
      </c>
      <c r="V80">
        <v>3</v>
      </c>
      <c r="W80">
        <v>2</v>
      </c>
      <c r="X80">
        <v>2</v>
      </c>
      <c r="Y80">
        <v>2</v>
      </c>
      <c r="Z80">
        <v>4</v>
      </c>
      <c r="AA80">
        <v>2</v>
      </c>
      <c r="AB80">
        <v>2</v>
      </c>
      <c r="AC80">
        <v>2</v>
      </c>
      <c r="AD80">
        <v>3</v>
      </c>
      <c r="AE80">
        <v>2</v>
      </c>
      <c r="AF80">
        <v>4</v>
      </c>
      <c r="AG80">
        <v>2</v>
      </c>
      <c r="AH80">
        <v>2</v>
      </c>
      <c r="AI80">
        <v>2</v>
      </c>
      <c r="AJ80">
        <v>2</v>
      </c>
      <c r="AK80">
        <v>3</v>
      </c>
      <c r="AL80">
        <v>3</v>
      </c>
      <c r="AM80">
        <v>2</v>
      </c>
      <c r="AN80">
        <v>3</v>
      </c>
      <c r="AO80">
        <v>2</v>
      </c>
      <c r="AP80">
        <v>3</v>
      </c>
      <c r="AQ80">
        <v>2</v>
      </c>
      <c r="AR80">
        <v>2</v>
      </c>
      <c r="AS80">
        <v>2</v>
      </c>
      <c r="AT80">
        <v>3</v>
      </c>
      <c r="AU80">
        <v>2</v>
      </c>
      <c r="AV80">
        <v>3</v>
      </c>
      <c r="AW80">
        <v>6</v>
      </c>
      <c r="AX80">
        <v>9</v>
      </c>
      <c r="AY80">
        <v>6</v>
      </c>
      <c r="AZ80">
        <v>6</v>
      </c>
      <c r="BA80">
        <v>6</v>
      </c>
      <c r="BB80">
        <v>6</v>
      </c>
      <c r="BC80">
        <v>3</v>
      </c>
      <c r="BD80">
        <v>9</v>
      </c>
      <c r="BE80">
        <v>3</v>
      </c>
      <c r="BF80">
        <v>12</v>
      </c>
      <c r="BG80">
        <v>4</v>
      </c>
      <c r="BH80">
        <v>12</v>
      </c>
      <c r="BI80">
        <v>12</v>
      </c>
      <c r="BJ80">
        <v>12</v>
      </c>
      <c r="BK80">
        <v>1</v>
      </c>
      <c r="BL80">
        <v>5</v>
      </c>
      <c r="BM80">
        <v>3</v>
      </c>
      <c r="BN80">
        <v>3</v>
      </c>
      <c r="BO80">
        <v>4</v>
      </c>
      <c r="BP80">
        <v>3</v>
      </c>
      <c r="BQ80">
        <v>5</v>
      </c>
      <c r="BR80">
        <v>2</v>
      </c>
      <c r="BX80">
        <v>1</v>
      </c>
      <c r="BY80">
        <v>4</v>
      </c>
      <c r="BZ80">
        <v>3</v>
      </c>
      <c r="CA80">
        <v>1</v>
      </c>
      <c r="CB80">
        <v>6</v>
      </c>
      <c r="CF80">
        <v>17</v>
      </c>
      <c r="CH80">
        <f t="shared" si="7"/>
        <v>1</v>
      </c>
      <c r="CI80" s="1">
        <f t="shared" si="8"/>
        <v>3</v>
      </c>
      <c r="CJ80">
        <f t="shared" si="9"/>
        <v>5</v>
      </c>
      <c r="CK80">
        <f t="shared" si="10"/>
        <v>1</v>
      </c>
      <c r="CL80" s="1">
        <f t="shared" si="11"/>
        <v>4</v>
      </c>
      <c r="CM80" s="1">
        <f t="shared" si="12"/>
        <v>4</v>
      </c>
      <c r="CO80" t="str">
        <f>IF(H80&gt;Tolerances!$C$5, "High Sat", "Low Sat")</f>
        <v>High Sat</v>
      </c>
      <c r="CP80" t="str">
        <f>IF(CM80&lt;Tolerances!$D$5, "High EL", "Low EL")</f>
        <v>High EL</v>
      </c>
      <c r="CQ80" t="str">
        <f t="shared" si="13"/>
        <v>Loyalist</v>
      </c>
      <c r="CR80" t="b">
        <f>IF(AND(CM80&lt;Tolerances!$D$9,'Respondent data Original'!H649&gt;Tolerances!$C$9),"Enthusiast",IF(AND(CM80&gt;Tolerances!$D$10,'Respondent data Original'!H649&lt;Tolerances!$C$10),"Agitator"))</f>
        <v>0</v>
      </c>
    </row>
    <row r="81" spans="1:96">
      <c r="A81">
        <v>792</v>
      </c>
      <c r="B81" t="s">
        <v>70</v>
      </c>
      <c r="C81">
        <v>4</v>
      </c>
      <c r="D81">
        <v>2</v>
      </c>
      <c r="E81">
        <v>16</v>
      </c>
      <c r="F81">
        <v>1</v>
      </c>
      <c r="G81">
        <v>1</v>
      </c>
      <c r="H81">
        <v>10</v>
      </c>
      <c r="J81">
        <v>11</v>
      </c>
      <c r="L81">
        <v>11</v>
      </c>
      <c r="N81">
        <v>9</v>
      </c>
      <c r="P81">
        <v>3</v>
      </c>
      <c r="Q81">
        <v>1</v>
      </c>
      <c r="R81">
        <v>2</v>
      </c>
      <c r="S81">
        <v>2</v>
      </c>
      <c r="T81">
        <v>3</v>
      </c>
      <c r="U81">
        <v>5</v>
      </c>
      <c r="V81">
        <v>1</v>
      </c>
      <c r="W81">
        <v>3</v>
      </c>
      <c r="X81">
        <v>2</v>
      </c>
      <c r="Y81">
        <v>4</v>
      </c>
      <c r="Z81">
        <v>3</v>
      </c>
      <c r="AA81">
        <v>3</v>
      </c>
      <c r="AB81">
        <v>5</v>
      </c>
      <c r="AC81">
        <v>5</v>
      </c>
      <c r="AD81">
        <v>3</v>
      </c>
      <c r="AE81">
        <v>4</v>
      </c>
      <c r="AF81">
        <v>9</v>
      </c>
      <c r="AG81">
        <v>2</v>
      </c>
      <c r="AH81">
        <v>1</v>
      </c>
      <c r="AI81">
        <v>2</v>
      </c>
      <c r="AJ81">
        <v>4</v>
      </c>
      <c r="AK81">
        <v>4</v>
      </c>
      <c r="AL81">
        <v>2</v>
      </c>
      <c r="AM81">
        <v>3</v>
      </c>
      <c r="AN81">
        <v>1</v>
      </c>
      <c r="AO81">
        <v>3</v>
      </c>
      <c r="AP81">
        <v>2</v>
      </c>
      <c r="AQ81">
        <v>2</v>
      </c>
      <c r="AR81">
        <v>3</v>
      </c>
      <c r="AS81">
        <v>4</v>
      </c>
      <c r="AT81">
        <v>4</v>
      </c>
      <c r="AU81">
        <v>4</v>
      </c>
      <c r="AV81">
        <v>1</v>
      </c>
      <c r="AW81">
        <v>8</v>
      </c>
      <c r="AX81">
        <v>9</v>
      </c>
      <c r="AY81">
        <v>7</v>
      </c>
      <c r="AZ81">
        <v>6</v>
      </c>
      <c r="BA81">
        <v>9</v>
      </c>
      <c r="BB81">
        <v>6</v>
      </c>
      <c r="BC81">
        <v>1</v>
      </c>
      <c r="BD81">
        <v>10</v>
      </c>
      <c r="BE81">
        <v>1</v>
      </c>
      <c r="BF81">
        <v>12</v>
      </c>
      <c r="BG81">
        <v>12</v>
      </c>
      <c r="BH81">
        <v>12</v>
      </c>
      <c r="BI81">
        <v>12</v>
      </c>
      <c r="BJ81">
        <v>12</v>
      </c>
      <c r="BK81">
        <v>1</v>
      </c>
      <c r="BL81">
        <v>5</v>
      </c>
      <c r="BM81">
        <v>5</v>
      </c>
      <c r="BN81">
        <v>5</v>
      </c>
      <c r="BO81">
        <v>6</v>
      </c>
      <c r="BP81">
        <v>4</v>
      </c>
      <c r="BX81">
        <v>1</v>
      </c>
      <c r="BY81">
        <v>6</v>
      </c>
      <c r="BZ81">
        <v>3</v>
      </c>
      <c r="CF81">
        <v>21</v>
      </c>
      <c r="CH81">
        <f t="shared" si="7"/>
        <v>1</v>
      </c>
      <c r="CI81" s="1">
        <f t="shared" si="8"/>
        <v>3.1666666666666665</v>
      </c>
      <c r="CJ81">
        <f t="shared" si="9"/>
        <v>5</v>
      </c>
      <c r="CK81">
        <f t="shared" si="10"/>
        <v>1</v>
      </c>
      <c r="CL81" s="1">
        <f t="shared" si="11"/>
        <v>4.1666666666666661</v>
      </c>
      <c r="CM81" s="1">
        <f t="shared" si="12"/>
        <v>4.1666666666666661</v>
      </c>
      <c r="CO81" t="str">
        <f>IF(H81&gt;Tolerances!$C$5, "High Sat", "Low Sat")</f>
        <v>High Sat</v>
      </c>
      <c r="CP81" t="str">
        <f>IF(CM81&lt;Tolerances!$D$5, "High EL", "Low EL")</f>
        <v>High EL</v>
      </c>
      <c r="CQ81" t="str">
        <f t="shared" si="13"/>
        <v>Loyalist</v>
      </c>
      <c r="CR81" t="b">
        <f>IF(AND(CM81&lt;Tolerances!$D$9,'Respondent data Original'!H663&gt;Tolerances!$C$9),"Enthusiast",IF(AND(CM81&gt;Tolerances!$D$10,'Respondent data Original'!H663&lt;Tolerances!$C$10),"Agitator"))</f>
        <v>0</v>
      </c>
    </row>
    <row r="82" spans="1:96">
      <c r="A82">
        <v>803</v>
      </c>
      <c r="B82" t="s">
        <v>70</v>
      </c>
      <c r="C82">
        <v>4</v>
      </c>
      <c r="D82">
        <v>2</v>
      </c>
      <c r="E82">
        <v>16</v>
      </c>
      <c r="F82">
        <v>1</v>
      </c>
      <c r="G82">
        <v>2</v>
      </c>
      <c r="H82">
        <v>10</v>
      </c>
      <c r="J82">
        <v>9</v>
      </c>
      <c r="L82">
        <v>9</v>
      </c>
      <c r="N82">
        <v>7</v>
      </c>
      <c r="P82">
        <v>3</v>
      </c>
      <c r="Q82">
        <v>1</v>
      </c>
      <c r="R82">
        <v>3</v>
      </c>
      <c r="S82">
        <v>1</v>
      </c>
      <c r="T82">
        <v>2</v>
      </c>
      <c r="U82">
        <v>2</v>
      </c>
      <c r="V82">
        <v>1</v>
      </c>
      <c r="W82">
        <v>2</v>
      </c>
      <c r="X82">
        <v>1</v>
      </c>
      <c r="Y82">
        <v>2</v>
      </c>
      <c r="Z82">
        <v>2</v>
      </c>
      <c r="AA82">
        <v>1</v>
      </c>
      <c r="AB82">
        <v>2</v>
      </c>
      <c r="AC82">
        <v>2</v>
      </c>
      <c r="AD82">
        <v>4</v>
      </c>
      <c r="AE82">
        <v>2</v>
      </c>
      <c r="AF82">
        <v>1</v>
      </c>
      <c r="AG82">
        <v>1</v>
      </c>
      <c r="AH82">
        <v>4</v>
      </c>
      <c r="AI82">
        <v>2</v>
      </c>
      <c r="AJ82">
        <v>3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3</v>
      </c>
      <c r="AT82">
        <v>2</v>
      </c>
      <c r="AU82">
        <v>2</v>
      </c>
      <c r="AV82">
        <v>1</v>
      </c>
      <c r="AW82">
        <v>2</v>
      </c>
      <c r="AX82">
        <v>9</v>
      </c>
      <c r="AY82">
        <v>8</v>
      </c>
      <c r="AZ82">
        <v>7</v>
      </c>
      <c r="BA82">
        <v>9</v>
      </c>
      <c r="BB82">
        <v>1</v>
      </c>
      <c r="BC82">
        <v>2</v>
      </c>
      <c r="BD82">
        <v>11</v>
      </c>
      <c r="BE82">
        <v>3</v>
      </c>
      <c r="BF82">
        <v>12</v>
      </c>
      <c r="BG82">
        <v>12</v>
      </c>
      <c r="BH82">
        <v>12</v>
      </c>
      <c r="BI82">
        <v>12</v>
      </c>
      <c r="BJ82">
        <v>1</v>
      </c>
      <c r="BK82">
        <v>2</v>
      </c>
      <c r="BL82">
        <v>2</v>
      </c>
      <c r="BM82">
        <v>1</v>
      </c>
      <c r="BO82">
        <v>4</v>
      </c>
      <c r="BX82">
        <v>2</v>
      </c>
      <c r="CF82">
        <v>17</v>
      </c>
      <c r="CH82">
        <f t="shared" si="7"/>
        <v>2</v>
      </c>
      <c r="CI82" s="1">
        <f t="shared" si="8"/>
        <v>2.8888888888888888</v>
      </c>
      <c r="CJ82">
        <f t="shared" si="9"/>
        <v>2</v>
      </c>
      <c r="CK82">
        <f t="shared" si="10"/>
        <v>4</v>
      </c>
      <c r="CL82" s="1">
        <f t="shared" si="11"/>
        <v>6.8888888888888893</v>
      </c>
      <c r="CM82" s="1">
        <f t="shared" si="12"/>
        <v>13.777777777777779</v>
      </c>
      <c r="CO82" t="str">
        <f>IF(H82&gt;Tolerances!$C$5, "High Sat", "Low Sat")</f>
        <v>High Sat</v>
      </c>
      <c r="CP82" t="str">
        <f>IF(CM82&lt;Tolerances!$D$5, "High EL", "Low EL")</f>
        <v>Low EL</v>
      </c>
      <c r="CQ82" t="str">
        <f t="shared" si="13"/>
        <v>Mercenary</v>
      </c>
      <c r="CR82" t="b">
        <f>IF(AND(CM82&lt;Tolerances!$D$9,'Respondent data Original'!H678&gt;Tolerances!$C$9),"Enthusiast",IF(AND(CM82&gt;Tolerances!$D$10,'Respondent data Original'!H678&lt;Tolerances!$C$10),"Agitator"))</f>
        <v>0</v>
      </c>
    </row>
    <row r="83" spans="1:96">
      <c r="A83">
        <v>806</v>
      </c>
      <c r="B83" t="s">
        <v>70</v>
      </c>
      <c r="C83">
        <v>4</v>
      </c>
      <c r="D83">
        <v>1</v>
      </c>
      <c r="E83">
        <v>16</v>
      </c>
      <c r="F83">
        <v>2</v>
      </c>
      <c r="G83">
        <v>2</v>
      </c>
      <c r="H83">
        <v>10</v>
      </c>
      <c r="J83">
        <v>9</v>
      </c>
      <c r="L83">
        <v>10</v>
      </c>
      <c r="N83">
        <v>10</v>
      </c>
      <c r="P83">
        <v>3</v>
      </c>
      <c r="Q83">
        <v>1</v>
      </c>
      <c r="S83">
        <v>1</v>
      </c>
      <c r="U83">
        <v>1</v>
      </c>
      <c r="V83">
        <v>2</v>
      </c>
      <c r="W83">
        <v>5</v>
      </c>
      <c r="X83">
        <v>1</v>
      </c>
      <c r="Y83">
        <v>2</v>
      </c>
      <c r="Z83">
        <v>2</v>
      </c>
      <c r="AA83">
        <v>1</v>
      </c>
      <c r="AB83">
        <v>1</v>
      </c>
      <c r="AC83">
        <v>1</v>
      </c>
      <c r="AD83">
        <v>3</v>
      </c>
      <c r="AE83">
        <v>3</v>
      </c>
      <c r="AF83">
        <v>6</v>
      </c>
      <c r="AG83">
        <v>1</v>
      </c>
      <c r="AI83">
        <v>1</v>
      </c>
      <c r="AK83">
        <v>1</v>
      </c>
      <c r="AL83">
        <v>2</v>
      </c>
      <c r="AN83">
        <v>1</v>
      </c>
      <c r="AO83">
        <v>1</v>
      </c>
      <c r="AQ83">
        <v>1</v>
      </c>
      <c r="AR83">
        <v>1</v>
      </c>
      <c r="AS83">
        <v>2</v>
      </c>
      <c r="AT83">
        <v>3</v>
      </c>
      <c r="AU83">
        <v>2</v>
      </c>
      <c r="AV83">
        <v>2</v>
      </c>
      <c r="AW83">
        <v>4</v>
      </c>
      <c r="AX83">
        <v>7</v>
      </c>
      <c r="AY83">
        <v>6</v>
      </c>
      <c r="AZ83">
        <v>6</v>
      </c>
      <c r="BA83">
        <v>4</v>
      </c>
      <c r="BB83">
        <v>1</v>
      </c>
      <c r="BC83">
        <v>1</v>
      </c>
      <c r="BD83">
        <v>6</v>
      </c>
      <c r="BE83">
        <v>1</v>
      </c>
      <c r="BF83">
        <v>1</v>
      </c>
      <c r="BG83">
        <v>2</v>
      </c>
      <c r="BH83">
        <v>2</v>
      </c>
      <c r="BI83">
        <v>12</v>
      </c>
      <c r="BJ83">
        <v>12</v>
      </c>
      <c r="BK83">
        <v>3</v>
      </c>
      <c r="BL83">
        <v>5</v>
      </c>
      <c r="BM83">
        <v>2</v>
      </c>
      <c r="BN83">
        <v>2</v>
      </c>
      <c r="BO83">
        <v>3</v>
      </c>
      <c r="BP83">
        <v>7</v>
      </c>
      <c r="BQ83">
        <v>9</v>
      </c>
      <c r="BX83">
        <v>1</v>
      </c>
      <c r="BY83">
        <v>3</v>
      </c>
      <c r="BZ83">
        <v>8</v>
      </c>
      <c r="CF83">
        <v>17</v>
      </c>
      <c r="CH83">
        <f t="shared" si="7"/>
        <v>1</v>
      </c>
      <c r="CI83" s="1">
        <f t="shared" si="8"/>
        <v>2</v>
      </c>
      <c r="CJ83">
        <f t="shared" si="9"/>
        <v>5</v>
      </c>
      <c r="CK83">
        <f t="shared" si="10"/>
        <v>1</v>
      </c>
      <c r="CL83" s="1">
        <f t="shared" si="11"/>
        <v>3</v>
      </c>
      <c r="CM83" s="1">
        <f t="shared" si="12"/>
        <v>3</v>
      </c>
      <c r="CO83" t="str">
        <f>IF(H83&gt;Tolerances!$C$5, "High Sat", "Low Sat")</f>
        <v>High Sat</v>
      </c>
      <c r="CP83" t="str">
        <f>IF(CM83&lt;Tolerances!$D$5, "High EL", "Low EL")</f>
        <v>High EL</v>
      </c>
      <c r="CQ83" t="str">
        <f t="shared" si="13"/>
        <v>Loyalist</v>
      </c>
      <c r="CR83" t="b">
        <f>IF(AND(CM83&lt;Tolerances!$D$9,'Respondent data Original'!H692&gt;Tolerances!$C$9),"Enthusiast",IF(AND(CM83&gt;Tolerances!$D$10,'Respondent data Original'!H692&lt;Tolerances!$C$10),"Agitator"))</f>
        <v>0</v>
      </c>
    </row>
    <row r="84" spans="1:96">
      <c r="A84">
        <v>837</v>
      </c>
      <c r="B84" t="s">
        <v>70</v>
      </c>
      <c r="C84">
        <v>4</v>
      </c>
      <c r="D84">
        <v>1</v>
      </c>
      <c r="E84">
        <v>16</v>
      </c>
      <c r="F84">
        <v>2</v>
      </c>
      <c r="G84">
        <v>2</v>
      </c>
      <c r="H84">
        <v>10</v>
      </c>
      <c r="J84">
        <v>10</v>
      </c>
      <c r="L84">
        <v>10</v>
      </c>
      <c r="N84">
        <v>10</v>
      </c>
      <c r="P84">
        <v>4</v>
      </c>
      <c r="Q84">
        <v>1</v>
      </c>
      <c r="R84">
        <v>5</v>
      </c>
      <c r="S84">
        <v>1</v>
      </c>
      <c r="T84">
        <v>5</v>
      </c>
      <c r="U84">
        <v>3</v>
      </c>
      <c r="V84">
        <v>2</v>
      </c>
      <c r="W84">
        <v>4</v>
      </c>
      <c r="X84">
        <v>1</v>
      </c>
      <c r="Y84">
        <v>2</v>
      </c>
      <c r="Z84">
        <v>3</v>
      </c>
      <c r="AA84">
        <v>2</v>
      </c>
      <c r="AB84">
        <v>4</v>
      </c>
      <c r="AC84">
        <v>4</v>
      </c>
      <c r="AD84">
        <v>5</v>
      </c>
      <c r="AE84">
        <v>4</v>
      </c>
      <c r="AF84">
        <v>1</v>
      </c>
      <c r="AG84">
        <v>3</v>
      </c>
      <c r="AI84">
        <v>1</v>
      </c>
      <c r="AJ84">
        <v>3</v>
      </c>
      <c r="AK84">
        <v>3</v>
      </c>
      <c r="AM84">
        <v>3</v>
      </c>
      <c r="AN84">
        <v>1</v>
      </c>
      <c r="AO84">
        <v>2</v>
      </c>
      <c r="AP84">
        <v>3</v>
      </c>
      <c r="AQ84">
        <v>2</v>
      </c>
      <c r="AU84">
        <v>4</v>
      </c>
      <c r="AV84">
        <v>3</v>
      </c>
      <c r="AW84">
        <v>4</v>
      </c>
      <c r="AX84">
        <v>11</v>
      </c>
      <c r="AY84">
        <v>4</v>
      </c>
      <c r="AZ84">
        <v>7</v>
      </c>
      <c r="BA84">
        <v>7</v>
      </c>
      <c r="BB84">
        <v>6</v>
      </c>
      <c r="BC84">
        <v>1</v>
      </c>
      <c r="BD84">
        <v>11</v>
      </c>
      <c r="BE84">
        <v>4</v>
      </c>
      <c r="BF84">
        <v>12</v>
      </c>
      <c r="BG84">
        <v>12</v>
      </c>
      <c r="BH84">
        <v>12</v>
      </c>
      <c r="BI84">
        <v>12</v>
      </c>
      <c r="BJ84">
        <v>12</v>
      </c>
      <c r="BK84">
        <v>1</v>
      </c>
      <c r="BL84">
        <v>3</v>
      </c>
      <c r="BM84">
        <v>2</v>
      </c>
      <c r="BN84">
        <v>1</v>
      </c>
      <c r="BO84">
        <v>10</v>
      </c>
      <c r="BX84">
        <v>1</v>
      </c>
      <c r="BY84">
        <v>5</v>
      </c>
      <c r="BZ84">
        <v>6</v>
      </c>
      <c r="CA84">
        <v>3</v>
      </c>
      <c r="CF84">
        <v>14</v>
      </c>
      <c r="CH84">
        <f t="shared" si="7"/>
        <v>1</v>
      </c>
      <c r="CI84" s="1">
        <f t="shared" si="8"/>
        <v>3.0555555555555554</v>
      </c>
      <c r="CJ84">
        <f t="shared" si="9"/>
        <v>3</v>
      </c>
      <c r="CK84">
        <f t="shared" si="10"/>
        <v>3</v>
      </c>
      <c r="CL84" s="1">
        <f t="shared" si="11"/>
        <v>6.0555555555555554</v>
      </c>
      <c r="CM84" s="1">
        <f t="shared" si="12"/>
        <v>6.0555555555555554</v>
      </c>
      <c r="CO84" t="str">
        <f>IF(H84&gt;Tolerances!$C$5, "High Sat", "Low Sat")</f>
        <v>High Sat</v>
      </c>
      <c r="CP84" t="str">
        <f>IF(CM84&lt;Tolerances!$D$5, "High EL", "Low EL")</f>
        <v>High EL</v>
      </c>
      <c r="CQ84" t="str">
        <f t="shared" si="13"/>
        <v>Loyalist</v>
      </c>
      <c r="CR84" t="b">
        <f>IF(AND(CM84&lt;Tolerances!$D$9,'Respondent data Original'!H709&gt;Tolerances!$C$9),"Enthusiast",IF(AND(CM84&gt;Tolerances!$D$10,'Respondent data Original'!H709&lt;Tolerances!$C$10),"Agitator"))</f>
        <v>0</v>
      </c>
    </row>
    <row r="85" spans="1:96">
      <c r="A85">
        <v>839</v>
      </c>
      <c r="B85" t="s">
        <v>70</v>
      </c>
      <c r="C85">
        <v>5</v>
      </c>
      <c r="D85">
        <v>1</v>
      </c>
      <c r="E85">
        <v>16</v>
      </c>
      <c r="F85">
        <v>2</v>
      </c>
      <c r="G85">
        <v>4</v>
      </c>
      <c r="H85">
        <v>10</v>
      </c>
      <c r="J85">
        <v>10</v>
      </c>
      <c r="L85">
        <v>11</v>
      </c>
      <c r="N85">
        <v>10</v>
      </c>
      <c r="P85">
        <v>1</v>
      </c>
      <c r="Q85">
        <v>1</v>
      </c>
      <c r="R85">
        <v>1</v>
      </c>
      <c r="S85">
        <v>1</v>
      </c>
      <c r="T85">
        <v>2</v>
      </c>
      <c r="U85">
        <v>2</v>
      </c>
      <c r="V85">
        <v>1</v>
      </c>
      <c r="W85">
        <v>3</v>
      </c>
      <c r="X85">
        <v>1</v>
      </c>
      <c r="Y85">
        <v>1</v>
      </c>
      <c r="Z85">
        <v>5</v>
      </c>
      <c r="AA85">
        <v>1</v>
      </c>
      <c r="AB85">
        <v>1</v>
      </c>
      <c r="AC85">
        <v>1</v>
      </c>
      <c r="AD85">
        <v>2</v>
      </c>
      <c r="AE85">
        <v>1</v>
      </c>
      <c r="AF85">
        <v>1</v>
      </c>
      <c r="AG85">
        <v>1</v>
      </c>
      <c r="AH85">
        <v>1</v>
      </c>
      <c r="AI85">
        <v>2</v>
      </c>
      <c r="AJ85">
        <v>1</v>
      </c>
      <c r="AK85">
        <v>2</v>
      </c>
      <c r="AL85">
        <v>1</v>
      </c>
      <c r="AM85">
        <v>3</v>
      </c>
      <c r="AN85">
        <v>2</v>
      </c>
      <c r="AO85">
        <v>1</v>
      </c>
      <c r="AP85">
        <v>2</v>
      </c>
      <c r="AQ85">
        <v>1</v>
      </c>
      <c r="AR85">
        <v>1</v>
      </c>
      <c r="AS85">
        <v>1</v>
      </c>
      <c r="AU85">
        <v>1</v>
      </c>
      <c r="AV85">
        <v>2</v>
      </c>
      <c r="AW85">
        <v>6</v>
      </c>
      <c r="AX85">
        <v>8</v>
      </c>
      <c r="AY85">
        <v>10</v>
      </c>
      <c r="AZ85">
        <v>8</v>
      </c>
      <c r="BA85">
        <v>10</v>
      </c>
      <c r="BB85">
        <v>1</v>
      </c>
      <c r="BC85">
        <v>4</v>
      </c>
      <c r="BD85">
        <v>10</v>
      </c>
      <c r="BE85">
        <v>1</v>
      </c>
      <c r="BF85">
        <v>1</v>
      </c>
      <c r="BG85">
        <v>1</v>
      </c>
      <c r="BH85">
        <v>3</v>
      </c>
      <c r="BI85">
        <v>3</v>
      </c>
      <c r="BJ85">
        <v>12</v>
      </c>
      <c r="BK85">
        <v>2</v>
      </c>
      <c r="BL85">
        <v>2</v>
      </c>
      <c r="BM85">
        <v>1</v>
      </c>
      <c r="BN85">
        <v>1</v>
      </c>
      <c r="BO85">
        <v>4</v>
      </c>
      <c r="BX85">
        <v>1</v>
      </c>
      <c r="BY85">
        <v>6</v>
      </c>
      <c r="BZ85">
        <v>3</v>
      </c>
      <c r="CF85">
        <v>15</v>
      </c>
      <c r="CH85">
        <f t="shared" si="7"/>
        <v>1</v>
      </c>
      <c r="CI85" s="1">
        <f t="shared" si="8"/>
        <v>3.2222222222222223</v>
      </c>
      <c r="CJ85">
        <f t="shared" si="9"/>
        <v>2</v>
      </c>
      <c r="CK85">
        <f t="shared" si="10"/>
        <v>4</v>
      </c>
      <c r="CL85" s="1">
        <f t="shared" si="11"/>
        <v>7.2222222222222223</v>
      </c>
      <c r="CM85" s="1">
        <f t="shared" si="12"/>
        <v>7.2222222222222223</v>
      </c>
      <c r="CO85" t="str">
        <f>IF(H85&gt;Tolerances!$C$15, "High Sat", "Low Sat")</f>
        <v>High Sat</v>
      </c>
      <c r="CP85" t="str">
        <f>IF(CM85&lt;Tolerances!$D$15, "High EL", "Low EL")</f>
        <v>High EL</v>
      </c>
      <c r="CQ85" t="str">
        <f t="shared" si="13"/>
        <v>Loyalist</v>
      </c>
      <c r="CR85" t="b">
        <f>IF(AND(CM85&lt;Tolerances!$D$19,'Respondent data Original'!H710&gt;Tolerances!$C$19),"Enthusiast",IF(AND(CM85&gt;Tolerances!$D$20,'Respondent data Original'!H710&lt;Tolerances!$C$20),"Agitator"))</f>
        <v>0</v>
      </c>
    </row>
    <row r="86" spans="1:96">
      <c r="A86">
        <v>950</v>
      </c>
      <c r="B86" t="s">
        <v>70</v>
      </c>
      <c r="C86">
        <v>1</v>
      </c>
      <c r="D86">
        <v>2</v>
      </c>
      <c r="E86">
        <v>16</v>
      </c>
      <c r="F86">
        <v>1</v>
      </c>
      <c r="G86">
        <v>1</v>
      </c>
      <c r="H86">
        <v>8</v>
      </c>
      <c r="J86">
        <v>9</v>
      </c>
      <c r="L86">
        <v>8</v>
      </c>
      <c r="N86">
        <v>5</v>
      </c>
      <c r="P86">
        <v>5</v>
      </c>
      <c r="Q86">
        <v>2</v>
      </c>
      <c r="R86">
        <v>4</v>
      </c>
      <c r="S86">
        <v>2</v>
      </c>
      <c r="T86">
        <v>2</v>
      </c>
      <c r="U86">
        <v>2</v>
      </c>
      <c r="V86">
        <v>3</v>
      </c>
      <c r="W86">
        <v>2</v>
      </c>
      <c r="X86">
        <v>2</v>
      </c>
      <c r="Y86">
        <v>3</v>
      </c>
      <c r="Z86">
        <v>3</v>
      </c>
      <c r="AA86">
        <v>4</v>
      </c>
      <c r="AB86">
        <v>3</v>
      </c>
      <c r="AC86">
        <v>3</v>
      </c>
      <c r="AD86">
        <v>3</v>
      </c>
      <c r="AE86">
        <v>3</v>
      </c>
      <c r="AF86">
        <v>5</v>
      </c>
      <c r="AG86">
        <v>2</v>
      </c>
      <c r="AI86">
        <v>4</v>
      </c>
      <c r="AJ86">
        <v>4</v>
      </c>
      <c r="AK86">
        <v>4</v>
      </c>
      <c r="AL86">
        <v>4</v>
      </c>
      <c r="AM86">
        <v>3</v>
      </c>
      <c r="AN86">
        <v>4</v>
      </c>
      <c r="AO86">
        <v>4</v>
      </c>
      <c r="AP86">
        <v>4</v>
      </c>
      <c r="AQ86">
        <v>4</v>
      </c>
      <c r="AR86">
        <v>4</v>
      </c>
      <c r="AS86">
        <v>4</v>
      </c>
      <c r="AT86">
        <v>4</v>
      </c>
      <c r="AU86">
        <v>4</v>
      </c>
      <c r="AV86">
        <v>1</v>
      </c>
      <c r="AW86">
        <v>7</v>
      </c>
      <c r="AX86">
        <v>6</v>
      </c>
      <c r="AY86">
        <v>6</v>
      </c>
      <c r="AZ86">
        <v>6</v>
      </c>
      <c r="BA86">
        <v>8</v>
      </c>
      <c r="BB86">
        <v>3</v>
      </c>
      <c r="BC86">
        <v>3</v>
      </c>
      <c r="BD86">
        <v>6</v>
      </c>
      <c r="BE86">
        <v>6</v>
      </c>
      <c r="BF86">
        <v>6</v>
      </c>
      <c r="BG86">
        <v>6</v>
      </c>
      <c r="BH86">
        <v>6</v>
      </c>
      <c r="BI86">
        <v>6</v>
      </c>
      <c r="BJ86">
        <v>6</v>
      </c>
      <c r="BK86">
        <v>1</v>
      </c>
      <c r="BL86">
        <v>3</v>
      </c>
      <c r="BM86">
        <v>3</v>
      </c>
      <c r="BN86">
        <v>3</v>
      </c>
      <c r="BO86">
        <v>10</v>
      </c>
      <c r="BX86">
        <v>1</v>
      </c>
      <c r="BY86">
        <v>3</v>
      </c>
      <c r="CF86">
        <v>14</v>
      </c>
      <c r="CH86">
        <f t="shared" si="7"/>
        <v>1</v>
      </c>
      <c r="CI86" s="1">
        <f t="shared" si="8"/>
        <v>2.8333333333333335</v>
      </c>
      <c r="CJ86">
        <f t="shared" si="9"/>
        <v>3</v>
      </c>
      <c r="CK86">
        <f t="shared" si="10"/>
        <v>3</v>
      </c>
      <c r="CL86" s="1">
        <f t="shared" si="11"/>
        <v>5.8333333333333339</v>
      </c>
      <c r="CM86" s="1">
        <f t="shared" si="12"/>
        <v>5.8333333333333339</v>
      </c>
      <c r="CO86" t="str">
        <f>IF(H86&gt;Tolerances!$C$5, "High Sat", "Low Sat")</f>
        <v>High Sat</v>
      </c>
      <c r="CP86" t="str">
        <f>IF(CM86&lt;Tolerances!$D$5, "High EL", "Low EL")</f>
        <v>High EL</v>
      </c>
      <c r="CQ86" t="str">
        <f t="shared" si="13"/>
        <v>Loyalist</v>
      </c>
      <c r="CR86" t="b">
        <f>IF(AND(CM86&lt;Tolerances!$D$9,'Respondent data Original'!H732&gt;Tolerances!$C$9),"Enthusiast",IF(AND(CM86&gt;Tolerances!$D$10,'Respondent data Original'!H732&lt;Tolerances!$C$10),"Agitator"))</f>
        <v>0</v>
      </c>
    </row>
    <row r="87" spans="1:96">
      <c r="A87">
        <v>919</v>
      </c>
      <c r="B87" t="s">
        <v>70</v>
      </c>
      <c r="C87">
        <v>3</v>
      </c>
      <c r="D87">
        <v>2</v>
      </c>
      <c r="E87">
        <v>16</v>
      </c>
      <c r="F87">
        <v>2</v>
      </c>
      <c r="G87">
        <v>5</v>
      </c>
      <c r="H87">
        <v>8</v>
      </c>
      <c r="J87">
        <v>6</v>
      </c>
      <c r="L87">
        <v>5</v>
      </c>
      <c r="N87">
        <v>6</v>
      </c>
      <c r="P87">
        <v>3</v>
      </c>
      <c r="Q87">
        <v>3</v>
      </c>
      <c r="R87">
        <v>3</v>
      </c>
      <c r="S87">
        <v>3</v>
      </c>
      <c r="T87">
        <v>1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2</v>
      </c>
      <c r="AB87">
        <v>3</v>
      </c>
      <c r="AC87">
        <v>3</v>
      </c>
      <c r="AD87">
        <v>3</v>
      </c>
      <c r="AE87">
        <v>3</v>
      </c>
      <c r="AF87">
        <v>7</v>
      </c>
      <c r="AG87">
        <v>4</v>
      </c>
      <c r="AH87">
        <v>5</v>
      </c>
      <c r="AI87">
        <v>3</v>
      </c>
      <c r="AJ87">
        <v>3</v>
      </c>
      <c r="AK87">
        <v>4</v>
      </c>
      <c r="AL87">
        <v>4</v>
      </c>
      <c r="AM87">
        <v>4</v>
      </c>
      <c r="AN87">
        <v>4</v>
      </c>
      <c r="AO87">
        <v>3</v>
      </c>
      <c r="AP87">
        <v>3</v>
      </c>
      <c r="AQ87">
        <v>4</v>
      </c>
      <c r="AR87">
        <v>4</v>
      </c>
      <c r="AS87">
        <v>4</v>
      </c>
      <c r="AT87">
        <v>4</v>
      </c>
      <c r="AU87">
        <v>4</v>
      </c>
      <c r="AV87">
        <v>1</v>
      </c>
      <c r="AW87">
        <v>11</v>
      </c>
      <c r="AX87">
        <v>11</v>
      </c>
      <c r="AY87">
        <v>9</v>
      </c>
      <c r="AZ87">
        <v>11</v>
      </c>
      <c r="BA87">
        <v>9</v>
      </c>
      <c r="BB87">
        <v>11</v>
      </c>
      <c r="BC87">
        <v>11</v>
      </c>
      <c r="BD87">
        <v>11</v>
      </c>
      <c r="BE87">
        <v>1</v>
      </c>
      <c r="BF87">
        <v>6</v>
      </c>
      <c r="BG87">
        <v>9</v>
      </c>
      <c r="BH87">
        <v>12</v>
      </c>
      <c r="BI87">
        <v>12</v>
      </c>
      <c r="BJ87">
        <v>12</v>
      </c>
      <c r="BK87">
        <v>6</v>
      </c>
      <c r="BL87">
        <v>2</v>
      </c>
      <c r="BM87">
        <v>1</v>
      </c>
      <c r="BO87">
        <v>3</v>
      </c>
      <c r="BP87">
        <v>7</v>
      </c>
      <c r="BQ87">
        <v>4</v>
      </c>
      <c r="BR87">
        <v>2</v>
      </c>
      <c r="BS87">
        <v>6</v>
      </c>
      <c r="BX87">
        <v>3</v>
      </c>
      <c r="CF87">
        <v>13</v>
      </c>
      <c r="CH87">
        <f t="shared" si="7"/>
        <v>3</v>
      </c>
      <c r="CI87" s="1">
        <f t="shared" si="8"/>
        <v>4.7222222222222223</v>
      </c>
      <c r="CJ87">
        <f t="shared" si="9"/>
        <v>2</v>
      </c>
      <c r="CK87">
        <f t="shared" si="10"/>
        <v>4</v>
      </c>
      <c r="CL87" s="1">
        <f t="shared" si="11"/>
        <v>8.7222222222222214</v>
      </c>
      <c r="CM87" s="1">
        <f t="shared" si="12"/>
        <v>26.166666666666664</v>
      </c>
      <c r="CO87" t="str">
        <f>IF(H87&gt;Tolerances!$C$5, "High Sat", "Low Sat")</f>
        <v>High Sat</v>
      </c>
      <c r="CP87" t="str">
        <f>IF(CM87&lt;Tolerances!$D$5, "High EL", "Low EL")</f>
        <v>Low EL</v>
      </c>
      <c r="CQ87" t="str">
        <f t="shared" si="13"/>
        <v>Mercenary</v>
      </c>
      <c r="CR87" t="b">
        <f>IF(AND(CM87&lt;Tolerances!$D$9,'Respondent data Original'!H739&gt;Tolerances!$C$9),"Enthusiast",IF(AND(CM87&gt;Tolerances!$D$10,'Respondent data Original'!H739&lt;Tolerances!$C$10),"Agitator"))</f>
        <v>0</v>
      </c>
    </row>
    <row r="88" spans="1:96">
      <c r="A88">
        <v>940</v>
      </c>
      <c r="B88" t="s">
        <v>70</v>
      </c>
      <c r="C88">
        <v>2</v>
      </c>
      <c r="D88">
        <v>2</v>
      </c>
      <c r="E88">
        <v>16</v>
      </c>
      <c r="F88">
        <v>2</v>
      </c>
      <c r="G88">
        <v>2</v>
      </c>
      <c r="H88">
        <v>11</v>
      </c>
      <c r="J88">
        <v>11</v>
      </c>
      <c r="L88">
        <v>11</v>
      </c>
      <c r="N88">
        <v>9</v>
      </c>
      <c r="P88">
        <v>1</v>
      </c>
      <c r="Q88">
        <v>1</v>
      </c>
      <c r="R88">
        <v>4</v>
      </c>
      <c r="S88">
        <v>2</v>
      </c>
      <c r="T88">
        <v>5</v>
      </c>
      <c r="U88">
        <v>4</v>
      </c>
      <c r="V88">
        <v>2</v>
      </c>
      <c r="W88">
        <v>2</v>
      </c>
      <c r="X88">
        <v>1</v>
      </c>
      <c r="Y88">
        <v>2</v>
      </c>
      <c r="Z88">
        <v>4</v>
      </c>
      <c r="AA88">
        <v>1</v>
      </c>
      <c r="AB88">
        <v>2</v>
      </c>
      <c r="AC88">
        <v>2</v>
      </c>
      <c r="AD88">
        <v>2</v>
      </c>
      <c r="AE88">
        <v>2</v>
      </c>
      <c r="AF88">
        <v>6</v>
      </c>
      <c r="AG88">
        <v>1</v>
      </c>
      <c r="AI88">
        <v>2</v>
      </c>
      <c r="AL88">
        <v>2</v>
      </c>
      <c r="AM88">
        <v>1</v>
      </c>
      <c r="AN88">
        <v>2</v>
      </c>
      <c r="AO88">
        <v>2</v>
      </c>
      <c r="AQ88">
        <v>2</v>
      </c>
      <c r="AR88">
        <v>1</v>
      </c>
      <c r="AS88">
        <v>2</v>
      </c>
      <c r="AT88">
        <v>2</v>
      </c>
      <c r="AU88">
        <v>2</v>
      </c>
      <c r="AV88">
        <v>1</v>
      </c>
      <c r="AW88">
        <v>6</v>
      </c>
      <c r="AX88">
        <v>8</v>
      </c>
      <c r="AY88">
        <v>7</v>
      </c>
      <c r="AZ88">
        <v>6</v>
      </c>
      <c r="BA88">
        <v>8</v>
      </c>
      <c r="BB88">
        <v>8</v>
      </c>
      <c r="BC88">
        <v>1</v>
      </c>
      <c r="BD88">
        <v>8</v>
      </c>
      <c r="BE88">
        <v>1</v>
      </c>
      <c r="BF88">
        <v>2</v>
      </c>
      <c r="BG88">
        <v>12</v>
      </c>
      <c r="BH88">
        <v>2</v>
      </c>
      <c r="BI88">
        <v>2</v>
      </c>
      <c r="BJ88">
        <v>12</v>
      </c>
      <c r="BK88">
        <v>1</v>
      </c>
      <c r="BL88">
        <v>3</v>
      </c>
      <c r="BM88">
        <v>2</v>
      </c>
      <c r="BN88">
        <v>2</v>
      </c>
      <c r="BO88">
        <v>10</v>
      </c>
      <c r="BX88">
        <v>1</v>
      </c>
      <c r="BY88">
        <v>6</v>
      </c>
      <c r="BZ88">
        <v>3</v>
      </c>
      <c r="CF88">
        <v>17</v>
      </c>
      <c r="CH88">
        <f t="shared" si="7"/>
        <v>1</v>
      </c>
      <c r="CI88" s="1">
        <f t="shared" si="8"/>
        <v>2.9444444444444446</v>
      </c>
      <c r="CJ88">
        <f t="shared" si="9"/>
        <v>3</v>
      </c>
      <c r="CK88">
        <f t="shared" si="10"/>
        <v>3</v>
      </c>
      <c r="CL88" s="1">
        <f t="shared" si="11"/>
        <v>5.9444444444444446</v>
      </c>
      <c r="CM88" s="1">
        <f t="shared" si="12"/>
        <v>5.9444444444444446</v>
      </c>
      <c r="CO88" t="str">
        <f>IF(H88&gt;Tolerances!$C$15, "High Sat", "Low Sat")</f>
        <v>High Sat</v>
      </c>
      <c r="CP88" t="str">
        <f>IF(CM88&lt;Tolerances!$D$15, "High EL", "Low EL")</f>
        <v>High EL</v>
      </c>
      <c r="CQ88" t="str">
        <f t="shared" si="13"/>
        <v>Loyalist</v>
      </c>
      <c r="CR88" t="b">
        <f>IF(AND(CM88&lt;Tolerances!$D$19,'Respondent data Original'!H756&gt;Tolerances!$C$19),"Enthusiast",IF(AND(CM88&gt;Tolerances!$D$20,'Respondent data Original'!H756&lt;Tolerances!$C$20),"Agitator"))</f>
        <v>0</v>
      </c>
    </row>
    <row r="89" spans="1:96">
      <c r="A89">
        <v>952</v>
      </c>
      <c r="B89" t="s">
        <v>70</v>
      </c>
      <c r="C89">
        <v>4</v>
      </c>
      <c r="D89">
        <v>2</v>
      </c>
      <c r="E89">
        <v>16</v>
      </c>
      <c r="F89">
        <v>2</v>
      </c>
      <c r="G89">
        <v>2</v>
      </c>
      <c r="H89">
        <v>10</v>
      </c>
      <c r="J89">
        <v>10</v>
      </c>
      <c r="L89">
        <v>10</v>
      </c>
      <c r="N89">
        <v>10</v>
      </c>
      <c r="P89">
        <v>1</v>
      </c>
      <c r="Q89">
        <v>2</v>
      </c>
      <c r="R89">
        <v>3</v>
      </c>
      <c r="S89">
        <v>2</v>
      </c>
      <c r="T89">
        <v>2</v>
      </c>
      <c r="U89">
        <v>3</v>
      </c>
      <c r="V89">
        <v>1</v>
      </c>
      <c r="W89">
        <v>3</v>
      </c>
      <c r="X89">
        <v>1</v>
      </c>
      <c r="Y89">
        <v>2</v>
      </c>
      <c r="Z89">
        <v>1</v>
      </c>
      <c r="AA89">
        <v>1</v>
      </c>
      <c r="AB89">
        <v>2</v>
      </c>
      <c r="AC89">
        <v>3</v>
      </c>
      <c r="AD89">
        <v>2</v>
      </c>
      <c r="AE89">
        <v>2</v>
      </c>
      <c r="AF89">
        <v>9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1</v>
      </c>
      <c r="AW89">
        <v>6</v>
      </c>
      <c r="AX89">
        <v>7</v>
      </c>
      <c r="AY89">
        <v>6</v>
      </c>
      <c r="AZ89">
        <v>7</v>
      </c>
      <c r="BA89">
        <v>7</v>
      </c>
      <c r="BB89">
        <v>4</v>
      </c>
      <c r="BC89">
        <v>6</v>
      </c>
      <c r="BD89">
        <v>11</v>
      </c>
      <c r="BE89">
        <v>4</v>
      </c>
      <c r="BF89">
        <v>3</v>
      </c>
      <c r="BG89">
        <v>3</v>
      </c>
      <c r="BH89">
        <v>2</v>
      </c>
      <c r="BI89">
        <v>1</v>
      </c>
      <c r="BJ89">
        <v>3</v>
      </c>
      <c r="BK89">
        <v>2</v>
      </c>
      <c r="BL89">
        <v>4</v>
      </c>
      <c r="BM89">
        <v>3</v>
      </c>
      <c r="BN89">
        <v>3</v>
      </c>
      <c r="BO89">
        <v>10</v>
      </c>
      <c r="BX89">
        <v>1</v>
      </c>
      <c r="BY89">
        <v>6</v>
      </c>
      <c r="CF89">
        <v>21</v>
      </c>
      <c r="CH89">
        <f t="shared" si="7"/>
        <v>1</v>
      </c>
      <c r="CI89" s="1">
        <f t="shared" si="8"/>
        <v>3.2222222222222223</v>
      </c>
      <c r="CJ89">
        <f t="shared" si="9"/>
        <v>4</v>
      </c>
      <c r="CK89">
        <f t="shared" si="10"/>
        <v>2</v>
      </c>
      <c r="CL89" s="1">
        <f t="shared" si="11"/>
        <v>5.2222222222222223</v>
      </c>
      <c r="CM89" s="1">
        <f t="shared" si="12"/>
        <v>5.2222222222222223</v>
      </c>
      <c r="CO89" t="str">
        <f>IF(H89&gt;Tolerances!$C$5, "High Sat", "Low Sat")</f>
        <v>High Sat</v>
      </c>
      <c r="CP89" t="str">
        <f>IF(CM89&lt;Tolerances!$D$5, "High EL", "Low EL")</f>
        <v>High EL</v>
      </c>
      <c r="CQ89" t="str">
        <f t="shared" si="13"/>
        <v>Loyalist</v>
      </c>
      <c r="CR89" t="b">
        <f>IF(AND(CM89&lt;Tolerances!$D$9,'Respondent data Original'!H767&gt;Tolerances!$C$9),"Enthusiast",IF(AND(CM89&gt;Tolerances!$D$10,'Respondent data Original'!H767&lt;Tolerances!$C$10),"Agitator"))</f>
        <v>0</v>
      </c>
    </row>
    <row r="90" spans="1:96">
      <c r="A90">
        <v>1017</v>
      </c>
      <c r="B90" t="s">
        <v>70</v>
      </c>
      <c r="C90">
        <v>5</v>
      </c>
      <c r="D90">
        <v>1</v>
      </c>
      <c r="E90">
        <v>16</v>
      </c>
      <c r="F90">
        <v>1</v>
      </c>
      <c r="G90">
        <v>2</v>
      </c>
      <c r="H90">
        <v>10</v>
      </c>
      <c r="J90">
        <v>11</v>
      </c>
      <c r="L90">
        <v>10</v>
      </c>
      <c r="N90">
        <v>8</v>
      </c>
      <c r="P90">
        <v>3</v>
      </c>
      <c r="S90">
        <v>2</v>
      </c>
      <c r="T90">
        <v>3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3</v>
      </c>
      <c r="AD90">
        <v>2</v>
      </c>
      <c r="AE90">
        <v>2</v>
      </c>
      <c r="AF90">
        <v>8</v>
      </c>
      <c r="AG90">
        <v>1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1</v>
      </c>
      <c r="AQ90">
        <v>2</v>
      </c>
      <c r="AR90">
        <v>2</v>
      </c>
      <c r="AS90">
        <v>2</v>
      </c>
      <c r="AT90">
        <v>3</v>
      </c>
      <c r="AU90">
        <v>2</v>
      </c>
      <c r="AV90">
        <v>1</v>
      </c>
      <c r="AW90">
        <v>7</v>
      </c>
      <c r="AX90">
        <v>8</v>
      </c>
      <c r="AY90">
        <v>9</v>
      </c>
      <c r="AZ90">
        <v>6</v>
      </c>
      <c r="BA90">
        <v>11</v>
      </c>
      <c r="BB90">
        <v>6</v>
      </c>
      <c r="BC90">
        <v>3</v>
      </c>
      <c r="BD90">
        <v>8</v>
      </c>
      <c r="BE90">
        <v>1</v>
      </c>
      <c r="BF90">
        <v>12</v>
      </c>
      <c r="BG90">
        <v>12</v>
      </c>
      <c r="BH90">
        <v>6</v>
      </c>
      <c r="BI90">
        <v>12</v>
      </c>
      <c r="BJ90">
        <v>12</v>
      </c>
      <c r="BK90">
        <v>2</v>
      </c>
      <c r="BL90">
        <v>1</v>
      </c>
      <c r="BM90">
        <v>1</v>
      </c>
      <c r="BN90">
        <v>2</v>
      </c>
      <c r="BO90">
        <v>5</v>
      </c>
      <c r="BX90">
        <v>1</v>
      </c>
      <c r="BY90">
        <v>2</v>
      </c>
      <c r="CF90">
        <v>21</v>
      </c>
      <c r="CH90">
        <f t="shared" si="7"/>
        <v>1</v>
      </c>
      <c r="CI90" s="1">
        <f t="shared" si="8"/>
        <v>3.2777777777777777</v>
      </c>
      <c r="CJ90">
        <f t="shared" si="9"/>
        <v>1</v>
      </c>
      <c r="CK90">
        <f t="shared" si="10"/>
        <v>5</v>
      </c>
      <c r="CL90" s="1">
        <f t="shared" si="11"/>
        <v>8.2777777777777786</v>
      </c>
      <c r="CM90" s="1">
        <f t="shared" si="12"/>
        <v>8.2777777777777786</v>
      </c>
      <c r="CO90" t="str">
        <f>IF(H90&gt;Tolerances!$C$5, "High Sat", "Low Sat")</f>
        <v>High Sat</v>
      </c>
      <c r="CP90" t="str">
        <f>IF(CM90&lt;Tolerances!$D$5, "High EL", "Low EL")</f>
        <v>High EL</v>
      </c>
      <c r="CQ90" t="str">
        <f t="shared" si="13"/>
        <v>Loyalist</v>
      </c>
      <c r="CR90" t="b">
        <f>IF(AND(CM90&lt;Tolerances!$D$9,'Respondent data Original'!H779&gt;Tolerances!$C$9),"Enthusiast",IF(AND(CM90&gt;Tolerances!$D$10,'Respondent data Original'!H779&lt;Tolerances!$C$10),"Agitator"))</f>
        <v>0</v>
      </c>
    </row>
    <row r="91" spans="1:96">
      <c r="A91">
        <v>1037</v>
      </c>
      <c r="B91" t="s">
        <v>70</v>
      </c>
      <c r="C91">
        <v>4</v>
      </c>
      <c r="D91">
        <v>1</v>
      </c>
      <c r="E91">
        <v>16</v>
      </c>
      <c r="F91">
        <v>1</v>
      </c>
      <c r="G91">
        <v>4</v>
      </c>
      <c r="H91">
        <v>11</v>
      </c>
      <c r="J91">
        <v>10</v>
      </c>
      <c r="L91">
        <v>11</v>
      </c>
      <c r="N91">
        <v>11</v>
      </c>
      <c r="P91">
        <v>3</v>
      </c>
      <c r="Q91">
        <v>1</v>
      </c>
      <c r="S91">
        <v>1</v>
      </c>
      <c r="V91">
        <v>1</v>
      </c>
      <c r="W91">
        <v>5</v>
      </c>
      <c r="X91">
        <v>1</v>
      </c>
      <c r="Y91">
        <v>1</v>
      </c>
      <c r="Z91">
        <v>1</v>
      </c>
      <c r="AA91">
        <v>2</v>
      </c>
      <c r="AC91">
        <v>4</v>
      </c>
      <c r="AD91">
        <v>4</v>
      </c>
      <c r="AE91">
        <v>3</v>
      </c>
      <c r="AF91">
        <v>1</v>
      </c>
      <c r="AG91">
        <v>1</v>
      </c>
      <c r="AI91">
        <v>1</v>
      </c>
      <c r="AL91">
        <v>2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U91">
        <v>2</v>
      </c>
      <c r="AV91">
        <v>1</v>
      </c>
      <c r="AW91">
        <v>2</v>
      </c>
      <c r="AX91">
        <v>6</v>
      </c>
      <c r="AY91">
        <v>5</v>
      </c>
      <c r="AZ91">
        <v>9</v>
      </c>
      <c r="BA91">
        <v>6</v>
      </c>
      <c r="BB91">
        <v>1</v>
      </c>
      <c r="BC91">
        <v>1</v>
      </c>
      <c r="BD91">
        <v>8</v>
      </c>
      <c r="BE91">
        <v>1</v>
      </c>
      <c r="BF91">
        <v>12</v>
      </c>
      <c r="BG91">
        <v>1</v>
      </c>
      <c r="BH91">
        <v>1</v>
      </c>
      <c r="BI91">
        <v>1</v>
      </c>
      <c r="BJ91">
        <v>12</v>
      </c>
      <c r="BK91">
        <v>3</v>
      </c>
      <c r="BL91">
        <v>5</v>
      </c>
      <c r="BM91">
        <v>4</v>
      </c>
      <c r="BN91">
        <v>4</v>
      </c>
      <c r="BO91">
        <v>10</v>
      </c>
      <c r="BX91">
        <v>1</v>
      </c>
      <c r="BY91">
        <v>6</v>
      </c>
      <c r="BZ91">
        <v>3</v>
      </c>
      <c r="CF91">
        <v>17</v>
      </c>
      <c r="CH91">
        <f t="shared" si="7"/>
        <v>1</v>
      </c>
      <c r="CI91" s="1">
        <f t="shared" si="8"/>
        <v>2.1666666666666665</v>
      </c>
      <c r="CJ91">
        <f t="shared" si="9"/>
        <v>5</v>
      </c>
      <c r="CK91">
        <f t="shared" si="10"/>
        <v>1</v>
      </c>
      <c r="CL91" s="1">
        <f t="shared" si="11"/>
        <v>3.1666666666666665</v>
      </c>
      <c r="CM91" s="1">
        <f t="shared" si="12"/>
        <v>3.1666666666666665</v>
      </c>
      <c r="CO91" t="str">
        <f>IF(H91&gt;Tolerances!$C$15, "High Sat", "Low Sat")</f>
        <v>High Sat</v>
      </c>
      <c r="CP91" t="str">
        <f>IF(CM91&lt;Tolerances!$D$15, "High EL", "Low EL")</f>
        <v>High EL</v>
      </c>
      <c r="CQ91" t="str">
        <f t="shared" si="13"/>
        <v>Loyalist</v>
      </c>
      <c r="CR91" t="b">
        <f>IF(AND(CM91&lt;Tolerances!$D$19,'Respondent data Original'!H797&gt;Tolerances!$C$19),"Enthusiast",IF(AND(CM91&gt;Tolerances!$D$20,'Respondent data Original'!H797&lt;Tolerances!$C$20),"Agitator"))</f>
        <v>0</v>
      </c>
    </row>
    <row r="92" spans="1:96">
      <c r="A92">
        <v>1084</v>
      </c>
      <c r="B92" t="s">
        <v>70</v>
      </c>
      <c r="C92">
        <v>4</v>
      </c>
      <c r="D92">
        <v>1</v>
      </c>
      <c r="E92">
        <v>16</v>
      </c>
      <c r="F92">
        <v>1</v>
      </c>
      <c r="G92">
        <v>3</v>
      </c>
      <c r="H92">
        <v>9</v>
      </c>
      <c r="J92">
        <v>10</v>
      </c>
      <c r="L92">
        <v>10</v>
      </c>
      <c r="N92">
        <v>9</v>
      </c>
      <c r="P92">
        <v>6</v>
      </c>
      <c r="Q92">
        <v>2</v>
      </c>
      <c r="R92">
        <v>3</v>
      </c>
      <c r="S92">
        <v>2</v>
      </c>
      <c r="T92">
        <v>2</v>
      </c>
      <c r="U92">
        <v>2</v>
      </c>
      <c r="V92">
        <v>2</v>
      </c>
      <c r="W92">
        <v>2</v>
      </c>
      <c r="X92">
        <v>1</v>
      </c>
      <c r="Y92">
        <v>2</v>
      </c>
      <c r="Z92">
        <v>3</v>
      </c>
      <c r="AA92">
        <v>2</v>
      </c>
      <c r="AB92">
        <v>2</v>
      </c>
      <c r="AC92">
        <v>3</v>
      </c>
      <c r="AD92">
        <v>4</v>
      </c>
      <c r="AE92">
        <v>2</v>
      </c>
      <c r="AF92">
        <v>1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1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1</v>
      </c>
      <c r="AW92">
        <v>9</v>
      </c>
      <c r="AX92">
        <v>10</v>
      </c>
      <c r="AY92">
        <v>9</v>
      </c>
      <c r="AZ92">
        <v>6</v>
      </c>
      <c r="BA92">
        <v>6</v>
      </c>
      <c r="BB92">
        <v>8</v>
      </c>
      <c r="BC92">
        <v>6</v>
      </c>
      <c r="BD92">
        <v>9</v>
      </c>
      <c r="BE92">
        <v>1</v>
      </c>
      <c r="BF92">
        <v>12</v>
      </c>
      <c r="BG92">
        <v>12</v>
      </c>
      <c r="BH92">
        <v>12</v>
      </c>
      <c r="BI92">
        <v>12</v>
      </c>
      <c r="BJ92">
        <v>12</v>
      </c>
      <c r="BK92">
        <v>1</v>
      </c>
      <c r="BL92">
        <v>3</v>
      </c>
      <c r="BM92">
        <v>2</v>
      </c>
      <c r="BN92">
        <v>2</v>
      </c>
      <c r="BO92">
        <v>4</v>
      </c>
      <c r="BP92">
        <v>5</v>
      </c>
      <c r="BX92">
        <v>1</v>
      </c>
      <c r="BY92">
        <v>5</v>
      </c>
      <c r="BZ92">
        <v>6</v>
      </c>
      <c r="CA92">
        <v>3</v>
      </c>
      <c r="CF92">
        <v>21</v>
      </c>
      <c r="CH92">
        <f t="shared" si="7"/>
        <v>1</v>
      </c>
      <c r="CI92" s="1">
        <f t="shared" si="8"/>
        <v>3.5555555555555554</v>
      </c>
      <c r="CJ92">
        <f t="shared" si="9"/>
        <v>3</v>
      </c>
      <c r="CK92">
        <f t="shared" si="10"/>
        <v>3</v>
      </c>
      <c r="CL92" s="1">
        <f t="shared" si="11"/>
        <v>6.5555555555555554</v>
      </c>
      <c r="CM92" s="1">
        <f t="shared" si="12"/>
        <v>6.5555555555555554</v>
      </c>
      <c r="CO92" t="str">
        <f>IF(H92&gt;Tolerances!$C$5, "High Sat", "Low Sat")</f>
        <v>High Sat</v>
      </c>
      <c r="CP92" t="str">
        <f>IF(CM92&lt;Tolerances!$D$5, "High EL", "Low EL")</f>
        <v>High EL</v>
      </c>
      <c r="CQ92" t="str">
        <f t="shared" si="13"/>
        <v>Loyalist</v>
      </c>
      <c r="CR92" t="b">
        <f>IF(AND(CM92&lt;Tolerances!$D$9,'Respondent data Original'!H838&gt;Tolerances!$C$9),"Enthusiast",IF(AND(CM92&gt;Tolerances!$D$10,'Respondent data Original'!H838&lt;Tolerances!$C$10),"Agitator"))</f>
        <v>0</v>
      </c>
    </row>
    <row r="93" spans="1:96">
      <c r="A93">
        <v>1135</v>
      </c>
      <c r="B93" t="s">
        <v>70</v>
      </c>
      <c r="C93">
        <v>4</v>
      </c>
      <c r="D93">
        <v>1</v>
      </c>
      <c r="E93">
        <v>16</v>
      </c>
      <c r="F93">
        <v>1</v>
      </c>
      <c r="G93">
        <v>2</v>
      </c>
      <c r="H93">
        <v>9</v>
      </c>
      <c r="J93">
        <v>9</v>
      </c>
      <c r="L93">
        <v>9</v>
      </c>
      <c r="O93">
        <v>1</v>
      </c>
      <c r="P93">
        <v>3</v>
      </c>
      <c r="Q93">
        <v>2</v>
      </c>
      <c r="R93">
        <v>2</v>
      </c>
      <c r="S93">
        <v>1</v>
      </c>
      <c r="T93">
        <v>3</v>
      </c>
      <c r="U93">
        <v>4</v>
      </c>
      <c r="V93">
        <v>2</v>
      </c>
      <c r="W93">
        <v>2</v>
      </c>
      <c r="X93">
        <v>2</v>
      </c>
      <c r="Y93">
        <v>2</v>
      </c>
      <c r="Z93">
        <v>3</v>
      </c>
      <c r="AA93">
        <v>2</v>
      </c>
      <c r="AB93">
        <v>2</v>
      </c>
      <c r="AC93">
        <v>3</v>
      </c>
      <c r="AD93">
        <v>5</v>
      </c>
      <c r="AE93">
        <v>3</v>
      </c>
      <c r="AF93">
        <v>2</v>
      </c>
      <c r="AG93">
        <v>3</v>
      </c>
      <c r="AI93">
        <v>2</v>
      </c>
      <c r="AJ93">
        <v>4</v>
      </c>
      <c r="AL93">
        <v>3</v>
      </c>
      <c r="AM93">
        <v>4</v>
      </c>
      <c r="AN93">
        <v>2</v>
      </c>
      <c r="AO93">
        <v>3</v>
      </c>
      <c r="AP93">
        <v>4</v>
      </c>
      <c r="AQ93">
        <v>3</v>
      </c>
      <c r="AU93">
        <v>4</v>
      </c>
      <c r="AV93">
        <v>2</v>
      </c>
      <c r="AW93">
        <v>8</v>
      </c>
      <c r="AX93">
        <v>11</v>
      </c>
      <c r="AY93">
        <v>11</v>
      </c>
      <c r="AZ93">
        <v>9</v>
      </c>
      <c r="BA93">
        <v>10</v>
      </c>
      <c r="BB93">
        <v>2</v>
      </c>
      <c r="BC93">
        <v>7</v>
      </c>
      <c r="BD93">
        <v>11</v>
      </c>
      <c r="BE93">
        <v>4</v>
      </c>
      <c r="BF93">
        <v>12</v>
      </c>
      <c r="BG93">
        <v>5</v>
      </c>
      <c r="BH93">
        <v>12</v>
      </c>
      <c r="BI93">
        <v>12</v>
      </c>
      <c r="BJ93">
        <v>12</v>
      </c>
      <c r="BK93">
        <v>2</v>
      </c>
      <c r="BL93">
        <v>4</v>
      </c>
      <c r="BM93">
        <v>2</v>
      </c>
      <c r="BN93">
        <v>3</v>
      </c>
      <c r="BO93">
        <v>6</v>
      </c>
      <c r="BP93">
        <v>5</v>
      </c>
      <c r="BX93">
        <v>2</v>
      </c>
      <c r="CF93">
        <v>18</v>
      </c>
      <c r="CH93">
        <f t="shared" si="7"/>
        <v>2</v>
      </c>
      <c r="CI93" s="1">
        <f t="shared" si="8"/>
        <v>4.0555555555555554</v>
      </c>
      <c r="CJ93">
        <f t="shared" si="9"/>
        <v>4</v>
      </c>
      <c r="CK93">
        <f t="shared" si="10"/>
        <v>2</v>
      </c>
      <c r="CL93" s="1">
        <f t="shared" si="11"/>
        <v>6.0555555555555554</v>
      </c>
      <c r="CM93" s="1">
        <f t="shared" si="12"/>
        <v>12.111111111111111</v>
      </c>
      <c r="CO93" t="str">
        <f>IF(H93&gt;Tolerances!$C$5, "High Sat", "Low Sat")</f>
        <v>High Sat</v>
      </c>
      <c r="CP93" t="str">
        <f>IF(CM93&lt;Tolerances!$D$5, "High EL", "Low EL")</f>
        <v>Low EL</v>
      </c>
      <c r="CQ93" t="str">
        <f t="shared" si="13"/>
        <v>Mercenary</v>
      </c>
      <c r="CR93" t="b">
        <f>IF(AND(CM93&lt;Tolerances!$D$9,'Respondent data Original'!H879&gt;Tolerances!$C$9),"Enthusiast",IF(AND(CM93&gt;Tolerances!$D$10,'Respondent data Original'!H879&lt;Tolerances!$C$10),"Agitator"))</f>
        <v>0</v>
      </c>
    </row>
    <row r="94" spans="1:96">
      <c r="A94">
        <v>1179</v>
      </c>
      <c r="B94" t="s">
        <v>70</v>
      </c>
      <c r="C94">
        <v>4</v>
      </c>
      <c r="D94">
        <v>1</v>
      </c>
      <c r="E94">
        <v>16</v>
      </c>
      <c r="F94">
        <v>1</v>
      </c>
      <c r="G94">
        <v>1</v>
      </c>
      <c r="H94">
        <v>9</v>
      </c>
      <c r="J94">
        <v>9</v>
      </c>
      <c r="L94">
        <v>7</v>
      </c>
      <c r="N94">
        <v>4</v>
      </c>
      <c r="P94">
        <v>5</v>
      </c>
      <c r="Q94">
        <v>2</v>
      </c>
      <c r="S94">
        <v>1</v>
      </c>
      <c r="T94">
        <v>2</v>
      </c>
      <c r="U94">
        <v>4</v>
      </c>
      <c r="V94">
        <v>3</v>
      </c>
      <c r="W94">
        <v>2</v>
      </c>
      <c r="X94">
        <v>2</v>
      </c>
      <c r="Y94">
        <v>3</v>
      </c>
      <c r="Z94">
        <v>3</v>
      </c>
      <c r="AA94">
        <v>3</v>
      </c>
      <c r="AB94">
        <v>3</v>
      </c>
      <c r="AC94">
        <v>4</v>
      </c>
      <c r="AD94">
        <v>5</v>
      </c>
      <c r="AE94">
        <v>4</v>
      </c>
      <c r="AF94">
        <v>1</v>
      </c>
      <c r="AG94">
        <v>3</v>
      </c>
      <c r="AI94">
        <v>5</v>
      </c>
      <c r="AJ94">
        <v>4</v>
      </c>
      <c r="AL94">
        <v>4</v>
      </c>
      <c r="AM94">
        <v>3</v>
      </c>
      <c r="AN94">
        <v>5</v>
      </c>
      <c r="AO94">
        <v>3</v>
      </c>
      <c r="AP94">
        <v>3</v>
      </c>
      <c r="AQ94">
        <v>4</v>
      </c>
      <c r="AR94">
        <v>4</v>
      </c>
      <c r="AS94">
        <v>3</v>
      </c>
      <c r="AU94">
        <v>4</v>
      </c>
      <c r="AV94">
        <v>2</v>
      </c>
      <c r="AW94">
        <v>8</v>
      </c>
      <c r="AX94">
        <v>9</v>
      </c>
      <c r="AY94">
        <v>8</v>
      </c>
      <c r="AZ94">
        <v>11</v>
      </c>
      <c r="BA94">
        <v>11</v>
      </c>
      <c r="BB94">
        <v>6</v>
      </c>
      <c r="BC94">
        <v>6</v>
      </c>
      <c r="BD94">
        <v>11</v>
      </c>
      <c r="BE94">
        <v>1</v>
      </c>
      <c r="BF94">
        <v>12</v>
      </c>
      <c r="BG94">
        <v>4</v>
      </c>
      <c r="BH94">
        <v>12</v>
      </c>
      <c r="BI94">
        <v>12</v>
      </c>
      <c r="BJ94">
        <v>12</v>
      </c>
      <c r="BK94">
        <v>1</v>
      </c>
      <c r="BN94">
        <v>5</v>
      </c>
      <c r="BO94">
        <v>2</v>
      </c>
      <c r="BP94">
        <v>4</v>
      </c>
      <c r="BQ94">
        <v>5</v>
      </c>
      <c r="BX94">
        <v>1</v>
      </c>
      <c r="BY94">
        <v>2</v>
      </c>
      <c r="CF94">
        <v>13</v>
      </c>
      <c r="CH94">
        <f t="shared" si="7"/>
        <v>1</v>
      </c>
      <c r="CI94" s="1">
        <f t="shared" si="8"/>
        <v>3.9444444444444446</v>
      </c>
      <c r="CJ94">
        <f t="shared" si="9"/>
        <v>0</v>
      </c>
      <c r="CK94">
        <f t="shared" si="10"/>
        <v>5</v>
      </c>
      <c r="CL94" s="1">
        <f t="shared" si="11"/>
        <v>8.9444444444444446</v>
      </c>
      <c r="CM94" s="1">
        <f t="shared" si="12"/>
        <v>8.9444444444444446</v>
      </c>
      <c r="CO94" t="str">
        <f>IF(H94&gt;Tolerances!$C$5, "High Sat", "Low Sat")</f>
        <v>High Sat</v>
      </c>
      <c r="CP94" t="str">
        <f>IF(CM94&lt;Tolerances!$D$5, "High EL", "Low EL")</f>
        <v>High EL</v>
      </c>
      <c r="CQ94" t="str">
        <f t="shared" si="13"/>
        <v>Loyalist</v>
      </c>
      <c r="CR94" t="b">
        <f>IF(AND(CM94&lt;Tolerances!$D$9,'Respondent data Original'!H907&gt;Tolerances!$C$9),"Enthusiast",IF(AND(CM94&gt;Tolerances!$D$10,'Respondent data Original'!H907&lt;Tolerances!$C$10),"Agitator"))</f>
        <v>0</v>
      </c>
    </row>
    <row r="95" spans="1:96">
      <c r="A95">
        <v>1181</v>
      </c>
      <c r="B95" t="s">
        <v>70</v>
      </c>
      <c r="C95">
        <v>5</v>
      </c>
      <c r="D95">
        <v>2</v>
      </c>
      <c r="E95">
        <v>16</v>
      </c>
      <c r="F95">
        <v>1</v>
      </c>
      <c r="G95">
        <v>1</v>
      </c>
      <c r="H95">
        <v>8</v>
      </c>
      <c r="J95">
        <v>9</v>
      </c>
      <c r="M95">
        <v>1</v>
      </c>
      <c r="N95">
        <v>6</v>
      </c>
      <c r="P95">
        <v>6</v>
      </c>
      <c r="Q95">
        <v>3</v>
      </c>
      <c r="S95">
        <v>3</v>
      </c>
      <c r="T95">
        <v>2</v>
      </c>
      <c r="V95">
        <v>3</v>
      </c>
      <c r="W95">
        <v>3</v>
      </c>
      <c r="X95">
        <v>3</v>
      </c>
      <c r="Y95">
        <v>3</v>
      </c>
      <c r="Z95">
        <v>2</v>
      </c>
      <c r="AA95">
        <v>3</v>
      </c>
      <c r="AB95">
        <v>3</v>
      </c>
      <c r="AC95">
        <v>4</v>
      </c>
      <c r="AD95">
        <v>4</v>
      </c>
      <c r="AE95">
        <v>4</v>
      </c>
      <c r="AF95">
        <v>1</v>
      </c>
      <c r="AG95">
        <v>3</v>
      </c>
      <c r="AI95">
        <v>3</v>
      </c>
      <c r="AJ95">
        <v>3</v>
      </c>
      <c r="AL95">
        <v>4</v>
      </c>
      <c r="AM95">
        <v>3</v>
      </c>
      <c r="AN95">
        <v>4</v>
      </c>
      <c r="AO95">
        <v>3</v>
      </c>
      <c r="AQ95">
        <v>4</v>
      </c>
      <c r="AR95">
        <v>4</v>
      </c>
      <c r="AS95">
        <v>4</v>
      </c>
      <c r="AU95">
        <v>4</v>
      </c>
      <c r="AV95">
        <v>1</v>
      </c>
      <c r="AW95">
        <v>2</v>
      </c>
      <c r="AX95">
        <v>6</v>
      </c>
      <c r="AY95">
        <v>2</v>
      </c>
      <c r="AZ95">
        <v>1</v>
      </c>
      <c r="BA95">
        <v>1</v>
      </c>
      <c r="BB95">
        <v>6</v>
      </c>
      <c r="BC95">
        <v>1</v>
      </c>
      <c r="BD95">
        <v>9</v>
      </c>
      <c r="BE95">
        <v>1</v>
      </c>
      <c r="BF95">
        <v>12</v>
      </c>
      <c r="BG95">
        <v>12</v>
      </c>
      <c r="BH95">
        <v>12</v>
      </c>
      <c r="BI95">
        <v>12</v>
      </c>
      <c r="BJ95">
        <v>12</v>
      </c>
      <c r="BK95">
        <v>1</v>
      </c>
      <c r="BN95">
        <v>5</v>
      </c>
      <c r="BO95">
        <v>10</v>
      </c>
      <c r="BX95">
        <v>1</v>
      </c>
      <c r="BY95">
        <v>2</v>
      </c>
      <c r="BZ95">
        <v>6</v>
      </c>
      <c r="CF95">
        <v>21</v>
      </c>
      <c r="CH95">
        <f t="shared" si="7"/>
        <v>1</v>
      </c>
      <c r="CI95" s="1">
        <f t="shared" si="8"/>
        <v>1.6111111111111112</v>
      </c>
      <c r="CJ95">
        <f t="shared" si="9"/>
        <v>0</v>
      </c>
      <c r="CK95">
        <f t="shared" si="10"/>
        <v>5</v>
      </c>
      <c r="CL95" s="1">
        <f t="shared" si="11"/>
        <v>6.6111111111111107</v>
      </c>
      <c r="CM95" s="1">
        <f t="shared" si="12"/>
        <v>6.6111111111111107</v>
      </c>
      <c r="CO95" t="str">
        <f>IF(H95&gt;Tolerances!$C$5, "High Sat", "Low Sat")</f>
        <v>High Sat</v>
      </c>
      <c r="CP95" t="str">
        <f>IF(CM95&lt;Tolerances!$D$5, "High EL", "Low EL")</f>
        <v>High EL</v>
      </c>
      <c r="CQ95" t="str">
        <f t="shared" si="13"/>
        <v>Loyalist</v>
      </c>
      <c r="CR95" t="b">
        <f>IF(AND(CM95&lt;Tolerances!$D$9,'Respondent data Original'!H911&gt;Tolerances!$C$9),"Enthusiast",IF(AND(CM95&gt;Tolerances!$D$10,'Respondent data Original'!H911&lt;Tolerances!$C$10),"Agitator"))</f>
        <v>0</v>
      </c>
    </row>
    <row r="96" spans="1:96">
      <c r="A96">
        <v>1132</v>
      </c>
      <c r="B96" t="s">
        <v>70</v>
      </c>
      <c r="C96">
        <v>1</v>
      </c>
      <c r="D96">
        <v>1</v>
      </c>
      <c r="E96">
        <v>16</v>
      </c>
      <c r="F96">
        <v>2</v>
      </c>
      <c r="G96">
        <v>2</v>
      </c>
      <c r="H96">
        <v>9</v>
      </c>
      <c r="J96">
        <v>10</v>
      </c>
      <c r="L96">
        <v>9</v>
      </c>
      <c r="N96">
        <v>10</v>
      </c>
      <c r="P96">
        <v>3</v>
      </c>
      <c r="Q96">
        <v>1</v>
      </c>
      <c r="R96">
        <v>4</v>
      </c>
      <c r="S96">
        <v>3</v>
      </c>
      <c r="T96">
        <v>4</v>
      </c>
      <c r="U96">
        <v>4</v>
      </c>
      <c r="V96">
        <v>3</v>
      </c>
      <c r="W96">
        <v>3</v>
      </c>
      <c r="X96">
        <v>2</v>
      </c>
      <c r="Y96">
        <v>3</v>
      </c>
      <c r="Z96">
        <v>2</v>
      </c>
      <c r="AA96">
        <v>3</v>
      </c>
      <c r="AB96">
        <v>3</v>
      </c>
      <c r="AC96">
        <v>3</v>
      </c>
      <c r="AD96">
        <v>3</v>
      </c>
      <c r="AE96">
        <v>2</v>
      </c>
      <c r="AF96">
        <v>3</v>
      </c>
      <c r="AG96">
        <v>1</v>
      </c>
      <c r="AH96">
        <v>5</v>
      </c>
      <c r="AI96">
        <v>3</v>
      </c>
      <c r="AJ96">
        <v>3</v>
      </c>
      <c r="AK96">
        <v>4</v>
      </c>
      <c r="AL96">
        <v>2</v>
      </c>
      <c r="AM96">
        <v>4</v>
      </c>
      <c r="AN96">
        <v>3</v>
      </c>
      <c r="AO96">
        <v>3</v>
      </c>
      <c r="AP96">
        <v>3</v>
      </c>
      <c r="AQ96">
        <v>2</v>
      </c>
      <c r="AR96">
        <v>2</v>
      </c>
      <c r="AS96">
        <v>4</v>
      </c>
      <c r="AT96">
        <v>5</v>
      </c>
      <c r="AU96">
        <v>2</v>
      </c>
      <c r="AV96">
        <v>1</v>
      </c>
      <c r="AW96">
        <v>6</v>
      </c>
      <c r="AX96">
        <v>6</v>
      </c>
      <c r="AY96">
        <v>8</v>
      </c>
      <c r="AZ96">
        <v>4</v>
      </c>
      <c r="BA96">
        <v>5</v>
      </c>
      <c r="BB96">
        <v>3</v>
      </c>
      <c r="BC96">
        <v>4</v>
      </c>
      <c r="BD96">
        <v>9</v>
      </c>
      <c r="BE96">
        <v>1</v>
      </c>
      <c r="BF96">
        <v>4</v>
      </c>
      <c r="BG96">
        <v>4</v>
      </c>
      <c r="BH96">
        <v>12</v>
      </c>
      <c r="BI96">
        <v>12</v>
      </c>
      <c r="BJ96">
        <v>12</v>
      </c>
      <c r="BK96">
        <v>2</v>
      </c>
      <c r="BL96">
        <v>3</v>
      </c>
      <c r="BM96">
        <v>2</v>
      </c>
      <c r="BN96">
        <v>2</v>
      </c>
      <c r="BO96">
        <v>4</v>
      </c>
      <c r="BP96">
        <v>7</v>
      </c>
      <c r="BQ96">
        <v>5</v>
      </c>
      <c r="BX96">
        <v>2</v>
      </c>
      <c r="CF96">
        <v>16</v>
      </c>
      <c r="CH96">
        <f t="shared" si="7"/>
        <v>2</v>
      </c>
      <c r="CI96" s="1">
        <f t="shared" si="8"/>
        <v>2.5555555555555554</v>
      </c>
      <c r="CJ96">
        <f t="shared" si="9"/>
        <v>3</v>
      </c>
      <c r="CK96">
        <f t="shared" si="10"/>
        <v>3</v>
      </c>
      <c r="CL96" s="1">
        <f t="shared" si="11"/>
        <v>5.5555555555555554</v>
      </c>
      <c r="CM96" s="1">
        <f t="shared" si="12"/>
        <v>11.111111111111111</v>
      </c>
      <c r="CO96" t="str">
        <f>IF(H96&gt;Tolerances!$C$5, "High Sat", "Low Sat")</f>
        <v>High Sat</v>
      </c>
      <c r="CP96" t="str">
        <f>IF(CM96&lt;Tolerances!$D$5, "High EL", "Low EL")</f>
        <v>Low EL</v>
      </c>
      <c r="CQ96" t="str">
        <f t="shared" si="13"/>
        <v>Mercenary</v>
      </c>
      <c r="CR96" t="b">
        <f>IF(AND(CM96&lt;Tolerances!$D$9,'Respondent data Original'!H915&gt;Tolerances!$C$9),"Enthusiast",IF(AND(CM96&gt;Tolerances!$D$10,'Respondent data Original'!H915&lt;Tolerances!$C$10),"Agitator"))</f>
        <v>0</v>
      </c>
    </row>
    <row r="97" spans="1:96">
      <c r="A97">
        <v>1214</v>
      </c>
      <c r="B97" t="s">
        <v>70</v>
      </c>
      <c r="C97">
        <v>2</v>
      </c>
      <c r="D97">
        <v>2</v>
      </c>
      <c r="E97">
        <v>16</v>
      </c>
      <c r="F97">
        <v>1</v>
      </c>
      <c r="G97">
        <v>2</v>
      </c>
      <c r="H97">
        <v>11</v>
      </c>
      <c r="J97">
        <v>11</v>
      </c>
      <c r="L97">
        <v>11</v>
      </c>
      <c r="N97">
        <v>11</v>
      </c>
      <c r="P97">
        <v>4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3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3</v>
      </c>
      <c r="AM97">
        <v>1</v>
      </c>
      <c r="AN97">
        <v>2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6</v>
      </c>
      <c r="AX97">
        <v>11</v>
      </c>
      <c r="AY97">
        <v>11</v>
      </c>
      <c r="AZ97">
        <v>11</v>
      </c>
      <c r="BA97">
        <v>9</v>
      </c>
      <c r="BB97">
        <v>9</v>
      </c>
      <c r="BC97">
        <v>1</v>
      </c>
      <c r="BD97">
        <v>11</v>
      </c>
      <c r="BE97">
        <v>11</v>
      </c>
      <c r="BF97">
        <v>11</v>
      </c>
      <c r="BG97">
        <v>1</v>
      </c>
      <c r="BH97">
        <v>1</v>
      </c>
      <c r="BI97">
        <v>1</v>
      </c>
      <c r="BJ97">
        <v>1</v>
      </c>
      <c r="BK97">
        <v>4</v>
      </c>
      <c r="BL97">
        <v>5</v>
      </c>
      <c r="BM97">
        <v>2</v>
      </c>
      <c r="BN97">
        <v>2</v>
      </c>
      <c r="BO97">
        <v>1</v>
      </c>
      <c r="BP97">
        <v>2</v>
      </c>
      <c r="BQ97">
        <v>7</v>
      </c>
      <c r="BX97">
        <v>1</v>
      </c>
      <c r="BY97">
        <v>2</v>
      </c>
      <c r="CF97">
        <v>21</v>
      </c>
      <c r="CH97">
        <f t="shared" si="7"/>
        <v>1</v>
      </c>
      <c r="CI97" s="1">
        <f t="shared" si="8"/>
        <v>4.4444444444444446</v>
      </c>
      <c r="CJ97">
        <f t="shared" si="9"/>
        <v>5</v>
      </c>
      <c r="CK97">
        <f t="shared" si="10"/>
        <v>1</v>
      </c>
      <c r="CL97" s="1">
        <f t="shared" si="11"/>
        <v>5.4444444444444446</v>
      </c>
      <c r="CM97" s="1">
        <f t="shared" si="12"/>
        <v>5.4444444444444446</v>
      </c>
      <c r="CO97" t="str">
        <f>IF(H97&gt;Tolerances!$C$5, "High Sat", "Low Sat")</f>
        <v>High Sat</v>
      </c>
      <c r="CP97" t="str">
        <f>IF(CM97&lt;Tolerances!$D$5, "High EL", "Low EL")</f>
        <v>High EL</v>
      </c>
      <c r="CQ97" t="str">
        <f t="shared" si="13"/>
        <v>Loyalist</v>
      </c>
      <c r="CR97" t="b">
        <f>IF(AND(CM97&lt;Tolerances!$D$9,'Respondent data Original'!H937&gt;Tolerances!$C$9),"Enthusiast",IF(AND(CM97&gt;Tolerances!$D$10,'Respondent data Original'!H937&lt;Tolerances!$C$10),"Agitator"))</f>
        <v>0</v>
      </c>
    </row>
    <row r="98" spans="1:96">
      <c r="A98">
        <v>1229</v>
      </c>
      <c r="B98" t="s">
        <v>70</v>
      </c>
      <c r="C98">
        <v>4</v>
      </c>
      <c r="D98">
        <v>1</v>
      </c>
      <c r="E98">
        <v>16</v>
      </c>
      <c r="F98">
        <v>1</v>
      </c>
      <c r="G98">
        <v>3</v>
      </c>
      <c r="H98">
        <v>11</v>
      </c>
      <c r="J98">
        <v>11</v>
      </c>
      <c r="L98">
        <v>11</v>
      </c>
      <c r="N98">
        <v>11</v>
      </c>
      <c r="P98">
        <v>5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E98">
        <v>1</v>
      </c>
      <c r="AF98">
        <v>1</v>
      </c>
      <c r="AG98">
        <v>1</v>
      </c>
      <c r="AI98">
        <v>1</v>
      </c>
      <c r="AJ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11</v>
      </c>
      <c r="BB98">
        <v>1</v>
      </c>
      <c r="BC98">
        <v>1</v>
      </c>
      <c r="BD98">
        <v>11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2</v>
      </c>
      <c r="BN98">
        <v>5</v>
      </c>
      <c r="BO98">
        <v>2</v>
      </c>
      <c r="BX98">
        <v>1</v>
      </c>
      <c r="BY98">
        <v>6</v>
      </c>
      <c r="CF98">
        <v>15</v>
      </c>
      <c r="CH98">
        <f t="shared" si="7"/>
        <v>1</v>
      </c>
      <c r="CI98" s="1">
        <f t="shared" si="8"/>
        <v>1.6111111111111112</v>
      </c>
      <c r="CJ98">
        <f t="shared" si="9"/>
        <v>0</v>
      </c>
      <c r="CK98">
        <f t="shared" si="10"/>
        <v>5</v>
      </c>
      <c r="CL98" s="1">
        <f t="shared" si="11"/>
        <v>6.6111111111111107</v>
      </c>
      <c r="CM98" s="1">
        <f t="shared" si="12"/>
        <v>6.6111111111111107</v>
      </c>
      <c r="CO98" t="str">
        <f>IF(H98&gt;Tolerances!$C$5, "High Sat", "Low Sat")</f>
        <v>High Sat</v>
      </c>
      <c r="CP98" t="str">
        <f>IF(CM98&lt;Tolerances!$D$5, "High EL", "Low EL")</f>
        <v>High EL</v>
      </c>
      <c r="CQ98" t="str">
        <f t="shared" si="13"/>
        <v>Loyalist</v>
      </c>
      <c r="CR98" t="b">
        <f>IF(AND(CM98&lt;Tolerances!$D$9,'Respondent data Original'!H945&gt;Tolerances!$C$9),"Enthusiast",IF(AND(CM98&gt;Tolerances!$D$10,'Respondent data Original'!H945&lt;Tolerances!$C$10),"Agitator"))</f>
        <v>0</v>
      </c>
    </row>
    <row r="99" spans="1:96">
      <c r="A99">
        <v>1173</v>
      </c>
      <c r="B99" t="s">
        <v>70</v>
      </c>
      <c r="C99">
        <v>3</v>
      </c>
      <c r="D99">
        <v>1</v>
      </c>
      <c r="E99">
        <v>16</v>
      </c>
      <c r="F99">
        <v>2</v>
      </c>
      <c r="G99">
        <v>1</v>
      </c>
      <c r="H99">
        <v>6</v>
      </c>
      <c r="J99">
        <v>6</v>
      </c>
      <c r="L99">
        <v>6</v>
      </c>
      <c r="N99">
        <v>1</v>
      </c>
      <c r="P99">
        <v>3</v>
      </c>
      <c r="Q99">
        <v>1</v>
      </c>
      <c r="R99">
        <v>3</v>
      </c>
      <c r="S99">
        <v>1</v>
      </c>
      <c r="T99">
        <v>4</v>
      </c>
      <c r="U99">
        <v>3</v>
      </c>
      <c r="V99">
        <v>4</v>
      </c>
      <c r="W99">
        <v>5</v>
      </c>
      <c r="X99">
        <v>2</v>
      </c>
      <c r="Y99">
        <v>3</v>
      </c>
      <c r="Z99">
        <v>4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1</v>
      </c>
      <c r="AG99">
        <v>2</v>
      </c>
      <c r="AI99">
        <v>2</v>
      </c>
      <c r="AJ99">
        <v>5</v>
      </c>
      <c r="AK99">
        <v>5</v>
      </c>
      <c r="AM99">
        <v>3</v>
      </c>
      <c r="AN99">
        <v>2</v>
      </c>
      <c r="AO99">
        <v>3</v>
      </c>
      <c r="AP99">
        <v>3</v>
      </c>
      <c r="AQ99">
        <v>4</v>
      </c>
      <c r="AR99">
        <v>5</v>
      </c>
      <c r="AS99">
        <v>4</v>
      </c>
      <c r="AU99">
        <v>5</v>
      </c>
      <c r="AV99">
        <v>2</v>
      </c>
      <c r="AW99">
        <v>4</v>
      </c>
      <c r="AX99">
        <v>6</v>
      </c>
      <c r="AY99">
        <v>6</v>
      </c>
      <c r="AZ99">
        <v>4</v>
      </c>
      <c r="BA99">
        <v>7</v>
      </c>
      <c r="BB99">
        <v>2</v>
      </c>
      <c r="BC99">
        <v>2</v>
      </c>
      <c r="BD99">
        <v>11</v>
      </c>
      <c r="BE99">
        <v>1</v>
      </c>
      <c r="BF99">
        <v>12</v>
      </c>
      <c r="BG99">
        <v>12</v>
      </c>
      <c r="BH99">
        <v>4</v>
      </c>
      <c r="BI99">
        <v>12</v>
      </c>
      <c r="BJ99">
        <v>12</v>
      </c>
      <c r="BK99">
        <v>2</v>
      </c>
      <c r="BL99">
        <v>3</v>
      </c>
      <c r="BM99">
        <v>2</v>
      </c>
      <c r="BN99">
        <v>1</v>
      </c>
      <c r="BO99">
        <v>3</v>
      </c>
      <c r="BP99">
        <v>7</v>
      </c>
      <c r="BQ99">
        <v>9</v>
      </c>
      <c r="BX99">
        <v>3</v>
      </c>
      <c r="CF99">
        <v>12</v>
      </c>
      <c r="CH99">
        <f t="shared" si="7"/>
        <v>3</v>
      </c>
      <c r="CI99" s="1">
        <f t="shared" si="8"/>
        <v>2.3888888888888888</v>
      </c>
      <c r="CJ99">
        <f t="shared" si="9"/>
        <v>3</v>
      </c>
      <c r="CK99">
        <f t="shared" si="10"/>
        <v>3</v>
      </c>
      <c r="CL99" s="1">
        <f t="shared" si="11"/>
        <v>5.3888888888888893</v>
      </c>
      <c r="CM99" s="1">
        <f t="shared" si="12"/>
        <v>16.166666666666668</v>
      </c>
      <c r="CO99" t="str">
        <f>IF(H99&gt;Tolerances!$C$15, "High Sat", "Low Sat")</f>
        <v>Low Sat</v>
      </c>
      <c r="CP99" t="str">
        <f>IF(CM99&lt;Tolerances!$D$15, "High EL", "Low EL")</f>
        <v>Low EL</v>
      </c>
      <c r="CQ99" t="str">
        <f t="shared" si="13"/>
        <v>Defector</v>
      </c>
      <c r="CR99" t="b">
        <f>IF(AND(CM99&lt;Tolerances!$D$19,'Respondent data Original'!H946&gt;Tolerances!$C$19),"Enthusiast",IF(AND(CM99&gt;Tolerances!$D$20,'Respondent data Original'!H946&lt;Tolerances!$C$20),"Agitator"))</f>
        <v>0</v>
      </c>
    </row>
    <row r="100" spans="1:96">
      <c r="A100">
        <v>1188</v>
      </c>
      <c r="B100" t="s">
        <v>70</v>
      </c>
      <c r="C100">
        <v>4</v>
      </c>
      <c r="D100">
        <v>2</v>
      </c>
      <c r="E100">
        <v>16</v>
      </c>
      <c r="F100">
        <v>2</v>
      </c>
      <c r="G100">
        <v>1</v>
      </c>
      <c r="H100">
        <v>11</v>
      </c>
      <c r="J100">
        <v>11</v>
      </c>
      <c r="L100">
        <v>9</v>
      </c>
      <c r="N100">
        <v>7</v>
      </c>
      <c r="P100">
        <v>4</v>
      </c>
      <c r="Q100">
        <v>3</v>
      </c>
      <c r="R100">
        <v>4</v>
      </c>
      <c r="S100">
        <v>3</v>
      </c>
      <c r="T100">
        <v>2</v>
      </c>
      <c r="U100">
        <v>3</v>
      </c>
      <c r="V100">
        <v>1</v>
      </c>
      <c r="W100">
        <v>2</v>
      </c>
      <c r="X100">
        <v>3</v>
      </c>
      <c r="Y100">
        <v>3</v>
      </c>
      <c r="Z100">
        <v>3</v>
      </c>
      <c r="AA100">
        <v>1</v>
      </c>
      <c r="AB100">
        <v>2</v>
      </c>
      <c r="AC100">
        <v>3</v>
      </c>
      <c r="AD100">
        <v>4</v>
      </c>
      <c r="AE100">
        <v>2</v>
      </c>
      <c r="AF100">
        <v>7</v>
      </c>
      <c r="AG100">
        <v>2</v>
      </c>
      <c r="AI100">
        <v>2</v>
      </c>
      <c r="AL100">
        <v>2</v>
      </c>
      <c r="AM100">
        <v>2</v>
      </c>
      <c r="AN100">
        <v>2</v>
      </c>
      <c r="AO100">
        <v>2</v>
      </c>
      <c r="AP100">
        <v>3</v>
      </c>
      <c r="AQ100">
        <v>2</v>
      </c>
      <c r="AR100">
        <v>2</v>
      </c>
      <c r="AS100">
        <v>2</v>
      </c>
      <c r="AT100">
        <v>2</v>
      </c>
      <c r="AU100">
        <v>3</v>
      </c>
      <c r="AV100">
        <v>1</v>
      </c>
      <c r="AW100">
        <v>1</v>
      </c>
      <c r="AX100">
        <v>8</v>
      </c>
      <c r="AY100">
        <v>6</v>
      </c>
      <c r="AZ100">
        <v>6</v>
      </c>
      <c r="BA100">
        <v>6</v>
      </c>
      <c r="BB100">
        <v>1</v>
      </c>
      <c r="BC100">
        <v>1</v>
      </c>
      <c r="BD100">
        <v>6</v>
      </c>
      <c r="BE100">
        <v>1</v>
      </c>
      <c r="BF100">
        <v>12</v>
      </c>
      <c r="BG100">
        <v>1</v>
      </c>
      <c r="BH100">
        <v>12</v>
      </c>
      <c r="BI100">
        <v>12</v>
      </c>
      <c r="BJ100">
        <v>12</v>
      </c>
      <c r="BK100">
        <v>1</v>
      </c>
      <c r="BL100">
        <v>4</v>
      </c>
      <c r="BM100">
        <v>4</v>
      </c>
      <c r="BN100">
        <v>4</v>
      </c>
      <c r="BO100">
        <v>10</v>
      </c>
      <c r="BX100">
        <v>1</v>
      </c>
      <c r="BY100">
        <v>7</v>
      </c>
      <c r="CF100">
        <v>21</v>
      </c>
      <c r="CH100">
        <f t="shared" si="7"/>
        <v>1</v>
      </c>
      <c r="CI100" s="1">
        <f t="shared" si="8"/>
        <v>2</v>
      </c>
      <c r="CJ100">
        <f t="shared" si="9"/>
        <v>4</v>
      </c>
      <c r="CK100">
        <f t="shared" si="10"/>
        <v>2</v>
      </c>
      <c r="CL100" s="1">
        <f t="shared" si="11"/>
        <v>4</v>
      </c>
      <c r="CM100" s="1">
        <f t="shared" si="12"/>
        <v>4</v>
      </c>
      <c r="CO100" t="str">
        <f>IF(H100&gt;Tolerances!$C$5, "High Sat", "Low Sat")</f>
        <v>High Sat</v>
      </c>
      <c r="CP100" t="str">
        <f>IF(CM100&lt;Tolerances!$D$5, "High EL", "Low EL")</f>
        <v>High EL</v>
      </c>
      <c r="CQ100" t="str">
        <f t="shared" si="13"/>
        <v>Loyalist</v>
      </c>
      <c r="CR100" t="b">
        <f>IF(AND(CM100&lt;Tolerances!$D$9,'Respondent data Original'!H956&gt;Tolerances!$C$9),"Enthusiast",IF(AND(CM100&gt;Tolerances!$D$10,'Respondent data Original'!H956&lt;Tolerances!$C$10),"Agitator"))</f>
        <v>0</v>
      </c>
    </row>
    <row r="101" spans="1:96">
      <c r="A101">
        <v>1222</v>
      </c>
      <c r="B101" t="s">
        <v>70</v>
      </c>
      <c r="C101">
        <v>1</v>
      </c>
      <c r="D101">
        <v>2</v>
      </c>
      <c r="E101">
        <v>16</v>
      </c>
      <c r="F101">
        <v>2</v>
      </c>
      <c r="G101">
        <v>2</v>
      </c>
      <c r="H101">
        <v>9</v>
      </c>
      <c r="J101">
        <v>8</v>
      </c>
      <c r="L101">
        <v>6</v>
      </c>
      <c r="N101">
        <v>6</v>
      </c>
      <c r="P101">
        <v>4</v>
      </c>
      <c r="Q101">
        <v>1</v>
      </c>
      <c r="S101">
        <v>1</v>
      </c>
      <c r="T101">
        <v>1</v>
      </c>
      <c r="U101">
        <v>1</v>
      </c>
      <c r="V101">
        <v>3</v>
      </c>
      <c r="W101">
        <v>5</v>
      </c>
      <c r="X101">
        <v>1</v>
      </c>
      <c r="Z101">
        <v>1</v>
      </c>
      <c r="AA101">
        <v>3</v>
      </c>
      <c r="AB101">
        <v>5</v>
      </c>
      <c r="AC101">
        <v>5</v>
      </c>
      <c r="AD101">
        <v>5</v>
      </c>
      <c r="AE101">
        <v>5</v>
      </c>
      <c r="AF101">
        <v>11</v>
      </c>
      <c r="AG101">
        <v>1</v>
      </c>
      <c r="AI101">
        <v>2</v>
      </c>
      <c r="AJ101">
        <v>2</v>
      </c>
      <c r="AK101">
        <v>2</v>
      </c>
      <c r="AL101">
        <v>2</v>
      </c>
      <c r="AM101">
        <v>3</v>
      </c>
      <c r="AN101">
        <v>4</v>
      </c>
      <c r="AO101">
        <v>3</v>
      </c>
      <c r="AP101">
        <v>3</v>
      </c>
      <c r="AQ101">
        <v>2</v>
      </c>
      <c r="AR101">
        <v>4</v>
      </c>
      <c r="AS101">
        <v>3</v>
      </c>
      <c r="AT101">
        <v>2</v>
      </c>
      <c r="AU101">
        <v>3</v>
      </c>
      <c r="AV101">
        <v>2</v>
      </c>
      <c r="AW101">
        <v>11</v>
      </c>
      <c r="AX101">
        <v>11</v>
      </c>
      <c r="AY101">
        <v>9</v>
      </c>
      <c r="AZ101">
        <v>8</v>
      </c>
      <c r="BA101">
        <v>11</v>
      </c>
      <c r="BB101">
        <v>6</v>
      </c>
      <c r="BC101">
        <v>6</v>
      </c>
      <c r="BD101">
        <v>8</v>
      </c>
      <c r="BE101">
        <v>4</v>
      </c>
      <c r="BF101">
        <v>12</v>
      </c>
      <c r="BG101">
        <v>12</v>
      </c>
      <c r="BH101">
        <v>12</v>
      </c>
      <c r="BI101">
        <v>12</v>
      </c>
      <c r="BJ101">
        <v>12</v>
      </c>
      <c r="BK101">
        <v>1</v>
      </c>
      <c r="BL101">
        <v>5</v>
      </c>
      <c r="BM101">
        <v>5</v>
      </c>
      <c r="BN101">
        <v>5</v>
      </c>
      <c r="BO101">
        <v>10</v>
      </c>
      <c r="BX101">
        <v>1</v>
      </c>
      <c r="BY101">
        <v>3</v>
      </c>
      <c r="CF101">
        <v>12</v>
      </c>
      <c r="CH101">
        <f t="shared" si="7"/>
        <v>1</v>
      </c>
      <c r="CI101" s="1">
        <f t="shared" si="8"/>
        <v>4.1111111111111107</v>
      </c>
      <c r="CJ101">
        <f t="shared" si="9"/>
        <v>5</v>
      </c>
      <c r="CK101">
        <f t="shared" si="10"/>
        <v>1</v>
      </c>
      <c r="CL101" s="1">
        <f t="shared" si="11"/>
        <v>5.1111111111111107</v>
      </c>
      <c r="CM101" s="1">
        <f t="shared" si="12"/>
        <v>5.1111111111111107</v>
      </c>
      <c r="CO101" t="str">
        <f>IF(H101&gt;Tolerances!$C$5, "High Sat", "Low Sat")</f>
        <v>High Sat</v>
      </c>
      <c r="CP101" t="str">
        <f>IF(CM101&lt;Tolerances!$D$5, "High EL", "Low EL")</f>
        <v>High EL</v>
      </c>
      <c r="CQ101" t="str">
        <f t="shared" si="13"/>
        <v>Loyalist</v>
      </c>
      <c r="CR101" t="b">
        <f>IF(AND(CM101&lt;Tolerances!$D$9,'Respondent data Original'!H983&gt;Tolerances!$C$9),"Enthusiast",IF(AND(CM101&gt;Tolerances!$D$10,'Respondent data Original'!H983&lt;Tolerances!$C$10),"Agitator"))</f>
        <v>0</v>
      </c>
    </row>
    <row r="102" spans="1:96">
      <c r="A102">
        <v>1265</v>
      </c>
      <c r="B102" t="s">
        <v>70</v>
      </c>
      <c r="C102">
        <v>4</v>
      </c>
      <c r="D102">
        <v>1</v>
      </c>
      <c r="E102">
        <v>16</v>
      </c>
      <c r="F102">
        <v>2</v>
      </c>
      <c r="G102">
        <v>3</v>
      </c>
      <c r="H102">
        <v>11</v>
      </c>
      <c r="J102">
        <v>11</v>
      </c>
      <c r="L102">
        <v>11</v>
      </c>
      <c r="N102">
        <v>11</v>
      </c>
      <c r="P102">
        <v>3</v>
      </c>
      <c r="Q102">
        <v>1</v>
      </c>
      <c r="R102">
        <v>1</v>
      </c>
      <c r="S102">
        <v>1</v>
      </c>
      <c r="T102">
        <v>1</v>
      </c>
      <c r="U102">
        <v>3</v>
      </c>
      <c r="V102">
        <v>1</v>
      </c>
      <c r="W102">
        <v>1</v>
      </c>
      <c r="X102">
        <v>1</v>
      </c>
      <c r="Y102">
        <v>3</v>
      </c>
      <c r="Z102">
        <v>1</v>
      </c>
      <c r="AA102">
        <v>1</v>
      </c>
      <c r="AB102">
        <v>3</v>
      </c>
      <c r="AC102">
        <v>1</v>
      </c>
      <c r="AD102">
        <v>3</v>
      </c>
      <c r="AE102">
        <v>1</v>
      </c>
      <c r="AF102">
        <v>11</v>
      </c>
      <c r="AG102">
        <v>1</v>
      </c>
      <c r="AH102">
        <v>1</v>
      </c>
      <c r="AI102">
        <v>1</v>
      </c>
      <c r="AJ102">
        <v>1</v>
      </c>
      <c r="AK102">
        <v>3</v>
      </c>
      <c r="AL102">
        <v>1</v>
      </c>
      <c r="AM102">
        <v>1</v>
      </c>
      <c r="AN102">
        <v>1</v>
      </c>
      <c r="AO102">
        <v>2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4</v>
      </c>
      <c r="AX102">
        <v>11</v>
      </c>
      <c r="AY102">
        <v>9</v>
      </c>
      <c r="AZ102">
        <v>8</v>
      </c>
      <c r="BA102">
        <v>6</v>
      </c>
      <c r="BB102">
        <v>7</v>
      </c>
      <c r="BC102">
        <v>3</v>
      </c>
      <c r="BD102">
        <v>11</v>
      </c>
      <c r="BE102">
        <v>9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3</v>
      </c>
      <c r="BM102">
        <v>2</v>
      </c>
      <c r="BN102">
        <v>2</v>
      </c>
      <c r="BO102">
        <v>9</v>
      </c>
      <c r="BX102">
        <v>1</v>
      </c>
      <c r="BY102">
        <v>7</v>
      </c>
      <c r="CF102">
        <v>16</v>
      </c>
      <c r="CH102">
        <f t="shared" si="7"/>
        <v>1</v>
      </c>
      <c r="CI102" s="1">
        <f t="shared" si="8"/>
        <v>3.7777777777777777</v>
      </c>
      <c r="CJ102">
        <f t="shared" si="9"/>
        <v>3</v>
      </c>
      <c r="CK102">
        <f t="shared" si="10"/>
        <v>3</v>
      </c>
      <c r="CL102" s="1">
        <f t="shared" si="11"/>
        <v>6.7777777777777777</v>
      </c>
      <c r="CM102" s="1">
        <f t="shared" si="12"/>
        <v>6.7777777777777777</v>
      </c>
      <c r="CO102" t="str">
        <f>IF(H102&gt;Tolerances!$C$5, "High Sat", "Low Sat")</f>
        <v>High Sat</v>
      </c>
      <c r="CP102" t="str">
        <f>IF(CM102&lt;Tolerances!$D$5, "High EL", "Low EL")</f>
        <v>High EL</v>
      </c>
      <c r="CQ102" t="str">
        <f t="shared" si="13"/>
        <v>Loyalist</v>
      </c>
      <c r="CR102" t="b">
        <f>IF(AND(CM102&lt;Tolerances!$D$9,'Respondent data Original'!H999&gt;Tolerances!$C$9),"Enthusiast",IF(AND(CM102&gt;Tolerances!$D$10,'Respondent data Original'!H999&lt;Tolerances!$C$10),"Agitator"))</f>
        <v>0</v>
      </c>
    </row>
    <row r="103" spans="1:96">
      <c r="A103">
        <v>24</v>
      </c>
      <c r="B103" t="s">
        <v>70</v>
      </c>
      <c r="C103">
        <v>4</v>
      </c>
      <c r="D103">
        <v>1</v>
      </c>
      <c r="E103">
        <v>15</v>
      </c>
      <c r="F103">
        <v>2</v>
      </c>
      <c r="G103">
        <v>4</v>
      </c>
      <c r="H103">
        <v>1</v>
      </c>
      <c r="J103">
        <v>1</v>
      </c>
      <c r="L103">
        <v>1</v>
      </c>
      <c r="N103">
        <v>1</v>
      </c>
      <c r="P103">
        <v>4</v>
      </c>
      <c r="Q103">
        <v>1</v>
      </c>
      <c r="R103">
        <v>2</v>
      </c>
      <c r="S103">
        <v>1</v>
      </c>
      <c r="T103">
        <v>3</v>
      </c>
      <c r="U103">
        <v>4</v>
      </c>
      <c r="V103">
        <v>1</v>
      </c>
      <c r="W103">
        <v>3</v>
      </c>
      <c r="X103">
        <v>1</v>
      </c>
      <c r="Y103">
        <v>3</v>
      </c>
      <c r="Z103">
        <v>3</v>
      </c>
      <c r="AA103">
        <v>1</v>
      </c>
      <c r="AB103">
        <v>2</v>
      </c>
      <c r="AC103">
        <v>4</v>
      </c>
      <c r="AD103">
        <v>3</v>
      </c>
      <c r="AE103">
        <v>3</v>
      </c>
      <c r="AF103">
        <v>5</v>
      </c>
      <c r="AG103">
        <v>5</v>
      </c>
      <c r="AH103">
        <v>2</v>
      </c>
      <c r="AI103">
        <v>4</v>
      </c>
      <c r="AJ103">
        <v>3</v>
      </c>
      <c r="AK103">
        <v>4</v>
      </c>
      <c r="AL103">
        <v>5</v>
      </c>
      <c r="AN103">
        <v>5</v>
      </c>
      <c r="AO103">
        <v>3</v>
      </c>
      <c r="AP103">
        <v>4</v>
      </c>
      <c r="AQ103">
        <v>5</v>
      </c>
      <c r="AR103">
        <v>5</v>
      </c>
      <c r="AS103">
        <v>5</v>
      </c>
      <c r="AU103">
        <v>4</v>
      </c>
      <c r="AV103">
        <v>2</v>
      </c>
      <c r="AW103">
        <v>1</v>
      </c>
      <c r="AX103">
        <v>11</v>
      </c>
      <c r="AY103">
        <v>11</v>
      </c>
      <c r="AZ103">
        <v>10</v>
      </c>
      <c r="BA103">
        <v>8</v>
      </c>
      <c r="BB103">
        <v>11</v>
      </c>
      <c r="BC103">
        <v>7</v>
      </c>
      <c r="BD103">
        <v>11</v>
      </c>
      <c r="BE103">
        <v>1</v>
      </c>
      <c r="BF103">
        <v>11</v>
      </c>
      <c r="BG103">
        <v>12</v>
      </c>
      <c r="BH103">
        <v>12</v>
      </c>
      <c r="BI103">
        <v>12</v>
      </c>
      <c r="BJ103">
        <v>11</v>
      </c>
      <c r="BK103">
        <v>4</v>
      </c>
      <c r="BL103">
        <v>2</v>
      </c>
      <c r="BM103">
        <v>2</v>
      </c>
      <c r="BN103">
        <v>2</v>
      </c>
      <c r="BO103">
        <v>6</v>
      </c>
      <c r="BP103">
        <v>9</v>
      </c>
      <c r="BX103">
        <v>3</v>
      </c>
      <c r="CF103">
        <v>17</v>
      </c>
      <c r="CH103">
        <f t="shared" si="7"/>
        <v>3</v>
      </c>
      <c r="CI103" s="1">
        <f t="shared" si="8"/>
        <v>3.9444444444444446</v>
      </c>
      <c r="CJ103">
        <f t="shared" si="9"/>
        <v>2</v>
      </c>
      <c r="CK103">
        <f t="shared" si="10"/>
        <v>4</v>
      </c>
      <c r="CL103" s="1">
        <f t="shared" si="11"/>
        <v>7.9444444444444446</v>
      </c>
      <c r="CM103" s="1">
        <f t="shared" si="12"/>
        <v>23.833333333333336</v>
      </c>
      <c r="CO103" t="str">
        <f>IF(H103&gt;Tolerances!$C$5, "High Sat", "Low Sat")</f>
        <v>Low Sat</v>
      </c>
      <c r="CP103" t="str">
        <f>IF(CM103&lt;Tolerances!$D$5, "High EL", "Low EL")</f>
        <v>Low EL</v>
      </c>
      <c r="CQ103" t="str">
        <f t="shared" si="13"/>
        <v>Defector</v>
      </c>
      <c r="CR103" t="b">
        <f>IF(AND(CM103&lt;Tolerances!$D$9,'Respondent data Original'!H18&gt;Tolerances!$C$9),"Enthusiast",IF(AND(CM103&gt;Tolerances!$D$10,'Respondent data Original'!H18&lt;Tolerances!$C$10),"Agitator"))</f>
        <v>0</v>
      </c>
    </row>
    <row r="104" spans="1:96">
      <c r="A104">
        <v>28</v>
      </c>
      <c r="B104" t="s">
        <v>70</v>
      </c>
      <c r="C104">
        <v>3</v>
      </c>
      <c r="D104">
        <v>2</v>
      </c>
      <c r="E104">
        <v>15</v>
      </c>
      <c r="F104">
        <v>1</v>
      </c>
      <c r="G104">
        <v>1</v>
      </c>
      <c r="H104">
        <v>8</v>
      </c>
      <c r="J104">
        <v>8</v>
      </c>
      <c r="L104">
        <v>8</v>
      </c>
      <c r="N104">
        <v>8</v>
      </c>
      <c r="P104">
        <v>6</v>
      </c>
      <c r="Q104">
        <v>3</v>
      </c>
      <c r="S104">
        <v>2</v>
      </c>
      <c r="T104">
        <v>2</v>
      </c>
      <c r="U104">
        <v>3</v>
      </c>
      <c r="V104">
        <v>2</v>
      </c>
      <c r="W104">
        <v>4</v>
      </c>
      <c r="X104">
        <v>3</v>
      </c>
      <c r="Y104">
        <v>3</v>
      </c>
      <c r="Z104">
        <v>3</v>
      </c>
      <c r="AA104">
        <v>3</v>
      </c>
      <c r="AB104">
        <v>3</v>
      </c>
      <c r="AC104">
        <v>3</v>
      </c>
      <c r="AD104">
        <v>4</v>
      </c>
      <c r="AE104">
        <v>3</v>
      </c>
      <c r="AF104">
        <v>1</v>
      </c>
      <c r="AG104">
        <v>3</v>
      </c>
      <c r="AI104">
        <v>3</v>
      </c>
      <c r="AJ104">
        <v>3</v>
      </c>
      <c r="AK104">
        <v>3</v>
      </c>
      <c r="AL104">
        <v>3</v>
      </c>
      <c r="AN104">
        <v>3</v>
      </c>
      <c r="AO104">
        <v>3</v>
      </c>
      <c r="AP104">
        <v>4</v>
      </c>
      <c r="AQ104">
        <v>3</v>
      </c>
      <c r="AR104">
        <v>3</v>
      </c>
      <c r="AS104">
        <v>4</v>
      </c>
      <c r="AU104">
        <v>3</v>
      </c>
      <c r="AV104">
        <v>2</v>
      </c>
      <c r="AW104">
        <v>4</v>
      </c>
      <c r="AX104">
        <v>7</v>
      </c>
      <c r="AY104">
        <v>8</v>
      </c>
      <c r="AZ104">
        <v>7</v>
      </c>
      <c r="BA104">
        <v>5</v>
      </c>
      <c r="BB104">
        <v>5</v>
      </c>
      <c r="BC104">
        <v>5</v>
      </c>
      <c r="BD104">
        <v>9</v>
      </c>
      <c r="BE104">
        <v>4</v>
      </c>
      <c r="BF104">
        <v>12</v>
      </c>
      <c r="BG104">
        <v>12</v>
      </c>
      <c r="BH104">
        <v>12</v>
      </c>
      <c r="BI104">
        <v>12</v>
      </c>
      <c r="BJ104">
        <v>12</v>
      </c>
      <c r="BK104">
        <v>1</v>
      </c>
      <c r="BL104">
        <v>3</v>
      </c>
      <c r="BM104">
        <v>3</v>
      </c>
      <c r="BN104">
        <v>3</v>
      </c>
      <c r="BO104">
        <v>10</v>
      </c>
      <c r="BX104">
        <v>1</v>
      </c>
      <c r="BY104">
        <v>6</v>
      </c>
      <c r="CF104">
        <v>14</v>
      </c>
      <c r="CH104">
        <f t="shared" si="7"/>
        <v>1</v>
      </c>
      <c r="CI104" s="1">
        <f t="shared" si="8"/>
        <v>3</v>
      </c>
      <c r="CJ104">
        <f t="shared" si="9"/>
        <v>3</v>
      </c>
      <c r="CK104">
        <f t="shared" si="10"/>
        <v>3</v>
      </c>
      <c r="CL104" s="1">
        <f t="shared" si="11"/>
        <v>6</v>
      </c>
      <c r="CM104" s="1">
        <f t="shared" si="12"/>
        <v>6</v>
      </c>
      <c r="CO104" t="str">
        <f>IF(H104&gt;Tolerances!$C$5, "High Sat", "Low Sat")</f>
        <v>High Sat</v>
      </c>
      <c r="CP104" t="str">
        <f>IF(CM104&lt;Tolerances!$D$5, "High EL", "Low EL")</f>
        <v>High EL</v>
      </c>
      <c r="CQ104" t="str">
        <f t="shared" si="13"/>
        <v>Loyalist</v>
      </c>
      <c r="CR104" t="b">
        <f>IF(AND(CM104&lt;Tolerances!$D$9,'Respondent data Original'!H22&gt;Tolerances!$C$9),"Enthusiast",IF(AND(CM104&gt;Tolerances!$D$10,'Respondent data Original'!H22&lt;Tolerances!$C$10),"Agitator"))</f>
        <v>0</v>
      </c>
    </row>
    <row r="105" spans="1:96">
      <c r="A105">
        <v>35</v>
      </c>
      <c r="B105" t="s">
        <v>70</v>
      </c>
      <c r="C105">
        <v>4</v>
      </c>
      <c r="D105">
        <v>1</v>
      </c>
      <c r="E105">
        <v>15</v>
      </c>
      <c r="F105">
        <v>2</v>
      </c>
      <c r="G105">
        <v>2</v>
      </c>
      <c r="H105">
        <v>10</v>
      </c>
      <c r="J105">
        <v>10</v>
      </c>
      <c r="L105">
        <v>10</v>
      </c>
      <c r="N105">
        <v>7</v>
      </c>
      <c r="P105">
        <v>1</v>
      </c>
      <c r="Q105">
        <v>1</v>
      </c>
      <c r="R105">
        <v>1</v>
      </c>
      <c r="S105">
        <v>1</v>
      </c>
      <c r="T105">
        <v>3</v>
      </c>
      <c r="U105">
        <v>3</v>
      </c>
      <c r="V105">
        <v>2</v>
      </c>
      <c r="W105">
        <v>4</v>
      </c>
      <c r="X105">
        <v>1</v>
      </c>
      <c r="Y105">
        <v>2</v>
      </c>
      <c r="Z105">
        <v>4</v>
      </c>
      <c r="AA105">
        <v>2</v>
      </c>
      <c r="AB105">
        <v>3</v>
      </c>
      <c r="AC105">
        <v>5</v>
      </c>
      <c r="AD105">
        <v>4</v>
      </c>
      <c r="AE105">
        <v>3</v>
      </c>
      <c r="AF105">
        <v>7</v>
      </c>
      <c r="AG105">
        <v>1</v>
      </c>
      <c r="AH105">
        <v>1</v>
      </c>
      <c r="AI105">
        <v>1</v>
      </c>
      <c r="AJ105">
        <v>2</v>
      </c>
      <c r="AK105">
        <v>3</v>
      </c>
      <c r="AN105">
        <v>2</v>
      </c>
      <c r="AO105">
        <v>1</v>
      </c>
      <c r="AP105">
        <v>4</v>
      </c>
      <c r="AQ105">
        <v>3</v>
      </c>
      <c r="AR105">
        <v>4</v>
      </c>
      <c r="AS105">
        <v>4</v>
      </c>
      <c r="AT105">
        <v>4</v>
      </c>
      <c r="AU105">
        <v>3</v>
      </c>
      <c r="AV105">
        <v>2</v>
      </c>
      <c r="AW105">
        <v>6</v>
      </c>
      <c r="AX105">
        <v>6</v>
      </c>
      <c r="AY105">
        <v>8</v>
      </c>
      <c r="AZ105">
        <v>6</v>
      </c>
      <c r="BA105">
        <v>9</v>
      </c>
      <c r="BB105">
        <v>4</v>
      </c>
      <c r="BC105">
        <v>1</v>
      </c>
      <c r="BD105">
        <v>11</v>
      </c>
      <c r="BE105">
        <v>1</v>
      </c>
      <c r="BF105">
        <v>12</v>
      </c>
      <c r="BG105">
        <v>12</v>
      </c>
      <c r="BH105">
        <v>8</v>
      </c>
      <c r="BI105">
        <v>12</v>
      </c>
      <c r="BJ105">
        <v>12</v>
      </c>
      <c r="BK105">
        <v>1</v>
      </c>
      <c r="BL105">
        <v>3</v>
      </c>
      <c r="BM105">
        <v>2</v>
      </c>
      <c r="BN105">
        <v>2</v>
      </c>
      <c r="BO105">
        <v>5</v>
      </c>
      <c r="BP105">
        <v>6</v>
      </c>
      <c r="BQ105">
        <v>4</v>
      </c>
      <c r="BR105">
        <v>7</v>
      </c>
      <c r="BX105">
        <v>2</v>
      </c>
      <c r="CF105">
        <v>13</v>
      </c>
      <c r="CH105">
        <f t="shared" si="7"/>
        <v>2</v>
      </c>
      <c r="CI105" s="1">
        <f t="shared" si="8"/>
        <v>2.8888888888888888</v>
      </c>
      <c r="CJ105">
        <f t="shared" si="9"/>
        <v>3</v>
      </c>
      <c r="CK105">
        <f t="shared" si="10"/>
        <v>3</v>
      </c>
      <c r="CL105" s="1">
        <f t="shared" si="11"/>
        <v>5.8888888888888893</v>
      </c>
      <c r="CM105" s="1">
        <f t="shared" si="12"/>
        <v>11.777777777777779</v>
      </c>
      <c r="CO105" t="str">
        <f>IF(H105&gt;Tolerances!$C$5, "High Sat", "Low Sat")</f>
        <v>High Sat</v>
      </c>
      <c r="CP105" t="str">
        <f>IF(CM105&lt;Tolerances!$D$5, "High EL", "Low EL")</f>
        <v>Low EL</v>
      </c>
      <c r="CQ105" t="str">
        <f t="shared" si="13"/>
        <v>Mercenary</v>
      </c>
      <c r="CR105" t="b">
        <f>IF(AND(CM105&lt;Tolerances!$D$9,'Respondent data Original'!H29&gt;Tolerances!$C$9),"Enthusiast",IF(AND(CM105&gt;Tolerances!$D$10,'Respondent data Original'!H29&lt;Tolerances!$C$10),"Agitator"))</f>
        <v>0</v>
      </c>
    </row>
    <row r="106" spans="1:96">
      <c r="A106">
        <v>49</v>
      </c>
      <c r="B106" t="s">
        <v>70</v>
      </c>
      <c r="C106">
        <v>3</v>
      </c>
      <c r="D106">
        <v>2</v>
      </c>
      <c r="E106">
        <v>15</v>
      </c>
      <c r="F106">
        <v>2</v>
      </c>
      <c r="G106">
        <v>2</v>
      </c>
      <c r="H106">
        <v>8</v>
      </c>
      <c r="J106">
        <v>8</v>
      </c>
      <c r="L106">
        <v>8</v>
      </c>
      <c r="N106">
        <v>8</v>
      </c>
      <c r="P106">
        <v>3</v>
      </c>
      <c r="Q106">
        <v>2</v>
      </c>
      <c r="R106">
        <v>2</v>
      </c>
      <c r="S106">
        <v>2</v>
      </c>
      <c r="T106">
        <v>2</v>
      </c>
      <c r="U106">
        <v>3</v>
      </c>
      <c r="V106">
        <v>3</v>
      </c>
      <c r="W106">
        <v>3</v>
      </c>
      <c r="X106">
        <v>2</v>
      </c>
      <c r="Y106">
        <v>3</v>
      </c>
      <c r="Z106">
        <v>4</v>
      </c>
      <c r="AA106">
        <v>3</v>
      </c>
      <c r="AB106">
        <v>3</v>
      </c>
      <c r="AC106">
        <v>3</v>
      </c>
      <c r="AD106">
        <v>3</v>
      </c>
      <c r="AE106">
        <v>3</v>
      </c>
      <c r="AF106">
        <v>3</v>
      </c>
      <c r="AG106">
        <v>3</v>
      </c>
      <c r="AH106">
        <v>3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  <c r="AO106">
        <v>3</v>
      </c>
      <c r="AP106">
        <v>3</v>
      </c>
      <c r="AQ106">
        <v>3</v>
      </c>
      <c r="AR106">
        <v>3</v>
      </c>
      <c r="AS106">
        <v>3</v>
      </c>
      <c r="AT106">
        <v>3</v>
      </c>
      <c r="AU106">
        <v>3</v>
      </c>
      <c r="AV106">
        <v>2</v>
      </c>
      <c r="AW106">
        <v>6</v>
      </c>
      <c r="AX106">
        <v>8</v>
      </c>
      <c r="AY106">
        <v>7</v>
      </c>
      <c r="AZ106">
        <v>6</v>
      </c>
      <c r="BA106">
        <v>6</v>
      </c>
      <c r="BB106">
        <v>3</v>
      </c>
      <c r="BC106">
        <v>8</v>
      </c>
      <c r="BD106">
        <v>9</v>
      </c>
      <c r="BE106">
        <v>3</v>
      </c>
      <c r="BF106">
        <v>12</v>
      </c>
      <c r="BG106">
        <v>12</v>
      </c>
      <c r="BH106">
        <v>12</v>
      </c>
      <c r="BI106">
        <v>12</v>
      </c>
      <c r="BJ106">
        <v>12</v>
      </c>
      <c r="BK106">
        <v>1</v>
      </c>
      <c r="BL106">
        <v>4</v>
      </c>
      <c r="BM106">
        <v>3</v>
      </c>
      <c r="BN106">
        <v>3</v>
      </c>
      <c r="BO106">
        <v>1</v>
      </c>
      <c r="BX106">
        <v>2</v>
      </c>
      <c r="CF106">
        <v>16</v>
      </c>
      <c r="CH106">
        <f t="shared" si="7"/>
        <v>2</v>
      </c>
      <c r="CI106" s="1">
        <f t="shared" si="8"/>
        <v>3.1111111111111112</v>
      </c>
      <c r="CJ106">
        <f t="shared" si="9"/>
        <v>4</v>
      </c>
      <c r="CK106">
        <f t="shared" si="10"/>
        <v>2</v>
      </c>
      <c r="CL106" s="1">
        <f t="shared" si="11"/>
        <v>5.1111111111111107</v>
      </c>
      <c r="CM106" s="1">
        <f t="shared" si="12"/>
        <v>10.222222222222221</v>
      </c>
      <c r="CO106" t="str">
        <f>IF(H106&gt;Tolerances!$C$5, "High Sat", "Low Sat")</f>
        <v>High Sat</v>
      </c>
      <c r="CP106" t="str">
        <f>IF(CM106&lt;Tolerances!$D$5, "High EL", "Low EL")</f>
        <v>High EL</v>
      </c>
      <c r="CQ106" t="str">
        <f t="shared" si="13"/>
        <v>Loyalist</v>
      </c>
      <c r="CR106" t="b">
        <f>IF(AND(CM106&lt;Tolerances!$D$9,'Respondent data Original'!H43&gt;Tolerances!$C$9),"Enthusiast",IF(AND(CM106&gt;Tolerances!$D$10,'Respondent data Original'!H43&lt;Tolerances!$C$10),"Agitator"))</f>
        <v>0</v>
      </c>
    </row>
    <row r="107" spans="1:96">
      <c r="A107">
        <v>64</v>
      </c>
      <c r="B107" t="s">
        <v>70</v>
      </c>
      <c r="C107">
        <v>3</v>
      </c>
      <c r="D107">
        <v>1</v>
      </c>
      <c r="E107">
        <v>15</v>
      </c>
      <c r="F107">
        <v>2</v>
      </c>
      <c r="G107">
        <v>3</v>
      </c>
      <c r="H107">
        <v>9</v>
      </c>
      <c r="J107">
        <v>10</v>
      </c>
      <c r="L107">
        <v>9</v>
      </c>
      <c r="N107">
        <v>10</v>
      </c>
      <c r="P107">
        <v>5</v>
      </c>
      <c r="Q107">
        <v>2</v>
      </c>
      <c r="R107">
        <v>1</v>
      </c>
      <c r="S107">
        <v>1</v>
      </c>
      <c r="T107">
        <v>1</v>
      </c>
      <c r="U107">
        <v>2</v>
      </c>
      <c r="V107">
        <v>2</v>
      </c>
      <c r="W107">
        <v>2</v>
      </c>
      <c r="X107">
        <v>2</v>
      </c>
      <c r="Y107">
        <v>1</v>
      </c>
      <c r="Z107">
        <v>2</v>
      </c>
      <c r="AA107">
        <v>2</v>
      </c>
      <c r="AB107">
        <v>2</v>
      </c>
      <c r="AC107">
        <v>1</v>
      </c>
      <c r="AD107">
        <v>1</v>
      </c>
      <c r="AE107">
        <v>2</v>
      </c>
      <c r="AF107">
        <v>10</v>
      </c>
      <c r="AG107">
        <v>1</v>
      </c>
      <c r="AH107">
        <v>2</v>
      </c>
      <c r="AI107">
        <v>2</v>
      </c>
      <c r="AJ107">
        <v>1</v>
      </c>
      <c r="AK107">
        <v>2</v>
      </c>
      <c r="AL107">
        <v>2</v>
      </c>
      <c r="AM107">
        <v>2</v>
      </c>
      <c r="AN107">
        <v>1</v>
      </c>
      <c r="AO107">
        <v>2</v>
      </c>
      <c r="AP107">
        <v>2</v>
      </c>
      <c r="AQ107">
        <v>2</v>
      </c>
      <c r="AR107">
        <v>2</v>
      </c>
      <c r="AS107">
        <v>1</v>
      </c>
      <c r="AT107">
        <v>2</v>
      </c>
      <c r="AU107">
        <v>2</v>
      </c>
      <c r="AV107">
        <v>1</v>
      </c>
      <c r="AW107">
        <v>7</v>
      </c>
      <c r="AX107">
        <v>8</v>
      </c>
      <c r="AY107">
        <v>8</v>
      </c>
      <c r="AZ107">
        <v>8</v>
      </c>
      <c r="BA107">
        <v>7</v>
      </c>
      <c r="BB107">
        <v>6</v>
      </c>
      <c r="BC107">
        <v>8</v>
      </c>
      <c r="BD107">
        <v>9</v>
      </c>
      <c r="BE107">
        <v>8</v>
      </c>
      <c r="BF107">
        <v>5</v>
      </c>
      <c r="BG107">
        <v>4</v>
      </c>
      <c r="BH107">
        <v>4</v>
      </c>
      <c r="BI107">
        <v>5</v>
      </c>
      <c r="BJ107">
        <v>3</v>
      </c>
      <c r="BK107">
        <v>3</v>
      </c>
      <c r="BL107">
        <v>3</v>
      </c>
      <c r="BM107">
        <v>2</v>
      </c>
      <c r="BN107">
        <v>1</v>
      </c>
      <c r="BO107">
        <v>3</v>
      </c>
      <c r="BP107">
        <v>1</v>
      </c>
      <c r="BQ107">
        <v>4</v>
      </c>
      <c r="BX107">
        <v>2</v>
      </c>
      <c r="CF107">
        <v>17</v>
      </c>
      <c r="CH107">
        <f t="shared" si="7"/>
        <v>2</v>
      </c>
      <c r="CI107" s="1">
        <f t="shared" si="8"/>
        <v>3.8333333333333335</v>
      </c>
      <c r="CJ107">
        <f t="shared" si="9"/>
        <v>3</v>
      </c>
      <c r="CK107">
        <f t="shared" si="10"/>
        <v>3</v>
      </c>
      <c r="CL107" s="1">
        <f t="shared" si="11"/>
        <v>6.8333333333333339</v>
      </c>
      <c r="CM107" s="1">
        <f t="shared" si="12"/>
        <v>13.666666666666668</v>
      </c>
      <c r="CO107" t="str">
        <f>IF(H107&gt;Tolerances!$C$5, "High Sat", "Low Sat")</f>
        <v>High Sat</v>
      </c>
      <c r="CP107" t="str">
        <f>IF(CM107&lt;Tolerances!$D$5, "High EL", "Low EL")</f>
        <v>Low EL</v>
      </c>
      <c r="CQ107" t="str">
        <f t="shared" si="13"/>
        <v>Mercenary</v>
      </c>
      <c r="CR107" t="b">
        <f>IF(AND(CM107&lt;Tolerances!$D$9,'Respondent data Original'!H58&gt;Tolerances!$C$9),"Enthusiast",IF(AND(CM107&gt;Tolerances!$D$10,'Respondent data Original'!H58&lt;Tolerances!$C$10),"Agitator"))</f>
        <v>0</v>
      </c>
    </row>
    <row r="108" spans="1:96">
      <c r="A108">
        <v>67</v>
      </c>
      <c r="B108" t="s">
        <v>70</v>
      </c>
      <c r="C108">
        <v>4</v>
      </c>
      <c r="D108">
        <v>2</v>
      </c>
      <c r="E108">
        <v>15</v>
      </c>
      <c r="F108">
        <v>2</v>
      </c>
      <c r="G108">
        <v>1</v>
      </c>
      <c r="H108">
        <v>10</v>
      </c>
      <c r="J108">
        <v>10</v>
      </c>
      <c r="L108">
        <v>10</v>
      </c>
      <c r="N108">
        <v>10</v>
      </c>
      <c r="P108">
        <v>4</v>
      </c>
      <c r="Q108">
        <v>1</v>
      </c>
      <c r="S108">
        <v>2</v>
      </c>
      <c r="V108">
        <v>1</v>
      </c>
      <c r="W108">
        <v>2</v>
      </c>
      <c r="X108">
        <v>1</v>
      </c>
      <c r="Y108">
        <v>2</v>
      </c>
      <c r="Z108">
        <v>3</v>
      </c>
      <c r="AA108">
        <v>1</v>
      </c>
      <c r="AB108">
        <v>1</v>
      </c>
      <c r="AC108">
        <v>2</v>
      </c>
      <c r="AD108">
        <v>2</v>
      </c>
      <c r="AE108">
        <v>2</v>
      </c>
      <c r="AF108">
        <v>10</v>
      </c>
      <c r="AG108">
        <v>1</v>
      </c>
      <c r="AL108">
        <v>1</v>
      </c>
      <c r="AM108">
        <v>2</v>
      </c>
      <c r="AN108">
        <v>1</v>
      </c>
      <c r="AO108">
        <v>2</v>
      </c>
      <c r="AP108">
        <v>2</v>
      </c>
      <c r="AQ108">
        <v>1</v>
      </c>
      <c r="AR108">
        <v>1</v>
      </c>
      <c r="AS108">
        <v>2</v>
      </c>
      <c r="AT108">
        <v>1</v>
      </c>
      <c r="AU108">
        <v>2</v>
      </c>
      <c r="AV108">
        <v>1</v>
      </c>
      <c r="AW108">
        <v>6</v>
      </c>
      <c r="AX108">
        <v>9</v>
      </c>
      <c r="AY108">
        <v>7</v>
      </c>
      <c r="AZ108">
        <v>9</v>
      </c>
      <c r="BA108">
        <v>9</v>
      </c>
      <c r="BB108">
        <v>6</v>
      </c>
      <c r="BC108">
        <v>7</v>
      </c>
      <c r="BD108">
        <v>9</v>
      </c>
      <c r="BE108">
        <v>9</v>
      </c>
      <c r="BF108">
        <v>3</v>
      </c>
      <c r="BG108">
        <v>12</v>
      </c>
      <c r="BH108">
        <v>12</v>
      </c>
      <c r="BI108">
        <v>12</v>
      </c>
      <c r="BJ108">
        <v>12</v>
      </c>
      <c r="BK108">
        <v>1</v>
      </c>
      <c r="BL108">
        <v>3</v>
      </c>
      <c r="BM108">
        <v>2</v>
      </c>
      <c r="BN108">
        <v>2</v>
      </c>
      <c r="BO108">
        <v>6</v>
      </c>
      <c r="BP108">
        <v>5</v>
      </c>
      <c r="BX108">
        <v>1</v>
      </c>
      <c r="BY108">
        <v>3</v>
      </c>
      <c r="BZ108">
        <v>4</v>
      </c>
      <c r="CA108">
        <v>6</v>
      </c>
      <c r="CB108">
        <v>1</v>
      </c>
      <c r="CC108">
        <v>5</v>
      </c>
      <c r="CF108">
        <v>12</v>
      </c>
      <c r="CH108">
        <f t="shared" si="7"/>
        <v>1</v>
      </c>
      <c r="CI108" s="1">
        <f t="shared" si="8"/>
        <v>3.9444444444444446</v>
      </c>
      <c r="CJ108">
        <f t="shared" si="9"/>
        <v>3</v>
      </c>
      <c r="CK108">
        <f t="shared" si="10"/>
        <v>3</v>
      </c>
      <c r="CL108" s="1">
        <f t="shared" si="11"/>
        <v>6.9444444444444446</v>
      </c>
      <c r="CM108" s="1">
        <f t="shared" si="12"/>
        <v>6.9444444444444446</v>
      </c>
      <c r="CO108" t="str">
        <f>IF(H108&gt;Tolerances!$C$5, "High Sat", "Low Sat")</f>
        <v>High Sat</v>
      </c>
      <c r="CP108" t="str">
        <f>IF(CM108&lt;Tolerances!$D$5, "High EL", "Low EL")</f>
        <v>High EL</v>
      </c>
      <c r="CQ108" t="str">
        <f t="shared" si="13"/>
        <v>Loyalist</v>
      </c>
      <c r="CR108" t="b">
        <f>IF(AND(CM108&lt;Tolerances!$D$9,'Respondent data Original'!H61&gt;Tolerances!$C$9),"Enthusiast",IF(AND(CM108&gt;Tolerances!$D$10,'Respondent data Original'!H61&lt;Tolerances!$C$10),"Agitator"))</f>
        <v>0</v>
      </c>
    </row>
    <row r="109" spans="1:96">
      <c r="A109">
        <v>98</v>
      </c>
      <c r="B109" t="s">
        <v>70</v>
      </c>
      <c r="C109">
        <v>2</v>
      </c>
      <c r="D109">
        <v>2</v>
      </c>
      <c r="E109">
        <v>15</v>
      </c>
      <c r="F109">
        <v>2</v>
      </c>
      <c r="G109">
        <v>5</v>
      </c>
      <c r="H109">
        <v>6</v>
      </c>
      <c r="J109">
        <v>6</v>
      </c>
      <c r="L109">
        <v>5</v>
      </c>
      <c r="N109">
        <v>7</v>
      </c>
      <c r="P109">
        <v>5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3</v>
      </c>
      <c r="AD109">
        <v>1</v>
      </c>
      <c r="AE109">
        <v>1</v>
      </c>
      <c r="AF109">
        <v>4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6</v>
      </c>
      <c r="AX109">
        <v>5</v>
      </c>
      <c r="AY109">
        <v>6</v>
      </c>
      <c r="AZ109">
        <v>7</v>
      </c>
      <c r="BA109">
        <v>7</v>
      </c>
      <c r="BB109">
        <v>6</v>
      </c>
      <c r="BC109">
        <v>6</v>
      </c>
      <c r="BD109">
        <v>11</v>
      </c>
      <c r="BE109">
        <v>5</v>
      </c>
      <c r="BF109">
        <v>6</v>
      </c>
      <c r="BG109">
        <v>6</v>
      </c>
      <c r="BH109">
        <v>5</v>
      </c>
      <c r="BI109">
        <v>4</v>
      </c>
      <c r="BJ109">
        <v>4</v>
      </c>
      <c r="BK109">
        <v>3</v>
      </c>
      <c r="BL109">
        <v>3</v>
      </c>
      <c r="BM109">
        <v>2</v>
      </c>
      <c r="BN109">
        <v>1</v>
      </c>
      <c r="BO109">
        <v>5</v>
      </c>
      <c r="BP109">
        <v>2</v>
      </c>
      <c r="BQ109">
        <v>3</v>
      </c>
      <c r="BR109">
        <v>7</v>
      </c>
      <c r="BS109">
        <v>4</v>
      </c>
      <c r="BX109">
        <v>2</v>
      </c>
      <c r="CF109">
        <v>14</v>
      </c>
      <c r="CH109">
        <f t="shared" si="7"/>
        <v>2</v>
      </c>
      <c r="CI109" s="1">
        <f t="shared" si="8"/>
        <v>3.2777777777777777</v>
      </c>
      <c r="CJ109">
        <f t="shared" si="9"/>
        <v>3</v>
      </c>
      <c r="CK109">
        <f t="shared" si="10"/>
        <v>3</v>
      </c>
      <c r="CL109" s="1">
        <f t="shared" si="11"/>
        <v>6.2777777777777777</v>
      </c>
      <c r="CM109" s="1">
        <f t="shared" si="12"/>
        <v>12.555555555555555</v>
      </c>
      <c r="CO109" t="str">
        <f>IF(H109&gt;Tolerances!$C$5, "High Sat", "Low Sat")</f>
        <v>Low Sat</v>
      </c>
      <c r="CP109" t="str">
        <f>IF(CM109&lt;Tolerances!$D$5, "High EL", "Low EL")</f>
        <v>Low EL</v>
      </c>
      <c r="CQ109" t="str">
        <f t="shared" si="13"/>
        <v>Defector</v>
      </c>
      <c r="CR109" t="b">
        <f>IF(AND(CM109&lt;Tolerances!$D$9,'Respondent data Original'!H84&gt;Tolerances!$C$9),"Enthusiast",IF(AND(CM109&gt;Tolerances!$D$10,'Respondent data Original'!H84&lt;Tolerances!$C$10),"Agitator"))</f>
        <v>0</v>
      </c>
    </row>
    <row r="110" spans="1:96">
      <c r="A110">
        <v>107</v>
      </c>
      <c r="B110" t="s">
        <v>70</v>
      </c>
      <c r="C110">
        <v>1</v>
      </c>
      <c r="D110">
        <v>1</v>
      </c>
      <c r="E110">
        <v>15</v>
      </c>
      <c r="F110">
        <v>2</v>
      </c>
      <c r="G110">
        <v>2</v>
      </c>
      <c r="H110">
        <v>7</v>
      </c>
      <c r="J110">
        <v>7</v>
      </c>
      <c r="L110">
        <v>7</v>
      </c>
      <c r="N110">
        <v>7</v>
      </c>
      <c r="P110">
        <v>4</v>
      </c>
      <c r="Q110">
        <v>3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3</v>
      </c>
      <c r="AE110">
        <v>3</v>
      </c>
      <c r="AF110">
        <v>7</v>
      </c>
      <c r="AG110">
        <v>3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3</v>
      </c>
      <c r="AO110">
        <v>3</v>
      </c>
      <c r="AP110">
        <v>3</v>
      </c>
      <c r="AQ110">
        <v>3</v>
      </c>
      <c r="AR110">
        <v>3</v>
      </c>
      <c r="AS110">
        <v>3</v>
      </c>
      <c r="AT110">
        <v>3</v>
      </c>
      <c r="AU110">
        <v>3</v>
      </c>
      <c r="AV110">
        <v>1</v>
      </c>
      <c r="AW110">
        <v>7</v>
      </c>
      <c r="AX110">
        <v>10</v>
      </c>
      <c r="AY110">
        <v>6</v>
      </c>
      <c r="AZ110">
        <v>7</v>
      </c>
      <c r="BA110">
        <v>9</v>
      </c>
      <c r="BB110">
        <v>7</v>
      </c>
      <c r="BC110">
        <v>4</v>
      </c>
      <c r="BD110">
        <v>11</v>
      </c>
      <c r="BE110">
        <v>1</v>
      </c>
      <c r="BF110">
        <v>12</v>
      </c>
      <c r="BG110">
        <v>12</v>
      </c>
      <c r="BH110">
        <v>12</v>
      </c>
      <c r="BI110">
        <v>12</v>
      </c>
      <c r="BJ110">
        <v>12</v>
      </c>
      <c r="BK110">
        <v>1</v>
      </c>
      <c r="BL110">
        <v>3</v>
      </c>
      <c r="BM110">
        <v>3</v>
      </c>
      <c r="BN110">
        <v>3</v>
      </c>
      <c r="BO110">
        <v>5</v>
      </c>
      <c r="BP110">
        <v>8</v>
      </c>
      <c r="BQ110">
        <v>4</v>
      </c>
      <c r="BR110">
        <v>1</v>
      </c>
      <c r="BS110">
        <v>2</v>
      </c>
      <c r="BT110">
        <v>6</v>
      </c>
      <c r="BU110">
        <v>3</v>
      </c>
      <c r="BV110">
        <v>7</v>
      </c>
      <c r="BX110">
        <v>2</v>
      </c>
      <c r="CF110">
        <v>14</v>
      </c>
      <c r="CH110">
        <f t="shared" si="7"/>
        <v>2</v>
      </c>
      <c r="CI110" s="1">
        <f t="shared" si="8"/>
        <v>3.4444444444444446</v>
      </c>
      <c r="CJ110">
        <f t="shared" si="9"/>
        <v>3</v>
      </c>
      <c r="CK110">
        <f t="shared" si="10"/>
        <v>3</v>
      </c>
      <c r="CL110" s="1">
        <f t="shared" si="11"/>
        <v>6.4444444444444446</v>
      </c>
      <c r="CM110" s="1">
        <f t="shared" si="12"/>
        <v>12.888888888888889</v>
      </c>
      <c r="CO110" t="str">
        <f>IF(H110&gt;Tolerances!$C$5, "High Sat", "Low Sat")</f>
        <v>Low Sat</v>
      </c>
      <c r="CP110" t="str">
        <f>IF(CM110&lt;Tolerances!$D$5, "High EL", "Low EL")</f>
        <v>Low EL</v>
      </c>
      <c r="CQ110" t="str">
        <f t="shared" si="13"/>
        <v>Defector</v>
      </c>
      <c r="CR110" t="b">
        <f>IF(AND(CM110&lt;Tolerances!$D$9,'Respondent data Original'!H90&gt;Tolerances!$C$9),"Enthusiast",IF(AND(CM110&gt;Tolerances!$D$10,'Respondent data Original'!H90&lt;Tolerances!$C$10),"Agitator"))</f>
        <v>0</v>
      </c>
    </row>
    <row r="111" spans="1:96">
      <c r="A111">
        <v>117</v>
      </c>
      <c r="B111" t="s">
        <v>70</v>
      </c>
      <c r="C111">
        <v>4</v>
      </c>
      <c r="D111">
        <v>1</v>
      </c>
      <c r="E111">
        <v>15</v>
      </c>
      <c r="F111">
        <v>2</v>
      </c>
      <c r="G111">
        <v>1</v>
      </c>
      <c r="H111">
        <v>8</v>
      </c>
      <c r="J111">
        <v>8</v>
      </c>
      <c r="L111">
        <v>7</v>
      </c>
      <c r="N111">
        <v>7</v>
      </c>
      <c r="P111">
        <v>6</v>
      </c>
      <c r="Q111">
        <v>2</v>
      </c>
      <c r="R111">
        <v>1</v>
      </c>
      <c r="S111">
        <v>2</v>
      </c>
      <c r="T111">
        <v>3</v>
      </c>
      <c r="U111">
        <v>2</v>
      </c>
      <c r="V111">
        <v>2</v>
      </c>
      <c r="W111">
        <v>1</v>
      </c>
      <c r="X111">
        <v>1</v>
      </c>
      <c r="Y111">
        <v>2</v>
      </c>
      <c r="Z111">
        <v>3</v>
      </c>
      <c r="AA111">
        <v>2</v>
      </c>
      <c r="AB111">
        <v>2</v>
      </c>
      <c r="AC111">
        <v>2</v>
      </c>
      <c r="AD111">
        <v>5</v>
      </c>
      <c r="AE111">
        <v>2</v>
      </c>
      <c r="AF111">
        <v>1</v>
      </c>
      <c r="AG111">
        <v>3</v>
      </c>
      <c r="AH111">
        <v>1</v>
      </c>
      <c r="AI111">
        <v>2</v>
      </c>
      <c r="AJ111">
        <v>3</v>
      </c>
      <c r="AK111">
        <v>3</v>
      </c>
      <c r="AL111">
        <v>2</v>
      </c>
      <c r="AM111">
        <v>1</v>
      </c>
      <c r="AN111">
        <v>2</v>
      </c>
      <c r="AO111">
        <v>2</v>
      </c>
      <c r="AP111">
        <v>3</v>
      </c>
      <c r="AQ111">
        <v>2</v>
      </c>
      <c r="AR111">
        <v>2</v>
      </c>
      <c r="AS111">
        <v>3</v>
      </c>
      <c r="AT111">
        <v>3</v>
      </c>
      <c r="AU111">
        <v>3</v>
      </c>
      <c r="AV111">
        <v>1</v>
      </c>
      <c r="AW111">
        <v>8</v>
      </c>
      <c r="AX111">
        <v>6</v>
      </c>
      <c r="AY111">
        <v>6</v>
      </c>
      <c r="AZ111">
        <v>6</v>
      </c>
      <c r="BA111">
        <v>6</v>
      </c>
      <c r="BB111">
        <v>8</v>
      </c>
      <c r="BC111">
        <v>1</v>
      </c>
      <c r="BD111">
        <v>8</v>
      </c>
      <c r="BE111">
        <v>1</v>
      </c>
      <c r="BF111">
        <v>5</v>
      </c>
      <c r="BG111">
        <v>12</v>
      </c>
      <c r="BH111">
        <v>12</v>
      </c>
      <c r="BI111">
        <v>12</v>
      </c>
      <c r="BJ111">
        <v>12</v>
      </c>
      <c r="BK111">
        <v>1</v>
      </c>
      <c r="BL111">
        <v>5</v>
      </c>
      <c r="BM111">
        <v>3</v>
      </c>
      <c r="BN111">
        <v>3</v>
      </c>
      <c r="BO111">
        <v>7</v>
      </c>
      <c r="BP111">
        <v>3</v>
      </c>
      <c r="BQ111">
        <v>5</v>
      </c>
      <c r="BX111">
        <v>1</v>
      </c>
      <c r="BY111">
        <v>4</v>
      </c>
      <c r="CF111">
        <v>15</v>
      </c>
      <c r="CH111">
        <f t="shared" si="7"/>
        <v>1</v>
      </c>
      <c r="CI111" s="1">
        <f t="shared" si="8"/>
        <v>2.7777777777777777</v>
      </c>
      <c r="CJ111">
        <f t="shared" si="9"/>
        <v>5</v>
      </c>
      <c r="CK111">
        <f t="shared" si="10"/>
        <v>1</v>
      </c>
      <c r="CL111" s="1">
        <f t="shared" si="11"/>
        <v>3.7777777777777777</v>
      </c>
      <c r="CM111" s="1">
        <f t="shared" si="12"/>
        <v>3.7777777777777777</v>
      </c>
      <c r="CO111" t="str">
        <f>IF(H111&gt;Tolerances!$C$5, "High Sat", "Low Sat")</f>
        <v>High Sat</v>
      </c>
      <c r="CP111" t="str">
        <f>IF(CM111&lt;Tolerances!$D$5, "High EL", "Low EL")</f>
        <v>High EL</v>
      </c>
      <c r="CQ111" t="str">
        <f t="shared" si="13"/>
        <v>Loyalist</v>
      </c>
      <c r="CR111" t="b">
        <f>IF(AND(CM111&lt;Tolerances!$D$9,'Respondent data Original'!H99&gt;Tolerances!$C$9),"Enthusiast",IF(AND(CM111&gt;Tolerances!$D$10,'Respondent data Original'!H99&lt;Tolerances!$C$10),"Agitator"))</f>
        <v>0</v>
      </c>
    </row>
    <row r="112" spans="1:96">
      <c r="A112">
        <v>131</v>
      </c>
      <c r="B112" t="s">
        <v>70</v>
      </c>
      <c r="C112">
        <v>4</v>
      </c>
      <c r="D112">
        <v>2</v>
      </c>
      <c r="E112">
        <v>15</v>
      </c>
      <c r="F112">
        <v>1</v>
      </c>
      <c r="G112">
        <v>1</v>
      </c>
      <c r="H112">
        <v>11</v>
      </c>
      <c r="J112">
        <v>10</v>
      </c>
      <c r="L112">
        <v>10</v>
      </c>
      <c r="N112">
        <v>10</v>
      </c>
      <c r="P112">
        <v>6</v>
      </c>
      <c r="Q112">
        <v>1</v>
      </c>
      <c r="S112">
        <v>1</v>
      </c>
      <c r="T112">
        <v>2</v>
      </c>
      <c r="V112">
        <v>1</v>
      </c>
      <c r="W112">
        <v>3</v>
      </c>
      <c r="X112">
        <v>1</v>
      </c>
      <c r="Y112">
        <v>1</v>
      </c>
      <c r="Z112">
        <v>1</v>
      </c>
      <c r="AA112">
        <v>1</v>
      </c>
      <c r="AB112">
        <v>2</v>
      </c>
      <c r="AC112">
        <v>4</v>
      </c>
      <c r="AD112">
        <v>5</v>
      </c>
      <c r="AE112">
        <v>4</v>
      </c>
      <c r="AF112">
        <v>9</v>
      </c>
      <c r="AG112">
        <v>1</v>
      </c>
      <c r="AI112">
        <v>1</v>
      </c>
      <c r="AJ112">
        <v>2</v>
      </c>
      <c r="AL112">
        <v>1</v>
      </c>
      <c r="AM112">
        <v>4</v>
      </c>
      <c r="AN112">
        <v>1</v>
      </c>
      <c r="AO112">
        <v>1</v>
      </c>
      <c r="AP112">
        <v>1</v>
      </c>
      <c r="AQ112">
        <v>2</v>
      </c>
      <c r="AR112">
        <v>4</v>
      </c>
      <c r="AS112">
        <v>2</v>
      </c>
      <c r="AU112">
        <v>1</v>
      </c>
      <c r="AV112">
        <v>3</v>
      </c>
      <c r="AW112">
        <v>8</v>
      </c>
      <c r="AX112">
        <v>11</v>
      </c>
      <c r="AY112">
        <v>11</v>
      </c>
      <c r="AZ112">
        <v>11</v>
      </c>
      <c r="BA112">
        <v>11</v>
      </c>
      <c r="BB112">
        <v>8</v>
      </c>
      <c r="BC112">
        <v>8</v>
      </c>
      <c r="BD112">
        <v>11</v>
      </c>
      <c r="BE112">
        <v>11</v>
      </c>
      <c r="BF112">
        <v>12</v>
      </c>
      <c r="BG112">
        <v>1</v>
      </c>
      <c r="BH112">
        <v>12</v>
      </c>
      <c r="BI112">
        <v>12</v>
      </c>
      <c r="BJ112">
        <v>12</v>
      </c>
      <c r="BK112">
        <v>2</v>
      </c>
      <c r="BL112">
        <v>3</v>
      </c>
      <c r="BM112">
        <v>2</v>
      </c>
      <c r="BN112">
        <v>2</v>
      </c>
      <c r="BO112">
        <v>5</v>
      </c>
      <c r="BX112">
        <v>2</v>
      </c>
      <c r="CF112">
        <v>17</v>
      </c>
      <c r="CH112">
        <f t="shared" si="7"/>
        <v>2</v>
      </c>
      <c r="CI112" s="1">
        <f t="shared" si="8"/>
        <v>5</v>
      </c>
      <c r="CJ112">
        <f t="shared" si="9"/>
        <v>3</v>
      </c>
      <c r="CK112">
        <f t="shared" si="10"/>
        <v>3</v>
      </c>
      <c r="CL112" s="1">
        <f t="shared" si="11"/>
        <v>8</v>
      </c>
      <c r="CM112" s="1">
        <f t="shared" si="12"/>
        <v>16</v>
      </c>
      <c r="CO112" t="str">
        <f>IF(H112&gt;Tolerances!$C$5, "High Sat", "Low Sat")</f>
        <v>High Sat</v>
      </c>
      <c r="CP112" t="str">
        <f>IF(CM112&lt;Tolerances!$D$5, "High EL", "Low EL")</f>
        <v>Low EL</v>
      </c>
      <c r="CQ112" t="str">
        <f t="shared" si="13"/>
        <v>Mercenary</v>
      </c>
      <c r="CR112" t="b">
        <f>IF(AND(CM112&lt;Tolerances!$D$9,'Respondent data Original'!H113&gt;Tolerances!$C$9),"Enthusiast",IF(AND(CM112&gt;Tolerances!$D$10,'Respondent data Original'!H113&lt;Tolerances!$C$10),"Agitator"))</f>
        <v>0</v>
      </c>
    </row>
    <row r="113" spans="1:96">
      <c r="A113">
        <v>135</v>
      </c>
      <c r="B113" t="s">
        <v>70</v>
      </c>
      <c r="C113">
        <v>4</v>
      </c>
      <c r="D113">
        <v>2</v>
      </c>
      <c r="E113">
        <v>15</v>
      </c>
      <c r="F113">
        <v>2</v>
      </c>
      <c r="G113">
        <v>6</v>
      </c>
      <c r="H113">
        <v>11</v>
      </c>
      <c r="J113">
        <v>11</v>
      </c>
      <c r="L113">
        <v>11</v>
      </c>
      <c r="N113">
        <v>11</v>
      </c>
      <c r="P113">
        <v>4</v>
      </c>
      <c r="Q113">
        <v>2</v>
      </c>
      <c r="R113">
        <v>3</v>
      </c>
      <c r="S113">
        <v>1</v>
      </c>
      <c r="T113">
        <v>2</v>
      </c>
      <c r="U113">
        <v>1</v>
      </c>
      <c r="V113">
        <v>1</v>
      </c>
      <c r="W113">
        <v>3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3</v>
      </c>
      <c r="AD113">
        <v>1</v>
      </c>
      <c r="AE113">
        <v>1</v>
      </c>
      <c r="AF113">
        <v>5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3</v>
      </c>
      <c r="AN113">
        <v>1</v>
      </c>
      <c r="AO113">
        <v>2</v>
      </c>
      <c r="AP113">
        <v>4</v>
      </c>
      <c r="AQ113">
        <v>2</v>
      </c>
      <c r="AR113">
        <v>2</v>
      </c>
      <c r="AS113">
        <v>2</v>
      </c>
      <c r="AT113">
        <v>3</v>
      </c>
      <c r="AU113">
        <v>1</v>
      </c>
      <c r="AV113">
        <v>1</v>
      </c>
      <c r="AW113">
        <v>6</v>
      </c>
      <c r="AX113">
        <v>5</v>
      </c>
      <c r="AY113">
        <v>3</v>
      </c>
      <c r="AZ113">
        <v>4</v>
      </c>
      <c r="BA113">
        <v>3</v>
      </c>
      <c r="BB113">
        <v>8</v>
      </c>
      <c r="BC113">
        <v>11</v>
      </c>
      <c r="BD113">
        <v>4</v>
      </c>
      <c r="BE113">
        <v>5</v>
      </c>
      <c r="BF113">
        <v>2</v>
      </c>
      <c r="BG113">
        <v>2</v>
      </c>
      <c r="BH113">
        <v>4</v>
      </c>
      <c r="BI113">
        <v>8</v>
      </c>
      <c r="BJ113">
        <v>2</v>
      </c>
      <c r="BK113">
        <v>1</v>
      </c>
      <c r="BL113">
        <v>4</v>
      </c>
      <c r="BM113">
        <v>4</v>
      </c>
      <c r="BN113">
        <v>4</v>
      </c>
      <c r="BO113">
        <v>5</v>
      </c>
      <c r="BX113">
        <v>2</v>
      </c>
      <c r="CF113">
        <v>18</v>
      </c>
      <c r="CH113">
        <f t="shared" si="7"/>
        <v>2</v>
      </c>
      <c r="CI113" s="1">
        <f t="shared" si="8"/>
        <v>2.7222222222222223</v>
      </c>
      <c r="CJ113">
        <f t="shared" si="9"/>
        <v>4</v>
      </c>
      <c r="CK113">
        <f t="shared" si="10"/>
        <v>2</v>
      </c>
      <c r="CL113" s="1">
        <f t="shared" si="11"/>
        <v>4.7222222222222223</v>
      </c>
      <c r="CM113" s="1">
        <f t="shared" si="12"/>
        <v>9.4444444444444446</v>
      </c>
      <c r="CO113" t="str">
        <f>IF(H113&gt;Tolerances!$C$5, "High Sat", "Low Sat")</f>
        <v>High Sat</v>
      </c>
      <c r="CP113" t="str">
        <f>IF(CM113&lt;Tolerances!$D$5, "High EL", "Low EL")</f>
        <v>High EL</v>
      </c>
      <c r="CQ113" t="str">
        <f t="shared" si="13"/>
        <v>Loyalist</v>
      </c>
      <c r="CR113" t="b">
        <f>IF(AND(CM113&lt;Tolerances!$D$9,'Respondent data Original'!H117&gt;Tolerances!$C$9),"Enthusiast",IF(AND(CM113&gt;Tolerances!$D$10,'Respondent data Original'!H117&lt;Tolerances!$C$10),"Agitator"))</f>
        <v>0</v>
      </c>
    </row>
    <row r="114" spans="1:96">
      <c r="A114">
        <v>138</v>
      </c>
      <c r="B114" t="s">
        <v>70</v>
      </c>
      <c r="C114">
        <v>5</v>
      </c>
      <c r="D114">
        <v>2</v>
      </c>
      <c r="E114">
        <v>15</v>
      </c>
      <c r="F114">
        <v>1</v>
      </c>
      <c r="G114">
        <v>1</v>
      </c>
      <c r="H114">
        <v>10</v>
      </c>
      <c r="J114">
        <v>11</v>
      </c>
      <c r="L114">
        <v>11</v>
      </c>
      <c r="O114">
        <v>1</v>
      </c>
      <c r="P114">
        <v>5</v>
      </c>
      <c r="S114">
        <v>3</v>
      </c>
      <c r="T114">
        <v>2</v>
      </c>
      <c r="V114">
        <v>2</v>
      </c>
      <c r="X114">
        <v>2</v>
      </c>
      <c r="Y114">
        <v>3</v>
      </c>
      <c r="Z114">
        <v>1</v>
      </c>
      <c r="AA114">
        <v>3</v>
      </c>
      <c r="AB114">
        <v>4</v>
      </c>
      <c r="AC114">
        <v>4</v>
      </c>
      <c r="AD114">
        <v>4</v>
      </c>
      <c r="AE114">
        <v>4</v>
      </c>
      <c r="AF114">
        <v>10</v>
      </c>
      <c r="AI114">
        <v>3</v>
      </c>
      <c r="AJ114">
        <v>3</v>
      </c>
      <c r="AK114">
        <v>4</v>
      </c>
      <c r="AL114">
        <v>3</v>
      </c>
      <c r="AN114">
        <v>2</v>
      </c>
      <c r="AO114">
        <v>3</v>
      </c>
      <c r="AP114">
        <v>3</v>
      </c>
      <c r="AQ114">
        <v>3</v>
      </c>
      <c r="AR114">
        <v>3</v>
      </c>
      <c r="AU114">
        <v>3</v>
      </c>
      <c r="AV114">
        <v>1</v>
      </c>
      <c r="AW114">
        <v>9</v>
      </c>
      <c r="AX114">
        <v>8</v>
      </c>
      <c r="AY114">
        <v>10</v>
      </c>
      <c r="AZ114">
        <v>10</v>
      </c>
      <c r="BA114">
        <v>7</v>
      </c>
      <c r="BB114">
        <v>8</v>
      </c>
      <c r="BC114">
        <v>4</v>
      </c>
      <c r="BD114">
        <v>11</v>
      </c>
      <c r="BE114">
        <v>1</v>
      </c>
      <c r="BF114">
        <v>12</v>
      </c>
      <c r="BG114">
        <v>12</v>
      </c>
      <c r="BH114">
        <v>12</v>
      </c>
      <c r="BI114">
        <v>12</v>
      </c>
      <c r="BJ114">
        <v>12</v>
      </c>
      <c r="BK114">
        <v>1</v>
      </c>
      <c r="BL114">
        <v>4</v>
      </c>
      <c r="BM114">
        <v>4</v>
      </c>
      <c r="BN114">
        <v>4</v>
      </c>
      <c r="BO114">
        <v>10</v>
      </c>
      <c r="BX114">
        <v>1</v>
      </c>
      <c r="BY114">
        <v>5</v>
      </c>
      <c r="BZ114">
        <v>7</v>
      </c>
      <c r="CA114">
        <v>6</v>
      </c>
      <c r="CB114">
        <v>2</v>
      </c>
      <c r="CF114">
        <v>21</v>
      </c>
      <c r="CH114">
        <f t="shared" si="7"/>
        <v>1</v>
      </c>
      <c r="CI114" s="1">
        <f t="shared" si="8"/>
        <v>3.7777777777777777</v>
      </c>
      <c r="CJ114">
        <f t="shared" si="9"/>
        <v>4</v>
      </c>
      <c r="CK114">
        <f t="shared" si="10"/>
        <v>2</v>
      </c>
      <c r="CL114" s="1">
        <f t="shared" si="11"/>
        <v>5.7777777777777777</v>
      </c>
      <c r="CM114" s="1">
        <f t="shared" si="12"/>
        <v>5.7777777777777777</v>
      </c>
      <c r="CO114" t="str">
        <f>IF(H114&gt;Tolerances!$C$5, "High Sat", "Low Sat")</f>
        <v>High Sat</v>
      </c>
      <c r="CP114" t="str">
        <f>IF(CM114&lt;Tolerances!$D$5, "High EL", "Low EL")</f>
        <v>High EL</v>
      </c>
      <c r="CQ114" t="str">
        <f t="shared" si="13"/>
        <v>Loyalist</v>
      </c>
      <c r="CR114" t="b">
        <f>IF(AND(CM114&lt;Tolerances!$D$9,'Respondent data Original'!H120&gt;Tolerances!$C$9),"Enthusiast",IF(AND(CM114&gt;Tolerances!$D$10,'Respondent data Original'!H120&lt;Tolerances!$C$10),"Agitator"))</f>
        <v>0</v>
      </c>
    </row>
    <row r="115" spans="1:96">
      <c r="A115">
        <v>142</v>
      </c>
      <c r="B115" t="s">
        <v>70</v>
      </c>
      <c r="C115">
        <v>4</v>
      </c>
      <c r="D115">
        <v>1</v>
      </c>
      <c r="E115">
        <v>15</v>
      </c>
      <c r="F115">
        <v>1</v>
      </c>
      <c r="G115">
        <v>1</v>
      </c>
      <c r="H115">
        <v>10</v>
      </c>
      <c r="J115">
        <v>10</v>
      </c>
      <c r="L115">
        <v>10</v>
      </c>
      <c r="N115">
        <v>9</v>
      </c>
      <c r="P115">
        <v>5</v>
      </c>
      <c r="Q115">
        <v>1</v>
      </c>
      <c r="S115">
        <v>2</v>
      </c>
      <c r="V115">
        <v>1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E115">
        <v>3</v>
      </c>
      <c r="AF115">
        <v>3</v>
      </c>
      <c r="AG115">
        <v>2</v>
      </c>
      <c r="AH115">
        <v>2</v>
      </c>
      <c r="AI115">
        <v>2</v>
      </c>
      <c r="AJ115">
        <v>2</v>
      </c>
      <c r="AL115">
        <v>2</v>
      </c>
      <c r="AM115">
        <v>3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3</v>
      </c>
      <c r="AU115">
        <v>2</v>
      </c>
      <c r="AV115">
        <v>1</v>
      </c>
      <c r="AW115">
        <v>3</v>
      </c>
      <c r="AX115">
        <v>7</v>
      </c>
      <c r="AY115">
        <v>6</v>
      </c>
      <c r="AZ115">
        <v>3</v>
      </c>
      <c r="BA115">
        <v>3</v>
      </c>
      <c r="BB115">
        <v>6</v>
      </c>
      <c r="BC115">
        <v>1</v>
      </c>
      <c r="BD115">
        <v>6</v>
      </c>
      <c r="BE115">
        <v>1</v>
      </c>
      <c r="BF115">
        <v>12</v>
      </c>
      <c r="BG115">
        <v>12</v>
      </c>
      <c r="BH115">
        <v>12</v>
      </c>
      <c r="BI115">
        <v>12</v>
      </c>
      <c r="BJ115">
        <v>12</v>
      </c>
      <c r="BK115">
        <v>1</v>
      </c>
      <c r="BL115">
        <v>5</v>
      </c>
      <c r="BM115">
        <v>4</v>
      </c>
      <c r="BN115">
        <v>3</v>
      </c>
      <c r="BO115">
        <v>10</v>
      </c>
      <c r="BX115">
        <v>1</v>
      </c>
      <c r="BY115">
        <v>6</v>
      </c>
      <c r="BZ115">
        <v>3</v>
      </c>
      <c r="CF115">
        <v>21</v>
      </c>
      <c r="CH115">
        <f t="shared" si="7"/>
        <v>1</v>
      </c>
      <c r="CI115" s="1">
        <f t="shared" si="8"/>
        <v>2</v>
      </c>
      <c r="CJ115">
        <f t="shared" si="9"/>
        <v>5</v>
      </c>
      <c r="CK115">
        <f t="shared" si="10"/>
        <v>1</v>
      </c>
      <c r="CL115" s="1">
        <f t="shared" si="11"/>
        <v>3</v>
      </c>
      <c r="CM115" s="1">
        <f t="shared" si="12"/>
        <v>3</v>
      </c>
      <c r="CO115" t="str">
        <f>IF(H115&gt;Tolerances!$C$5, "High Sat", "Low Sat")</f>
        <v>High Sat</v>
      </c>
      <c r="CP115" t="str">
        <f>IF(CM115&lt;Tolerances!$D$5, "High EL", "Low EL")</f>
        <v>High EL</v>
      </c>
      <c r="CQ115" t="str">
        <f t="shared" si="13"/>
        <v>Loyalist</v>
      </c>
      <c r="CR115" t="b">
        <f>IF(AND(CM115&lt;Tolerances!$D$9,'Respondent data Original'!H124&gt;Tolerances!$C$9),"Enthusiast",IF(AND(CM115&gt;Tolerances!$D$10,'Respondent data Original'!H124&lt;Tolerances!$C$10),"Agitator"))</f>
        <v>0</v>
      </c>
    </row>
    <row r="116" spans="1:96">
      <c r="A116">
        <v>161</v>
      </c>
      <c r="B116" t="s">
        <v>70</v>
      </c>
      <c r="C116">
        <v>3</v>
      </c>
      <c r="D116">
        <v>1</v>
      </c>
      <c r="E116">
        <v>15</v>
      </c>
      <c r="F116">
        <v>2</v>
      </c>
      <c r="G116">
        <v>3</v>
      </c>
      <c r="H116">
        <v>11</v>
      </c>
      <c r="J116">
        <v>10</v>
      </c>
      <c r="L116">
        <v>10</v>
      </c>
      <c r="N116">
        <v>10</v>
      </c>
      <c r="P116">
        <v>4</v>
      </c>
      <c r="Q116">
        <v>1</v>
      </c>
      <c r="R116">
        <v>1</v>
      </c>
      <c r="S116">
        <v>1</v>
      </c>
      <c r="T116">
        <v>1</v>
      </c>
      <c r="U116">
        <v>2</v>
      </c>
      <c r="V116">
        <v>1</v>
      </c>
      <c r="W116">
        <v>1</v>
      </c>
      <c r="X116">
        <v>1</v>
      </c>
      <c r="Y116">
        <v>2</v>
      </c>
      <c r="Z116">
        <v>1</v>
      </c>
      <c r="AA116">
        <v>2</v>
      </c>
      <c r="AB116">
        <v>1</v>
      </c>
      <c r="AC116">
        <v>1</v>
      </c>
      <c r="AD116">
        <v>1</v>
      </c>
      <c r="AE116">
        <v>1</v>
      </c>
      <c r="AF116">
        <v>7</v>
      </c>
      <c r="AG116">
        <v>1</v>
      </c>
      <c r="AH116">
        <v>1</v>
      </c>
      <c r="AI116">
        <v>1</v>
      </c>
      <c r="AJ116">
        <v>2</v>
      </c>
      <c r="AK116">
        <v>2</v>
      </c>
      <c r="AL116">
        <v>1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1</v>
      </c>
      <c r="AW116">
        <v>3</v>
      </c>
      <c r="AX116">
        <v>3</v>
      </c>
      <c r="AY116">
        <v>1</v>
      </c>
      <c r="AZ116">
        <v>3</v>
      </c>
      <c r="BA116">
        <v>2</v>
      </c>
      <c r="BB116">
        <v>1</v>
      </c>
      <c r="BC116">
        <v>1</v>
      </c>
      <c r="BD116">
        <v>3</v>
      </c>
      <c r="BE116">
        <v>1</v>
      </c>
      <c r="BF116">
        <v>1</v>
      </c>
      <c r="BG116">
        <v>12</v>
      </c>
      <c r="BH116">
        <v>3</v>
      </c>
      <c r="BI116">
        <v>12</v>
      </c>
      <c r="BJ116">
        <v>12</v>
      </c>
      <c r="BK116">
        <v>3</v>
      </c>
      <c r="BL116">
        <v>4</v>
      </c>
      <c r="BM116">
        <v>4</v>
      </c>
      <c r="BN116">
        <v>4</v>
      </c>
      <c r="BO116">
        <v>8</v>
      </c>
      <c r="BP116">
        <v>4</v>
      </c>
      <c r="BX116">
        <v>1</v>
      </c>
      <c r="BY116">
        <v>1</v>
      </c>
      <c r="CF116">
        <v>16</v>
      </c>
      <c r="CH116">
        <f t="shared" si="7"/>
        <v>1</v>
      </c>
      <c r="CI116" s="1">
        <f t="shared" si="8"/>
        <v>1</v>
      </c>
      <c r="CJ116">
        <f t="shared" si="9"/>
        <v>4</v>
      </c>
      <c r="CK116">
        <f t="shared" si="10"/>
        <v>2</v>
      </c>
      <c r="CL116" s="1">
        <f t="shared" si="11"/>
        <v>3</v>
      </c>
      <c r="CM116" s="1">
        <f t="shared" si="12"/>
        <v>3</v>
      </c>
      <c r="CO116" t="str">
        <f>IF(H116&gt;Tolerances!$C$5, "High Sat", "Low Sat")</f>
        <v>High Sat</v>
      </c>
      <c r="CP116" t="str">
        <f>IF(CM116&lt;Tolerances!$D$5, "High EL", "Low EL")</f>
        <v>High EL</v>
      </c>
      <c r="CQ116" t="str">
        <f t="shared" si="13"/>
        <v>Loyalist</v>
      </c>
      <c r="CR116" t="b">
        <f>IF(AND(CM116&lt;Tolerances!$D$9,'Respondent data Original'!H142&gt;Tolerances!$C$9),"Enthusiast",IF(AND(CM116&gt;Tolerances!$D$10,'Respondent data Original'!H142&lt;Tolerances!$C$10),"Agitator"))</f>
        <v>0</v>
      </c>
    </row>
    <row r="117" spans="1:96">
      <c r="A117">
        <v>181</v>
      </c>
      <c r="B117" t="s">
        <v>70</v>
      </c>
      <c r="C117">
        <v>3</v>
      </c>
      <c r="D117">
        <v>2</v>
      </c>
      <c r="E117">
        <v>15</v>
      </c>
      <c r="F117">
        <v>2</v>
      </c>
      <c r="G117">
        <v>1</v>
      </c>
      <c r="H117">
        <v>10</v>
      </c>
      <c r="J117">
        <v>10</v>
      </c>
      <c r="L117">
        <v>10</v>
      </c>
      <c r="N117">
        <v>9</v>
      </c>
      <c r="P117">
        <v>6</v>
      </c>
      <c r="Q117">
        <v>1</v>
      </c>
      <c r="R117">
        <v>4</v>
      </c>
      <c r="S117">
        <v>1</v>
      </c>
      <c r="T117">
        <v>3</v>
      </c>
      <c r="U117">
        <v>3</v>
      </c>
      <c r="V117">
        <v>1</v>
      </c>
      <c r="W117">
        <v>3</v>
      </c>
      <c r="X117">
        <v>1</v>
      </c>
      <c r="Y117">
        <v>1</v>
      </c>
      <c r="Z117">
        <v>5</v>
      </c>
      <c r="AA117">
        <v>1</v>
      </c>
      <c r="AB117">
        <v>1</v>
      </c>
      <c r="AC117">
        <v>3</v>
      </c>
      <c r="AD117">
        <v>3</v>
      </c>
      <c r="AE117">
        <v>1</v>
      </c>
      <c r="AF117">
        <v>3</v>
      </c>
      <c r="AG117">
        <v>1</v>
      </c>
      <c r="AH117">
        <v>4</v>
      </c>
      <c r="AI117">
        <v>1</v>
      </c>
      <c r="AJ117">
        <v>1</v>
      </c>
      <c r="AK117">
        <v>2</v>
      </c>
      <c r="AL117">
        <v>2</v>
      </c>
      <c r="AM117">
        <v>2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3</v>
      </c>
      <c r="AU117">
        <v>2</v>
      </c>
      <c r="AV117">
        <v>1</v>
      </c>
      <c r="AW117">
        <v>2</v>
      </c>
      <c r="AX117">
        <v>8</v>
      </c>
      <c r="AY117">
        <v>3</v>
      </c>
      <c r="AZ117">
        <v>4</v>
      </c>
      <c r="BA117">
        <v>8</v>
      </c>
      <c r="BB117">
        <v>3</v>
      </c>
      <c r="BC117">
        <v>3</v>
      </c>
      <c r="BD117">
        <v>10</v>
      </c>
      <c r="BE117">
        <v>3</v>
      </c>
      <c r="BF117">
        <v>3</v>
      </c>
      <c r="BG117">
        <v>12</v>
      </c>
      <c r="BH117">
        <v>12</v>
      </c>
      <c r="BI117">
        <v>12</v>
      </c>
      <c r="BJ117">
        <v>12</v>
      </c>
      <c r="BK117">
        <v>5</v>
      </c>
      <c r="BL117">
        <v>4</v>
      </c>
      <c r="BM117">
        <v>2</v>
      </c>
      <c r="BN117">
        <v>1</v>
      </c>
      <c r="BO117">
        <v>10</v>
      </c>
      <c r="BX117">
        <v>1</v>
      </c>
      <c r="BY117">
        <v>6</v>
      </c>
      <c r="BZ117">
        <v>3</v>
      </c>
      <c r="CA117">
        <v>5</v>
      </c>
      <c r="CB117">
        <v>4</v>
      </c>
      <c r="CF117">
        <v>16</v>
      </c>
      <c r="CH117">
        <f t="shared" si="7"/>
        <v>1</v>
      </c>
      <c r="CI117" s="1">
        <f t="shared" si="8"/>
        <v>2.4444444444444446</v>
      </c>
      <c r="CJ117">
        <f t="shared" si="9"/>
        <v>4</v>
      </c>
      <c r="CK117">
        <f t="shared" si="10"/>
        <v>2</v>
      </c>
      <c r="CL117" s="1">
        <f t="shared" si="11"/>
        <v>4.4444444444444446</v>
      </c>
      <c r="CM117" s="1">
        <f t="shared" si="12"/>
        <v>4.4444444444444446</v>
      </c>
      <c r="CO117" t="str">
        <f>IF(H117&gt;Tolerances!$C$5, "High Sat", "Low Sat")</f>
        <v>High Sat</v>
      </c>
      <c r="CP117" t="str">
        <f>IF(CM117&lt;Tolerances!$D$5, "High EL", "Low EL")</f>
        <v>High EL</v>
      </c>
      <c r="CQ117" t="str">
        <f t="shared" si="13"/>
        <v>Loyalist</v>
      </c>
      <c r="CR117" t="b">
        <f>IF(AND(CM117&lt;Tolerances!$D$9,'Respondent data Original'!H162&gt;Tolerances!$C$9),"Enthusiast",IF(AND(CM117&gt;Tolerances!$D$10,'Respondent data Original'!H162&lt;Tolerances!$C$10),"Agitator"))</f>
        <v>0</v>
      </c>
    </row>
    <row r="118" spans="1:96">
      <c r="A118">
        <v>183</v>
      </c>
      <c r="B118" t="s">
        <v>70</v>
      </c>
      <c r="C118">
        <v>3</v>
      </c>
      <c r="D118">
        <v>2</v>
      </c>
      <c r="E118">
        <v>15</v>
      </c>
      <c r="F118">
        <v>1</v>
      </c>
      <c r="G118">
        <v>1</v>
      </c>
      <c r="H118">
        <v>9</v>
      </c>
      <c r="J118">
        <v>9</v>
      </c>
      <c r="L118">
        <v>9</v>
      </c>
      <c r="N118">
        <v>9</v>
      </c>
      <c r="P118">
        <v>6</v>
      </c>
      <c r="Q118">
        <v>2</v>
      </c>
      <c r="R118">
        <v>5</v>
      </c>
      <c r="S118">
        <v>1</v>
      </c>
      <c r="T118">
        <v>2</v>
      </c>
      <c r="U118">
        <v>1</v>
      </c>
      <c r="V118">
        <v>1</v>
      </c>
      <c r="W118">
        <v>5</v>
      </c>
      <c r="X118">
        <v>1</v>
      </c>
      <c r="Y118">
        <v>1</v>
      </c>
      <c r="Z118">
        <v>1</v>
      </c>
      <c r="AA118">
        <v>1</v>
      </c>
      <c r="AB118">
        <v>3</v>
      </c>
      <c r="AC118">
        <v>5</v>
      </c>
      <c r="AD118">
        <v>5</v>
      </c>
      <c r="AE118">
        <v>1</v>
      </c>
      <c r="AF118">
        <v>1</v>
      </c>
      <c r="AG118">
        <v>3</v>
      </c>
      <c r="AH118">
        <v>3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3</v>
      </c>
      <c r="AU118">
        <v>3</v>
      </c>
      <c r="AV118">
        <v>3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6</v>
      </c>
      <c r="BC118">
        <v>1</v>
      </c>
      <c r="BD118">
        <v>11</v>
      </c>
      <c r="BE118">
        <v>1</v>
      </c>
      <c r="BF118">
        <v>12</v>
      </c>
      <c r="BG118">
        <v>12</v>
      </c>
      <c r="BH118">
        <v>12</v>
      </c>
      <c r="BI118">
        <v>12</v>
      </c>
      <c r="BJ118">
        <v>12</v>
      </c>
      <c r="BK118">
        <v>1</v>
      </c>
      <c r="BL118">
        <v>3</v>
      </c>
      <c r="BM118">
        <v>3</v>
      </c>
      <c r="BN118">
        <v>3</v>
      </c>
      <c r="BO118">
        <v>10</v>
      </c>
      <c r="BX118">
        <v>2</v>
      </c>
      <c r="CF118">
        <v>16</v>
      </c>
      <c r="CH118">
        <f t="shared" si="7"/>
        <v>2</v>
      </c>
      <c r="CI118" s="1">
        <f t="shared" si="8"/>
        <v>1.3333333333333333</v>
      </c>
      <c r="CJ118">
        <f t="shared" si="9"/>
        <v>3</v>
      </c>
      <c r="CK118">
        <f t="shared" si="10"/>
        <v>3</v>
      </c>
      <c r="CL118" s="1">
        <f t="shared" si="11"/>
        <v>4.333333333333333</v>
      </c>
      <c r="CM118" s="1">
        <f t="shared" si="12"/>
        <v>8.6666666666666661</v>
      </c>
      <c r="CO118" t="str">
        <f>IF(H118&gt;Tolerances!$C$5, "High Sat", "Low Sat")</f>
        <v>High Sat</v>
      </c>
      <c r="CP118" t="str">
        <f>IF(CM118&lt;Tolerances!$D$5, "High EL", "Low EL")</f>
        <v>High EL</v>
      </c>
      <c r="CQ118" t="str">
        <f t="shared" si="13"/>
        <v>Loyalist</v>
      </c>
      <c r="CR118" t="b">
        <f>IF(AND(CM118&lt;Tolerances!$D$9,'Respondent data Original'!H164&gt;Tolerances!$C$9),"Enthusiast",IF(AND(CM118&gt;Tolerances!$D$10,'Respondent data Original'!H164&lt;Tolerances!$C$10),"Agitator"))</f>
        <v>0</v>
      </c>
    </row>
    <row r="119" spans="1:96">
      <c r="A119">
        <v>200</v>
      </c>
      <c r="B119" t="s">
        <v>70</v>
      </c>
      <c r="C119">
        <v>5</v>
      </c>
      <c r="D119">
        <v>1</v>
      </c>
      <c r="E119">
        <v>15</v>
      </c>
      <c r="F119">
        <v>1</v>
      </c>
      <c r="G119">
        <v>1</v>
      </c>
      <c r="H119">
        <v>10</v>
      </c>
      <c r="J119">
        <v>10</v>
      </c>
      <c r="L119">
        <v>10</v>
      </c>
      <c r="N119">
        <v>10</v>
      </c>
      <c r="P119">
        <v>3</v>
      </c>
      <c r="Q119">
        <v>1</v>
      </c>
      <c r="S119">
        <v>2</v>
      </c>
      <c r="T119">
        <v>4</v>
      </c>
      <c r="V119">
        <v>1</v>
      </c>
      <c r="W119">
        <v>3</v>
      </c>
      <c r="X119">
        <v>1</v>
      </c>
      <c r="Y119">
        <v>3</v>
      </c>
      <c r="Z119">
        <v>4</v>
      </c>
      <c r="AA119">
        <v>1</v>
      </c>
      <c r="AB119">
        <v>1</v>
      </c>
      <c r="AC119">
        <v>4</v>
      </c>
      <c r="AD119">
        <v>3</v>
      </c>
      <c r="AE119">
        <v>3</v>
      </c>
      <c r="AF119">
        <v>7</v>
      </c>
      <c r="AG119">
        <v>1</v>
      </c>
      <c r="AI119">
        <v>2</v>
      </c>
      <c r="AJ119">
        <v>2</v>
      </c>
      <c r="AL119">
        <v>1</v>
      </c>
      <c r="AM119">
        <v>3</v>
      </c>
      <c r="AN119">
        <v>2</v>
      </c>
      <c r="AO119">
        <v>2</v>
      </c>
      <c r="AP119">
        <v>2</v>
      </c>
      <c r="AQ119">
        <v>3</v>
      </c>
      <c r="AR119">
        <v>2</v>
      </c>
      <c r="AS119">
        <v>4</v>
      </c>
      <c r="AT119">
        <v>3</v>
      </c>
      <c r="AU119">
        <v>3</v>
      </c>
      <c r="AV119">
        <v>1</v>
      </c>
      <c r="AW119">
        <v>7</v>
      </c>
      <c r="AX119">
        <v>6</v>
      </c>
      <c r="AY119">
        <v>6</v>
      </c>
      <c r="AZ119">
        <v>6</v>
      </c>
      <c r="BA119">
        <v>9</v>
      </c>
      <c r="BB119">
        <v>7</v>
      </c>
      <c r="BC119">
        <v>1</v>
      </c>
      <c r="BD119">
        <v>10</v>
      </c>
      <c r="BE119">
        <v>6</v>
      </c>
      <c r="BF119">
        <v>12</v>
      </c>
      <c r="BG119">
        <v>12</v>
      </c>
      <c r="BH119">
        <v>12</v>
      </c>
      <c r="BI119">
        <v>12</v>
      </c>
      <c r="BJ119">
        <v>12</v>
      </c>
      <c r="BK119">
        <v>1</v>
      </c>
      <c r="BN119">
        <v>5</v>
      </c>
      <c r="BO119">
        <v>10</v>
      </c>
      <c r="BX119">
        <v>1</v>
      </c>
      <c r="BY119">
        <v>4</v>
      </c>
      <c r="BZ119">
        <v>6</v>
      </c>
      <c r="CA119">
        <v>1</v>
      </c>
      <c r="CB119">
        <v>3</v>
      </c>
      <c r="CC119">
        <v>2</v>
      </c>
      <c r="CF119">
        <v>17</v>
      </c>
      <c r="CH119">
        <f t="shared" si="7"/>
        <v>1</v>
      </c>
      <c r="CI119" s="1">
        <f t="shared" si="8"/>
        <v>3.2222222222222223</v>
      </c>
      <c r="CJ119">
        <f t="shared" si="9"/>
        <v>0</v>
      </c>
      <c r="CK119">
        <f t="shared" si="10"/>
        <v>5</v>
      </c>
      <c r="CL119" s="1">
        <f t="shared" si="11"/>
        <v>8.2222222222222214</v>
      </c>
      <c r="CM119" s="1">
        <f t="shared" si="12"/>
        <v>8.2222222222222214</v>
      </c>
      <c r="CO119" t="str">
        <f>IF(H119&gt;Tolerances!$C$5, "High Sat", "Low Sat")</f>
        <v>High Sat</v>
      </c>
      <c r="CP119" t="str">
        <f>IF(CM119&lt;Tolerances!$D$5, "High EL", "Low EL")</f>
        <v>High EL</v>
      </c>
      <c r="CQ119" t="str">
        <f t="shared" si="13"/>
        <v>Loyalist</v>
      </c>
      <c r="CR119" t="b">
        <f>IF(AND(CM119&lt;Tolerances!$D$9,'Respondent data Original'!H181&gt;Tolerances!$C$9),"Enthusiast",IF(AND(CM119&gt;Tolerances!$D$10,'Respondent data Original'!H181&lt;Tolerances!$C$10),"Agitator"))</f>
        <v>0</v>
      </c>
    </row>
    <row r="120" spans="1:96">
      <c r="A120">
        <v>218</v>
      </c>
      <c r="B120" t="s">
        <v>70</v>
      </c>
      <c r="C120">
        <v>4</v>
      </c>
      <c r="D120">
        <v>1</v>
      </c>
      <c r="E120">
        <v>15</v>
      </c>
      <c r="F120">
        <v>2</v>
      </c>
      <c r="G120">
        <v>3</v>
      </c>
      <c r="H120">
        <v>8</v>
      </c>
      <c r="J120">
        <v>8</v>
      </c>
      <c r="L120">
        <v>7</v>
      </c>
      <c r="N120">
        <v>7</v>
      </c>
      <c r="P120">
        <v>5</v>
      </c>
      <c r="Q120">
        <v>1</v>
      </c>
      <c r="R120">
        <v>1</v>
      </c>
      <c r="S120">
        <v>2</v>
      </c>
      <c r="T120">
        <v>4</v>
      </c>
      <c r="U120">
        <v>2</v>
      </c>
      <c r="V120">
        <v>2</v>
      </c>
      <c r="W120">
        <v>4</v>
      </c>
      <c r="X120">
        <v>2</v>
      </c>
      <c r="Y120">
        <v>3</v>
      </c>
      <c r="Z120">
        <v>3</v>
      </c>
      <c r="AA120">
        <v>2</v>
      </c>
      <c r="AB120">
        <v>3</v>
      </c>
      <c r="AC120">
        <v>3</v>
      </c>
      <c r="AD120">
        <v>4</v>
      </c>
      <c r="AE120">
        <v>3</v>
      </c>
      <c r="AF120">
        <v>7</v>
      </c>
      <c r="AG120">
        <v>3</v>
      </c>
      <c r="AH120">
        <v>1</v>
      </c>
      <c r="AI120">
        <v>2</v>
      </c>
      <c r="AJ120">
        <v>2</v>
      </c>
      <c r="AK120">
        <v>2</v>
      </c>
      <c r="AL120">
        <v>3</v>
      </c>
      <c r="AM120">
        <v>4</v>
      </c>
      <c r="AN120">
        <v>2</v>
      </c>
      <c r="AO120">
        <v>3</v>
      </c>
      <c r="AP120">
        <v>4</v>
      </c>
      <c r="AQ120">
        <v>2</v>
      </c>
      <c r="AR120">
        <v>3</v>
      </c>
      <c r="AS120">
        <v>3</v>
      </c>
      <c r="AT120">
        <v>3</v>
      </c>
      <c r="AU120">
        <v>3</v>
      </c>
      <c r="AV120">
        <v>1</v>
      </c>
      <c r="AW120">
        <v>1</v>
      </c>
      <c r="AX120">
        <v>8</v>
      </c>
      <c r="AY120">
        <v>9</v>
      </c>
      <c r="AZ120">
        <v>8</v>
      </c>
      <c r="BA120">
        <v>6</v>
      </c>
      <c r="BB120">
        <v>1</v>
      </c>
      <c r="BC120">
        <v>3</v>
      </c>
      <c r="BD120">
        <v>11</v>
      </c>
      <c r="BE120">
        <v>1</v>
      </c>
      <c r="BF120">
        <v>6</v>
      </c>
      <c r="BG120">
        <v>12</v>
      </c>
      <c r="BH120">
        <v>12</v>
      </c>
      <c r="BI120">
        <v>12</v>
      </c>
      <c r="BJ120">
        <v>6</v>
      </c>
      <c r="BK120">
        <v>3</v>
      </c>
      <c r="BL120">
        <v>2</v>
      </c>
      <c r="BM120">
        <v>2</v>
      </c>
      <c r="BN120">
        <v>2</v>
      </c>
      <c r="BO120">
        <v>5</v>
      </c>
      <c r="BP120">
        <v>3</v>
      </c>
      <c r="BQ120">
        <v>7</v>
      </c>
      <c r="BR120">
        <v>6</v>
      </c>
      <c r="BX120">
        <v>1</v>
      </c>
      <c r="BY120">
        <v>2</v>
      </c>
      <c r="BZ120">
        <v>6</v>
      </c>
      <c r="CF120">
        <v>19</v>
      </c>
      <c r="CH120">
        <f t="shared" si="7"/>
        <v>1</v>
      </c>
      <c r="CI120" s="1">
        <f t="shared" si="8"/>
        <v>2.6666666666666665</v>
      </c>
      <c r="CJ120">
        <f t="shared" si="9"/>
        <v>2</v>
      </c>
      <c r="CK120">
        <f t="shared" si="10"/>
        <v>4</v>
      </c>
      <c r="CL120" s="1">
        <f t="shared" si="11"/>
        <v>6.6666666666666661</v>
      </c>
      <c r="CM120" s="1">
        <f t="shared" si="12"/>
        <v>6.6666666666666661</v>
      </c>
      <c r="CO120" t="str">
        <f>IF(H120&gt;Tolerances!$C$5, "High Sat", "Low Sat")</f>
        <v>High Sat</v>
      </c>
      <c r="CP120" t="str">
        <f>IF(CM120&lt;Tolerances!$D$5, "High EL", "Low EL")</f>
        <v>High EL</v>
      </c>
      <c r="CQ120" t="str">
        <f t="shared" si="13"/>
        <v>Loyalist</v>
      </c>
      <c r="CR120" t="b">
        <f>IF(AND(CM120&lt;Tolerances!$D$9,'Respondent data Original'!H199&gt;Tolerances!$C$9),"Enthusiast",IF(AND(CM120&gt;Tolerances!$D$10,'Respondent data Original'!H199&lt;Tolerances!$C$10),"Agitator"))</f>
        <v>0</v>
      </c>
    </row>
    <row r="121" spans="1:96">
      <c r="A121">
        <v>223</v>
      </c>
      <c r="B121" t="s">
        <v>70</v>
      </c>
      <c r="C121">
        <v>4</v>
      </c>
      <c r="D121">
        <v>2</v>
      </c>
      <c r="E121">
        <v>15</v>
      </c>
      <c r="F121">
        <v>1</v>
      </c>
      <c r="G121">
        <v>1</v>
      </c>
      <c r="H121">
        <v>8</v>
      </c>
      <c r="J121">
        <v>8</v>
      </c>
      <c r="L121">
        <v>6</v>
      </c>
      <c r="N121">
        <v>6</v>
      </c>
      <c r="P121">
        <v>6</v>
      </c>
      <c r="Q121">
        <v>1</v>
      </c>
      <c r="S121">
        <v>2</v>
      </c>
      <c r="T121">
        <v>3</v>
      </c>
      <c r="U121">
        <v>4</v>
      </c>
      <c r="V121">
        <v>3</v>
      </c>
      <c r="W121">
        <v>5</v>
      </c>
      <c r="X121">
        <v>2</v>
      </c>
      <c r="Y121">
        <v>2</v>
      </c>
      <c r="Z121">
        <v>4</v>
      </c>
      <c r="AA121">
        <v>1</v>
      </c>
      <c r="AB121">
        <v>4</v>
      </c>
      <c r="AC121">
        <v>5</v>
      </c>
      <c r="AD121">
        <v>5</v>
      </c>
      <c r="AE121">
        <v>5</v>
      </c>
      <c r="AF121">
        <v>1</v>
      </c>
      <c r="AG121">
        <v>2</v>
      </c>
      <c r="AI121">
        <v>4</v>
      </c>
      <c r="AJ121">
        <v>3</v>
      </c>
      <c r="AL121">
        <v>3</v>
      </c>
      <c r="AN121">
        <v>4</v>
      </c>
      <c r="AO121">
        <v>4</v>
      </c>
      <c r="AP121">
        <v>4</v>
      </c>
      <c r="AQ121">
        <v>4</v>
      </c>
      <c r="AS121">
        <v>4</v>
      </c>
      <c r="AV121">
        <v>2</v>
      </c>
      <c r="AW121">
        <v>7</v>
      </c>
      <c r="AX121">
        <v>7</v>
      </c>
      <c r="AY121">
        <v>8</v>
      </c>
      <c r="AZ121">
        <v>6</v>
      </c>
      <c r="BA121">
        <v>10</v>
      </c>
      <c r="BB121">
        <v>6</v>
      </c>
      <c r="BC121">
        <v>1</v>
      </c>
      <c r="BD121">
        <v>11</v>
      </c>
      <c r="BE121">
        <v>1</v>
      </c>
      <c r="BF121">
        <v>12</v>
      </c>
      <c r="BG121">
        <v>12</v>
      </c>
      <c r="BH121">
        <v>12</v>
      </c>
      <c r="BI121">
        <v>12</v>
      </c>
      <c r="BJ121">
        <v>12</v>
      </c>
      <c r="BK121">
        <v>1</v>
      </c>
      <c r="BN121">
        <v>5</v>
      </c>
      <c r="BO121">
        <v>4</v>
      </c>
      <c r="BX121">
        <v>1</v>
      </c>
      <c r="BY121">
        <v>3</v>
      </c>
      <c r="CF121">
        <v>12</v>
      </c>
      <c r="CH121">
        <f t="shared" si="7"/>
        <v>1</v>
      </c>
      <c r="CI121" s="1">
        <f t="shared" si="8"/>
        <v>3.1666666666666665</v>
      </c>
      <c r="CJ121">
        <f t="shared" si="9"/>
        <v>0</v>
      </c>
      <c r="CK121">
        <f t="shared" si="10"/>
        <v>5</v>
      </c>
      <c r="CL121" s="1">
        <f t="shared" si="11"/>
        <v>8.1666666666666661</v>
      </c>
      <c r="CM121" s="1">
        <f t="shared" si="12"/>
        <v>8.1666666666666661</v>
      </c>
      <c r="CO121" t="str">
        <f>IF(H121&gt;Tolerances!$C$5, "High Sat", "Low Sat")</f>
        <v>High Sat</v>
      </c>
      <c r="CP121" t="str">
        <f>IF(CM121&lt;Tolerances!$D$5, "High EL", "Low EL")</f>
        <v>High EL</v>
      </c>
      <c r="CQ121" t="str">
        <f t="shared" si="13"/>
        <v>Loyalist</v>
      </c>
      <c r="CR121" t="b">
        <f>IF(AND(CM121&lt;Tolerances!$D$9,'Respondent data Original'!H204&gt;Tolerances!$C$9),"Enthusiast",IF(AND(CM121&gt;Tolerances!$D$10,'Respondent data Original'!H204&lt;Tolerances!$C$10),"Agitator"))</f>
        <v>0</v>
      </c>
    </row>
    <row r="122" spans="1:96">
      <c r="A122">
        <v>261</v>
      </c>
      <c r="B122" t="s">
        <v>70</v>
      </c>
      <c r="C122">
        <v>1</v>
      </c>
      <c r="D122">
        <v>1</v>
      </c>
      <c r="E122">
        <v>15</v>
      </c>
      <c r="F122">
        <v>2</v>
      </c>
      <c r="G122">
        <v>3</v>
      </c>
      <c r="H122">
        <v>11</v>
      </c>
      <c r="J122">
        <v>11</v>
      </c>
      <c r="L122">
        <v>11</v>
      </c>
      <c r="N122">
        <v>11</v>
      </c>
      <c r="P122">
        <v>6</v>
      </c>
      <c r="Q122">
        <v>1</v>
      </c>
      <c r="R122">
        <v>2</v>
      </c>
      <c r="S122">
        <v>2</v>
      </c>
      <c r="T122">
        <v>1</v>
      </c>
      <c r="U122">
        <v>3</v>
      </c>
      <c r="V122">
        <v>2</v>
      </c>
      <c r="W122">
        <v>3</v>
      </c>
      <c r="X122">
        <v>1</v>
      </c>
      <c r="Y122">
        <v>1</v>
      </c>
      <c r="Z122">
        <v>2</v>
      </c>
      <c r="AA122">
        <v>1</v>
      </c>
      <c r="AB122">
        <v>3</v>
      </c>
      <c r="AC122">
        <v>3</v>
      </c>
      <c r="AD122">
        <v>1</v>
      </c>
      <c r="AE122">
        <v>2</v>
      </c>
      <c r="AF122">
        <v>10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6</v>
      </c>
      <c r="AX122">
        <v>11</v>
      </c>
      <c r="AY122">
        <v>7</v>
      </c>
      <c r="AZ122">
        <v>6</v>
      </c>
      <c r="BA122">
        <v>6</v>
      </c>
      <c r="BB122">
        <v>1</v>
      </c>
      <c r="BC122">
        <v>7</v>
      </c>
      <c r="BD122">
        <v>11</v>
      </c>
      <c r="BE122">
        <v>5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3</v>
      </c>
      <c r="BL122">
        <v>1</v>
      </c>
      <c r="BO122">
        <v>8</v>
      </c>
      <c r="BP122">
        <v>3</v>
      </c>
      <c r="BQ122">
        <v>2</v>
      </c>
      <c r="BX122">
        <v>1</v>
      </c>
      <c r="BY122">
        <v>3</v>
      </c>
      <c r="BZ122">
        <v>7</v>
      </c>
      <c r="CA122">
        <v>2</v>
      </c>
      <c r="CB122">
        <v>1</v>
      </c>
      <c r="CC122">
        <v>5</v>
      </c>
      <c r="CD122">
        <v>6</v>
      </c>
      <c r="CF122">
        <v>16</v>
      </c>
      <c r="CH122">
        <f t="shared" si="7"/>
        <v>1</v>
      </c>
      <c r="CI122" s="1">
        <f t="shared" si="8"/>
        <v>3.3333333333333335</v>
      </c>
      <c r="CJ122">
        <f t="shared" si="9"/>
        <v>1</v>
      </c>
      <c r="CK122">
        <f t="shared" si="10"/>
        <v>5</v>
      </c>
      <c r="CL122" s="1">
        <f t="shared" si="11"/>
        <v>8.3333333333333339</v>
      </c>
      <c r="CM122" s="1">
        <f t="shared" si="12"/>
        <v>8.3333333333333339</v>
      </c>
      <c r="CO122" t="str">
        <f>IF(H122&gt;Tolerances!$C$5, "High Sat", "Low Sat")</f>
        <v>High Sat</v>
      </c>
      <c r="CP122" t="str">
        <f>IF(CM122&lt;Tolerances!$D$5, "High EL", "Low EL")</f>
        <v>High EL</v>
      </c>
      <c r="CQ122" t="str">
        <f t="shared" si="13"/>
        <v>Loyalist</v>
      </c>
      <c r="CR122" t="b">
        <f>IF(AND(CM122&lt;Tolerances!$D$9,'Respondent data Original'!H240&gt;Tolerances!$C$9),"Enthusiast",IF(AND(CM122&gt;Tolerances!$D$10,'Respondent data Original'!H240&lt;Tolerances!$C$10),"Agitator"))</f>
        <v>0</v>
      </c>
    </row>
    <row r="123" spans="1:96">
      <c r="A123">
        <v>270</v>
      </c>
      <c r="B123" t="s">
        <v>70</v>
      </c>
      <c r="C123">
        <v>5</v>
      </c>
      <c r="D123">
        <v>1</v>
      </c>
      <c r="E123">
        <v>15</v>
      </c>
      <c r="F123">
        <v>1</v>
      </c>
      <c r="G123">
        <v>2</v>
      </c>
      <c r="H123">
        <v>11</v>
      </c>
      <c r="J123">
        <v>10</v>
      </c>
      <c r="L123">
        <v>10</v>
      </c>
      <c r="N123">
        <v>10</v>
      </c>
      <c r="P123">
        <v>3</v>
      </c>
      <c r="Q123">
        <v>1</v>
      </c>
      <c r="R123">
        <v>3</v>
      </c>
      <c r="S123">
        <v>1</v>
      </c>
      <c r="T123">
        <v>4</v>
      </c>
      <c r="U123">
        <v>1</v>
      </c>
      <c r="V123">
        <v>1</v>
      </c>
      <c r="W123">
        <v>4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2</v>
      </c>
      <c r="AD123">
        <v>3</v>
      </c>
      <c r="AE123">
        <v>1</v>
      </c>
      <c r="AF123">
        <v>2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2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2</v>
      </c>
      <c r="AY123">
        <v>3</v>
      </c>
      <c r="AZ123">
        <v>1</v>
      </c>
      <c r="BA123">
        <v>3</v>
      </c>
      <c r="BB123">
        <v>1</v>
      </c>
      <c r="BC123">
        <v>3</v>
      </c>
      <c r="BD123">
        <v>7</v>
      </c>
      <c r="BE123">
        <v>1</v>
      </c>
      <c r="BF123">
        <v>1</v>
      </c>
      <c r="BG123">
        <v>12</v>
      </c>
      <c r="BH123">
        <v>12</v>
      </c>
      <c r="BI123">
        <v>12</v>
      </c>
      <c r="BJ123">
        <v>1</v>
      </c>
      <c r="BK123">
        <v>2</v>
      </c>
      <c r="BN123">
        <v>5</v>
      </c>
      <c r="BO123">
        <v>10</v>
      </c>
      <c r="BX123">
        <v>1</v>
      </c>
      <c r="BY123">
        <v>6</v>
      </c>
      <c r="CF123">
        <v>13</v>
      </c>
      <c r="CH123">
        <f t="shared" si="7"/>
        <v>1</v>
      </c>
      <c r="CI123" s="1">
        <f t="shared" si="8"/>
        <v>1.2222222222222223</v>
      </c>
      <c r="CJ123">
        <f t="shared" si="9"/>
        <v>0</v>
      </c>
      <c r="CK123">
        <f t="shared" si="10"/>
        <v>5</v>
      </c>
      <c r="CL123" s="1">
        <f t="shared" si="11"/>
        <v>6.2222222222222223</v>
      </c>
      <c r="CM123" s="1">
        <f t="shared" si="12"/>
        <v>6.2222222222222223</v>
      </c>
      <c r="CO123" t="str">
        <f>IF(H123&gt;Tolerances!$C$5, "High Sat", "Low Sat")</f>
        <v>High Sat</v>
      </c>
      <c r="CP123" t="str">
        <f>IF(CM123&lt;Tolerances!$D$5, "High EL", "Low EL")</f>
        <v>High EL</v>
      </c>
      <c r="CQ123" t="str">
        <f t="shared" si="13"/>
        <v>Loyalist</v>
      </c>
      <c r="CR123" t="b">
        <f>IF(AND(CM123&lt;Tolerances!$D$9,'Respondent data Original'!H246&gt;Tolerances!$C$9),"Enthusiast",IF(AND(CM123&gt;Tolerances!$D$10,'Respondent data Original'!H246&lt;Tolerances!$C$10),"Agitator"))</f>
        <v>0</v>
      </c>
    </row>
    <row r="124" spans="1:96">
      <c r="A124">
        <v>271</v>
      </c>
      <c r="B124" t="s">
        <v>70</v>
      </c>
      <c r="C124">
        <v>4</v>
      </c>
      <c r="D124">
        <v>2</v>
      </c>
      <c r="E124">
        <v>15</v>
      </c>
      <c r="F124">
        <v>1</v>
      </c>
      <c r="G124">
        <v>1</v>
      </c>
      <c r="H124">
        <v>9</v>
      </c>
      <c r="J124">
        <v>9</v>
      </c>
      <c r="L124">
        <v>9</v>
      </c>
      <c r="N124">
        <v>6</v>
      </c>
      <c r="P124">
        <v>6</v>
      </c>
      <c r="Q124">
        <v>4</v>
      </c>
      <c r="R124">
        <v>5</v>
      </c>
      <c r="S124">
        <v>4</v>
      </c>
      <c r="T124">
        <v>4</v>
      </c>
      <c r="V124">
        <v>3</v>
      </c>
      <c r="X124">
        <v>3</v>
      </c>
      <c r="Y124">
        <v>3</v>
      </c>
      <c r="AA124">
        <v>3</v>
      </c>
      <c r="AD124">
        <v>4</v>
      </c>
      <c r="AF124">
        <v>1</v>
      </c>
      <c r="AI124">
        <v>3</v>
      </c>
      <c r="AL124">
        <v>3</v>
      </c>
      <c r="AN124">
        <v>3</v>
      </c>
      <c r="AO124">
        <v>3</v>
      </c>
      <c r="AQ124">
        <v>3</v>
      </c>
      <c r="AV124">
        <v>3</v>
      </c>
      <c r="AW124">
        <v>2</v>
      </c>
      <c r="AX124">
        <v>6</v>
      </c>
      <c r="AY124">
        <v>1</v>
      </c>
      <c r="AZ124">
        <v>1</v>
      </c>
      <c r="BA124">
        <v>7</v>
      </c>
      <c r="BB124">
        <v>1</v>
      </c>
      <c r="BC124">
        <v>1</v>
      </c>
      <c r="BD124">
        <v>6</v>
      </c>
      <c r="BE124">
        <v>1</v>
      </c>
      <c r="BF124">
        <v>12</v>
      </c>
      <c r="BG124">
        <v>12</v>
      </c>
      <c r="BH124">
        <v>12</v>
      </c>
      <c r="BI124">
        <v>12</v>
      </c>
      <c r="BJ124">
        <v>12</v>
      </c>
      <c r="BK124">
        <v>1</v>
      </c>
      <c r="BL124">
        <v>4</v>
      </c>
      <c r="BM124">
        <v>4</v>
      </c>
      <c r="BN124">
        <v>4</v>
      </c>
      <c r="BO124">
        <v>10</v>
      </c>
      <c r="BX124">
        <v>1</v>
      </c>
      <c r="BY124">
        <v>8</v>
      </c>
      <c r="CF124">
        <v>14</v>
      </c>
      <c r="CH124">
        <f t="shared" si="7"/>
        <v>1</v>
      </c>
      <c r="CI124" s="1">
        <f t="shared" si="8"/>
        <v>1.4444444444444444</v>
      </c>
      <c r="CJ124">
        <f t="shared" si="9"/>
        <v>4</v>
      </c>
      <c r="CK124">
        <f t="shared" si="10"/>
        <v>2</v>
      </c>
      <c r="CL124" s="1">
        <f t="shared" si="11"/>
        <v>3.4444444444444446</v>
      </c>
      <c r="CM124" s="1">
        <f t="shared" si="12"/>
        <v>3.4444444444444446</v>
      </c>
      <c r="CO124" t="str">
        <f>IF(H124&gt;Tolerances!$C$5, "High Sat", "Low Sat")</f>
        <v>High Sat</v>
      </c>
      <c r="CP124" t="str">
        <f>IF(CM124&lt;Tolerances!$D$5, "High EL", "Low EL")</f>
        <v>High EL</v>
      </c>
      <c r="CQ124" t="str">
        <f t="shared" si="13"/>
        <v>Loyalist</v>
      </c>
      <c r="CR124" t="str">
        <f>IF(AND(CM124&lt;Tolerances!$D$9,'Respondent data Original'!H247&gt;Tolerances!$C$9),"Enthusiast",IF(AND(CM124&gt;Tolerances!$D$10,'Respondent data Original'!H247&lt;Tolerances!$C$10),"Agitator"))</f>
        <v>Enthusiast</v>
      </c>
    </row>
    <row r="125" spans="1:96">
      <c r="A125">
        <v>297</v>
      </c>
      <c r="B125" t="s">
        <v>70</v>
      </c>
      <c r="C125">
        <v>5</v>
      </c>
      <c r="D125">
        <v>1</v>
      </c>
      <c r="E125">
        <v>15</v>
      </c>
      <c r="F125">
        <v>2</v>
      </c>
      <c r="G125">
        <v>2</v>
      </c>
      <c r="H125">
        <v>10</v>
      </c>
      <c r="J125">
        <v>10</v>
      </c>
      <c r="L125">
        <v>10</v>
      </c>
      <c r="N125">
        <v>10</v>
      </c>
      <c r="P125">
        <v>5</v>
      </c>
      <c r="Q125">
        <v>2</v>
      </c>
      <c r="R125">
        <v>2</v>
      </c>
      <c r="S125">
        <v>1</v>
      </c>
      <c r="T125">
        <v>3</v>
      </c>
      <c r="U125">
        <v>3</v>
      </c>
      <c r="V125">
        <v>2</v>
      </c>
      <c r="W125">
        <v>4</v>
      </c>
      <c r="X125">
        <v>1</v>
      </c>
      <c r="Y125">
        <v>2</v>
      </c>
      <c r="Z125">
        <v>4</v>
      </c>
      <c r="AA125">
        <v>2</v>
      </c>
      <c r="AB125">
        <v>3</v>
      </c>
      <c r="AC125">
        <v>4</v>
      </c>
      <c r="AD125">
        <v>4</v>
      </c>
      <c r="AE125">
        <v>4</v>
      </c>
      <c r="AF125">
        <v>1</v>
      </c>
      <c r="AG125">
        <v>1</v>
      </c>
      <c r="AH125">
        <v>1</v>
      </c>
      <c r="AI125">
        <v>1</v>
      </c>
      <c r="AJ125">
        <v>2</v>
      </c>
      <c r="AK125">
        <v>1</v>
      </c>
      <c r="AL125">
        <v>2</v>
      </c>
      <c r="AM125">
        <v>3</v>
      </c>
      <c r="AN125">
        <v>1</v>
      </c>
      <c r="AO125">
        <v>1</v>
      </c>
      <c r="AP125">
        <v>2</v>
      </c>
      <c r="AQ125">
        <v>3</v>
      </c>
      <c r="AR125">
        <v>3</v>
      </c>
      <c r="AS125">
        <v>3</v>
      </c>
      <c r="AU125">
        <v>3</v>
      </c>
      <c r="AV125">
        <v>1</v>
      </c>
      <c r="AW125">
        <v>6</v>
      </c>
      <c r="AX125">
        <v>8</v>
      </c>
      <c r="AY125">
        <v>7</v>
      </c>
      <c r="AZ125">
        <v>9</v>
      </c>
      <c r="BA125">
        <v>7</v>
      </c>
      <c r="BB125">
        <v>6</v>
      </c>
      <c r="BC125">
        <v>4</v>
      </c>
      <c r="BD125">
        <v>10</v>
      </c>
      <c r="BE125">
        <v>1</v>
      </c>
      <c r="BF125">
        <v>5</v>
      </c>
      <c r="BG125">
        <v>12</v>
      </c>
      <c r="BH125">
        <v>4</v>
      </c>
      <c r="BI125">
        <v>12</v>
      </c>
      <c r="BJ125">
        <v>10</v>
      </c>
      <c r="BK125">
        <v>4</v>
      </c>
      <c r="BL125">
        <v>5</v>
      </c>
      <c r="BM125">
        <v>4</v>
      </c>
      <c r="BN125">
        <v>3</v>
      </c>
      <c r="BO125">
        <v>10</v>
      </c>
      <c r="BX125">
        <v>1</v>
      </c>
      <c r="BY125">
        <v>5</v>
      </c>
      <c r="BZ125">
        <v>6</v>
      </c>
      <c r="CA125">
        <v>3</v>
      </c>
      <c r="CB125">
        <v>4</v>
      </c>
      <c r="CC125">
        <v>8</v>
      </c>
      <c r="CF125">
        <v>13</v>
      </c>
      <c r="CH125">
        <f t="shared" si="7"/>
        <v>1</v>
      </c>
      <c r="CI125" s="1">
        <f t="shared" si="8"/>
        <v>3.2222222222222223</v>
      </c>
      <c r="CJ125">
        <f t="shared" si="9"/>
        <v>5</v>
      </c>
      <c r="CK125">
        <f t="shared" si="10"/>
        <v>1</v>
      </c>
      <c r="CL125" s="1">
        <f t="shared" si="11"/>
        <v>4.2222222222222223</v>
      </c>
      <c r="CM125" s="1">
        <f t="shared" si="12"/>
        <v>4.2222222222222223</v>
      </c>
      <c r="CO125" t="str">
        <f>IF(H125&gt;Tolerances!$C$5, "High Sat", "Low Sat")</f>
        <v>High Sat</v>
      </c>
      <c r="CP125" t="str">
        <f>IF(CM125&lt;Tolerances!$D$5, "High EL", "Low EL")</f>
        <v>High EL</v>
      </c>
      <c r="CQ125" t="str">
        <f t="shared" si="13"/>
        <v>Loyalist</v>
      </c>
      <c r="CR125" t="b">
        <f>IF(AND(CM125&lt;Tolerances!$D$9,'Respondent data Original'!H271&gt;Tolerances!$C$9),"Enthusiast",IF(AND(CM125&gt;Tolerances!$D$10,'Respondent data Original'!H271&lt;Tolerances!$C$10),"Agitator"))</f>
        <v>0</v>
      </c>
    </row>
    <row r="126" spans="1:96">
      <c r="A126">
        <v>299</v>
      </c>
      <c r="B126" t="s">
        <v>70</v>
      </c>
      <c r="C126">
        <v>4</v>
      </c>
      <c r="D126">
        <v>1</v>
      </c>
      <c r="E126">
        <v>15</v>
      </c>
      <c r="F126">
        <v>2</v>
      </c>
      <c r="G126">
        <v>3</v>
      </c>
      <c r="H126">
        <v>9</v>
      </c>
      <c r="J126">
        <v>9</v>
      </c>
      <c r="L126">
        <v>9</v>
      </c>
      <c r="N126">
        <v>7</v>
      </c>
      <c r="P126">
        <v>3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3</v>
      </c>
      <c r="X126">
        <v>1</v>
      </c>
      <c r="Y126">
        <v>1</v>
      </c>
      <c r="Z126">
        <v>5</v>
      </c>
      <c r="AA126">
        <v>1</v>
      </c>
      <c r="AB126">
        <v>1</v>
      </c>
      <c r="AC126">
        <v>5</v>
      </c>
      <c r="AD126">
        <v>5</v>
      </c>
      <c r="AE126">
        <v>5</v>
      </c>
      <c r="AF126">
        <v>1</v>
      </c>
      <c r="AG126">
        <v>2</v>
      </c>
      <c r="AH126">
        <v>2</v>
      </c>
      <c r="AI126">
        <v>2</v>
      </c>
      <c r="AK126">
        <v>2</v>
      </c>
      <c r="AL126">
        <v>2</v>
      </c>
      <c r="AN126">
        <v>2</v>
      </c>
      <c r="AO126">
        <v>2</v>
      </c>
      <c r="AQ126">
        <v>2</v>
      </c>
      <c r="AR126">
        <v>2</v>
      </c>
      <c r="AV126">
        <v>2</v>
      </c>
      <c r="AW126">
        <v>6</v>
      </c>
      <c r="AX126">
        <v>11</v>
      </c>
      <c r="AY126">
        <v>9</v>
      </c>
      <c r="AZ126">
        <v>6</v>
      </c>
      <c r="BA126">
        <v>9</v>
      </c>
      <c r="BB126">
        <v>9</v>
      </c>
      <c r="BC126">
        <v>9</v>
      </c>
      <c r="BD126">
        <v>11</v>
      </c>
      <c r="BE126">
        <v>1</v>
      </c>
      <c r="BF126">
        <v>12</v>
      </c>
      <c r="BG126">
        <v>12</v>
      </c>
      <c r="BH126">
        <v>12</v>
      </c>
      <c r="BI126">
        <v>12</v>
      </c>
      <c r="BJ126">
        <v>12</v>
      </c>
      <c r="BK126">
        <v>1</v>
      </c>
      <c r="BL126">
        <v>3</v>
      </c>
      <c r="BM126">
        <v>3</v>
      </c>
      <c r="BN126">
        <v>2</v>
      </c>
      <c r="BO126">
        <v>4</v>
      </c>
      <c r="BP126">
        <v>7</v>
      </c>
      <c r="BQ126">
        <v>2</v>
      </c>
      <c r="BR126">
        <v>3</v>
      </c>
      <c r="BS126">
        <v>1</v>
      </c>
      <c r="BX126">
        <v>2</v>
      </c>
      <c r="CF126">
        <v>21</v>
      </c>
      <c r="CH126">
        <f t="shared" si="7"/>
        <v>2</v>
      </c>
      <c r="CI126" s="1">
        <f t="shared" si="8"/>
        <v>3.9444444444444446</v>
      </c>
      <c r="CJ126">
        <f t="shared" si="9"/>
        <v>3</v>
      </c>
      <c r="CK126">
        <f t="shared" si="10"/>
        <v>3</v>
      </c>
      <c r="CL126" s="1">
        <f t="shared" si="11"/>
        <v>6.9444444444444446</v>
      </c>
      <c r="CM126" s="1">
        <f t="shared" si="12"/>
        <v>13.888888888888889</v>
      </c>
      <c r="CO126" t="str">
        <f>IF(H126&gt;Tolerances!$C$5, "High Sat", "Low Sat")</f>
        <v>High Sat</v>
      </c>
      <c r="CP126" t="str">
        <f>IF(CM126&lt;Tolerances!$D$5, "High EL", "Low EL")</f>
        <v>Low EL</v>
      </c>
      <c r="CQ126" t="str">
        <f t="shared" si="13"/>
        <v>Mercenary</v>
      </c>
      <c r="CR126" t="b">
        <f>IF(AND(CM126&lt;Tolerances!$D$9,'Respondent data Original'!H273&gt;Tolerances!$C$9),"Enthusiast",IF(AND(CM126&gt;Tolerances!$D$10,'Respondent data Original'!H273&lt;Tolerances!$C$10),"Agitator"))</f>
        <v>0</v>
      </c>
    </row>
    <row r="127" spans="1:96">
      <c r="A127">
        <v>305</v>
      </c>
      <c r="B127" t="s">
        <v>70</v>
      </c>
      <c r="C127">
        <v>5</v>
      </c>
      <c r="D127">
        <v>1</v>
      </c>
      <c r="E127">
        <v>15</v>
      </c>
      <c r="F127">
        <v>2</v>
      </c>
      <c r="G127">
        <v>2</v>
      </c>
      <c r="H127">
        <v>11</v>
      </c>
      <c r="J127">
        <v>11</v>
      </c>
      <c r="L127">
        <v>11</v>
      </c>
      <c r="N127">
        <v>8</v>
      </c>
      <c r="P127">
        <v>4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3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3</v>
      </c>
      <c r="AE127">
        <v>1</v>
      </c>
      <c r="AF127">
        <v>10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4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11</v>
      </c>
      <c r="AY127">
        <v>6</v>
      </c>
      <c r="AZ127">
        <v>6</v>
      </c>
      <c r="BA127">
        <v>6</v>
      </c>
      <c r="BB127">
        <v>1</v>
      </c>
      <c r="BC127">
        <v>4</v>
      </c>
      <c r="BD127">
        <v>11</v>
      </c>
      <c r="BE127">
        <v>1</v>
      </c>
      <c r="BF127">
        <v>3</v>
      </c>
      <c r="BG127">
        <v>12</v>
      </c>
      <c r="BH127">
        <v>12</v>
      </c>
      <c r="BI127">
        <v>12</v>
      </c>
      <c r="BJ127">
        <v>3</v>
      </c>
      <c r="BK127">
        <v>2</v>
      </c>
      <c r="BL127">
        <v>5</v>
      </c>
      <c r="BM127">
        <v>3</v>
      </c>
      <c r="BN127">
        <v>1</v>
      </c>
      <c r="BO127">
        <v>10</v>
      </c>
      <c r="BX127">
        <v>1</v>
      </c>
      <c r="BY127">
        <v>1</v>
      </c>
      <c r="BZ127">
        <v>4</v>
      </c>
      <c r="CA127">
        <v>6</v>
      </c>
      <c r="CB127">
        <v>3</v>
      </c>
      <c r="CC127">
        <v>5</v>
      </c>
      <c r="CF127">
        <v>13</v>
      </c>
      <c r="CH127">
        <f t="shared" si="7"/>
        <v>1</v>
      </c>
      <c r="CI127" s="1">
        <f t="shared" si="8"/>
        <v>2.6111111111111112</v>
      </c>
      <c r="CJ127">
        <f t="shared" si="9"/>
        <v>5</v>
      </c>
      <c r="CK127">
        <f t="shared" si="10"/>
        <v>1</v>
      </c>
      <c r="CL127" s="1">
        <f t="shared" si="11"/>
        <v>3.6111111111111112</v>
      </c>
      <c r="CM127" s="1">
        <f t="shared" si="12"/>
        <v>3.6111111111111112</v>
      </c>
      <c r="CO127" t="str">
        <f>IF(H127&gt;Tolerances!$C$5, "High Sat", "Low Sat")</f>
        <v>High Sat</v>
      </c>
      <c r="CP127" t="str">
        <f>IF(CM127&lt;Tolerances!$D$5, "High EL", "Low EL")</f>
        <v>High EL</v>
      </c>
      <c r="CQ127" t="str">
        <f t="shared" si="13"/>
        <v>Loyalist</v>
      </c>
      <c r="CR127" t="b">
        <f>IF(AND(CM127&lt;Tolerances!$D$9,'Respondent data Original'!H277&gt;Tolerances!$C$9),"Enthusiast",IF(AND(CM127&gt;Tolerances!$D$10,'Respondent data Original'!H277&lt;Tolerances!$C$10),"Agitator"))</f>
        <v>0</v>
      </c>
    </row>
    <row r="128" spans="1:96">
      <c r="A128">
        <v>310</v>
      </c>
      <c r="B128" t="s">
        <v>70</v>
      </c>
      <c r="C128">
        <v>5</v>
      </c>
      <c r="D128">
        <v>1</v>
      </c>
      <c r="E128">
        <v>15</v>
      </c>
      <c r="F128">
        <v>1</v>
      </c>
      <c r="G128">
        <v>1</v>
      </c>
      <c r="H128">
        <v>10</v>
      </c>
      <c r="J128">
        <v>10</v>
      </c>
      <c r="L128">
        <v>10</v>
      </c>
      <c r="N128">
        <v>10</v>
      </c>
      <c r="P128">
        <v>6</v>
      </c>
      <c r="S128">
        <v>2</v>
      </c>
      <c r="U128">
        <v>2</v>
      </c>
      <c r="V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E128">
        <v>2</v>
      </c>
      <c r="AF128">
        <v>1</v>
      </c>
      <c r="AI128">
        <v>2</v>
      </c>
      <c r="AK128">
        <v>2</v>
      </c>
      <c r="AL128">
        <v>2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2</v>
      </c>
      <c r="AU128">
        <v>2</v>
      </c>
      <c r="AV128">
        <v>1</v>
      </c>
      <c r="AW128">
        <v>6</v>
      </c>
      <c r="AX128">
        <v>5</v>
      </c>
      <c r="AY128">
        <v>6</v>
      </c>
      <c r="AZ128">
        <v>11</v>
      </c>
      <c r="BA128">
        <v>6</v>
      </c>
      <c r="BB128">
        <v>5</v>
      </c>
      <c r="BC128">
        <v>2</v>
      </c>
      <c r="BD128">
        <v>2</v>
      </c>
      <c r="BE128">
        <v>2</v>
      </c>
      <c r="BF128">
        <v>12</v>
      </c>
      <c r="BG128">
        <v>12</v>
      </c>
      <c r="BH128">
        <v>12</v>
      </c>
      <c r="BI128">
        <v>12</v>
      </c>
      <c r="BJ128">
        <v>12</v>
      </c>
      <c r="BK128">
        <v>1</v>
      </c>
      <c r="BL128">
        <v>5</v>
      </c>
      <c r="BM128">
        <v>5</v>
      </c>
      <c r="BN128">
        <v>5</v>
      </c>
      <c r="BO128">
        <v>10</v>
      </c>
      <c r="BX128">
        <v>1</v>
      </c>
      <c r="BY128">
        <v>1</v>
      </c>
      <c r="BZ128">
        <v>3</v>
      </c>
      <c r="CA128">
        <v>5</v>
      </c>
      <c r="CB128">
        <v>6</v>
      </c>
      <c r="CF128">
        <v>13</v>
      </c>
      <c r="CH128">
        <f t="shared" si="7"/>
        <v>1</v>
      </c>
      <c r="CI128" s="1">
        <f t="shared" si="8"/>
        <v>2.5</v>
      </c>
      <c r="CJ128">
        <f t="shared" si="9"/>
        <v>5</v>
      </c>
      <c r="CK128">
        <f t="shared" si="10"/>
        <v>1</v>
      </c>
      <c r="CL128" s="1">
        <f t="shared" si="11"/>
        <v>3.5</v>
      </c>
      <c r="CM128" s="1">
        <f t="shared" si="12"/>
        <v>3.5</v>
      </c>
      <c r="CO128" t="str">
        <f>IF(H128&gt;Tolerances!$C$5, "High Sat", "Low Sat")</f>
        <v>High Sat</v>
      </c>
      <c r="CP128" t="str">
        <f>IF(CM128&lt;Tolerances!$D$5, "High EL", "Low EL")</f>
        <v>High EL</v>
      </c>
      <c r="CQ128" t="str">
        <f t="shared" si="13"/>
        <v>Loyalist</v>
      </c>
      <c r="CR128" t="str">
        <f>IF(AND(CM128&lt;Tolerances!$D$9,'Respondent data Original'!H281&gt;Tolerances!$C$9),"Enthusiast",IF(AND(CM128&gt;Tolerances!$D$10,'Respondent data Original'!H281&lt;Tolerances!$C$10),"Agitator"))</f>
        <v>Enthusiast</v>
      </c>
    </row>
    <row r="129" spans="1:96">
      <c r="A129">
        <v>422</v>
      </c>
      <c r="B129" t="s">
        <v>70</v>
      </c>
      <c r="C129">
        <v>3</v>
      </c>
      <c r="D129">
        <v>2</v>
      </c>
      <c r="E129">
        <v>15</v>
      </c>
      <c r="F129">
        <v>1</v>
      </c>
      <c r="G129">
        <v>1</v>
      </c>
      <c r="H129">
        <v>8</v>
      </c>
      <c r="J129">
        <v>10</v>
      </c>
      <c r="L129">
        <v>10</v>
      </c>
      <c r="N129">
        <v>7</v>
      </c>
      <c r="P129">
        <v>6</v>
      </c>
      <c r="Q129">
        <v>2</v>
      </c>
      <c r="R129">
        <v>5</v>
      </c>
      <c r="S129">
        <v>2</v>
      </c>
      <c r="T129">
        <v>4</v>
      </c>
      <c r="U129">
        <v>4</v>
      </c>
      <c r="V129">
        <v>2</v>
      </c>
      <c r="W129">
        <v>5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3</v>
      </c>
      <c r="AD129">
        <v>4</v>
      </c>
      <c r="AE129">
        <v>3</v>
      </c>
      <c r="AF129">
        <v>1</v>
      </c>
      <c r="AG129">
        <v>3</v>
      </c>
      <c r="AI129">
        <v>3</v>
      </c>
      <c r="AL129">
        <v>3</v>
      </c>
      <c r="AN129">
        <v>3</v>
      </c>
      <c r="AO129">
        <v>4</v>
      </c>
      <c r="AP129">
        <v>3</v>
      </c>
      <c r="AQ129">
        <v>3</v>
      </c>
      <c r="AR129">
        <v>2</v>
      </c>
      <c r="AS129">
        <v>4</v>
      </c>
      <c r="AU129">
        <v>3</v>
      </c>
      <c r="AV129">
        <v>1</v>
      </c>
      <c r="AW129">
        <v>1</v>
      </c>
      <c r="AX129">
        <v>6</v>
      </c>
      <c r="AY129">
        <v>6</v>
      </c>
      <c r="AZ129">
        <v>1</v>
      </c>
      <c r="BA129">
        <v>4</v>
      </c>
      <c r="BB129">
        <v>8</v>
      </c>
      <c r="BC129">
        <v>1</v>
      </c>
      <c r="BD129">
        <v>10</v>
      </c>
      <c r="BE129">
        <v>2</v>
      </c>
      <c r="BF129">
        <v>12</v>
      </c>
      <c r="BG129">
        <v>12</v>
      </c>
      <c r="BH129">
        <v>12</v>
      </c>
      <c r="BI129">
        <v>12</v>
      </c>
      <c r="BJ129">
        <v>12</v>
      </c>
      <c r="BK129">
        <v>1</v>
      </c>
      <c r="BL129">
        <v>5</v>
      </c>
      <c r="BM129">
        <v>5</v>
      </c>
      <c r="BN129">
        <v>5</v>
      </c>
      <c r="BO129">
        <v>10</v>
      </c>
      <c r="BX129">
        <v>1</v>
      </c>
      <c r="BY129">
        <v>4</v>
      </c>
      <c r="BZ129">
        <v>6</v>
      </c>
      <c r="CF129">
        <v>17</v>
      </c>
      <c r="CH129">
        <f t="shared" si="7"/>
        <v>1</v>
      </c>
      <c r="CI129" s="1">
        <f t="shared" si="8"/>
        <v>2.1666666666666665</v>
      </c>
      <c r="CJ129">
        <f t="shared" si="9"/>
        <v>5</v>
      </c>
      <c r="CK129">
        <f t="shared" si="10"/>
        <v>1</v>
      </c>
      <c r="CL129" s="1">
        <f t="shared" si="11"/>
        <v>3.1666666666666665</v>
      </c>
      <c r="CM129" s="1">
        <f t="shared" si="12"/>
        <v>3.1666666666666665</v>
      </c>
      <c r="CO129" t="str">
        <f>IF(H129&gt;Tolerances!$C$5, "High Sat", "Low Sat")</f>
        <v>High Sat</v>
      </c>
      <c r="CP129" t="str">
        <f>IF(CM129&lt;Tolerances!$D$5, "High EL", "Low EL")</f>
        <v>High EL</v>
      </c>
      <c r="CQ129" t="str">
        <f t="shared" si="13"/>
        <v>Loyalist</v>
      </c>
      <c r="CR129" t="b">
        <f>IF(AND(CM129&lt;Tolerances!$D$9,'Respondent data Original'!H381&gt;Tolerances!$C$9),"Enthusiast",IF(AND(CM129&gt;Tolerances!$D$10,'Respondent data Original'!H381&lt;Tolerances!$C$10),"Agitator"))</f>
        <v>0</v>
      </c>
    </row>
    <row r="130" spans="1:96">
      <c r="A130">
        <v>429</v>
      </c>
      <c r="B130" t="s">
        <v>70</v>
      </c>
      <c r="C130">
        <v>3</v>
      </c>
      <c r="D130">
        <v>1</v>
      </c>
      <c r="E130">
        <v>15</v>
      </c>
      <c r="F130">
        <v>2</v>
      </c>
      <c r="G130">
        <v>5</v>
      </c>
      <c r="H130">
        <v>8</v>
      </c>
      <c r="J130">
        <v>9</v>
      </c>
      <c r="L130">
        <v>9</v>
      </c>
      <c r="N130">
        <v>6</v>
      </c>
      <c r="P130">
        <v>4</v>
      </c>
      <c r="Q130">
        <v>2</v>
      </c>
      <c r="R130">
        <v>3</v>
      </c>
      <c r="S130">
        <v>1</v>
      </c>
      <c r="T130">
        <v>2</v>
      </c>
      <c r="U130">
        <v>1</v>
      </c>
      <c r="V130">
        <v>2</v>
      </c>
      <c r="W130">
        <v>3</v>
      </c>
      <c r="X130">
        <v>2</v>
      </c>
      <c r="Y130">
        <v>4</v>
      </c>
      <c r="Z130">
        <v>5</v>
      </c>
      <c r="AA130">
        <v>3</v>
      </c>
      <c r="AB130">
        <v>5</v>
      </c>
      <c r="AC130">
        <v>4</v>
      </c>
      <c r="AD130">
        <v>5</v>
      </c>
      <c r="AE130">
        <v>4</v>
      </c>
      <c r="AF130">
        <v>1</v>
      </c>
      <c r="AG130">
        <v>3</v>
      </c>
      <c r="AH130">
        <v>3</v>
      </c>
      <c r="AI130">
        <v>2</v>
      </c>
      <c r="AJ130">
        <v>3</v>
      </c>
      <c r="AK130">
        <v>3</v>
      </c>
      <c r="AL130">
        <v>2</v>
      </c>
      <c r="AM130">
        <v>2</v>
      </c>
      <c r="AN130">
        <v>2</v>
      </c>
      <c r="AO130">
        <v>3</v>
      </c>
      <c r="AQ130">
        <v>3</v>
      </c>
      <c r="AU130">
        <v>4</v>
      </c>
      <c r="AV130">
        <v>3</v>
      </c>
      <c r="AW130">
        <v>8</v>
      </c>
      <c r="AX130">
        <v>8</v>
      </c>
      <c r="AY130">
        <v>10</v>
      </c>
      <c r="AZ130">
        <v>8</v>
      </c>
      <c r="BA130">
        <v>8</v>
      </c>
      <c r="BB130">
        <v>7</v>
      </c>
      <c r="BC130">
        <v>6</v>
      </c>
      <c r="BD130">
        <v>11</v>
      </c>
      <c r="BE130">
        <v>1</v>
      </c>
      <c r="BF130">
        <v>3</v>
      </c>
      <c r="BG130">
        <v>9</v>
      </c>
      <c r="BH130">
        <v>7</v>
      </c>
      <c r="BI130">
        <v>12</v>
      </c>
      <c r="BJ130">
        <v>12</v>
      </c>
      <c r="BK130">
        <v>3</v>
      </c>
      <c r="BL130">
        <v>5</v>
      </c>
      <c r="BM130">
        <v>2</v>
      </c>
      <c r="BN130">
        <v>2</v>
      </c>
      <c r="BO130">
        <v>1</v>
      </c>
      <c r="BP130">
        <v>4</v>
      </c>
      <c r="BQ130">
        <v>3</v>
      </c>
      <c r="BR130">
        <v>7</v>
      </c>
      <c r="BS130">
        <v>5</v>
      </c>
      <c r="BX130">
        <v>2</v>
      </c>
      <c r="CF130">
        <v>17</v>
      </c>
      <c r="CH130">
        <f t="shared" ref="CH130:CH193" si="14">BX130</f>
        <v>2</v>
      </c>
      <c r="CI130" s="1">
        <f t="shared" ref="CI130:CI193" si="15">AVERAGE(AW130:BE130)/2</f>
        <v>3.7222222222222223</v>
      </c>
      <c r="CJ130">
        <f t="shared" ref="CJ130:CJ193" si="16">BL130</f>
        <v>5</v>
      </c>
      <c r="CK130">
        <f t="shared" ref="CK130:CK193" si="17">IF(AND(CJ130=5),1,IF(AND(CJ130=4),2,IF(AND(CJ130=3),3,IF(AND(CJ130=2),4,IF(AND(CJ130=1),5,IF(AND(CJ130=0),5))))))</f>
        <v>1</v>
      </c>
      <c r="CL130" s="1">
        <f t="shared" ref="CL130:CL193" si="18">CI130+CK130</f>
        <v>4.7222222222222223</v>
      </c>
      <c r="CM130" s="1">
        <f t="shared" ref="CM130:CM193" si="19">CH130*CL130</f>
        <v>9.4444444444444446</v>
      </c>
      <c r="CO130" t="str">
        <f>IF(H130&gt;Tolerances!$C$5, "High Sat", "Low Sat")</f>
        <v>High Sat</v>
      </c>
      <c r="CP130" t="str">
        <f>IF(CM130&lt;Tolerances!$D$5, "High EL", "Low EL")</f>
        <v>High EL</v>
      </c>
      <c r="CQ130" t="str">
        <f t="shared" ref="CQ130:CQ193" si="20">IF(AND(CP130="High EL", CO130="High Sat"),"Loyalist", IF(AND(CP130="High EL", CO130="Low Sat"),"Hostage", IF(AND(CP130="Low EL", CO130="Low Sat"),"Defector",IF(AND(CP130="Low EL", CO130="High Sat"),"Mercenary"))))</f>
        <v>Loyalist</v>
      </c>
      <c r="CR130" t="b">
        <f>IF(AND(CM130&lt;Tolerances!$D$9,'Respondent data Original'!H388&gt;Tolerances!$C$9),"Enthusiast",IF(AND(CM130&gt;Tolerances!$D$10,'Respondent data Original'!H388&lt;Tolerances!$C$10),"Agitator"))</f>
        <v>0</v>
      </c>
    </row>
    <row r="131" spans="1:96">
      <c r="A131">
        <v>439</v>
      </c>
      <c r="B131" t="s">
        <v>70</v>
      </c>
      <c r="C131">
        <v>4</v>
      </c>
      <c r="D131">
        <v>2</v>
      </c>
      <c r="E131">
        <v>15</v>
      </c>
      <c r="F131">
        <v>2</v>
      </c>
      <c r="G131">
        <v>3</v>
      </c>
      <c r="H131">
        <v>10</v>
      </c>
      <c r="J131">
        <v>10</v>
      </c>
      <c r="L131">
        <v>10</v>
      </c>
      <c r="N131">
        <v>10</v>
      </c>
      <c r="P131">
        <v>5</v>
      </c>
      <c r="Q131">
        <v>2</v>
      </c>
      <c r="R131">
        <v>4</v>
      </c>
      <c r="S131">
        <v>1</v>
      </c>
      <c r="T131">
        <v>2</v>
      </c>
      <c r="U131">
        <v>2</v>
      </c>
      <c r="V131">
        <v>2</v>
      </c>
      <c r="W131">
        <v>5</v>
      </c>
      <c r="X131">
        <v>1</v>
      </c>
      <c r="Y131">
        <v>2</v>
      </c>
      <c r="Z131">
        <v>5</v>
      </c>
      <c r="AA131">
        <v>1</v>
      </c>
      <c r="AB131">
        <v>3</v>
      </c>
      <c r="AC131">
        <v>4</v>
      </c>
      <c r="AD131">
        <v>4</v>
      </c>
      <c r="AE131">
        <v>3</v>
      </c>
      <c r="AF131">
        <v>1</v>
      </c>
      <c r="AG131">
        <v>1</v>
      </c>
      <c r="AH131">
        <v>3</v>
      </c>
      <c r="AI131">
        <v>1</v>
      </c>
      <c r="AJ131">
        <v>3</v>
      </c>
      <c r="AK131">
        <v>2</v>
      </c>
      <c r="AL131">
        <v>2</v>
      </c>
      <c r="AM131">
        <v>4</v>
      </c>
      <c r="AN131">
        <v>2</v>
      </c>
      <c r="AO131">
        <v>2</v>
      </c>
      <c r="AP131">
        <v>4</v>
      </c>
      <c r="AQ131">
        <v>2</v>
      </c>
      <c r="AR131">
        <v>4</v>
      </c>
      <c r="AS131">
        <v>3</v>
      </c>
      <c r="AU131">
        <v>3</v>
      </c>
      <c r="AV131">
        <v>1</v>
      </c>
      <c r="AW131">
        <v>6</v>
      </c>
      <c r="AX131">
        <v>7</v>
      </c>
      <c r="AY131">
        <v>9</v>
      </c>
      <c r="AZ131">
        <v>6</v>
      </c>
      <c r="BA131">
        <v>8</v>
      </c>
      <c r="BB131">
        <v>5</v>
      </c>
      <c r="BC131">
        <v>6</v>
      </c>
      <c r="BD131">
        <v>3</v>
      </c>
      <c r="BE131">
        <v>1</v>
      </c>
      <c r="BF131">
        <v>12</v>
      </c>
      <c r="BG131">
        <v>12</v>
      </c>
      <c r="BH131">
        <v>12</v>
      </c>
      <c r="BI131">
        <v>12</v>
      </c>
      <c r="BJ131">
        <v>12</v>
      </c>
      <c r="BK131">
        <v>1</v>
      </c>
      <c r="BL131">
        <v>4</v>
      </c>
      <c r="BM131">
        <v>4</v>
      </c>
      <c r="BN131">
        <v>3</v>
      </c>
      <c r="BO131">
        <v>4</v>
      </c>
      <c r="BP131">
        <v>3</v>
      </c>
      <c r="BX131">
        <v>1</v>
      </c>
      <c r="BY131">
        <v>5</v>
      </c>
      <c r="BZ131">
        <v>6</v>
      </c>
      <c r="CA131">
        <v>7</v>
      </c>
      <c r="CF131">
        <v>18</v>
      </c>
      <c r="CH131">
        <f t="shared" si="14"/>
        <v>1</v>
      </c>
      <c r="CI131" s="1">
        <f t="shared" si="15"/>
        <v>2.8333333333333335</v>
      </c>
      <c r="CJ131">
        <f t="shared" si="16"/>
        <v>4</v>
      </c>
      <c r="CK131">
        <f t="shared" si="17"/>
        <v>2</v>
      </c>
      <c r="CL131" s="1">
        <f t="shared" si="18"/>
        <v>4.8333333333333339</v>
      </c>
      <c r="CM131" s="1">
        <f t="shared" si="19"/>
        <v>4.8333333333333339</v>
      </c>
      <c r="CO131" t="str">
        <f>IF(H131&gt;Tolerances!$C$5, "High Sat", "Low Sat")</f>
        <v>High Sat</v>
      </c>
      <c r="CP131" t="str">
        <f>IF(CM131&lt;Tolerances!$D$5, "High EL", "Low EL")</f>
        <v>High EL</v>
      </c>
      <c r="CQ131" t="str">
        <f t="shared" si="20"/>
        <v>Loyalist</v>
      </c>
      <c r="CR131" t="b">
        <f>IF(AND(CM131&lt;Tolerances!$D$9,'Respondent data Original'!H398&gt;Tolerances!$C$9),"Enthusiast",IF(AND(CM131&gt;Tolerances!$D$10,'Respondent data Original'!H398&lt;Tolerances!$C$10),"Agitator"))</f>
        <v>0</v>
      </c>
    </row>
    <row r="132" spans="1:96">
      <c r="A132">
        <v>447</v>
      </c>
      <c r="B132" t="s">
        <v>70</v>
      </c>
      <c r="C132">
        <v>1</v>
      </c>
      <c r="D132">
        <v>2</v>
      </c>
      <c r="E132">
        <v>15</v>
      </c>
      <c r="F132">
        <v>1</v>
      </c>
      <c r="G132">
        <v>2</v>
      </c>
      <c r="H132">
        <v>7</v>
      </c>
      <c r="J132">
        <v>6</v>
      </c>
      <c r="L132">
        <v>5</v>
      </c>
      <c r="N132">
        <v>4</v>
      </c>
      <c r="P132">
        <v>2</v>
      </c>
      <c r="Q132">
        <v>1</v>
      </c>
      <c r="R132">
        <v>3</v>
      </c>
      <c r="S132">
        <v>3</v>
      </c>
      <c r="T132">
        <v>3</v>
      </c>
      <c r="U132">
        <v>3</v>
      </c>
      <c r="V132">
        <v>3</v>
      </c>
      <c r="W132">
        <v>3</v>
      </c>
      <c r="X132">
        <v>1</v>
      </c>
      <c r="Y132">
        <v>3</v>
      </c>
      <c r="Z132">
        <v>3</v>
      </c>
      <c r="AA132">
        <v>3</v>
      </c>
      <c r="AB132">
        <v>1</v>
      </c>
      <c r="AC132">
        <v>3</v>
      </c>
      <c r="AD132">
        <v>3</v>
      </c>
      <c r="AE132">
        <v>3</v>
      </c>
      <c r="AF132">
        <v>6</v>
      </c>
      <c r="AG132">
        <v>3</v>
      </c>
      <c r="AH132">
        <v>4</v>
      </c>
      <c r="AI132">
        <v>3</v>
      </c>
      <c r="AJ132">
        <v>1</v>
      </c>
      <c r="AK132">
        <v>4</v>
      </c>
      <c r="AL132">
        <v>1</v>
      </c>
      <c r="AM132">
        <v>4</v>
      </c>
      <c r="AN132">
        <v>3</v>
      </c>
      <c r="AO132">
        <v>3</v>
      </c>
      <c r="AP132">
        <v>4</v>
      </c>
      <c r="AQ132">
        <v>3</v>
      </c>
      <c r="AR132">
        <v>3</v>
      </c>
      <c r="AS132">
        <v>4</v>
      </c>
      <c r="AT132">
        <v>4</v>
      </c>
      <c r="AU132">
        <v>3</v>
      </c>
      <c r="AV132">
        <v>1</v>
      </c>
      <c r="AW132">
        <v>6</v>
      </c>
      <c r="AX132">
        <v>6</v>
      </c>
      <c r="AY132">
        <v>6</v>
      </c>
      <c r="AZ132">
        <v>6</v>
      </c>
      <c r="BA132">
        <v>6</v>
      </c>
      <c r="BB132">
        <v>6</v>
      </c>
      <c r="BC132">
        <v>6</v>
      </c>
      <c r="BD132">
        <v>6</v>
      </c>
      <c r="BE132">
        <v>6</v>
      </c>
      <c r="BF132">
        <v>7</v>
      </c>
      <c r="BG132">
        <v>7</v>
      </c>
      <c r="BH132">
        <v>7</v>
      </c>
      <c r="BI132">
        <v>7</v>
      </c>
      <c r="BJ132">
        <v>7</v>
      </c>
      <c r="BK132">
        <v>3</v>
      </c>
      <c r="BL132">
        <v>1</v>
      </c>
      <c r="BM132">
        <v>2</v>
      </c>
      <c r="BN132">
        <v>2</v>
      </c>
      <c r="BO132">
        <v>5</v>
      </c>
      <c r="BX132">
        <v>2</v>
      </c>
      <c r="CF132">
        <v>12</v>
      </c>
      <c r="CH132">
        <f t="shared" si="14"/>
        <v>2</v>
      </c>
      <c r="CI132" s="1">
        <f t="shared" si="15"/>
        <v>3</v>
      </c>
      <c r="CJ132">
        <f t="shared" si="16"/>
        <v>1</v>
      </c>
      <c r="CK132">
        <f t="shared" si="17"/>
        <v>5</v>
      </c>
      <c r="CL132" s="1">
        <f t="shared" si="18"/>
        <v>8</v>
      </c>
      <c r="CM132" s="1">
        <f t="shared" si="19"/>
        <v>16</v>
      </c>
      <c r="CO132" t="str">
        <f>IF(H132&gt;Tolerances!$C$5, "High Sat", "Low Sat")</f>
        <v>Low Sat</v>
      </c>
      <c r="CP132" t="str">
        <f>IF(CM132&lt;Tolerances!$D$5, "High EL", "Low EL")</f>
        <v>Low EL</v>
      </c>
      <c r="CQ132" t="str">
        <f t="shared" si="20"/>
        <v>Defector</v>
      </c>
      <c r="CR132" t="b">
        <f>IF(AND(CM132&lt;Tolerances!$D$9,'Respondent data Original'!H405&gt;Tolerances!$C$9),"Enthusiast",IF(AND(CM132&gt;Tolerances!$D$10,'Respondent data Original'!H405&lt;Tolerances!$C$10),"Agitator"))</f>
        <v>0</v>
      </c>
    </row>
    <row r="133" spans="1:96">
      <c r="A133">
        <v>448</v>
      </c>
      <c r="B133" t="s">
        <v>70</v>
      </c>
      <c r="C133">
        <v>4</v>
      </c>
      <c r="D133">
        <v>1</v>
      </c>
      <c r="E133">
        <v>15</v>
      </c>
      <c r="F133">
        <v>1</v>
      </c>
      <c r="G133">
        <v>1</v>
      </c>
      <c r="H133">
        <v>9</v>
      </c>
      <c r="J133">
        <v>7</v>
      </c>
      <c r="L133">
        <v>8</v>
      </c>
      <c r="N133">
        <v>6</v>
      </c>
      <c r="P133">
        <v>4</v>
      </c>
      <c r="Q133">
        <v>4</v>
      </c>
      <c r="S133">
        <v>1</v>
      </c>
      <c r="T133">
        <v>5</v>
      </c>
      <c r="U133">
        <v>3</v>
      </c>
      <c r="V133">
        <v>3</v>
      </c>
      <c r="X133">
        <v>2</v>
      </c>
      <c r="Y133">
        <v>2</v>
      </c>
      <c r="Z133">
        <v>4</v>
      </c>
      <c r="AA133">
        <v>3</v>
      </c>
      <c r="AB133">
        <v>4</v>
      </c>
      <c r="AC133">
        <v>4</v>
      </c>
      <c r="AD133">
        <v>4</v>
      </c>
      <c r="AE133">
        <v>4</v>
      </c>
      <c r="AF133">
        <v>1</v>
      </c>
      <c r="AG133">
        <v>4</v>
      </c>
      <c r="AI133">
        <v>2</v>
      </c>
      <c r="AJ133">
        <v>4</v>
      </c>
      <c r="AK133">
        <v>3</v>
      </c>
      <c r="AL133">
        <v>3</v>
      </c>
      <c r="AM133">
        <v>4</v>
      </c>
      <c r="AN133">
        <v>2</v>
      </c>
      <c r="AO133">
        <v>3</v>
      </c>
      <c r="AP133">
        <v>3</v>
      </c>
      <c r="AQ133">
        <v>4</v>
      </c>
      <c r="AR133">
        <v>3</v>
      </c>
      <c r="AS133">
        <v>4</v>
      </c>
      <c r="AT133">
        <v>4</v>
      </c>
      <c r="AU133">
        <v>4</v>
      </c>
      <c r="AV133">
        <v>2</v>
      </c>
      <c r="AW133">
        <v>1</v>
      </c>
      <c r="AX133">
        <v>10</v>
      </c>
      <c r="AY133">
        <v>6</v>
      </c>
      <c r="AZ133">
        <v>6</v>
      </c>
      <c r="BA133">
        <v>3</v>
      </c>
      <c r="BB133">
        <v>1</v>
      </c>
      <c r="BC133">
        <v>1</v>
      </c>
      <c r="BD133">
        <v>9</v>
      </c>
      <c r="BE133">
        <v>1</v>
      </c>
      <c r="BF133">
        <v>4</v>
      </c>
      <c r="BG133">
        <v>12</v>
      </c>
      <c r="BH133">
        <v>4</v>
      </c>
      <c r="BI133">
        <v>12</v>
      </c>
      <c r="BJ133">
        <v>12</v>
      </c>
      <c r="BK133">
        <v>2</v>
      </c>
      <c r="BL133">
        <v>3</v>
      </c>
      <c r="BM133">
        <v>2</v>
      </c>
      <c r="BN133">
        <v>1</v>
      </c>
      <c r="BO133">
        <v>4</v>
      </c>
      <c r="BX133">
        <v>2</v>
      </c>
      <c r="CF133">
        <v>18</v>
      </c>
      <c r="CH133">
        <f t="shared" si="14"/>
        <v>2</v>
      </c>
      <c r="CI133" s="1">
        <f t="shared" si="15"/>
        <v>2.1111111111111112</v>
      </c>
      <c r="CJ133">
        <f t="shared" si="16"/>
        <v>3</v>
      </c>
      <c r="CK133">
        <f t="shared" si="17"/>
        <v>3</v>
      </c>
      <c r="CL133" s="1">
        <f t="shared" si="18"/>
        <v>5.1111111111111107</v>
      </c>
      <c r="CM133" s="1">
        <f t="shared" si="19"/>
        <v>10.222222222222221</v>
      </c>
      <c r="CO133" t="str">
        <f>IF(H133&gt;Tolerances!$C$5, "High Sat", "Low Sat")</f>
        <v>High Sat</v>
      </c>
      <c r="CP133" t="str">
        <f>IF(CM133&lt;Tolerances!$D$5, "High EL", "Low EL")</f>
        <v>High EL</v>
      </c>
      <c r="CQ133" t="str">
        <f t="shared" si="20"/>
        <v>Loyalist</v>
      </c>
      <c r="CR133" t="b">
        <f>IF(AND(CM133&lt;Tolerances!$D$9,'Respondent data Original'!H406&gt;Tolerances!$C$9),"Enthusiast",IF(AND(CM133&gt;Tolerances!$D$10,'Respondent data Original'!H406&lt;Tolerances!$C$10),"Agitator"))</f>
        <v>0</v>
      </c>
    </row>
    <row r="134" spans="1:96">
      <c r="A134">
        <v>451</v>
      </c>
      <c r="B134" t="s">
        <v>70</v>
      </c>
      <c r="C134">
        <v>4</v>
      </c>
      <c r="D134">
        <v>1</v>
      </c>
      <c r="E134">
        <v>15</v>
      </c>
      <c r="F134">
        <v>1</v>
      </c>
      <c r="G134">
        <v>1</v>
      </c>
      <c r="H134">
        <v>7</v>
      </c>
      <c r="J134">
        <v>8</v>
      </c>
      <c r="L134">
        <v>8</v>
      </c>
      <c r="N134">
        <v>7</v>
      </c>
      <c r="P134">
        <v>5</v>
      </c>
      <c r="Q134">
        <v>3</v>
      </c>
      <c r="R134">
        <v>4</v>
      </c>
      <c r="S134">
        <v>3</v>
      </c>
      <c r="T134">
        <v>4</v>
      </c>
      <c r="U134">
        <v>4</v>
      </c>
      <c r="V134">
        <v>2</v>
      </c>
      <c r="W134">
        <v>4</v>
      </c>
      <c r="X134">
        <v>3</v>
      </c>
      <c r="Y134">
        <v>3</v>
      </c>
      <c r="Z134">
        <v>3</v>
      </c>
      <c r="AA134">
        <v>3</v>
      </c>
      <c r="AB134">
        <v>4</v>
      </c>
      <c r="AC134">
        <v>4</v>
      </c>
      <c r="AD134">
        <v>4</v>
      </c>
      <c r="AE134">
        <v>4</v>
      </c>
      <c r="AF134">
        <v>1</v>
      </c>
      <c r="AI134">
        <v>2</v>
      </c>
      <c r="AJ134">
        <v>3</v>
      </c>
      <c r="AL134">
        <v>5</v>
      </c>
      <c r="AN134">
        <v>3</v>
      </c>
      <c r="AO134">
        <v>4</v>
      </c>
      <c r="AP134">
        <v>3</v>
      </c>
      <c r="AQ134">
        <v>4</v>
      </c>
      <c r="AR134">
        <v>5</v>
      </c>
      <c r="AU134">
        <v>4</v>
      </c>
      <c r="AV134">
        <v>1</v>
      </c>
      <c r="AW134">
        <v>7</v>
      </c>
      <c r="AX134">
        <v>10</v>
      </c>
      <c r="AY134">
        <v>10</v>
      </c>
      <c r="AZ134">
        <v>9</v>
      </c>
      <c r="BA134">
        <v>9</v>
      </c>
      <c r="BB134">
        <v>3</v>
      </c>
      <c r="BC134">
        <v>1</v>
      </c>
      <c r="BD134">
        <v>10</v>
      </c>
      <c r="BE134">
        <v>1</v>
      </c>
      <c r="BF134">
        <v>11</v>
      </c>
      <c r="BG134">
        <v>12</v>
      </c>
      <c r="BH134">
        <v>5</v>
      </c>
      <c r="BI134">
        <v>12</v>
      </c>
      <c r="BJ134">
        <v>11</v>
      </c>
      <c r="BK134">
        <v>6</v>
      </c>
      <c r="BL134">
        <v>4</v>
      </c>
      <c r="BM134">
        <v>4</v>
      </c>
      <c r="BN134">
        <v>4</v>
      </c>
      <c r="BO134">
        <v>10</v>
      </c>
      <c r="BX134">
        <v>1</v>
      </c>
      <c r="BY134">
        <v>8</v>
      </c>
      <c r="CF134">
        <v>21</v>
      </c>
      <c r="CH134">
        <f t="shared" si="14"/>
        <v>1</v>
      </c>
      <c r="CI134" s="1">
        <f t="shared" si="15"/>
        <v>3.3333333333333335</v>
      </c>
      <c r="CJ134">
        <f t="shared" si="16"/>
        <v>4</v>
      </c>
      <c r="CK134">
        <f t="shared" si="17"/>
        <v>2</v>
      </c>
      <c r="CL134" s="1">
        <f t="shared" si="18"/>
        <v>5.3333333333333339</v>
      </c>
      <c r="CM134" s="1">
        <f t="shared" si="19"/>
        <v>5.3333333333333339</v>
      </c>
      <c r="CO134" t="str">
        <f>IF(H134&gt;Tolerances!$C$5, "High Sat", "Low Sat")</f>
        <v>Low Sat</v>
      </c>
      <c r="CP134" t="str">
        <f>IF(CM134&lt;Tolerances!$D$5, "High EL", "Low EL")</f>
        <v>High EL</v>
      </c>
      <c r="CQ134" t="str">
        <f t="shared" si="20"/>
        <v>Hostage</v>
      </c>
      <c r="CR134" t="b">
        <f>IF(AND(CM134&lt;Tolerances!$D$9,'Respondent data Original'!H409&gt;Tolerances!$C$9),"Enthusiast",IF(AND(CM134&gt;Tolerances!$D$10,'Respondent data Original'!H409&lt;Tolerances!$C$10),"Agitator"))</f>
        <v>0</v>
      </c>
    </row>
    <row r="135" spans="1:96">
      <c r="A135">
        <v>481</v>
      </c>
      <c r="B135" t="s">
        <v>70</v>
      </c>
      <c r="C135">
        <v>4</v>
      </c>
      <c r="D135">
        <v>1</v>
      </c>
      <c r="E135">
        <v>15</v>
      </c>
      <c r="F135">
        <v>1</v>
      </c>
      <c r="G135">
        <v>1</v>
      </c>
      <c r="H135">
        <v>9</v>
      </c>
      <c r="J135">
        <v>7</v>
      </c>
      <c r="L135">
        <v>7</v>
      </c>
      <c r="N135">
        <v>4</v>
      </c>
      <c r="P135">
        <v>5</v>
      </c>
      <c r="Q135">
        <v>2</v>
      </c>
      <c r="R135">
        <v>5</v>
      </c>
      <c r="S135">
        <v>2</v>
      </c>
      <c r="T135">
        <v>2</v>
      </c>
      <c r="U135">
        <v>3</v>
      </c>
      <c r="V135">
        <v>3</v>
      </c>
      <c r="W135">
        <v>3</v>
      </c>
      <c r="X135">
        <v>2</v>
      </c>
      <c r="Y135">
        <v>3</v>
      </c>
      <c r="Z135">
        <v>4</v>
      </c>
      <c r="AA135">
        <v>2</v>
      </c>
      <c r="AB135">
        <v>3</v>
      </c>
      <c r="AC135">
        <v>4</v>
      </c>
      <c r="AD135">
        <v>3</v>
      </c>
      <c r="AE135">
        <v>4</v>
      </c>
      <c r="AF135">
        <v>8</v>
      </c>
      <c r="AG135">
        <v>4</v>
      </c>
      <c r="AI135">
        <v>4</v>
      </c>
      <c r="AJ135">
        <v>4</v>
      </c>
      <c r="AK135">
        <v>3</v>
      </c>
      <c r="AL135">
        <v>3</v>
      </c>
      <c r="AM135">
        <v>4</v>
      </c>
      <c r="AN135">
        <v>4</v>
      </c>
      <c r="AO135">
        <v>4</v>
      </c>
      <c r="AP135">
        <v>2</v>
      </c>
      <c r="AQ135">
        <v>4</v>
      </c>
      <c r="AR135">
        <v>4</v>
      </c>
      <c r="AS135">
        <v>4</v>
      </c>
      <c r="AT135">
        <v>3</v>
      </c>
      <c r="AU135">
        <v>3</v>
      </c>
      <c r="AV135">
        <v>1</v>
      </c>
      <c r="AW135">
        <v>7</v>
      </c>
      <c r="AX135">
        <v>8</v>
      </c>
      <c r="AY135">
        <v>9</v>
      </c>
      <c r="AZ135">
        <v>9</v>
      </c>
      <c r="BA135">
        <v>8</v>
      </c>
      <c r="BB135">
        <v>4</v>
      </c>
      <c r="BC135">
        <v>2</v>
      </c>
      <c r="BD135">
        <v>11</v>
      </c>
      <c r="BE135">
        <v>4</v>
      </c>
      <c r="BF135">
        <v>2</v>
      </c>
      <c r="BG135">
        <v>12</v>
      </c>
      <c r="BH135">
        <v>5</v>
      </c>
      <c r="BI135">
        <v>12</v>
      </c>
      <c r="BJ135">
        <v>12</v>
      </c>
      <c r="BK135">
        <v>3</v>
      </c>
      <c r="BL135">
        <v>5</v>
      </c>
      <c r="BM135">
        <v>4</v>
      </c>
      <c r="BN135">
        <v>4</v>
      </c>
      <c r="BO135">
        <v>2</v>
      </c>
      <c r="BP135">
        <v>7</v>
      </c>
      <c r="BQ135">
        <v>4</v>
      </c>
      <c r="BX135">
        <v>1</v>
      </c>
      <c r="BY135">
        <v>7</v>
      </c>
      <c r="BZ135">
        <v>6</v>
      </c>
      <c r="CA135">
        <v>2</v>
      </c>
      <c r="CF135">
        <v>16</v>
      </c>
      <c r="CH135">
        <f t="shared" si="14"/>
        <v>1</v>
      </c>
      <c r="CI135" s="1">
        <f t="shared" si="15"/>
        <v>3.4444444444444446</v>
      </c>
      <c r="CJ135">
        <f t="shared" si="16"/>
        <v>5</v>
      </c>
      <c r="CK135">
        <f t="shared" si="17"/>
        <v>1</v>
      </c>
      <c r="CL135" s="1">
        <f t="shared" si="18"/>
        <v>4.4444444444444446</v>
      </c>
      <c r="CM135" s="1">
        <f t="shared" si="19"/>
        <v>4.4444444444444446</v>
      </c>
      <c r="CO135" t="str">
        <f>IF(H135&gt;Tolerances!$C$5, "High Sat", "Low Sat")</f>
        <v>High Sat</v>
      </c>
      <c r="CP135" t="str">
        <f>IF(CM135&lt;Tolerances!$D$5, "High EL", "Low EL")</f>
        <v>High EL</v>
      </c>
      <c r="CQ135" t="str">
        <f t="shared" si="20"/>
        <v>Loyalist</v>
      </c>
      <c r="CR135" t="b">
        <f>IF(AND(CM135&lt;Tolerances!$D$9,'Respondent data Original'!H434&gt;Tolerances!$C$9),"Enthusiast",IF(AND(CM135&gt;Tolerances!$D$10,'Respondent data Original'!H434&lt;Tolerances!$C$10),"Agitator"))</f>
        <v>0</v>
      </c>
    </row>
    <row r="136" spans="1:96">
      <c r="A136">
        <v>501</v>
      </c>
      <c r="B136" t="s">
        <v>70</v>
      </c>
      <c r="C136">
        <v>4</v>
      </c>
      <c r="D136">
        <v>2</v>
      </c>
      <c r="E136">
        <v>15</v>
      </c>
      <c r="F136">
        <v>2</v>
      </c>
      <c r="G136">
        <v>3</v>
      </c>
      <c r="H136">
        <v>11</v>
      </c>
      <c r="J136">
        <v>11</v>
      </c>
      <c r="L136">
        <v>11</v>
      </c>
      <c r="N136">
        <v>8</v>
      </c>
      <c r="P136">
        <v>3</v>
      </c>
      <c r="Q136">
        <v>1</v>
      </c>
      <c r="R136">
        <v>1</v>
      </c>
      <c r="S136">
        <v>2</v>
      </c>
      <c r="T136">
        <v>4</v>
      </c>
      <c r="U136">
        <v>3</v>
      </c>
      <c r="V136">
        <v>1</v>
      </c>
      <c r="W136">
        <v>2</v>
      </c>
      <c r="X136">
        <v>1</v>
      </c>
      <c r="Y136">
        <v>3</v>
      </c>
      <c r="Z136">
        <v>3</v>
      </c>
      <c r="AA136">
        <v>1</v>
      </c>
      <c r="AB136">
        <v>2</v>
      </c>
      <c r="AC136">
        <v>1</v>
      </c>
      <c r="AD136">
        <v>4</v>
      </c>
      <c r="AE136">
        <v>2</v>
      </c>
      <c r="AF136">
        <v>1</v>
      </c>
      <c r="AG136">
        <v>1</v>
      </c>
      <c r="AH136">
        <v>1</v>
      </c>
      <c r="AI136">
        <v>1</v>
      </c>
      <c r="AL136">
        <v>1</v>
      </c>
      <c r="AM136">
        <v>5</v>
      </c>
      <c r="AN136">
        <v>1</v>
      </c>
      <c r="AO136">
        <v>3</v>
      </c>
      <c r="AP136">
        <v>4</v>
      </c>
      <c r="AQ136">
        <v>1</v>
      </c>
      <c r="AR136">
        <v>3</v>
      </c>
      <c r="AS136">
        <v>3</v>
      </c>
      <c r="AU136">
        <v>2</v>
      </c>
      <c r="AV136">
        <v>2</v>
      </c>
      <c r="AW136">
        <v>6</v>
      </c>
      <c r="AX136">
        <v>11</v>
      </c>
      <c r="AY136">
        <v>9</v>
      </c>
      <c r="AZ136">
        <v>6</v>
      </c>
      <c r="BA136">
        <v>11</v>
      </c>
      <c r="BB136">
        <v>6</v>
      </c>
      <c r="BC136">
        <v>1</v>
      </c>
      <c r="BD136">
        <v>11</v>
      </c>
      <c r="BE136">
        <v>1</v>
      </c>
      <c r="BF136">
        <v>1</v>
      </c>
      <c r="BG136">
        <v>12</v>
      </c>
      <c r="BH136">
        <v>12</v>
      </c>
      <c r="BI136">
        <v>12</v>
      </c>
      <c r="BJ136">
        <v>12</v>
      </c>
      <c r="BK136">
        <v>1</v>
      </c>
      <c r="BL136">
        <v>1</v>
      </c>
      <c r="BM136">
        <v>1</v>
      </c>
      <c r="BN136">
        <v>1</v>
      </c>
      <c r="BO136">
        <v>2</v>
      </c>
      <c r="BP136">
        <v>5</v>
      </c>
      <c r="BX136">
        <v>3</v>
      </c>
      <c r="CF136">
        <v>16</v>
      </c>
      <c r="CH136">
        <f t="shared" si="14"/>
        <v>3</v>
      </c>
      <c r="CI136" s="1">
        <f t="shared" si="15"/>
        <v>3.4444444444444446</v>
      </c>
      <c r="CJ136">
        <f t="shared" si="16"/>
        <v>1</v>
      </c>
      <c r="CK136">
        <f t="shared" si="17"/>
        <v>5</v>
      </c>
      <c r="CL136" s="1">
        <f t="shared" si="18"/>
        <v>8.4444444444444446</v>
      </c>
      <c r="CM136" s="1">
        <f t="shared" si="19"/>
        <v>25.333333333333336</v>
      </c>
      <c r="CO136" t="str">
        <f>IF(H136&gt;Tolerances!$C$5, "High Sat", "Low Sat")</f>
        <v>High Sat</v>
      </c>
      <c r="CP136" t="str">
        <f>IF(CM136&lt;Tolerances!$D$5, "High EL", "Low EL")</f>
        <v>Low EL</v>
      </c>
      <c r="CQ136" t="str">
        <f t="shared" si="20"/>
        <v>Mercenary</v>
      </c>
      <c r="CR136" t="b">
        <f>IF(AND(CM136&lt;Tolerances!$D$9,'Respondent data Original'!H453&gt;Tolerances!$C$9),"Enthusiast",IF(AND(CM136&gt;Tolerances!$D$10,'Respondent data Original'!H453&lt;Tolerances!$C$10),"Agitator"))</f>
        <v>0</v>
      </c>
    </row>
    <row r="137" spans="1:96">
      <c r="A137">
        <v>505</v>
      </c>
      <c r="B137" t="s">
        <v>70</v>
      </c>
      <c r="C137">
        <v>4</v>
      </c>
      <c r="D137">
        <v>2</v>
      </c>
      <c r="E137">
        <v>15</v>
      </c>
      <c r="F137">
        <v>2</v>
      </c>
      <c r="G137">
        <v>2</v>
      </c>
      <c r="H137">
        <v>10</v>
      </c>
      <c r="J137">
        <v>10</v>
      </c>
      <c r="L137">
        <v>10</v>
      </c>
      <c r="N137">
        <v>10</v>
      </c>
      <c r="P137">
        <v>6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  <c r="AD137">
        <v>2</v>
      </c>
      <c r="AE137">
        <v>2</v>
      </c>
      <c r="AF137">
        <v>2</v>
      </c>
      <c r="AG137">
        <v>2</v>
      </c>
      <c r="AH137">
        <v>2</v>
      </c>
      <c r="AI137">
        <v>2</v>
      </c>
      <c r="AJ137">
        <v>2</v>
      </c>
      <c r="AK137">
        <v>2</v>
      </c>
      <c r="AL137">
        <v>2</v>
      </c>
      <c r="AM137">
        <v>2</v>
      </c>
      <c r="AN137">
        <v>2</v>
      </c>
      <c r="AO137">
        <v>2</v>
      </c>
      <c r="AP137">
        <v>2</v>
      </c>
      <c r="AQ137">
        <v>2</v>
      </c>
      <c r="AR137">
        <v>2</v>
      </c>
      <c r="AS137">
        <v>2</v>
      </c>
      <c r="AT137">
        <v>2</v>
      </c>
      <c r="AU137">
        <v>2</v>
      </c>
      <c r="AV137">
        <v>1</v>
      </c>
      <c r="AW137">
        <v>9</v>
      </c>
      <c r="AX137">
        <v>6</v>
      </c>
      <c r="AY137">
        <v>7</v>
      </c>
      <c r="AZ137">
        <v>9</v>
      </c>
      <c r="BA137">
        <v>9</v>
      </c>
      <c r="BB137">
        <v>6</v>
      </c>
      <c r="BC137">
        <v>6</v>
      </c>
      <c r="BD137">
        <v>10</v>
      </c>
      <c r="BE137">
        <v>1</v>
      </c>
      <c r="BF137">
        <v>6</v>
      </c>
      <c r="BG137">
        <v>12</v>
      </c>
      <c r="BH137">
        <v>12</v>
      </c>
      <c r="BI137">
        <v>12</v>
      </c>
      <c r="BJ137">
        <v>12</v>
      </c>
      <c r="BK137">
        <v>1</v>
      </c>
      <c r="BL137">
        <v>4</v>
      </c>
      <c r="BM137">
        <v>4</v>
      </c>
      <c r="BN137">
        <v>4</v>
      </c>
      <c r="BO137">
        <v>10</v>
      </c>
      <c r="BX137">
        <v>1</v>
      </c>
      <c r="BY137">
        <v>4</v>
      </c>
      <c r="BZ137">
        <v>1</v>
      </c>
      <c r="CA137">
        <v>6</v>
      </c>
      <c r="CB137">
        <v>3</v>
      </c>
      <c r="CF137">
        <v>21</v>
      </c>
      <c r="CH137">
        <f t="shared" si="14"/>
        <v>1</v>
      </c>
      <c r="CI137" s="1">
        <f t="shared" si="15"/>
        <v>3.5</v>
      </c>
      <c r="CJ137">
        <f t="shared" si="16"/>
        <v>4</v>
      </c>
      <c r="CK137">
        <f t="shared" si="17"/>
        <v>2</v>
      </c>
      <c r="CL137" s="1">
        <f t="shared" si="18"/>
        <v>5.5</v>
      </c>
      <c r="CM137" s="1">
        <f t="shared" si="19"/>
        <v>5.5</v>
      </c>
      <c r="CO137" t="str">
        <f>IF(H137&gt;Tolerances!$C$5, "High Sat", "Low Sat")</f>
        <v>High Sat</v>
      </c>
      <c r="CP137" t="str">
        <f>IF(CM137&lt;Tolerances!$D$5, "High EL", "Low EL")</f>
        <v>High EL</v>
      </c>
      <c r="CQ137" t="str">
        <f t="shared" si="20"/>
        <v>Loyalist</v>
      </c>
      <c r="CR137" t="b">
        <f>IF(AND(CM137&lt;Tolerances!$D$9,'Respondent data Original'!H457&gt;Tolerances!$C$9),"Enthusiast",IF(AND(CM137&gt;Tolerances!$D$10,'Respondent data Original'!H457&lt;Tolerances!$C$10),"Agitator"))</f>
        <v>0</v>
      </c>
    </row>
    <row r="138" spans="1:96">
      <c r="A138">
        <v>514</v>
      </c>
      <c r="B138" t="s">
        <v>70</v>
      </c>
      <c r="C138">
        <v>4</v>
      </c>
      <c r="D138">
        <v>1</v>
      </c>
      <c r="E138">
        <v>15</v>
      </c>
      <c r="F138">
        <v>2</v>
      </c>
      <c r="G138">
        <v>4</v>
      </c>
      <c r="H138">
        <v>10</v>
      </c>
      <c r="J138">
        <v>9</v>
      </c>
      <c r="L138">
        <v>8</v>
      </c>
      <c r="N138">
        <v>8</v>
      </c>
      <c r="P138">
        <v>4</v>
      </c>
      <c r="Q138">
        <v>1</v>
      </c>
      <c r="R138">
        <v>1</v>
      </c>
      <c r="S138">
        <v>1</v>
      </c>
      <c r="T138">
        <v>2</v>
      </c>
      <c r="U138">
        <v>2</v>
      </c>
      <c r="V138">
        <v>3</v>
      </c>
      <c r="W138">
        <v>2</v>
      </c>
      <c r="X138">
        <v>3</v>
      </c>
      <c r="Y138">
        <v>2</v>
      </c>
      <c r="Z138">
        <v>2</v>
      </c>
      <c r="AA138">
        <v>3</v>
      </c>
      <c r="AB138">
        <v>2</v>
      </c>
      <c r="AC138">
        <v>2</v>
      </c>
      <c r="AD138">
        <v>3</v>
      </c>
      <c r="AE138">
        <v>1</v>
      </c>
      <c r="AF138">
        <v>6</v>
      </c>
      <c r="AG138">
        <v>1</v>
      </c>
      <c r="AH138">
        <v>2</v>
      </c>
      <c r="AI138">
        <v>1</v>
      </c>
      <c r="AJ138">
        <v>1</v>
      </c>
      <c r="AK138">
        <v>2</v>
      </c>
      <c r="AL138">
        <v>2</v>
      </c>
      <c r="AM138">
        <v>3</v>
      </c>
      <c r="AN138">
        <v>2</v>
      </c>
      <c r="AO138">
        <v>2</v>
      </c>
      <c r="AP138">
        <v>1</v>
      </c>
      <c r="AQ138">
        <v>2</v>
      </c>
      <c r="AR138">
        <v>1</v>
      </c>
      <c r="AS138">
        <v>2</v>
      </c>
      <c r="AU138">
        <v>3</v>
      </c>
      <c r="AV138">
        <v>1</v>
      </c>
      <c r="AW138">
        <v>6</v>
      </c>
      <c r="AX138">
        <v>10</v>
      </c>
      <c r="AY138">
        <v>5</v>
      </c>
      <c r="AZ138">
        <v>7</v>
      </c>
      <c r="BA138">
        <v>6</v>
      </c>
      <c r="BB138">
        <v>8</v>
      </c>
      <c r="BC138">
        <v>9</v>
      </c>
      <c r="BD138">
        <v>11</v>
      </c>
      <c r="BE138">
        <v>5</v>
      </c>
      <c r="BF138">
        <v>12</v>
      </c>
      <c r="BG138">
        <v>12</v>
      </c>
      <c r="BH138">
        <v>4</v>
      </c>
      <c r="BI138">
        <v>12</v>
      </c>
      <c r="BJ138">
        <v>2</v>
      </c>
      <c r="BK138">
        <v>2</v>
      </c>
      <c r="BL138">
        <v>3</v>
      </c>
      <c r="BM138">
        <v>2</v>
      </c>
      <c r="BN138">
        <v>1</v>
      </c>
      <c r="BO138">
        <v>2</v>
      </c>
      <c r="BP138">
        <v>4</v>
      </c>
      <c r="BQ138">
        <v>3</v>
      </c>
      <c r="BX138">
        <v>1</v>
      </c>
      <c r="BY138">
        <v>6</v>
      </c>
      <c r="BZ138">
        <v>2</v>
      </c>
      <c r="CA138">
        <v>5</v>
      </c>
      <c r="CF138">
        <v>17</v>
      </c>
      <c r="CH138">
        <f t="shared" si="14"/>
        <v>1</v>
      </c>
      <c r="CI138" s="1">
        <f t="shared" si="15"/>
        <v>3.7222222222222223</v>
      </c>
      <c r="CJ138">
        <f t="shared" si="16"/>
        <v>3</v>
      </c>
      <c r="CK138">
        <f t="shared" si="17"/>
        <v>3</v>
      </c>
      <c r="CL138" s="1">
        <f t="shared" si="18"/>
        <v>6.7222222222222223</v>
      </c>
      <c r="CM138" s="1">
        <f t="shared" si="19"/>
        <v>6.7222222222222223</v>
      </c>
      <c r="CO138" t="str">
        <f>IF(H138&gt;Tolerances!$C$5, "High Sat", "Low Sat")</f>
        <v>High Sat</v>
      </c>
      <c r="CP138" t="str">
        <f>IF(CM138&lt;Tolerances!$D$5, "High EL", "Low EL")</f>
        <v>High EL</v>
      </c>
      <c r="CQ138" t="str">
        <f t="shared" si="20"/>
        <v>Loyalist</v>
      </c>
      <c r="CR138" t="b">
        <f>IF(AND(CM138&lt;Tolerances!$D$9,'Respondent data Original'!H464&gt;Tolerances!$C$9),"Enthusiast",IF(AND(CM138&gt;Tolerances!$D$10,'Respondent data Original'!H464&lt;Tolerances!$C$10),"Agitator"))</f>
        <v>0</v>
      </c>
    </row>
    <row r="139" spans="1:96">
      <c r="A139">
        <v>519</v>
      </c>
      <c r="B139" t="s">
        <v>70</v>
      </c>
      <c r="C139">
        <v>5</v>
      </c>
      <c r="D139">
        <v>2</v>
      </c>
      <c r="E139">
        <v>15</v>
      </c>
      <c r="F139">
        <v>1</v>
      </c>
      <c r="G139">
        <v>1</v>
      </c>
      <c r="H139">
        <v>8</v>
      </c>
      <c r="J139">
        <v>8</v>
      </c>
      <c r="M139">
        <v>1</v>
      </c>
      <c r="N139">
        <v>6</v>
      </c>
      <c r="P139">
        <v>4</v>
      </c>
      <c r="S139">
        <v>2</v>
      </c>
      <c r="V139">
        <v>2</v>
      </c>
      <c r="X139">
        <v>2</v>
      </c>
      <c r="Y139">
        <v>3</v>
      </c>
      <c r="Z139">
        <v>3</v>
      </c>
      <c r="AA139">
        <v>3</v>
      </c>
      <c r="AB139">
        <v>3</v>
      </c>
      <c r="AC139">
        <v>4</v>
      </c>
      <c r="AD139">
        <v>3</v>
      </c>
      <c r="AE139">
        <v>3</v>
      </c>
      <c r="AF139">
        <v>5</v>
      </c>
      <c r="AI139">
        <v>3</v>
      </c>
      <c r="AJ139">
        <v>3</v>
      </c>
      <c r="AL139">
        <v>3</v>
      </c>
      <c r="AN139">
        <v>3</v>
      </c>
      <c r="AO139">
        <v>3</v>
      </c>
      <c r="AP139">
        <v>3</v>
      </c>
      <c r="AQ139">
        <v>3</v>
      </c>
      <c r="AR139">
        <v>3</v>
      </c>
      <c r="AS139">
        <v>3</v>
      </c>
      <c r="AT139">
        <v>4</v>
      </c>
      <c r="AU139">
        <v>3</v>
      </c>
      <c r="AV139">
        <v>3</v>
      </c>
      <c r="AW139">
        <v>8</v>
      </c>
      <c r="AX139">
        <v>9</v>
      </c>
      <c r="AY139">
        <v>7</v>
      </c>
      <c r="AZ139">
        <v>9</v>
      </c>
      <c r="BA139">
        <v>8</v>
      </c>
      <c r="BB139">
        <v>6</v>
      </c>
      <c r="BC139">
        <v>1</v>
      </c>
      <c r="BD139">
        <v>9</v>
      </c>
      <c r="BE139">
        <v>8</v>
      </c>
      <c r="BF139">
        <v>12</v>
      </c>
      <c r="BG139">
        <v>12</v>
      </c>
      <c r="BH139">
        <v>12</v>
      </c>
      <c r="BI139">
        <v>12</v>
      </c>
      <c r="BJ139">
        <v>12</v>
      </c>
      <c r="BK139">
        <v>1</v>
      </c>
      <c r="BL139">
        <v>4</v>
      </c>
      <c r="BM139">
        <v>3</v>
      </c>
      <c r="BN139">
        <v>3</v>
      </c>
      <c r="BO139">
        <v>4</v>
      </c>
      <c r="BX139">
        <v>1</v>
      </c>
      <c r="BY139">
        <v>2</v>
      </c>
      <c r="BZ139">
        <v>6</v>
      </c>
      <c r="CF139">
        <v>21</v>
      </c>
      <c r="CH139">
        <f t="shared" si="14"/>
        <v>1</v>
      </c>
      <c r="CI139" s="1">
        <f t="shared" si="15"/>
        <v>3.6111111111111112</v>
      </c>
      <c r="CJ139">
        <f t="shared" si="16"/>
        <v>4</v>
      </c>
      <c r="CK139">
        <f t="shared" si="17"/>
        <v>2</v>
      </c>
      <c r="CL139" s="1">
        <f t="shared" si="18"/>
        <v>5.6111111111111107</v>
      </c>
      <c r="CM139" s="1">
        <f t="shared" si="19"/>
        <v>5.6111111111111107</v>
      </c>
      <c r="CO139" t="str">
        <f>IF(H139&gt;Tolerances!$C$5, "High Sat", "Low Sat")</f>
        <v>High Sat</v>
      </c>
      <c r="CP139" t="str">
        <f>IF(CM139&lt;Tolerances!$D$5, "High EL", "Low EL")</f>
        <v>High EL</v>
      </c>
      <c r="CQ139" t="str">
        <f t="shared" si="20"/>
        <v>Loyalist</v>
      </c>
      <c r="CR139" t="b">
        <f>IF(AND(CM139&lt;Tolerances!$D$9,'Respondent data Original'!H469&gt;Tolerances!$C$9),"Enthusiast",IF(AND(CM139&gt;Tolerances!$D$10,'Respondent data Original'!H469&lt;Tolerances!$C$10),"Agitator"))</f>
        <v>0</v>
      </c>
    </row>
    <row r="140" spans="1:96">
      <c r="A140">
        <v>533</v>
      </c>
      <c r="B140" t="s">
        <v>70</v>
      </c>
      <c r="C140">
        <v>4</v>
      </c>
      <c r="D140">
        <v>2</v>
      </c>
      <c r="E140">
        <v>15</v>
      </c>
      <c r="F140">
        <v>1</v>
      </c>
      <c r="G140">
        <v>1</v>
      </c>
      <c r="H140">
        <v>9</v>
      </c>
      <c r="J140">
        <v>9</v>
      </c>
      <c r="L140">
        <v>8</v>
      </c>
      <c r="N140">
        <v>9</v>
      </c>
      <c r="P140">
        <v>6</v>
      </c>
      <c r="Q140">
        <v>3</v>
      </c>
      <c r="S140">
        <v>2</v>
      </c>
      <c r="T140">
        <v>2</v>
      </c>
      <c r="V140">
        <v>2</v>
      </c>
      <c r="W140">
        <v>3</v>
      </c>
      <c r="X140">
        <v>3</v>
      </c>
      <c r="Y140">
        <v>3</v>
      </c>
      <c r="Z140">
        <v>5</v>
      </c>
      <c r="AA140">
        <v>2</v>
      </c>
      <c r="AB140">
        <v>3</v>
      </c>
      <c r="AC140">
        <v>4</v>
      </c>
      <c r="AD140">
        <v>3</v>
      </c>
      <c r="AE140">
        <v>3</v>
      </c>
      <c r="AF140">
        <v>1</v>
      </c>
      <c r="AI140">
        <v>3</v>
      </c>
      <c r="AJ140">
        <v>3</v>
      </c>
      <c r="AL140">
        <v>3</v>
      </c>
      <c r="AM140">
        <v>4</v>
      </c>
      <c r="AN140">
        <v>3</v>
      </c>
      <c r="AO140">
        <v>2</v>
      </c>
      <c r="AQ140">
        <v>3</v>
      </c>
      <c r="AR140">
        <v>3</v>
      </c>
      <c r="AS140">
        <v>4</v>
      </c>
      <c r="AU140">
        <v>4</v>
      </c>
      <c r="AV140">
        <v>1</v>
      </c>
      <c r="AW140">
        <v>6</v>
      </c>
      <c r="AX140">
        <v>11</v>
      </c>
      <c r="AY140">
        <v>10</v>
      </c>
      <c r="AZ140">
        <v>5</v>
      </c>
      <c r="BA140">
        <v>8</v>
      </c>
      <c r="BB140">
        <v>9</v>
      </c>
      <c r="BC140">
        <v>1</v>
      </c>
      <c r="BD140">
        <v>9</v>
      </c>
      <c r="BE140">
        <v>1</v>
      </c>
      <c r="BF140">
        <v>12</v>
      </c>
      <c r="BG140">
        <v>12</v>
      </c>
      <c r="BH140">
        <v>12</v>
      </c>
      <c r="BI140">
        <v>12</v>
      </c>
      <c r="BJ140">
        <v>12</v>
      </c>
      <c r="BK140">
        <v>1</v>
      </c>
      <c r="BL140">
        <v>4</v>
      </c>
      <c r="BM140">
        <v>4</v>
      </c>
      <c r="BN140">
        <v>3</v>
      </c>
      <c r="BO140">
        <v>5</v>
      </c>
      <c r="BX140">
        <v>1</v>
      </c>
      <c r="BY140">
        <v>7</v>
      </c>
      <c r="BZ140">
        <v>1</v>
      </c>
      <c r="CA140">
        <v>2</v>
      </c>
      <c r="CB140">
        <v>4</v>
      </c>
      <c r="CC140">
        <v>3</v>
      </c>
      <c r="CD140">
        <v>5</v>
      </c>
      <c r="CE140">
        <v>6</v>
      </c>
      <c r="CF140">
        <v>17</v>
      </c>
      <c r="CH140">
        <f t="shared" si="14"/>
        <v>1</v>
      </c>
      <c r="CI140" s="1">
        <f t="shared" si="15"/>
        <v>3.3333333333333335</v>
      </c>
      <c r="CJ140">
        <f t="shared" si="16"/>
        <v>4</v>
      </c>
      <c r="CK140">
        <f t="shared" si="17"/>
        <v>2</v>
      </c>
      <c r="CL140" s="1">
        <f t="shared" si="18"/>
        <v>5.3333333333333339</v>
      </c>
      <c r="CM140" s="1">
        <f t="shared" si="19"/>
        <v>5.3333333333333339</v>
      </c>
      <c r="CO140" t="str">
        <f>IF(H140&gt;Tolerances!$C$5, "High Sat", "Low Sat")</f>
        <v>High Sat</v>
      </c>
      <c r="CP140" t="str">
        <f>IF(CM140&lt;Tolerances!$D$5, "High EL", "Low EL")</f>
        <v>High EL</v>
      </c>
      <c r="CQ140" t="str">
        <f t="shared" si="20"/>
        <v>Loyalist</v>
      </c>
      <c r="CR140" t="b">
        <f>IF(AND(CM140&lt;Tolerances!$D$9,'Respondent data Original'!H482&gt;Tolerances!$C$9),"Enthusiast",IF(AND(CM140&gt;Tolerances!$D$10,'Respondent data Original'!H482&lt;Tolerances!$C$10),"Agitator"))</f>
        <v>0</v>
      </c>
    </row>
    <row r="141" spans="1:96">
      <c r="A141">
        <v>562</v>
      </c>
      <c r="B141" t="s">
        <v>70</v>
      </c>
      <c r="C141">
        <v>3</v>
      </c>
      <c r="D141">
        <v>1</v>
      </c>
      <c r="E141">
        <v>15</v>
      </c>
      <c r="F141">
        <v>1</v>
      </c>
      <c r="G141">
        <v>2</v>
      </c>
      <c r="H141">
        <v>8</v>
      </c>
      <c r="J141">
        <v>6</v>
      </c>
      <c r="L141">
        <v>6</v>
      </c>
      <c r="N141">
        <v>6</v>
      </c>
      <c r="P141">
        <v>5</v>
      </c>
      <c r="Q141">
        <v>1</v>
      </c>
      <c r="R141">
        <v>2</v>
      </c>
      <c r="S141">
        <v>1</v>
      </c>
      <c r="T141">
        <v>2</v>
      </c>
      <c r="U141">
        <v>1</v>
      </c>
      <c r="V141">
        <v>2</v>
      </c>
      <c r="W141">
        <v>3</v>
      </c>
      <c r="X141">
        <v>1</v>
      </c>
      <c r="Y141">
        <v>2</v>
      </c>
      <c r="Z141">
        <v>5</v>
      </c>
      <c r="AA141">
        <v>3</v>
      </c>
      <c r="AB141">
        <v>3</v>
      </c>
      <c r="AC141">
        <v>3</v>
      </c>
      <c r="AD141">
        <v>3</v>
      </c>
      <c r="AE141">
        <v>2</v>
      </c>
      <c r="AF141">
        <v>1</v>
      </c>
      <c r="AG141">
        <v>3</v>
      </c>
      <c r="AI141">
        <v>3</v>
      </c>
      <c r="AJ141">
        <v>3</v>
      </c>
      <c r="AK141">
        <v>3</v>
      </c>
      <c r="AL141">
        <v>3</v>
      </c>
      <c r="AN141">
        <v>3</v>
      </c>
      <c r="AO141">
        <v>3</v>
      </c>
      <c r="AP141">
        <v>3</v>
      </c>
      <c r="AQ141">
        <v>3</v>
      </c>
      <c r="AR141">
        <v>4</v>
      </c>
      <c r="AS141">
        <v>3</v>
      </c>
      <c r="AU141">
        <v>3</v>
      </c>
      <c r="AV141">
        <v>2</v>
      </c>
      <c r="AW141">
        <v>6</v>
      </c>
      <c r="AX141">
        <v>8</v>
      </c>
      <c r="AY141">
        <v>8</v>
      </c>
      <c r="AZ141">
        <v>6</v>
      </c>
      <c r="BA141">
        <v>7</v>
      </c>
      <c r="BB141">
        <v>3</v>
      </c>
      <c r="BC141">
        <v>6</v>
      </c>
      <c r="BD141">
        <v>8</v>
      </c>
      <c r="BE141">
        <v>1</v>
      </c>
      <c r="BF141">
        <v>12</v>
      </c>
      <c r="BG141">
        <v>12</v>
      </c>
      <c r="BH141">
        <v>12</v>
      </c>
      <c r="BI141">
        <v>12</v>
      </c>
      <c r="BJ141">
        <v>5</v>
      </c>
      <c r="BK141">
        <v>1</v>
      </c>
      <c r="BL141">
        <v>2</v>
      </c>
      <c r="BM141">
        <v>1</v>
      </c>
      <c r="BO141">
        <v>7</v>
      </c>
      <c r="BP141">
        <v>3</v>
      </c>
      <c r="BQ141">
        <v>4</v>
      </c>
      <c r="BX141">
        <v>3</v>
      </c>
      <c r="CF141">
        <v>19</v>
      </c>
      <c r="CH141">
        <f t="shared" si="14"/>
        <v>3</v>
      </c>
      <c r="CI141" s="1">
        <f t="shared" si="15"/>
        <v>2.9444444444444446</v>
      </c>
      <c r="CJ141">
        <f t="shared" si="16"/>
        <v>2</v>
      </c>
      <c r="CK141">
        <f t="shared" si="17"/>
        <v>4</v>
      </c>
      <c r="CL141" s="1">
        <f t="shared" si="18"/>
        <v>6.9444444444444446</v>
      </c>
      <c r="CM141" s="1">
        <f t="shared" si="19"/>
        <v>20.833333333333336</v>
      </c>
      <c r="CO141" t="str">
        <f>IF(H141&gt;Tolerances!$C$5, "High Sat", "Low Sat")</f>
        <v>High Sat</v>
      </c>
      <c r="CP141" t="str">
        <f>IF(CM141&lt;Tolerances!$D$5, "High EL", "Low EL")</f>
        <v>Low EL</v>
      </c>
      <c r="CQ141" t="str">
        <f t="shared" si="20"/>
        <v>Mercenary</v>
      </c>
      <c r="CR141" t="str">
        <f>IF(AND(CM141&lt;Tolerances!$D$9,'Respondent data Original'!H511&gt;Tolerances!$C$9),"Enthusiast",IF(AND(CM141&gt;Tolerances!$D$10,'Respondent data Original'!H511&lt;Tolerances!$C$10),"Agitator"))</f>
        <v>Agitator</v>
      </c>
    </row>
    <row r="142" spans="1:96">
      <c r="A142">
        <v>565</v>
      </c>
      <c r="B142" t="s">
        <v>70</v>
      </c>
      <c r="C142">
        <v>4</v>
      </c>
      <c r="D142">
        <v>2</v>
      </c>
      <c r="E142">
        <v>15</v>
      </c>
      <c r="F142">
        <v>2</v>
      </c>
      <c r="G142">
        <v>1</v>
      </c>
      <c r="H142">
        <v>9</v>
      </c>
      <c r="J142">
        <v>9</v>
      </c>
      <c r="L142">
        <v>8</v>
      </c>
      <c r="N142">
        <v>8</v>
      </c>
      <c r="P142">
        <v>3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2</v>
      </c>
      <c r="Z142">
        <v>3</v>
      </c>
      <c r="AA142">
        <v>1</v>
      </c>
      <c r="AB142">
        <v>2</v>
      </c>
      <c r="AC142">
        <v>2</v>
      </c>
      <c r="AD142">
        <v>2</v>
      </c>
      <c r="AE142">
        <v>2</v>
      </c>
      <c r="AF142">
        <v>9</v>
      </c>
      <c r="AG142">
        <v>1</v>
      </c>
      <c r="AH142">
        <v>2</v>
      </c>
      <c r="AI142">
        <v>3</v>
      </c>
      <c r="AJ142">
        <v>2</v>
      </c>
      <c r="AK142">
        <v>2</v>
      </c>
      <c r="AL142">
        <v>2</v>
      </c>
      <c r="AM142">
        <v>4</v>
      </c>
      <c r="AN142">
        <v>2</v>
      </c>
      <c r="AO142">
        <v>2</v>
      </c>
      <c r="AP142">
        <v>3</v>
      </c>
      <c r="AQ142">
        <v>2</v>
      </c>
      <c r="AR142">
        <v>2</v>
      </c>
      <c r="AS142">
        <v>2</v>
      </c>
      <c r="AT142">
        <v>3</v>
      </c>
      <c r="AU142">
        <v>3</v>
      </c>
      <c r="AV142">
        <v>3</v>
      </c>
      <c r="AW142">
        <v>6</v>
      </c>
      <c r="AX142">
        <v>9</v>
      </c>
      <c r="AY142">
        <v>9</v>
      </c>
      <c r="AZ142">
        <v>9</v>
      </c>
      <c r="BA142">
        <v>9</v>
      </c>
      <c r="BB142">
        <v>6</v>
      </c>
      <c r="BC142">
        <v>7</v>
      </c>
      <c r="BD142">
        <v>10</v>
      </c>
      <c r="BE142">
        <v>1</v>
      </c>
      <c r="BF142">
        <v>12</v>
      </c>
      <c r="BG142">
        <v>12</v>
      </c>
      <c r="BH142">
        <v>12</v>
      </c>
      <c r="BI142">
        <v>12</v>
      </c>
      <c r="BJ142">
        <v>12</v>
      </c>
      <c r="BK142">
        <v>1</v>
      </c>
      <c r="BL142">
        <v>4</v>
      </c>
      <c r="BM142">
        <v>2</v>
      </c>
      <c r="BN142">
        <v>2</v>
      </c>
      <c r="BO142">
        <v>2</v>
      </c>
      <c r="BP142">
        <v>6</v>
      </c>
      <c r="BQ142">
        <v>3</v>
      </c>
      <c r="BR142">
        <v>4</v>
      </c>
      <c r="BS142">
        <v>5</v>
      </c>
      <c r="BT142">
        <v>7</v>
      </c>
      <c r="BX142">
        <v>1</v>
      </c>
      <c r="BY142">
        <v>6</v>
      </c>
      <c r="BZ142">
        <v>4</v>
      </c>
      <c r="CA142">
        <v>3</v>
      </c>
      <c r="CB142">
        <v>5</v>
      </c>
      <c r="CF142">
        <v>18</v>
      </c>
      <c r="CH142">
        <f t="shared" si="14"/>
        <v>1</v>
      </c>
      <c r="CI142" s="1">
        <f t="shared" si="15"/>
        <v>3.6666666666666665</v>
      </c>
      <c r="CJ142">
        <f t="shared" si="16"/>
        <v>4</v>
      </c>
      <c r="CK142">
        <f t="shared" si="17"/>
        <v>2</v>
      </c>
      <c r="CL142" s="1">
        <f t="shared" si="18"/>
        <v>5.6666666666666661</v>
      </c>
      <c r="CM142" s="1">
        <f t="shared" si="19"/>
        <v>5.6666666666666661</v>
      </c>
      <c r="CO142" t="str">
        <f>IF(H142&gt;Tolerances!$C$5, "High Sat", "Low Sat")</f>
        <v>High Sat</v>
      </c>
      <c r="CP142" t="str">
        <f>IF(CM142&lt;Tolerances!$D$5, "High EL", "Low EL")</f>
        <v>High EL</v>
      </c>
      <c r="CQ142" t="str">
        <f t="shared" si="20"/>
        <v>Loyalist</v>
      </c>
      <c r="CR142" t="b">
        <f>IF(AND(CM142&lt;Tolerances!$D$9,'Respondent data Original'!H514&gt;Tolerances!$C$9),"Enthusiast",IF(AND(CM142&gt;Tolerances!$D$10,'Respondent data Original'!H514&lt;Tolerances!$C$10),"Agitator"))</f>
        <v>0</v>
      </c>
    </row>
    <row r="143" spans="1:96">
      <c r="A143">
        <v>581</v>
      </c>
      <c r="B143" t="s">
        <v>70</v>
      </c>
      <c r="C143">
        <v>5</v>
      </c>
      <c r="D143">
        <v>1</v>
      </c>
      <c r="E143">
        <v>15</v>
      </c>
      <c r="F143">
        <v>2</v>
      </c>
      <c r="G143">
        <v>1</v>
      </c>
      <c r="H143">
        <v>8</v>
      </c>
      <c r="J143">
        <v>6</v>
      </c>
      <c r="L143">
        <v>5</v>
      </c>
      <c r="N143">
        <v>7</v>
      </c>
      <c r="P143">
        <v>6</v>
      </c>
      <c r="Q143">
        <v>1</v>
      </c>
      <c r="R143">
        <v>3</v>
      </c>
      <c r="S143">
        <v>1</v>
      </c>
      <c r="T143">
        <v>3</v>
      </c>
      <c r="U143">
        <v>5</v>
      </c>
      <c r="V143">
        <v>1</v>
      </c>
      <c r="W143">
        <v>3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7</v>
      </c>
      <c r="AG143">
        <v>1</v>
      </c>
      <c r="AH143">
        <v>1</v>
      </c>
      <c r="AI143">
        <v>2</v>
      </c>
      <c r="AJ143">
        <v>1</v>
      </c>
      <c r="AK143">
        <v>3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9</v>
      </c>
      <c r="AX143">
        <v>9</v>
      </c>
      <c r="AY143">
        <v>8</v>
      </c>
      <c r="AZ143">
        <v>9</v>
      </c>
      <c r="BA143">
        <v>8</v>
      </c>
      <c r="BB143">
        <v>3</v>
      </c>
      <c r="BC143">
        <v>1</v>
      </c>
      <c r="BD143">
        <v>11</v>
      </c>
      <c r="BE143">
        <v>7</v>
      </c>
      <c r="BF143">
        <v>12</v>
      </c>
      <c r="BG143">
        <v>12</v>
      </c>
      <c r="BH143">
        <v>12</v>
      </c>
      <c r="BI143">
        <v>12</v>
      </c>
      <c r="BJ143">
        <v>12</v>
      </c>
      <c r="BK143">
        <v>1</v>
      </c>
      <c r="BL143">
        <v>5</v>
      </c>
      <c r="BM143">
        <v>5</v>
      </c>
      <c r="BN143">
        <v>3</v>
      </c>
      <c r="BO143">
        <v>7</v>
      </c>
      <c r="BP143">
        <v>4</v>
      </c>
      <c r="BQ143">
        <v>3</v>
      </c>
      <c r="BX143">
        <v>1</v>
      </c>
      <c r="BY143">
        <v>1</v>
      </c>
      <c r="BZ143">
        <v>6</v>
      </c>
      <c r="CA143">
        <v>5</v>
      </c>
      <c r="CF143">
        <v>21</v>
      </c>
      <c r="CH143">
        <f t="shared" si="14"/>
        <v>1</v>
      </c>
      <c r="CI143" s="1">
        <f t="shared" si="15"/>
        <v>3.6111111111111112</v>
      </c>
      <c r="CJ143">
        <f t="shared" si="16"/>
        <v>5</v>
      </c>
      <c r="CK143">
        <f t="shared" si="17"/>
        <v>1</v>
      </c>
      <c r="CL143" s="1">
        <f t="shared" si="18"/>
        <v>4.6111111111111107</v>
      </c>
      <c r="CM143" s="1">
        <f t="shared" si="19"/>
        <v>4.6111111111111107</v>
      </c>
      <c r="CO143" t="str">
        <f>IF(H143&gt;Tolerances!$C$5, "High Sat", "Low Sat")</f>
        <v>High Sat</v>
      </c>
      <c r="CP143" t="str">
        <f>IF(CM143&lt;Tolerances!$D$5, "High EL", "Low EL")</f>
        <v>High EL</v>
      </c>
      <c r="CQ143" t="str">
        <f t="shared" si="20"/>
        <v>Loyalist</v>
      </c>
      <c r="CR143" t="str">
        <f>IF(AND(CM143&lt;Tolerances!$D$9,'Respondent data Original'!H529&gt;Tolerances!$C$9),"Enthusiast",IF(AND(CM143&gt;Tolerances!$D$10,'Respondent data Original'!H529&lt;Tolerances!$C$10),"Agitator"))</f>
        <v>Enthusiast</v>
      </c>
    </row>
    <row r="144" spans="1:96">
      <c r="A144">
        <v>595</v>
      </c>
      <c r="B144" t="s">
        <v>70</v>
      </c>
      <c r="C144">
        <v>4</v>
      </c>
      <c r="D144">
        <v>1</v>
      </c>
      <c r="E144">
        <v>15</v>
      </c>
      <c r="F144">
        <v>2</v>
      </c>
      <c r="G144">
        <v>1</v>
      </c>
      <c r="H144">
        <v>6</v>
      </c>
      <c r="J144">
        <v>6</v>
      </c>
      <c r="L144">
        <v>6</v>
      </c>
      <c r="N144">
        <v>6</v>
      </c>
      <c r="P144">
        <v>3</v>
      </c>
      <c r="Q144">
        <v>3</v>
      </c>
      <c r="R144">
        <v>2</v>
      </c>
      <c r="S144">
        <v>3</v>
      </c>
      <c r="T144">
        <v>3</v>
      </c>
      <c r="U144">
        <v>4</v>
      </c>
      <c r="V144">
        <v>2</v>
      </c>
      <c r="W144">
        <v>4</v>
      </c>
      <c r="X144">
        <v>2</v>
      </c>
      <c r="Y144">
        <v>3</v>
      </c>
      <c r="Z144">
        <v>4</v>
      </c>
      <c r="AA144">
        <v>3</v>
      </c>
      <c r="AB144">
        <v>3</v>
      </c>
      <c r="AC144">
        <v>4</v>
      </c>
      <c r="AD144">
        <v>4</v>
      </c>
      <c r="AE144">
        <v>4</v>
      </c>
      <c r="AF144">
        <v>6</v>
      </c>
      <c r="AG144">
        <v>2</v>
      </c>
      <c r="AH144">
        <v>2</v>
      </c>
      <c r="AI144">
        <v>3</v>
      </c>
      <c r="AK144">
        <v>3</v>
      </c>
      <c r="AL144">
        <v>2</v>
      </c>
      <c r="AM144">
        <v>4</v>
      </c>
      <c r="AN144">
        <v>3</v>
      </c>
      <c r="AO144">
        <v>3</v>
      </c>
      <c r="AQ144">
        <v>3</v>
      </c>
      <c r="AR144">
        <v>3</v>
      </c>
      <c r="AS144">
        <v>3</v>
      </c>
      <c r="AU144">
        <v>3</v>
      </c>
      <c r="AV144">
        <v>3</v>
      </c>
      <c r="AW144">
        <v>6</v>
      </c>
      <c r="AX144">
        <v>8</v>
      </c>
      <c r="AY144">
        <v>6</v>
      </c>
      <c r="AZ144">
        <v>6</v>
      </c>
      <c r="BA144">
        <v>9</v>
      </c>
      <c r="BB144">
        <v>4</v>
      </c>
      <c r="BC144">
        <v>4</v>
      </c>
      <c r="BD144">
        <v>9</v>
      </c>
      <c r="BE144">
        <v>1</v>
      </c>
      <c r="BF144">
        <v>12</v>
      </c>
      <c r="BG144">
        <v>12</v>
      </c>
      <c r="BH144">
        <v>12</v>
      </c>
      <c r="BI144">
        <v>12</v>
      </c>
      <c r="BJ144">
        <v>12</v>
      </c>
      <c r="BK144">
        <v>1</v>
      </c>
      <c r="BL144">
        <v>4</v>
      </c>
      <c r="BM144">
        <v>3</v>
      </c>
      <c r="BN144">
        <v>3</v>
      </c>
      <c r="BO144">
        <v>10</v>
      </c>
      <c r="BX144">
        <v>1</v>
      </c>
      <c r="BY144">
        <v>3</v>
      </c>
      <c r="CF144">
        <v>13</v>
      </c>
      <c r="CH144">
        <f t="shared" si="14"/>
        <v>1</v>
      </c>
      <c r="CI144" s="1">
        <f t="shared" si="15"/>
        <v>2.9444444444444446</v>
      </c>
      <c r="CJ144">
        <f t="shared" si="16"/>
        <v>4</v>
      </c>
      <c r="CK144">
        <f t="shared" si="17"/>
        <v>2</v>
      </c>
      <c r="CL144" s="1">
        <f t="shared" si="18"/>
        <v>4.9444444444444446</v>
      </c>
      <c r="CM144" s="1">
        <f t="shared" si="19"/>
        <v>4.9444444444444446</v>
      </c>
      <c r="CO144" t="str">
        <f>IF(H144&gt;Tolerances!$C$5, "High Sat", "Low Sat")</f>
        <v>Low Sat</v>
      </c>
      <c r="CP144" t="str">
        <f>IF(CM144&lt;Tolerances!$D$5, "High EL", "Low EL")</f>
        <v>High EL</v>
      </c>
      <c r="CQ144" t="str">
        <f t="shared" si="20"/>
        <v>Hostage</v>
      </c>
      <c r="CR144" t="b">
        <f>IF(AND(CM144&lt;Tolerances!$D$9,'Respondent data Original'!H543&gt;Tolerances!$C$9),"Enthusiast",IF(AND(CM144&gt;Tolerances!$D$10,'Respondent data Original'!H543&lt;Tolerances!$C$10),"Agitator"))</f>
        <v>0</v>
      </c>
    </row>
    <row r="145" spans="1:96">
      <c r="A145">
        <v>611</v>
      </c>
      <c r="B145" t="s">
        <v>70</v>
      </c>
      <c r="C145">
        <v>4</v>
      </c>
      <c r="D145">
        <v>2</v>
      </c>
      <c r="E145">
        <v>15</v>
      </c>
      <c r="F145">
        <v>1</v>
      </c>
      <c r="G145">
        <v>1</v>
      </c>
      <c r="H145">
        <v>8</v>
      </c>
      <c r="J145">
        <v>8</v>
      </c>
      <c r="L145">
        <v>8</v>
      </c>
      <c r="N145">
        <v>8</v>
      </c>
      <c r="P145">
        <v>6</v>
      </c>
      <c r="AF145">
        <v>6</v>
      </c>
      <c r="AG145">
        <v>3</v>
      </c>
      <c r="AI145">
        <v>3</v>
      </c>
      <c r="AJ145">
        <v>3</v>
      </c>
      <c r="AK145">
        <v>3</v>
      </c>
      <c r="AL145">
        <v>3</v>
      </c>
      <c r="AM145">
        <v>4</v>
      </c>
      <c r="AN145">
        <v>3</v>
      </c>
      <c r="AO145">
        <v>2</v>
      </c>
      <c r="AP145">
        <v>2</v>
      </c>
      <c r="AQ145">
        <v>3</v>
      </c>
      <c r="AR145">
        <v>3</v>
      </c>
      <c r="AS145">
        <v>3</v>
      </c>
      <c r="AU145">
        <v>3</v>
      </c>
      <c r="AV145">
        <v>1</v>
      </c>
      <c r="AW145">
        <v>6</v>
      </c>
      <c r="AX145">
        <v>8</v>
      </c>
      <c r="AY145">
        <v>6</v>
      </c>
      <c r="AZ145">
        <v>6</v>
      </c>
      <c r="BA145">
        <v>6</v>
      </c>
      <c r="BB145">
        <v>6</v>
      </c>
      <c r="BC145">
        <v>11</v>
      </c>
      <c r="BD145">
        <v>11</v>
      </c>
      <c r="BE145">
        <v>1</v>
      </c>
      <c r="BF145">
        <v>12</v>
      </c>
      <c r="BG145">
        <v>12</v>
      </c>
      <c r="BH145">
        <v>12</v>
      </c>
      <c r="BI145">
        <v>12</v>
      </c>
      <c r="BJ145">
        <v>12</v>
      </c>
      <c r="BK145">
        <v>1</v>
      </c>
      <c r="BL145">
        <v>3</v>
      </c>
      <c r="BM145">
        <v>3</v>
      </c>
      <c r="BN145">
        <v>3</v>
      </c>
      <c r="BO145">
        <v>10</v>
      </c>
      <c r="BX145">
        <v>1</v>
      </c>
      <c r="BY145">
        <v>6</v>
      </c>
      <c r="CF145">
        <v>16</v>
      </c>
      <c r="CH145">
        <f t="shared" si="14"/>
        <v>1</v>
      </c>
      <c r="CI145" s="1">
        <f t="shared" si="15"/>
        <v>3.3888888888888888</v>
      </c>
      <c r="CJ145">
        <f t="shared" si="16"/>
        <v>3</v>
      </c>
      <c r="CK145">
        <f t="shared" si="17"/>
        <v>3</v>
      </c>
      <c r="CL145" s="1">
        <f t="shared" si="18"/>
        <v>6.3888888888888893</v>
      </c>
      <c r="CM145" s="1">
        <f t="shared" si="19"/>
        <v>6.3888888888888893</v>
      </c>
      <c r="CO145" t="str">
        <f>IF(H145&gt;Tolerances!$C$5, "High Sat", "Low Sat")</f>
        <v>High Sat</v>
      </c>
      <c r="CP145" t="str">
        <f>IF(CM145&lt;Tolerances!$D$5, "High EL", "Low EL")</f>
        <v>High EL</v>
      </c>
      <c r="CQ145" t="str">
        <f t="shared" si="20"/>
        <v>Loyalist</v>
      </c>
      <c r="CR145" t="b">
        <f>IF(AND(CM145&lt;Tolerances!$D$9,'Respondent data Original'!H559&gt;Tolerances!$C$9),"Enthusiast",IF(AND(CM145&gt;Tolerances!$D$10,'Respondent data Original'!H559&lt;Tolerances!$C$10),"Agitator"))</f>
        <v>0</v>
      </c>
    </row>
    <row r="146" spans="1:96">
      <c r="A146">
        <v>613</v>
      </c>
      <c r="B146" t="s">
        <v>70</v>
      </c>
      <c r="C146">
        <v>5</v>
      </c>
      <c r="D146">
        <v>2</v>
      </c>
      <c r="E146">
        <v>15</v>
      </c>
      <c r="F146">
        <v>1</v>
      </c>
      <c r="G146">
        <v>1</v>
      </c>
      <c r="H146">
        <v>7</v>
      </c>
      <c r="J146">
        <v>5</v>
      </c>
      <c r="L146">
        <v>4</v>
      </c>
      <c r="N146">
        <v>6</v>
      </c>
      <c r="P146">
        <v>3</v>
      </c>
      <c r="Q146">
        <v>3</v>
      </c>
      <c r="S146">
        <v>4</v>
      </c>
      <c r="T146">
        <v>3</v>
      </c>
      <c r="U146">
        <v>4</v>
      </c>
      <c r="V146">
        <v>2</v>
      </c>
      <c r="W146">
        <v>4</v>
      </c>
      <c r="X146">
        <v>2</v>
      </c>
      <c r="Y146">
        <v>3</v>
      </c>
      <c r="Z146">
        <v>3</v>
      </c>
      <c r="AA146">
        <v>3</v>
      </c>
      <c r="AB146">
        <v>3</v>
      </c>
      <c r="AC146">
        <v>4</v>
      </c>
      <c r="AD146">
        <v>4</v>
      </c>
      <c r="AE146">
        <v>4</v>
      </c>
      <c r="AF146">
        <v>3</v>
      </c>
      <c r="AG146">
        <v>3</v>
      </c>
      <c r="AI146">
        <v>3</v>
      </c>
      <c r="AJ146">
        <v>4</v>
      </c>
      <c r="AK146">
        <v>4</v>
      </c>
      <c r="AL146">
        <v>3</v>
      </c>
      <c r="AM146">
        <v>4</v>
      </c>
      <c r="AN146">
        <v>4</v>
      </c>
      <c r="AO146">
        <v>3</v>
      </c>
      <c r="AP146">
        <v>4</v>
      </c>
      <c r="AQ146">
        <v>3</v>
      </c>
      <c r="AR146">
        <v>4</v>
      </c>
      <c r="AS146">
        <v>4</v>
      </c>
      <c r="AU146">
        <v>4</v>
      </c>
      <c r="AV146">
        <v>3</v>
      </c>
      <c r="AW146">
        <v>7</v>
      </c>
      <c r="AX146">
        <v>7</v>
      </c>
      <c r="AY146">
        <v>7</v>
      </c>
      <c r="AZ146">
        <v>11</v>
      </c>
      <c r="BA146">
        <v>4</v>
      </c>
      <c r="BB146">
        <v>10</v>
      </c>
      <c r="BC146">
        <v>1</v>
      </c>
      <c r="BD146">
        <v>9</v>
      </c>
      <c r="BE146">
        <v>1</v>
      </c>
      <c r="BF146">
        <v>6</v>
      </c>
      <c r="BG146">
        <v>4</v>
      </c>
      <c r="BH146">
        <v>12</v>
      </c>
      <c r="BI146">
        <v>12</v>
      </c>
      <c r="BJ146">
        <v>12</v>
      </c>
      <c r="BK146">
        <v>1</v>
      </c>
      <c r="BL146">
        <v>3</v>
      </c>
      <c r="BM146">
        <v>3</v>
      </c>
      <c r="BN146">
        <v>5</v>
      </c>
      <c r="BO146">
        <v>10</v>
      </c>
      <c r="BX146">
        <v>1</v>
      </c>
      <c r="BY146">
        <v>8</v>
      </c>
      <c r="CF146">
        <v>13</v>
      </c>
      <c r="CH146">
        <f t="shared" si="14"/>
        <v>1</v>
      </c>
      <c r="CI146" s="1">
        <f t="shared" si="15"/>
        <v>3.1666666666666665</v>
      </c>
      <c r="CJ146">
        <f t="shared" si="16"/>
        <v>3</v>
      </c>
      <c r="CK146">
        <f t="shared" si="17"/>
        <v>3</v>
      </c>
      <c r="CL146" s="1">
        <f t="shared" si="18"/>
        <v>6.1666666666666661</v>
      </c>
      <c r="CM146" s="1">
        <f t="shared" si="19"/>
        <v>6.1666666666666661</v>
      </c>
      <c r="CO146" t="str">
        <f>IF(H146&gt;Tolerances!$C$5, "High Sat", "Low Sat")</f>
        <v>Low Sat</v>
      </c>
      <c r="CP146" t="str">
        <f>IF(CM146&lt;Tolerances!$D$5, "High EL", "Low EL")</f>
        <v>High EL</v>
      </c>
      <c r="CQ146" t="str">
        <f t="shared" si="20"/>
        <v>Hostage</v>
      </c>
      <c r="CR146" t="b">
        <f>IF(AND(CM146&lt;Tolerances!$D$9,'Respondent data Original'!H561&gt;Tolerances!$C$9),"Enthusiast",IF(AND(CM146&gt;Tolerances!$D$10,'Respondent data Original'!H561&lt;Tolerances!$C$10),"Agitator"))</f>
        <v>0</v>
      </c>
    </row>
    <row r="147" spans="1:96">
      <c r="A147">
        <v>618</v>
      </c>
      <c r="B147" t="s">
        <v>70</v>
      </c>
      <c r="C147">
        <v>3</v>
      </c>
      <c r="D147">
        <v>2</v>
      </c>
      <c r="E147">
        <v>15</v>
      </c>
      <c r="F147">
        <v>2</v>
      </c>
      <c r="G147">
        <v>1</v>
      </c>
      <c r="H147">
        <v>11</v>
      </c>
      <c r="J147">
        <v>11</v>
      </c>
      <c r="L147">
        <v>11</v>
      </c>
      <c r="N147">
        <v>11</v>
      </c>
      <c r="P147">
        <v>3</v>
      </c>
      <c r="Q147">
        <v>1</v>
      </c>
      <c r="R147">
        <v>2</v>
      </c>
      <c r="S147">
        <v>3</v>
      </c>
      <c r="T147">
        <v>3</v>
      </c>
      <c r="U147">
        <v>4</v>
      </c>
      <c r="V147">
        <v>2</v>
      </c>
      <c r="W147">
        <v>1</v>
      </c>
      <c r="X147">
        <v>1</v>
      </c>
      <c r="Y147">
        <v>3</v>
      </c>
      <c r="Z147">
        <v>2</v>
      </c>
      <c r="AA147">
        <v>2</v>
      </c>
      <c r="AB147">
        <v>1</v>
      </c>
      <c r="AC147">
        <v>3</v>
      </c>
      <c r="AD147">
        <v>1</v>
      </c>
      <c r="AE147">
        <v>2</v>
      </c>
      <c r="AF147">
        <v>11</v>
      </c>
      <c r="AG147">
        <v>1</v>
      </c>
      <c r="AH147">
        <v>2</v>
      </c>
      <c r="AI147">
        <v>3</v>
      </c>
      <c r="AJ147">
        <v>3</v>
      </c>
      <c r="AL147">
        <v>1</v>
      </c>
      <c r="AM147">
        <v>3</v>
      </c>
      <c r="AN147">
        <v>1</v>
      </c>
      <c r="AO147">
        <v>3</v>
      </c>
      <c r="AQ147">
        <v>1</v>
      </c>
      <c r="AR147">
        <v>1</v>
      </c>
      <c r="AS147">
        <v>4</v>
      </c>
      <c r="AT147">
        <v>1</v>
      </c>
      <c r="AU147">
        <v>2</v>
      </c>
      <c r="AV147">
        <v>1</v>
      </c>
      <c r="AW147">
        <v>5</v>
      </c>
      <c r="AX147">
        <v>6</v>
      </c>
      <c r="AY147">
        <v>6</v>
      </c>
      <c r="AZ147">
        <v>9</v>
      </c>
      <c r="BA147">
        <v>9</v>
      </c>
      <c r="BB147">
        <v>6</v>
      </c>
      <c r="BC147">
        <v>1</v>
      </c>
      <c r="BD147">
        <v>11</v>
      </c>
      <c r="BE147">
        <v>11</v>
      </c>
      <c r="BF147">
        <v>12</v>
      </c>
      <c r="BG147">
        <v>12</v>
      </c>
      <c r="BH147">
        <v>12</v>
      </c>
      <c r="BI147">
        <v>12</v>
      </c>
      <c r="BJ147">
        <v>12</v>
      </c>
      <c r="BK147">
        <v>1</v>
      </c>
      <c r="BN147">
        <v>5</v>
      </c>
      <c r="BO147">
        <v>10</v>
      </c>
      <c r="BX147">
        <v>1</v>
      </c>
      <c r="BY147">
        <v>3</v>
      </c>
      <c r="CF147">
        <v>21</v>
      </c>
      <c r="CH147">
        <f t="shared" si="14"/>
        <v>1</v>
      </c>
      <c r="CI147" s="1">
        <f t="shared" si="15"/>
        <v>3.5555555555555554</v>
      </c>
      <c r="CJ147">
        <f t="shared" si="16"/>
        <v>0</v>
      </c>
      <c r="CK147">
        <f t="shared" si="17"/>
        <v>5</v>
      </c>
      <c r="CL147" s="1">
        <f t="shared" si="18"/>
        <v>8.5555555555555554</v>
      </c>
      <c r="CM147" s="1">
        <f t="shared" si="19"/>
        <v>8.5555555555555554</v>
      </c>
      <c r="CO147" t="str">
        <f>IF(H147&gt;Tolerances!$C$5, "High Sat", "Low Sat")</f>
        <v>High Sat</v>
      </c>
      <c r="CP147" t="str">
        <f>IF(CM147&lt;Tolerances!$D$5, "High EL", "Low EL")</f>
        <v>High EL</v>
      </c>
      <c r="CQ147" t="str">
        <f t="shared" si="20"/>
        <v>Loyalist</v>
      </c>
      <c r="CR147" t="b">
        <f>IF(AND(CM147&lt;Tolerances!$D$9,'Respondent data Original'!H566&gt;Tolerances!$C$9),"Enthusiast",IF(AND(CM147&gt;Tolerances!$D$10,'Respondent data Original'!H566&lt;Tolerances!$C$10),"Agitator"))</f>
        <v>0</v>
      </c>
    </row>
    <row r="148" spans="1:96">
      <c r="A148">
        <v>678</v>
      </c>
      <c r="B148" t="s">
        <v>70</v>
      </c>
      <c r="C148">
        <v>3</v>
      </c>
      <c r="D148">
        <v>2</v>
      </c>
      <c r="E148">
        <v>15</v>
      </c>
      <c r="F148">
        <v>2</v>
      </c>
      <c r="G148">
        <v>3</v>
      </c>
      <c r="H148">
        <v>9</v>
      </c>
      <c r="J148">
        <v>5</v>
      </c>
      <c r="L148">
        <v>8</v>
      </c>
      <c r="N148">
        <v>7</v>
      </c>
      <c r="P148">
        <v>4</v>
      </c>
      <c r="Q148">
        <v>3</v>
      </c>
      <c r="R148">
        <v>2</v>
      </c>
      <c r="S148">
        <v>1</v>
      </c>
      <c r="T148">
        <v>4</v>
      </c>
      <c r="U148">
        <v>3</v>
      </c>
      <c r="V148">
        <v>2</v>
      </c>
      <c r="W148">
        <v>4</v>
      </c>
      <c r="X148">
        <v>2</v>
      </c>
      <c r="Y148">
        <v>3</v>
      </c>
      <c r="Z148">
        <v>3</v>
      </c>
      <c r="AA148">
        <v>2</v>
      </c>
      <c r="AB148">
        <v>4</v>
      </c>
      <c r="AC148">
        <v>4</v>
      </c>
      <c r="AD148">
        <v>4</v>
      </c>
      <c r="AE148">
        <v>3</v>
      </c>
      <c r="AF148">
        <v>6</v>
      </c>
      <c r="AG148">
        <v>2</v>
      </c>
      <c r="AH148">
        <v>3</v>
      </c>
      <c r="AI148">
        <v>3</v>
      </c>
      <c r="AJ148">
        <v>4</v>
      </c>
      <c r="AK148">
        <v>3</v>
      </c>
      <c r="AL148">
        <v>3</v>
      </c>
      <c r="AM148">
        <v>4</v>
      </c>
      <c r="AN148">
        <v>3</v>
      </c>
      <c r="AO148">
        <v>2</v>
      </c>
      <c r="AP148">
        <v>4</v>
      </c>
      <c r="AQ148">
        <v>3</v>
      </c>
      <c r="AR148">
        <v>3</v>
      </c>
      <c r="AS148">
        <v>4</v>
      </c>
      <c r="AT148">
        <v>4</v>
      </c>
      <c r="AU148">
        <v>3</v>
      </c>
      <c r="AV148">
        <v>1</v>
      </c>
      <c r="AW148">
        <v>8</v>
      </c>
      <c r="AX148">
        <v>8</v>
      </c>
      <c r="AY148">
        <v>8</v>
      </c>
      <c r="AZ148">
        <v>8</v>
      </c>
      <c r="BA148">
        <v>9</v>
      </c>
      <c r="BB148">
        <v>8</v>
      </c>
      <c r="BC148">
        <v>4</v>
      </c>
      <c r="BD148">
        <v>10</v>
      </c>
      <c r="BE148">
        <v>6</v>
      </c>
      <c r="BF148">
        <v>8</v>
      </c>
      <c r="BG148">
        <v>9</v>
      </c>
      <c r="BH148">
        <v>7</v>
      </c>
      <c r="BI148">
        <v>12</v>
      </c>
      <c r="BJ148">
        <v>12</v>
      </c>
      <c r="BK148">
        <v>3</v>
      </c>
      <c r="BL148">
        <v>3</v>
      </c>
      <c r="BM148">
        <v>2</v>
      </c>
      <c r="BN148">
        <v>2</v>
      </c>
      <c r="BO148">
        <v>4</v>
      </c>
      <c r="BP148">
        <v>6</v>
      </c>
      <c r="BX148">
        <v>2</v>
      </c>
      <c r="CF148">
        <v>17</v>
      </c>
      <c r="CH148">
        <f t="shared" si="14"/>
        <v>2</v>
      </c>
      <c r="CI148" s="1">
        <f t="shared" si="15"/>
        <v>3.8333333333333335</v>
      </c>
      <c r="CJ148">
        <f t="shared" si="16"/>
        <v>3</v>
      </c>
      <c r="CK148">
        <f t="shared" si="17"/>
        <v>3</v>
      </c>
      <c r="CL148" s="1">
        <f t="shared" si="18"/>
        <v>6.8333333333333339</v>
      </c>
      <c r="CM148" s="1">
        <f t="shared" si="19"/>
        <v>13.666666666666668</v>
      </c>
      <c r="CO148" t="str">
        <f>IF(H148&gt;Tolerances!$C$5, "High Sat", "Low Sat")</f>
        <v>High Sat</v>
      </c>
      <c r="CP148" t="str">
        <f>IF(CM148&lt;Tolerances!$D$5, "High EL", "Low EL")</f>
        <v>Low EL</v>
      </c>
      <c r="CQ148" t="str">
        <f t="shared" si="20"/>
        <v>Mercenary</v>
      </c>
      <c r="CR148" t="b">
        <f>IF(AND(CM148&lt;Tolerances!$D$9,'Respondent data Original'!H611&gt;Tolerances!$C$9),"Enthusiast",IF(AND(CM148&gt;Tolerances!$D$10,'Respondent data Original'!H611&lt;Tolerances!$C$10),"Agitator"))</f>
        <v>0</v>
      </c>
    </row>
    <row r="149" spans="1:96">
      <c r="A149">
        <v>694</v>
      </c>
      <c r="B149" t="s">
        <v>70</v>
      </c>
      <c r="C149">
        <v>4</v>
      </c>
      <c r="D149">
        <v>1</v>
      </c>
      <c r="E149">
        <v>15</v>
      </c>
      <c r="F149">
        <v>1</v>
      </c>
      <c r="G149">
        <v>1</v>
      </c>
      <c r="H149">
        <v>9</v>
      </c>
      <c r="J149">
        <v>9</v>
      </c>
      <c r="L149">
        <v>9</v>
      </c>
      <c r="N149">
        <v>9</v>
      </c>
      <c r="P149">
        <v>4</v>
      </c>
      <c r="Q149">
        <v>3</v>
      </c>
      <c r="S149">
        <v>1</v>
      </c>
      <c r="U149">
        <v>2</v>
      </c>
      <c r="V149">
        <v>1</v>
      </c>
      <c r="X149">
        <v>1</v>
      </c>
      <c r="Y149">
        <v>2</v>
      </c>
      <c r="Z149">
        <v>2</v>
      </c>
      <c r="AA149">
        <v>1</v>
      </c>
      <c r="AB149">
        <v>2</v>
      </c>
      <c r="AC149">
        <v>2</v>
      </c>
      <c r="AD149">
        <v>2</v>
      </c>
      <c r="AE149">
        <v>3</v>
      </c>
      <c r="AF149">
        <v>9</v>
      </c>
      <c r="AG149">
        <v>3</v>
      </c>
      <c r="AI149">
        <v>2</v>
      </c>
      <c r="AK149">
        <v>2</v>
      </c>
      <c r="AL149">
        <v>1</v>
      </c>
      <c r="AN149">
        <v>1</v>
      </c>
      <c r="AO149">
        <v>2</v>
      </c>
      <c r="AP149">
        <v>2</v>
      </c>
      <c r="AQ149">
        <v>1</v>
      </c>
      <c r="AR149">
        <v>1</v>
      </c>
      <c r="AS149">
        <v>1</v>
      </c>
      <c r="AT149">
        <v>2</v>
      </c>
      <c r="AU149">
        <v>2</v>
      </c>
      <c r="AV149">
        <v>2</v>
      </c>
      <c r="AW149">
        <v>3</v>
      </c>
      <c r="AX149">
        <v>8</v>
      </c>
      <c r="AY149">
        <v>10</v>
      </c>
      <c r="AZ149">
        <v>8</v>
      </c>
      <c r="BA149">
        <v>8</v>
      </c>
      <c r="BB149">
        <v>3</v>
      </c>
      <c r="BC149">
        <v>3</v>
      </c>
      <c r="BD149">
        <v>11</v>
      </c>
      <c r="BE149">
        <v>2</v>
      </c>
      <c r="BF149">
        <v>12</v>
      </c>
      <c r="BG149">
        <v>12</v>
      </c>
      <c r="BH149">
        <v>3</v>
      </c>
      <c r="BI149">
        <v>12</v>
      </c>
      <c r="BJ149">
        <v>1</v>
      </c>
      <c r="BK149">
        <v>1</v>
      </c>
      <c r="BL149">
        <v>3</v>
      </c>
      <c r="BM149">
        <v>2</v>
      </c>
      <c r="BN149">
        <v>2</v>
      </c>
      <c r="BO149">
        <v>5</v>
      </c>
      <c r="BP149">
        <v>2</v>
      </c>
      <c r="BQ149">
        <v>4</v>
      </c>
      <c r="BX149">
        <v>2</v>
      </c>
      <c r="CF149">
        <v>16</v>
      </c>
      <c r="CH149">
        <f t="shared" si="14"/>
        <v>2</v>
      </c>
      <c r="CI149" s="1">
        <f t="shared" si="15"/>
        <v>3.1111111111111112</v>
      </c>
      <c r="CJ149">
        <f t="shared" si="16"/>
        <v>3</v>
      </c>
      <c r="CK149">
        <f t="shared" si="17"/>
        <v>3</v>
      </c>
      <c r="CL149" s="1">
        <f t="shared" si="18"/>
        <v>6.1111111111111107</v>
      </c>
      <c r="CM149" s="1">
        <f t="shared" si="19"/>
        <v>12.222222222222221</v>
      </c>
      <c r="CO149" t="str">
        <f>IF(H149&gt;Tolerances!$C$5, "High Sat", "Low Sat")</f>
        <v>High Sat</v>
      </c>
      <c r="CP149" t="str">
        <f>IF(CM149&lt;Tolerances!$D$5, "High EL", "Low EL")</f>
        <v>Low EL</v>
      </c>
      <c r="CQ149" t="str">
        <f t="shared" si="20"/>
        <v>Mercenary</v>
      </c>
      <c r="CR149" t="b">
        <f>IF(AND(CM149&lt;Tolerances!$D$9,'Respondent data Original'!H620&gt;Tolerances!$C$9),"Enthusiast",IF(AND(CM149&gt;Tolerances!$D$10,'Respondent data Original'!H620&lt;Tolerances!$C$10),"Agitator"))</f>
        <v>0</v>
      </c>
    </row>
    <row r="150" spans="1:96">
      <c r="A150">
        <v>727</v>
      </c>
      <c r="B150" t="s">
        <v>70</v>
      </c>
      <c r="C150">
        <v>3</v>
      </c>
      <c r="D150">
        <v>2</v>
      </c>
      <c r="E150">
        <v>15</v>
      </c>
      <c r="F150">
        <v>2</v>
      </c>
      <c r="G150">
        <v>2</v>
      </c>
      <c r="H150">
        <v>10</v>
      </c>
      <c r="J150">
        <v>10</v>
      </c>
      <c r="L150">
        <v>10</v>
      </c>
      <c r="N150">
        <v>9</v>
      </c>
      <c r="P150">
        <v>5</v>
      </c>
      <c r="Q150">
        <v>1</v>
      </c>
      <c r="R150">
        <v>4</v>
      </c>
      <c r="S150">
        <v>1</v>
      </c>
      <c r="T150">
        <v>3</v>
      </c>
      <c r="U150">
        <v>4</v>
      </c>
      <c r="V150">
        <v>1</v>
      </c>
      <c r="W150">
        <v>2</v>
      </c>
      <c r="X150">
        <v>1</v>
      </c>
      <c r="Y150">
        <v>1</v>
      </c>
      <c r="Z150">
        <v>3</v>
      </c>
      <c r="AA150">
        <v>1</v>
      </c>
      <c r="AB150">
        <v>1</v>
      </c>
      <c r="AC150">
        <v>3</v>
      </c>
      <c r="AD150">
        <v>5</v>
      </c>
      <c r="AE150">
        <v>2</v>
      </c>
      <c r="AF150">
        <v>1</v>
      </c>
      <c r="AG150">
        <v>1</v>
      </c>
      <c r="AI150">
        <v>1</v>
      </c>
      <c r="AJ150">
        <v>2</v>
      </c>
      <c r="AK150">
        <v>2</v>
      </c>
      <c r="AL150">
        <v>3</v>
      </c>
      <c r="AM150">
        <v>5</v>
      </c>
      <c r="AN150">
        <v>1</v>
      </c>
      <c r="AO150">
        <v>2</v>
      </c>
      <c r="AP150">
        <v>2</v>
      </c>
      <c r="AQ150">
        <v>3</v>
      </c>
      <c r="AR150">
        <v>3</v>
      </c>
      <c r="AS150">
        <v>3</v>
      </c>
      <c r="AT150">
        <v>5</v>
      </c>
      <c r="AU150">
        <v>2</v>
      </c>
      <c r="AV150">
        <v>1</v>
      </c>
      <c r="AW150">
        <v>6</v>
      </c>
      <c r="AX150">
        <v>8</v>
      </c>
      <c r="AY150">
        <v>6</v>
      </c>
      <c r="AZ150">
        <v>6</v>
      </c>
      <c r="BA150">
        <v>11</v>
      </c>
      <c r="BB150">
        <v>6</v>
      </c>
      <c r="BC150">
        <v>1</v>
      </c>
      <c r="BD150">
        <v>11</v>
      </c>
      <c r="BE150">
        <v>11</v>
      </c>
      <c r="BF150">
        <v>12</v>
      </c>
      <c r="BG150">
        <v>12</v>
      </c>
      <c r="BH150">
        <v>12</v>
      </c>
      <c r="BI150">
        <v>12</v>
      </c>
      <c r="BJ150">
        <v>12</v>
      </c>
      <c r="BK150">
        <v>1</v>
      </c>
      <c r="BL150">
        <v>5</v>
      </c>
      <c r="BM150">
        <v>3</v>
      </c>
      <c r="BN150">
        <v>3</v>
      </c>
      <c r="BO150">
        <v>7</v>
      </c>
      <c r="BP150">
        <v>5</v>
      </c>
      <c r="BX150">
        <v>1</v>
      </c>
      <c r="BY150">
        <v>3</v>
      </c>
      <c r="BZ150">
        <v>6</v>
      </c>
      <c r="CA150">
        <v>1</v>
      </c>
      <c r="CB150">
        <v>5</v>
      </c>
      <c r="CF150">
        <v>12</v>
      </c>
      <c r="CH150">
        <f t="shared" si="14"/>
        <v>1</v>
      </c>
      <c r="CI150" s="1">
        <f t="shared" si="15"/>
        <v>3.6666666666666665</v>
      </c>
      <c r="CJ150">
        <f t="shared" si="16"/>
        <v>5</v>
      </c>
      <c r="CK150">
        <f t="shared" si="17"/>
        <v>1</v>
      </c>
      <c r="CL150" s="1">
        <f t="shared" si="18"/>
        <v>4.6666666666666661</v>
      </c>
      <c r="CM150" s="1">
        <f t="shared" si="19"/>
        <v>4.6666666666666661</v>
      </c>
      <c r="CO150" t="str">
        <f>IF(H150&gt;Tolerances!$C$5, "High Sat", "Low Sat")</f>
        <v>High Sat</v>
      </c>
      <c r="CP150" t="str">
        <f>IF(CM150&lt;Tolerances!$D$5, "High EL", "Low EL")</f>
        <v>High EL</v>
      </c>
      <c r="CQ150" t="str">
        <f t="shared" si="20"/>
        <v>Loyalist</v>
      </c>
      <c r="CR150" t="b">
        <f>IF(AND(CM150&lt;Tolerances!$D$9,'Respondent data Original'!H642&gt;Tolerances!$C$9),"Enthusiast",IF(AND(CM150&gt;Tolerances!$D$10,'Respondent data Original'!H642&lt;Tolerances!$C$10),"Agitator"))</f>
        <v>0</v>
      </c>
    </row>
    <row r="151" spans="1:96">
      <c r="A151">
        <v>760</v>
      </c>
      <c r="B151" t="s">
        <v>70</v>
      </c>
      <c r="C151">
        <v>4</v>
      </c>
      <c r="D151">
        <v>1</v>
      </c>
      <c r="E151">
        <v>15</v>
      </c>
      <c r="F151">
        <v>2</v>
      </c>
      <c r="G151">
        <v>3</v>
      </c>
      <c r="H151">
        <v>9</v>
      </c>
      <c r="J151">
        <v>9</v>
      </c>
      <c r="L151">
        <v>9</v>
      </c>
      <c r="N151">
        <v>7</v>
      </c>
      <c r="P151">
        <v>5</v>
      </c>
      <c r="Q151">
        <v>2</v>
      </c>
      <c r="S151">
        <v>2</v>
      </c>
      <c r="T151">
        <v>4</v>
      </c>
      <c r="V151">
        <v>3</v>
      </c>
      <c r="X151">
        <v>2</v>
      </c>
      <c r="Y151">
        <v>2</v>
      </c>
      <c r="Z151">
        <v>2</v>
      </c>
      <c r="AA151">
        <v>2</v>
      </c>
      <c r="AB151">
        <v>4</v>
      </c>
      <c r="AC151">
        <v>2</v>
      </c>
      <c r="AD151">
        <v>4</v>
      </c>
      <c r="AE151">
        <v>2</v>
      </c>
      <c r="AF151">
        <v>3</v>
      </c>
      <c r="AG151">
        <v>3</v>
      </c>
      <c r="AI151">
        <v>2</v>
      </c>
      <c r="AJ151">
        <v>3</v>
      </c>
      <c r="AK151">
        <v>3</v>
      </c>
      <c r="AL151">
        <v>3</v>
      </c>
      <c r="AN151">
        <v>3</v>
      </c>
      <c r="AO151">
        <v>2</v>
      </c>
      <c r="AP151">
        <v>2</v>
      </c>
      <c r="AQ151">
        <v>2</v>
      </c>
      <c r="AR151">
        <v>4</v>
      </c>
      <c r="AS151">
        <v>4</v>
      </c>
      <c r="AT151">
        <v>3</v>
      </c>
      <c r="AU151">
        <v>2</v>
      </c>
      <c r="AV151">
        <v>1</v>
      </c>
      <c r="AW151">
        <v>6</v>
      </c>
      <c r="AX151">
        <v>7</v>
      </c>
      <c r="AY151">
        <v>5</v>
      </c>
      <c r="AZ151">
        <v>6</v>
      </c>
      <c r="BA151">
        <v>7</v>
      </c>
      <c r="BB151">
        <v>7</v>
      </c>
      <c r="BC151">
        <v>3</v>
      </c>
      <c r="BD151">
        <v>8</v>
      </c>
      <c r="BE151">
        <v>11</v>
      </c>
      <c r="BF151">
        <v>12</v>
      </c>
      <c r="BG151">
        <v>12</v>
      </c>
      <c r="BH151">
        <v>12</v>
      </c>
      <c r="BI151">
        <v>12</v>
      </c>
      <c r="BJ151">
        <v>12</v>
      </c>
      <c r="BK151">
        <v>1</v>
      </c>
      <c r="BL151">
        <v>4</v>
      </c>
      <c r="BM151">
        <v>4</v>
      </c>
      <c r="BN151">
        <v>3</v>
      </c>
      <c r="BO151">
        <v>5</v>
      </c>
      <c r="BP151">
        <v>7</v>
      </c>
      <c r="BQ151">
        <v>3</v>
      </c>
      <c r="BX151">
        <v>1</v>
      </c>
      <c r="BY151">
        <v>6</v>
      </c>
      <c r="CF151">
        <v>17</v>
      </c>
      <c r="CH151">
        <f t="shared" si="14"/>
        <v>1</v>
      </c>
      <c r="CI151" s="1">
        <f t="shared" si="15"/>
        <v>3.3333333333333335</v>
      </c>
      <c r="CJ151">
        <f t="shared" si="16"/>
        <v>4</v>
      </c>
      <c r="CK151">
        <f t="shared" si="17"/>
        <v>2</v>
      </c>
      <c r="CL151" s="1">
        <f t="shared" si="18"/>
        <v>5.3333333333333339</v>
      </c>
      <c r="CM151" s="1">
        <f t="shared" si="19"/>
        <v>5.3333333333333339</v>
      </c>
      <c r="CO151" t="str">
        <f>IF(H151&gt;Tolerances!$C$5, "High Sat", "Low Sat")</f>
        <v>High Sat</v>
      </c>
      <c r="CP151" t="str">
        <f>IF(CM151&lt;Tolerances!$D$5, "High EL", "Low EL")</f>
        <v>High EL</v>
      </c>
      <c r="CQ151" t="str">
        <f t="shared" si="20"/>
        <v>Loyalist</v>
      </c>
      <c r="CR151" t="b">
        <f>IF(AND(CM151&lt;Tolerances!$D$9,'Respondent data Original'!H662&gt;Tolerances!$C$9),"Enthusiast",IF(AND(CM151&gt;Tolerances!$D$10,'Respondent data Original'!H662&lt;Tolerances!$C$10),"Agitator"))</f>
        <v>0</v>
      </c>
    </row>
    <row r="152" spans="1:96">
      <c r="A152">
        <v>793</v>
      </c>
      <c r="B152" t="s">
        <v>70</v>
      </c>
      <c r="C152">
        <v>3</v>
      </c>
      <c r="D152">
        <v>2</v>
      </c>
      <c r="E152">
        <v>15</v>
      </c>
      <c r="F152">
        <v>1</v>
      </c>
      <c r="G152">
        <v>1</v>
      </c>
      <c r="H152">
        <v>10</v>
      </c>
      <c r="J152">
        <v>9</v>
      </c>
      <c r="L152">
        <v>9</v>
      </c>
      <c r="N152">
        <v>9</v>
      </c>
      <c r="P152">
        <v>4</v>
      </c>
      <c r="Q152">
        <v>2</v>
      </c>
      <c r="R152">
        <v>5</v>
      </c>
      <c r="S152">
        <v>2</v>
      </c>
      <c r="T152">
        <v>5</v>
      </c>
      <c r="U152">
        <v>5</v>
      </c>
      <c r="V152">
        <v>2</v>
      </c>
      <c r="W152">
        <v>5</v>
      </c>
      <c r="X152">
        <v>2</v>
      </c>
      <c r="Y152">
        <v>2</v>
      </c>
      <c r="Z152">
        <v>4</v>
      </c>
      <c r="AA152">
        <v>2</v>
      </c>
      <c r="AB152">
        <v>5</v>
      </c>
      <c r="AC152">
        <v>4</v>
      </c>
      <c r="AE152">
        <v>4</v>
      </c>
      <c r="AF152">
        <v>1</v>
      </c>
      <c r="AG152">
        <v>2</v>
      </c>
      <c r="AI152">
        <v>1</v>
      </c>
      <c r="AJ152">
        <v>3</v>
      </c>
      <c r="AK152">
        <v>3</v>
      </c>
      <c r="AL152">
        <v>2</v>
      </c>
      <c r="AM152">
        <v>4</v>
      </c>
      <c r="AN152">
        <v>2</v>
      </c>
      <c r="AO152">
        <v>2</v>
      </c>
      <c r="AP152">
        <v>3</v>
      </c>
      <c r="AQ152">
        <v>2</v>
      </c>
      <c r="AR152">
        <v>4</v>
      </c>
      <c r="AS152">
        <v>3</v>
      </c>
      <c r="AU152">
        <v>5</v>
      </c>
      <c r="AV152">
        <v>1</v>
      </c>
      <c r="AW152">
        <v>6</v>
      </c>
      <c r="AX152">
        <v>8</v>
      </c>
      <c r="AY152">
        <v>9</v>
      </c>
      <c r="AZ152">
        <v>7</v>
      </c>
      <c r="BA152">
        <v>8</v>
      </c>
      <c r="BB152">
        <v>4</v>
      </c>
      <c r="BC152">
        <v>1</v>
      </c>
      <c r="BD152">
        <v>11</v>
      </c>
      <c r="BE152">
        <v>1</v>
      </c>
      <c r="BF152">
        <v>3</v>
      </c>
      <c r="BG152">
        <v>12</v>
      </c>
      <c r="BH152">
        <v>12</v>
      </c>
      <c r="BI152">
        <v>12</v>
      </c>
      <c r="BJ152">
        <v>12</v>
      </c>
      <c r="BK152">
        <v>2</v>
      </c>
      <c r="BL152">
        <v>3</v>
      </c>
      <c r="BM152">
        <v>2</v>
      </c>
      <c r="BN152">
        <v>2</v>
      </c>
      <c r="BO152">
        <v>5</v>
      </c>
      <c r="BP152">
        <v>2</v>
      </c>
      <c r="BX152">
        <v>2</v>
      </c>
      <c r="CF152">
        <v>16</v>
      </c>
      <c r="CH152">
        <f t="shared" si="14"/>
        <v>2</v>
      </c>
      <c r="CI152" s="1">
        <f t="shared" si="15"/>
        <v>3.0555555555555554</v>
      </c>
      <c r="CJ152">
        <f t="shared" si="16"/>
        <v>3</v>
      </c>
      <c r="CK152">
        <f t="shared" si="17"/>
        <v>3</v>
      </c>
      <c r="CL152" s="1">
        <f t="shared" si="18"/>
        <v>6.0555555555555554</v>
      </c>
      <c r="CM152" s="1">
        <f t="shared" si="19"/>
        <v>12.111111111111111</v>
      </c>
      <c r="CO152" t="str">
        <f>IF(H152&gt;Tolerances!$C$5, "High Sat", "Low Sat")</f>
        <v>High Sat</v>
      </c>
      <c r="CP152" t="str">
        <f>IF(CM152&lt;Tolerances!$D$5, "High EL", "Low EL")</f>
        <v>Low EL</v>
      </c>
      <c r="CQ152" t="str">
        <f t="shared" si="20"/>
        <v>Mercenary</v>
      </c>
      <c r="CR152" t="b">
        <f>IF(AND(CM152&lt;Tolerances!$D$9,'Respondent data Original'!H665&gt;Tolerances!$C$9),"Enthusiast",IF(AND(CM152&gt;Tolerances!$D$10,'Respondent data Original'!H665&lt;Tolerances!$C$10),"Agitator"))</f>
        <v>0</v>
      </c>
    </row>
    <row r="153" spans="1:96">
      <c r="A153">
        <v>795</v>
      </c>
      <c r="B153" t="s">
        <v>70</v>
      </c>
      <c r="C153">
        <v>5</v>
      </c>
      <c r="D153">
        <v>2</v>
      </c>
      <c r="E153">
        <v>15</v>
      </c>
      <c r="F153">
        <v>1</v>
      </c>
      <c r="G153">
        <v>3</v>
      </c>
      <c r="H153">
        <v>10</v>
      </c>
      <c r="J153">
        <v>10</v>
      </c>
      <c r="L153">
        <v>10</v>
      </c>
      <c r="N153">
        <v>10</v>
      </c>
      <c r="P153">
        <v>4</v>
      </c>
      <c r="Q153">
        <v>1</v>
      </c>
      <c r="R153">
        <v>5</v>
      </c>
      <c r="S153">
        <v>1</v>
      </c>
      <c r="T153">
        <v>5</v>
      </c>
      <c r="U153">
        <v>3</v>
      </c>
      <c r="V153">
        <v>1</v>
      </c>
      <c r="W153">
        <v>4</v>
      </c>
      <c r="X153">
        <v>1</v>
      </c>
      <c r="Y153">
        <v>1</v>
      </c>
      <c r="Z153">
        <v>1</v>
      </c>
      <c r="AA153">
        <v>1</v>
      </c>
      <c r="AB153">
        <v>2</v>
      </c>
      <c r="AC153">
        <v>2</v>
      </c>
      <c r="AD153">
        <v>5</v>
      </c>
      <c r="AE153">
        <v>2</v>
      </c>
      <c r="AF153">
        <v>1</v>
      </c>
      <c r="AG153">
        <v>1</v>
      </c>
      <c r="AH153">
        <v>2</v>
      </c>
      <c r="AI153">
        <v>1</v>
      </c>
      <c r="AJ153">
        <v>2</v>
      </c>
      <c r="AK153">
        <v>2</v>
      </c>
      <c r="AL153">
        <v>1</v>
      </c>
      <c r="AM153">
        <v>3</v>
      </c>
      <c r="AN153">
        <v>1</v>
      </c>
      <c r="AO153">
        <v>1</v>
      </c>
      <c r="AP153">
        <v>1</v>
      </c>
      <c r="AQ153">
        <v>1</v>
      </c>
      <c r="AR153">
        <v>2</v>
      </c>
      <c r="AS153">
        <v>2</v>
      </c>
      <c r="AU153">
        <v>2</v>
      </c>
      <c r="AV153">
        <v>2</v>
      </c>
      <c r="AW153">
        <v>6</v>
      </c>
      <c r="AX153">
        <v>9</v>
      </c>
      <c r="AY153">
        <v>6</v>
      </c>
      <c r="AZ153">
        <v>3</v>
      </c>
      <c r="BA153">
        <v>11</v>
      </c>
      <c r="BB153">
        <v>1</v>
      </c>
      <c r="BC153">
        <v>2</v>
      </c>
      <c r="BD153">
        <v>11</v>
      </c>
      <c r="BE153">
        <v>1</v>
      </c>
      <c r="BF153">
        <v>12</v>
      </c>
      <c r="BG153">
        <v>12</v>
      </c>
      <c r="BH153">
        <v>12</v>
      </c>
      <c r="BI153">
        <v>12</v>
      </c>
      <c r="BJ153">
        <v>12</v>
      </c>
      <c r="BK153">
        <v>1</v>
      </c>
      <c r="BL153">
        <v>5</v>
      </c>
      <c r="BM153">
        <v>3</v>
      </c>
      <c r="BN153">
        <v>3</v>
      </c>
      <c r="BO153">
        <v>4</v>
      </c>
      <c r="BX153">
        <v>1</v>
      </c>
      <c r="BY153">
        <v>5</v>
      </c>
      <c r="BZ153">
        <v>1</v>
      </c>
      <c r="CA153">
        <v>6</v>
      </c>
      <c r="CB153">
        <v>3</v>
      </c>
      <c r="CF153">
        <v>17</v>
      </c>
      <c r="CH153">
        <f t="shared" si="14"/>
        <v>1</v>
      </c>
      <c r="CI153" s="1">
        <f t="shared" si="15"/>
        <v>2.7777777777777777</v>
      </c>
      <c r="CJ153">
        <f t="shared" si="16"/>
        <v>5</v>
      </c>
      <c r="CK153">
        <f t="shared" si="17"/>
        <v>1</v>
      </c>
      <c r="CL153" s="1">
        <f t="shared" si="18"/>
        <v>3.7777777777777777</v>
      </c>
      <c r="CM153" s="1">
        <f t="shared" si="19"/>
        <v>3.7777777777777777</v>
      </c>
      <c r="CO153" t="str">
        <f>IF(H153&gt;Tolerances!$C$5, "High Sat", "Low Sat")</f>
        <v>High Sat</v>
      </c>
      <c r="CP153" t="str">
        <f>IF(CM153&lt;Tolerances!$D$5, "High EL", "Low EL")</f>
        <v>High EL</v>
      </c>
      <c r="CQ153" t="str">
        <f t="shared" si="20"/>
        <v>Loyalist</v>
      </c>
      <c r="CR153" t="b">
        <f>IF(AND(CM153&lt;Tolerances!$D$9,'Respondent data Original'!H675&gt;Tolerances!$C$9),"Enthusiast",IF(AND(CM153&gt;Tolerances!$D$10,'Respondent data Original'!H675&lt;Tolerances!$C$10),"Agitator"))</f>
        <v>0</v>
      </c>
    </row>
    <row r="154" spans="1:96">
      <c r="A154">
        <v>888</v>
      </c>
      <c r="B154" t="s">
        <v>70</v>
      </c>
      <c r="C154">
        <v>2</v>
      </c>
      <c r="D154">
        <v>1</v>
      </c>
      <c r="E154">
        <v>15</v>
      </c>
      <c r="F154">
        <v>1</v>
      </c>
      <c r="G154">
        <v>3</v>
      </c>
      <c r="H154">
        <v>9</v>
      </c>
      <c r="J154">
        <v>7</v>
      </c>
      <c r="L154">
        <v>8</v>
      </c>
      <c r="N154">
        <v>8</v>
      </c>
      <c r="P154">
        <v>5</v>
      </c>
      <c r="Q154">
        <v>3</v>
      </c>
      <c r="R154">
        <v>2</v>
      </c>
      <c r="S154">
        <v>3</v>
      </c>
      <c r="T154">
        <v>2</v>
      </c>
      <c r="U154">
        <v>3</v>
      </c>
      <c r="V154">
        <v>2</v>
      </c>
      <c r="W154">
        <v>3</v>
      </c>
      <c r="X154">
        <v>3</v>
      </c>
      <c r="Y154">
        <v>2</v>
      </c>
      <c r="Z154">
        <v>2</v>
      </c>
      <c r="AA154">
        <v>3</v>
      </c>
      <c r="AB154">
        <v>2</v>
      </c>
      <c r="AC154">
        <v>3</v>
      </c>
      <c r="AD154">
        <v>3</v>
      </c>
      <c r="AE154">
        <v>2</v>
      </c>
      <c r="AF154">
        <v>8</v>
      </c>
      <c r="AG154">
        <v>2</v>
      </c>
      <c r="AH154">
        <v>3</v>
      </c>
      <c r="AI154">
        <v>3</v>
      </c>
      <c r="AJ154">
        <v>2</v>
      </c>
      <c r="AK154">
        <v>2</v>
      </c>
      <c r="AL154">
        <v>2</v>
      </c>
      <c r="AM154">
        <v>2</v>
      </c>
      <c r="AN154">
        <v>2</v>
      </c>
      <c r="AO154">
        <v>3</v>
      </c>
      <c r="AP154">
        <v>3</v>
      </c>
      <c r="AQ154">
        <v>3</v>
      </c>
      <c r="AR154">
        <v>3</v>
      </c>
      <c r="AS154">
        <v>3</v>
      </c>
      <c r="AT154">
        <v>2</v>
      </c>
      <c r="AU154">
        <v>3</v>
      </c>
      <c r="AV154">
        <v>1</v>
      </c>
      <c r="AW154">
        <v>7</v>
      </c>
      <c r="AX154">
        <v>8</v>
      </c>
      <c r="AY154">
        <v>7</v>
      </c>
      <c r="AZ154">
        <v>8</v>
      </c>
      <c r="BA154">
        <v>7</v>
      </c>
      <c r="BB154">
        <v>7</v>
      </c>
      <c r="BC154">
        <v>7</v>
      </c>
      <c r="BD154">
        <v>8</v>
      </c>
      <c r="BE154">
        <v>8</v>
      </c>
      <c r="BF154">
        <v>7</v>
      </c>
      <c r="BG154">
        <v>6</v>
      </c>
      <c r="BH154">
        <v>5</v>
      </c>
      <c r="BI154">
        <v>6</v>
      </c>
      <c r="BJ154">
        <v>6</v>
      </c>
      <c r="BK154">
        <v>1</v>
      </c>
      <c r="BL154">
        <v>3</v>
      </c>
      <c r="BM154">
        <v>3</v>
      </c>
      <c r="BN154">
        <v>3</v>
      </c>
      <c r="BO154">
        <v>3</v>
      </c>
      <c r="BP154">
        <v>7</v>
      </c>
      <c r="BX154">
        <v>2</v>
      </c>
      <c r="CF154">
        <v>18</v>
      </c>
      <c r="CH154">
        <f t="shared" si="14"/>
        <v>2</v>
      </c>
      <c r="CI154" s="1">
        <f t="shared" si="15"/>
        <v>3.7222222222222223</v>
      </c>
      <c r="CJ154">
        <f t="shared" si="16"/>
        <v>3</v>
      </c>
      <c r="CK154">
        <f t="shared" si="17"/>
        <v>3</v>
      </c>
      <c r="CL154" s="1">
        <f t="shared" si="18"/>
        <v>6.7222222222222223</v>
      </c>
      <c r="CM154" s="1">
        <f t="shared" si="19"/>
        <v>13.444444444444445</v>
      </c>
      <c r="CO154" t="str">
        <f>IF(H154&gt;Tolerances!$C$15, "High Sat", "Low Sat")</f>
        <v>High Sat</v>
      </c>
      <c r="CP154" t="str">
        <f>IF(CM154&lt;Tolerances!$D$15, "High EL", "Low EL")</f>
        <v>Low EL</v>
      </c>
      <c r="CQ154" t="str">
        <f t="shared" si="20"/>
        <v>Mercenary</v>
      </c>
      <c r="CR154" t="b">
        <f>IF(AND(CM154&lt;Tolerances!$D$19,'Respondent data Original'!H688&gt;Tolerances!$C$19),"Enthusiast",IF(AND(CM154&gt;Tolerances!$D$20,'Respondent data Original'!H688&lt;Tolerances!$C$20),"Agitator"))</f>
        <v>0</v>
      </c>
    </row>
    <row r="155" spans="1:96">
      <c r="A155">
        <v>902</v>
      </c>
      <c r="B155" t="s">
        <v>70</v>
      </c>
      <c r="C155">
        <v>3</v>
      </c>
      <c r="D155">
        <v>1</v>
      </c>
      <c r="E155">
        <v>15</v>
      </c>
      <c r="F155">
        <v>1</v>
      </c>
      <c r="G155">
        <v>3</v>
      </c>
      <c r="H155">
        <v>8</v>
      </c>
      <c r="J155">
        <v>9</v>
      </c>
      <c r="L155">
        <v>9</v>
      </c>
      <c r="N155">
        <v>9</v>
      </c>
      <c r="P155">
        <v>6</v>
      </c>
      <c r="Q155">
        <v>3</v>
      </c>
      <c r="R155">
        <v>2</v>
      </c>
      <c r="S155">
        <v>2</v>
      </c>
      <c r="T155">
        <v>2</v>
      </c>
      <c r="U155">
        <v>2</v>
      </c>
      <c r="V155">
        <v>3</v>
      </c>
      <c r="W155">
        <v>3</v>
      </c>
      <c r="X155">
        <v>3</v>
      </c>
      <c r="Y155">
        <v>2</v>
      </c>
      <c r="Z155">
        <v>3</v>
      </c>
      <c r="AA155">
        <v>2</v>
      </c>
      <c r="AB155">
        <v>3</v>
      </c>
      <c r="AC155">
        <v>2</v>
      </c>
      <c r="AD155">
        <v>2</v>
      </c>
      <c r="AE155">
        <v>3</v>
      </c>
      <c r="AF155">
        <v>8</v>
      </c>
      <c r="AG155">
        <v>3</v>
      </c>
      <c r="AH155">
        <v>3</v>
      </c>
      <c r="AI155">
        <v>2</v>
      </c>
      <c r="AJ155">
        <v>3</v>
      </c>
      <c r="AK155">
        <v>2</v>
      </c>
      <c r="AL155">
        <v>2</v>
      </c>
      <c r="AM155">
        <v>2</v>
      </c>
      <c r="AN155">
        <v>3</v>
      </c>
      <c r="AO155">
        <v>3</v>
      </c>
      <c r="AP155">
        <v>3</v>
      </c>
      <c r="AQ155">
        <v>2</v>
      </c>
      <c r="AR155">
        <v>2</v>
      </c>
      <c r="AS155">
        <v>2</v>
      </c>
      <c r="AT155">
        <v>1</v>
      </c>
      <c r="AU155">
        <v>4</v>
      </c>
      <c r="AV155">
        <v>1</v>
      </c>
      <c r="AW155">
        <v>8</v>
      </c>
      <c r="AX155">
        <v>7</v>
      </c>
      <c r="AY155">
        <v>8</v>
      </c>
      <c r="AZ155">
        <v>7</v>
      </c>
      <c r="BA155">
        <v>7</v>
      </c>
      <c r="BB155">
        <v>9</v>
      </c>
      <c r="BC155">
        <v>8</v>
      </c>
      <c r="BD155">
        <v>9</v>
      </c>
      <c r="BE155">
        <v>8</v>
      </c>
      <c r="BF155">
        <v>5</v>
      </c>
      <c r="BG155">
        <v>4</v>
      </c>
      <c r="BH155">
        <v>3</v>
      </c>
      <c r="BI155">
        <v>4</v>
      </c>
      <c r="BJ155">
        <v>4</v>
      </c>
      <c r="BK155">
        <v>1</v>
      </c>
      <c r="BL155">
        <v>3</v>
      </c>
      <c r="BM155">
        <v>3</v>
      </c>
      <c r="BN155">
        <v>2</v>
      </c>
      <c r="BO155">
        <v>10</v>
      </c>
      <c r="BX155">
        <v>2</v>
      </c>
      <c r="CF155">
        <v>18</v>
      </c>
      <c r="CH155">
        <f t="shared" si="14"/>
        <v>2</v>
      </c>
      <c r="CI155" s="1">
        <f t="shared" si="15"/>
        <v>3.9444444444444446</v>
      </c>
      <c r="CJ155">
        <f t="shared" si="16"/>
        <v>3</v>
      </c>
      <c r="CK155">
        <f t="shared" si="17"/>
        <v>3</v>
      </c>
      <c r="CL155" s="1">
        <f t="shared" si="18"/>
        <v>6.9444444444444446</v>
      </c>
      <c r="CM155" s="1">
        <f t="shared" si="19"/>
        <v>13.888888888888889</v>
      </c>
      <c r="CO155" t="str">
        <f>IF(H155&gt;Tolerances!$C$15, "High Sat", "Low Sat")</f>
        <v>High Sat</v>
      </c>
      <c r="CP155" t="str">
        <f>IF(CM155&lt;Tolerances!$D$15, "High EL", "Low EL")</f>
        <v>Low EL</v>
      </c>
      <c r="CQ155" t="str">
        <f t="shared" si="20"/>
        <v>Mercenary</v>
      </c>
      <c r="CR155" t="b">
        <f>IF(AND(CM155&lt;Tolerances!$D$19,'Respondent data Original'!H695&gt;Tolerances!$C$19),"Enthusiast",IF(AND(CM155&gt;Tolerances!$D$20,'Respondent data Original'!H695&lt;Tolerances!$C$20),"Agitator"))</f>
        <v>0</v>
      </c>
    </row>
    <row r="156" spans="1:96">
      <c r="A156">
        <v>906</v>
      </c>
      <c r="B156" t="s">
        <v>70</v>
      </c>
      <c r="C156">
        <v>5</v>
      </c>
      <c r="D156">
        <v>1</v>
      </c>
      <c r="E156">
        <v>15</v>
      </c>
      <c r="F156">
        <v>1</v>
      </c>
      <c r="G156">
        <v>1</v>
      </c>
      <c r="H156">
        <v>11</v>
      </c>
      <c r="J156">
        <v>10</v>
      </c>
      <c r="L156">
        <v>11</v>
      </c>
      <c r="N156">
        <v>10</v>
      </c>
      <c r="P156">
        <v>4</v>
      </c>
      <c r="Q156">
        <v>1</v>
      </c>
      <c r="R156">
        <v>2</v>
      </c>
      <c r="S156">
        <v>1</v>
      </c>
      <c r="T156">
        <v>3</v>
      </c>
      <c r="U156">
        <v>3</v>
      </c>
      <c r="V156">
        <v>2</v>
      </c>
      <c r="W156">
        <v>2</v>
      </c>
      <c r="X156">
        <v>1</v>
      </c>
      <c r="Y156">
        <v>1</v>
      </c>
      <c r="Z156">
        <v>4</v>
      </c>
      <c r="AA156">
        <v>1</v>
      </c>
      <c r="AB156">
        <v>3</v>
      </c>
      <c r="AC156">
        <v>5</v>
      </c>
      <c r="AD156">
        <v>4</v>
      </c>
      <c r="AE156">
        <v>4</v>
      </c>
      <c r="AF156">
        <v>9</v>
      </c>
      <c r="AG156">
        <v>1</v>
      </c>
      <c r="AI156">
        <v>1</v>
      </c>
      <c r="AJ156">
        <v>3</v>
      </c>
      <c r="AK156">
        <v>4</v>
      </c>
      <c r="AL156">
        <v>1</v>
      </c>
      <c r="AM156">
        <v>3</v>
      </c>
      <c r="AN156">
        <v>1</v>
      </c>
      <c r="AO156">
        <v>1</v>
      </c>
      <c r="AP156">
        <v>2</v>
      </c>
      <c r="AQ156">
        <v>1</v>
      </c>
      <c r="AR156">
        <v>3</v>
      </c>
      <c r="AS156">
        <v>4</v>
      </c>
      <c r="AT156">
        <v>2</v>
      </c>
      <c r="AU156">
        <v>4</v>
      </c>
      <c r="AV156">
        <v>3</v>
      </c>
      <c r="AW156">
        <v>6</v>
      </c>
      <c r="AX156">
        <v>9</v>
      </c>
      <c r="AY156">
        <v>7</v>
      </c>
      <c r="AZ156">
        <v>6</v>
      </c>
      <c r="BA156">
        <v>7</v>
      </c>
      <c r="BB156">
        <v>3</v>
      </c>
      <c r="BC156">
        <v>8</v>
      </c>
      <c r="BD156">
        <v>11</v>
      </c>
      <c r="BE156">
        <v>1</v>
      </c>
      <c r="BF156">
        <v>12</v>
      </c>
      <c r="BG156">
        <v>12</v>
      </c>
      <c r="BH156">
        <v>12</v>
      </c>
      <c r="BI156">
        <v>12</v>
      </c>
      <c r="BJ156">
        <v>12</v>
      </c>
      <c r="BK156">
        <v>1</v>
      </c>
      <c r="BL156">
        <v>3</v>
      </c>
      <c r="BM156">
        <v>3</v>
      </c>
      <c r="BN156">
        <v>3</v>
      </c>
      <c r="BO156">
        <v>4</v>
      </c>
      <c r="BP156">
        <v>2</v>
      </c>
      <c r="BQ156">
        <v>5</v>
      </c>
      <c r="BR156">
        <v>7</v>
      </c>
      <c r="BS156">
        <v>6</v>
      </c>
      <c r="BX156">
        <v>2</v>
      </c>
      <c r="CF156">
        <v>19</v>
      </c>
      <c r="CH156">
        <f t="shared" si="14"/>
        <v>2</v>
      </c>
      <c r="CI156" s="1">
        <f t="shared" si="15"/>
        <v>3.2222222222222223</v>
      </c>
      <c r="CJ156">
        <f t="shared" si="16"/>
        <v>3</v>
      </c>
      <c r="CK156">
        <f t="shared" si="17"/>
        <v>3</v>
      </c>
      <c r="CL156" s="1">
        <f t="shared" si="18"/>
        <v>6.2222222222222223</v>
      </c>
      <c r="CM156" s="1">
        <f t="shared" si="19"/>
        <v>12.444444444444445</v>
      </c>
      <c r="CO156" t="str">
        <f>IF(H156&gt;Tolerances!$C$5, "High Sat", "Low Sat")</f>
        <v>High Sat</v>
      </c>
      <c r="CP156" t="str">
        <f>IF(CM156&lt;Tolerances!$D$5, "High EL", "Low EL")</f>
        <v>Low EL</v>
      </c>
      <c r="CQ156" t="str">
        <f t="shared" si="20"/>
        <v>Mercenary</v>
      </c>
      <c r="CR156" t="b">
        <f>IF(AND(CM156&lt;Tolerances!$D$9,'Respondent data Original'!H701&gt;Tolerances!$C$9),"Enthusiast",IF(AND(CM156&gt;Tolerances!$D$10,'Respondent data Original'!H701&lt;Tolerances!$C$10),"Agitator"))</f>
        <v>0</v>
      </c>
    </row>
    <row r="157" spans="1:96">
      <c r="A157">
        <v>943</v>
      </c>
      <c r="B157" t="s">
        <v>70</v>
      </c>
      <c r="C157">
        <v>4</v>
      </c>
      <c r="D157">
        <v>2</v>
      </c>
      <c r="E157">
        <v>15</v>
      </c>
      <c r="F157">
        <v>1</v>
      </c>
      <c r="G157">
        <v>1</v>
      </c>
      <c r="H157">
        <v>9</v>
      </c>
      <c r="J157">
        <v>11</v>
      </c>
      <c r="L157">
        <v>8</v>
      </c>
      <c r="O157">
        <v>1</v>
      </c>
      <c r="P157">
        <v>6</v>
      </c>
      <c r="Q157">
        <v>1</v>
      </c>
      <c r="R157">
        <v>2</v>
      </c>
      <c r="S157">
        <v>1</v>
      </c>
      <c r="T157">
        <v>2</v>
      </c>
      <c r="U157">
        <v>3</v>
      </c>
      <c r="V157">
        <v>1</v>
      </c>
      <c r="W157">
        <v>4</v>
      </c>
      <c r="X157">
        <v>1</v>
      </c>
      <c r="Y157">
        <v>1</v>
      </c>
      <c r="Z157">
        <v>2</v>
      </c>
      <c r="AA157">
        <v>1</v>
      </c>
      <c r="AB157">
        <v>3</v>
      </c>
      <c r="AC157">
        <v>4</v>
      </c>
      <c r="AD157">
        <v>4</v>
      </c>
      <c r="AE157">
        <v>3</v>
      </c>
      <c r="AF157">
        <v>7</v>
      </c>
      <c r="AG157">
        <v>2</v>
      </c>
      <c r="AH157">
        <v>1</v>
      </c>
      <c r="AI157">
        <v>2</v>
      </c>
      <c r="AJ157">
        <v>2</v>
      </c>
      <c r="AK157">
        <v>3</v>
      </c>
      <c r="AL157">
        <v>2</v>
      </c>
      <c r="AM157">
        <v>4</v>
      </c>
      <c r="AN157">
        <v>1</v>
      </c>
      <c r="AO157">
        <v>2</v>
      </c>
      <c r="AP157">
        <v>2</v>
      </c>
      <c r="AQ157">
        <v>2</v>
      </c>
      <c r="AR157">
        <v>3</v>
      </c>
      <c r="AS157">
        <v>3</v>
      </c>
      <c r="AT157">
        <v>2</v>
      </c>
      <c r="AU157">
        <v>3</v>
      </c>
      <c r="AV157">
        <v>1</v>
      </c>
      <c r="AW157">
        <v>6</v>
      </c>
      <c r="AX157">
        <v>9</v>
      </c>
      <c r="AY157">
        <v>11</v>
      </c>
      <c r="AZ157">
        <v>10</v>
      </c>
      <c r="BA157">
        <v>10</v>
      </c>
      <c r="BB157">
        <v>11</v>
      </c>
      <c r="BC157">
        <v>2</v>
      </c>
      <c r="BD157">
        <v>11</v>
      </c>
      <c r="BE157">
        <v>7</v>
      </c>
      <c r="BF157">
        <v>12</v>
      </c>
      <c r="BG157">
        <v>12</v>
      </c>
      <c r="BH157">
        <v>12</v>
      </c>
      <c r="BI157">
        <v>12</v>
      </c>
      <c r="BJ157">
        <v>12</v>
      </c>
      <c r="BK157">
        <v>1</v>
      </c>
      <c r="BL157">
        <v>5</v>
      </c>
      <c r="BM157">
        <v>5</v>
      </c>
      <c r="BN157">
        <v>5</v>
      </c>
      <c r="BO157">
        <v>10</v>
      </c>
      <c r="BX157">
        <v>1</v>
      </c>
      <c r="BY157">
        <v>6</v>
      </c>
      <c r="BZ157">
        <v>2</v>
      </c>
      <c r="CF157">
        <v>21</v>
      </c>
      <c r="CH157">
        <f t="shared" si="14"/>
        <v>1</v>
      </c>
      <c r="CI157" s="1">
        <f t="shared" si="15"/>
        <v>4.2777777777777777</v>
      </c>
      <c r="CJ157">
        <f t="shared" si="16"/>
        <v>5</v>
      </c>
      <c r="CK157">
        <f t="shared" si="17"/>
        <v>1</v>
      </c>
      <c r="CL157" s="1">
        <f t="shared" si="18"/>
        <v>5.2777777777777777</v>
      </c>
      <c r="CM157" s="1">
        <f t="shared" si="19"/>
        <v>5.2777777777777777</v>
      </c>
      <c r="CO157" t="str">
        <f>IF(H157&gt;Tolerances!$C$5, "High Sat", "Low Sat")</f>
        <v>High Sat</v>
      </c>
      <c r="CP157" t="str">
        <f>IF(CM157&lt;Tolerances!$D$5, "High EL", "Low EL")</f>
        <v>High EL</v>
      </c>
      <c r="CQ157" t="str">
        <f t="shared" si="20"/>
        <v>Loyalist</v>
      </c>
      <c r="CR157" t="b">
        <f>IF(AND(CM157&lt;Tolerances!$D$9,'Respondent data Original'!H727&gt;Tolerances!$C$9),"Enthusiast",IF(AND(CM157&gt;Tolerances!$D$10,'Respondent data Original'!H727&lt;Tolerances!$C$10),"Agitator"))</f>
        <v>0</v>
      </c>
    </row>
    <row r="158" spans="1:96">
      <c r="A158">
        <v>909</v>
      </c>
      <c r="B158" t="s">
        <v>70</v>
      </c>
      <c r="C158">
        <v>4</v>
      </c>
      <c r="D158">
        <v>2</v>
      </c>
      <c r="E158">
        <v>15</v>
      </c>
      <c r="F158">
        <v>2</v>
      </c>
      <c r="G158">
        <v>2</v>
      </c>
      <c r="H158">
        <v>5</v>
      </c>
      <c r="J158">
        <v>5</v>
      </c>
      <c r="L158">
        <v>5</v>
      </c>
      <c r="N158">
        <v>4</v>
      </c>
      <c r="P158">
        <v>3</v>
      </c>
      <c r="Q158">
        <v>1</v>
      </c>
      <c r="R158">
        <v>1</v>
      </c>
      <c r="S158">
        <v>1</v>
      </c>
      <c r="T158">
        <v>3</v>
      </c>
      <c r="U158">
        <v>5</v>
      </c>
      <c r="V158">
        <v>1</v>
      </c>
      <c r="W158">
        <v>2</v>
      </c>
      <c r="X158">
        <v>1</v>
      </c>
      <c r="Y158">
        <v>3</v>
      </c>
      <c r="Z158">
        <v>5</v>
      </c>
      <c r="AA158">
        <v>1</v>
      </c>
      <c r="AB158">
        <v>1</v>
      </c>
      <c r="AC158">
        <v>2</v>
      </c>
      <c r="AD158">
        <v>3</v>
      </c>
      <c r="AE158">
        <v>3</v>
      </c>
      <c r="AF158">
        <v>4</v>
      </c>
      <c r="AG158">
        <v>4</v>
      </c>
      <c r="AH158">
        <v>1</v>
      </c>
      <c r="AI158">
        <v>1</v>
      </c>
      <c r="AJ158">
        <v>2</v>
      </c>
      <c r="AK158">
        <v>3</v>
      </c>
      <c r="AL158">
        <v>5</v>
      </c>
      <c r="AM158">
        <v>5</v>
      </c>
      <c r="AN158">
        <v>5</v>
      </c>
      <c r="AO158">
        <v>2</v>
      </c>
      <c r="AP158">
        <v>4</v>
      </c>
      <c r="AQ158">
        <v>5</v>
      </c>
      <c r="AR158">
        <v>5</v>
      </c>
      <c r="AS158">
        <v>5</v>
      </c>
      <c r="AT158">
        <v>5</v>
      </c>
      <c r="AU158">
        <v>4</v>
      </c>
      <c r="AV158">
        <v>1</v>
      </c>
      <c r="AW158">
        <v>8</v>
      </c>
      <c r="AX158">
        <v>11</v>
      </c>
      <c r="AY158">
        <v>9</v>
      </c>
      <c r="AZ158">
        <v>9</v>
      </c>
      <c r="BA158">
        <v>8</v>
      </c>
      <c r="BB158">
        <v>8</v>
      </c>
      <c r="BC158">
        <v>1</v>
      </c>
      <c r="BD158">
        <v>11</v>
      </c>
      <c r="BE158">
        <v>1</v>
      </c>
      <c r="BF158">
        <v>10</v>
      </c>
      <c r="BG158">
        <v>12</v>
      </c>
      <c r="BH158">
        <v>10</v>
      </c>
      <c r="BI158">
        <v>10</v>
      </c>
      <c r="BJ158">
        <v>10</v>
      </c>
      <c r="BK158">
        <v>6</v>
      </c>
      <c r="BL158">
        <v>3</v>
      </c>
      <c r="BM158">
        <v>2</v>
      </c>
      <c r="BN158">
        <v>2</v>
      </c>
      <c r="BO158">
        <v>7</v>
      </c>
      <c r="BP158">
        <v>6</v>
      </c>
      <c r="BX158">
        <v>2</v>
      </c>
      <c r="CF158">
        <v>13</v>
      </c>
      <c r="CH158">
        <f t="shared" si="14"/>
        <v>2</v>
      </c>
      <c r="CI158" s="1">
        <f t="shared" si="15"/>
        <v>3.6666666666666665</v>
      </c>
      <c r="CJ158">
        <f t="shared" si="16"/>
        <v>3</v>
      </c>
      <c r="CK158">
        <f t="shared" si="17"/>
        <v>3</v>
      </c>
      <c r="CL158" s="1">
        <f t="shared" si="18"/>
        <v>6.6666666666666661</v>
      </c>
      <c r="CM158" s="1">
        <f t="shared" si="19"/>
        <v>13.333333333333332</v>
      </c>
      <c r="CO158" t="str">
        <f>IF(H158&gt;Tolerances!$C$15, "High Sat", "Low Sat")</f>
        <v>Low Sat</v>
      </c>
      <c r="CP158" t="str">
        <f>IF(CM158&lt;Tolerances!$D$15, "High EL", "Low EL")</f>
        <v>Low EL</v>
      </c>
      <c r="CQ158" t="str">
        <f t="shared" si="20"/>
        <v>Defector</v>
      </c>
      <c r="CR158" t="b">
        <f>IF(AND(CM158&lt;Tolerances!$D$19,'Respondent data Original'!H731&gt;Tolerances!$C$19),"Enthusiast",IF(AND(CM158&gt;Tolerances!$D$20,'Respondent data Original'!H731&lt;Tolerances!$C$20),"Agitator"))</f>
        <v>0</v>
      </c>
    </row>
    <row r="159" spans="1:96">
      <c r="A159">
        <v>955</v>
      </c>
      <c r="B159" t="s">
        <v>70</v>
      </c>
      <c r="C159">
        <v>4</v>
      </c>
      <c r="D159">
        <v>1</v>
      </c>
      <c r="E159">
        <v>15</v>
      </c>
      <c r="F159">
        <v>1</v>
      </c>
      <c r="G159">
        <v>4</v>
      </c>
      <c r="H159">
        <v>7</v>
      </c>
      <c r="J159">
        <v>6</v>
      </c>
      <c r="L159">
        <v>7</v>
      </c>
      <c r="N159">
        <v>7</v>
      </c>
      <c r="P159">
        <v>6</v>
      </c>
      <c r="Q159">
        <v>1</v>
      </c>
      <c r="S159">
        <v>2</v>
      </c>
      <c r="T159">
        <v>1</v>
      </c>
      <c r="V159">
        <v>3</v>
      </c>
      <c r="W159">
        <v>3</v>
      </c>
      <c r="X159">
        <v>1</v>
      </c>
      <c r="Y159">
        <v>2</v>
      </c>
      <c r="Z159">
        <v>2</v>
      </c>
      <c r="AA159">
        <v>2</v>
      </c>
      <c r="AB159">
        <v>3</v>
      </c>
      <c r="AC159">
        <v>3</v>
      </c>
      <c r="AD159">
        <v>5</v>
      </c>
      <c r="AE159">
        <v>3</v>
      </c>
      <c r="AF159">
        <v>1</v>
      </c>
      <c r="AG159">
        <v>4</v>
      </c>
      <c r="AI159">
        <v>1</v>
      </c>
      <c r="AJ159">
        <v>3</v>
      </c>
      <c r="AL159">
        <v>4</v>
      </c>
      <c r="AM159">
        <v>4</v>
      </c>
      <c r="AN159">
        <v>2</v>
      </c>
      <c r="AO159">
        <v>2</v>
      </c>
      <c r="AP159">
        <v>2</v>
      </c>
      <c r="AQ159">
        <v>3</v>
      </c>
      <c r="AR159">
        <v>4</v>
      </c>
      <c r="AS159">
        <v>4</v>
      </c>
      <c r="AU159">
        <v>4</v>
      </c>
      <c r="AV159">
        <v>2</v>
      </c>
      <c r="AW159">
        <v>9</v>
      </c>
      <c r="AX159">
        <v>10</v>
      </c>
      <c r="AY159">
        <v>9</v>
      </c>
      <c r="AZ159">
        <v>9</v>
      </c>
      <c r="BA159">
        <v>8</v>
      </c>
      <c r="BB159">
        <v>8</v>
      </c>
      <c r="BC159">
        <v>7</v>
      </c>
      <c r="BD159">
        <v>9</v>
      </c>
      <c r="BE159">
        <v>1</v>
      </c>
      <c r="BF159">
        <v>12</v>
      </c>
      <c r="BG159">
        <v>12</v>
      </c>
      <c r="BH159">
        <v>12</v>
      </c>
      <c r="BI159">
        <v>12</v>
      </c>
      <c r="BJ159">
        <v>12</v>
      </c>
      <c r="BK159">
        <v>1</v>
      </c>
      <c r="BL159">
        <v>3</v>
      </c>
      <c r="BM159">
        <v>2</v>
      </c>
      <c r="BN159">
        <v>2</v>
      </c>
      <c r="BO159">
        <v>3</v>
      </c>
      <c r="BP159">
        <v>7</v>
      </c>
      <c r="BX159">
        <v>2</v>
      </c>
      <c r="CF159">
        <v>14</v>
      </c>
      <c r="CH159">
        <f t="shared" si="14"/>
        <v>2</v>
      </c>
      <c r="CI159" s="1">
        <f t="shared" si="15"/>
        <v>3.8888888888888888</v>
      </c>
      <c r="CJ159">
        <f t="shared" si="16"/>
        <v>3</v>
      </c>
      <c r="CK159">
        <f t="shared" si="17"/>
        <v>3</v>
      </c>
      <c r="CL159" s="1">
        <f t="shared" si="18"/>
        <v>6.8888888888888893</v>
      </c>
      <c r="CM159" s="1">
        <f t="shared" si="19"/>
        <v>13.777777777777779</v>
      </c>
      <c r="CO159" t="str">
        <f>IF(H159&gt;Tolerances!$C$5, "High Sat", "Low Sat")</f>
        <v>Low Sat</v>
      </c>
      <c r="CP159" t="str">
        <f>IF(CM159&lt;Tolerances!$D$5, "High EL", "Low EL")</f>
        <v>Low EL</v>
      </c>
      <c r="CQ159" t="str">
        <f t="shared" si="20"/>
        <v>Defector</v>
      </c>
      <c r="CR159" t="b">
        <f>IF(AND(CM159&lt;Tolerances!$D$9,'Respondent data Original'!H733&gt;Tolerances!$C$9),"Enthusiast",IF(AND(CM159&gt;Tolerances!$D$10,'Respondent data Original'!H733&lt;Tolerances!$C$10),"Agitator"))</f>
        <v>0</v>
      </c>
    </row>
    <row r="160" spans="1:96">
      <c r="A160">
        <v>958</v>
      </c>
      <c r="B160" t="s">
        <v>70</v>
      </c>
      <c r="C160">
        <v>4</v>
      </c>
      <c r="D160">
        <v>2</v>
      </c>
      <c r="E160">
        <v>15</v>
      </c>
      <c r="F160">
        <v>1</v>
      </c>
      <c r="G160">
        <v>2</v>
      </c>
      <c r="H160">
        <v>11</v>
      </c>
      <c r="J160">
        <v>11</v>
      </c>
      <c r="L160">
        <v>11</v>
      </c>
      <c r="N160">
        <v>7</v>
      </c>
      <c r="P160">
        <v>6</v>
      </c>
      <c r="Q160">
        <v>1</v>
      </c>
      <c r="R160">
        <v>4</v>
      </c>
      <c r="S160">
        <v>3</v>
      </c>
      <c r="T160">
        <v>3</v>
      </c>
      <c r="U160">
        <v>3</v>
      </c>
      <c r="V160">
        <v>1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1</v>
      </c>
      <c r="AD160">
        <v>3</v>
      </c>
      <c r="AE160">
        <v>1</v>
      </c>
      <c r="AF160">
        <v>5</v>
      </c>
      <c r="AG160">
        <v>1</v>
      </c>
      <c r="AH160">
        <v>4</v>
      </c>
      <c r="AI160">
        <v>3</v>
      </c>
      <c r="AJ160">
        <v>3</v>
      </c>
      <c r="AK160">
        <v>3</v>
      </c>
      <c r="AL160">
        <v>1</v>
      </c>
      <c r="AM160">
        <v>3</v>
      </c>
      <c r="AN160">
        <v>1</v>
      </c>
      <c r="AO160">
        <v>2</v>
      </c>
      <c r="AP160">
        <v>1</v>
      </c>
      <c r="AQ160">
        <v>1</v>
      </c>
      <c r="AR160">
        <v>1</v>
      </c>
      <c r="AS160">
        <v>3</v>
      </c>
      <c r="AT160">
        <v>3</v>
      </c>
      <c r="AU160">
        <v>1</v>
      </c>
      <c r="AV160">
        <v>1</v>
      </c>
      <c r="AW160">
        <v>6</v>
      </c>
      <c r="AX160">
        <v>10</v>
      </c>
      <c r="AY160">
        <v>6</v>
      </c>
      <c r="AZ160">
        <v>6</v>
      </c>
      <c r="BA160">
        <v>6</v>
      </c>
      <c r="BB160">
        <v>8</v>
      </c>
      <c r="BC160">
        <v>2</v>
      </c>
      <c r="BD160">
        <v>11</v>
      </c>
      <c r="BE160">
        <v>3</v>
      </c>
      <c r="BF160">
        <v>1</v>
      </c>
      <c r="BG160">
        <v>5</v>
      </c>
      <c r="BH160">
        <v>2</v>
      </c>
      <c r="BI160">
        <v>2</v>
      </c>
      <c r="BJ160">
        <v>1</v>
      </c>
      <c r="BK160">
        <v>2</v>
      </c>
      <c r="BL160">
        <v>4</v>
      </c>
      <c r="BM160">
        <v>3</v>
      </c>
      <c r="BN160">
        <v>3</v>
      </c>
      <c r="BO160">
        <v>10</v>
      </c>
      <c r="BX160">
        <v>1</v>
      </c>
      <c r="BY160">
        <v>6</v>
      </c>
      <c r="CF160">
        <v>13</v>
      </c>
      <c r="CH160">
        <f t="shared" si="14"/>
        <v>1</v>
      </c>
      <c r="CI160" s="1">
        <f t="shared" si="15"/>
        <v>3.2222222222222223</v>
      </c>
      <c r="CJ160">
        <f t="shared" si="16"/>
        <v>4</v>
      </c>
      <c r="CK160">
        <f t="shared" si="17"/>
        <v>2</v>
      </c>
      <c r="CL160" s="1">
        <f t="shared" si="18"/>
        <v>5.2222222222222223</v>
      </c>
      <c r="CM160" s="1">
        <f t="shared" si="19"/>
        <v>5.2222222222222223</v>
      </c>
      <c r="CO160" t="str">
        <f>IF(H160&gt;Tolerances!$C$15, "High Sat", "Low Sat")</f>
        <v>High Sat</v>
      </c>
      <c r="CP160" t="str">
        <f>IF(CM160&lt;Tolerances!$D$15, "High EL", "Low EL")</f>
        <v>High EL</v>
      </c>
      <c r="CQ160" t="str">
        <f t="shared" si="20"/>
        <v>Loyalist</v>
      </c>
      <c r="CR160" t="b">
        <f>IF(AND(CM160&lt;Tolerances!$D$19,'Respondent data Original'!H738&gt;Tolerances!$C$19),"Enthusiast",IF(AND(CM160&gt;Tolerances!$D$20,'Respondent data Original'!H738&lt;Tolerances!$C$20),"Agitator"))</f>
        <v>0</v>
      </c>
    </row>
    <row r="161" spans="1:96">
      <c r="A161">
        <v>927</v>
      </c>
      <c r="B161" t="s">
        <v>70</v>
      </c>
      <c r="C161">
        <v>2</v>
      </c>
      <c r="D161">
        <v>2</v>
      </c>
      <c r="E161">
        <v>15</v>
      </c>
      <c r="F161">
        <v>2</v>
      </c>
      <c r="G161">
        <v>2</v>
      </c>
      <c r="H161">
        <v>9</v>
      </c>
      <c r="J161">
        <v>7</v>
      </c>
      <c r="L161">
        <v>7</v>
      </c>
      <c r="O161">
        <v>1</v>
      </c>
      <c r="P161">
        <v>6</v>
      </c>
      <c r="Q161">
        <v>1</v>
      </c>
      <c r="R161">
        <v>1</v>
      </c>
      <c r="S161">
        <v>1</v>
      </c>
      <c r="T161">
        <v>1</v>
      </c>
      <c r="U161">
        <v>4</v>
      </c>
      <c r="V161">
        <v>1</v>
      </c>
      <c r="W161">
        <v>2</v>
      </c>
      <c r="X161">
        <v>1</v>
      </c>
      <c r="Y161">
        <v>3</v>
      </c>
      <c r="Z161">
        <v>2</v>
      </c>
      <c r="AA161">
        <v>1</v>
      </c>
      <c r="AB161">
        <v>2</v>
      </c>
      <c r="AC161">
        <v>2</v>
      </c>
      <c r="AD161">
        <v>2</v>
      </c>
      <c r="AE161">
        <v>3</v>
      </c>
      <c r="AF161">
        <v>2</v>
      </c>
      <c r="AG161">
        <v>2</v>
      </c>
      <c r="AH161">
        <v>1</v>
      </c>
      <c r="AI161">
        <v>1</v>
      </c>
      <c r="AJ161">
        <v>2</v>
      </c>
      <c r="AK161">
        <v>2</v>
      </c>
      <c r="AL161">
        <v>2</v>
      </c>
      <c r="AM161">
        <v>3</v>
      </c>
      <c r="AN161">
        <v>1</v>
      </c>
      <c r="AO161">
        <v>3</v>
      </c>
      <c r="AP161">
        <v>2</v>
      </c>
      <c r="AQ161">
        <v>2</v>
      </c>
      <c r="AR161">
        <v>3</v>
      </c>
      <c r="AS161">
        <v>3</v>
      </c>
      <c r="AT161">
        <v>3</v>
      </c>
      <c r="AU161">
        <v>3</v>
      </c>
      <c r="AV161">
        <v>1</v>
      </c>
      <c r="AW161">
        <v>6</v>
      </c>
      <c r="AX161">
        <v>9</v>
      </c>
      <c r="AY161">
        <v>8</v>
      </c>
      <c r="AZ161">
        <v>9</v>
      </c>
      <c r="BA161">
        <v>7</v>
      </c>
      <c r="BB161">
        <v>8</v>
      </c>
      <c r="BC161">
        <v>11</v>
      </c>
      <c r="BD161">
        <v>11</v>
      </c>
      <c r="BE161">
        <v>3</v>
      </c>
      <c r="BF161">
        <v>12</v>
      </c>
      <c r="BG161">
        <v>12</v>
      </c>
      <c r="BH161">
        <v>12</v>
      </c>
      <c r="BI161">
        <v>12</v>
      </c>
      <c r="BJ161">
        <v>12</v>
      </c>
      <c r="BK161">
        <v>1</v>
      </c>
      <c r="BL161">
        <v>5</v>
      </c>
      <c r="BM161">
        <v>4</v>
      </c>
      <c r="BN161">
        <v>2</v>
      </c>
      <c r="BO161">
        <v>2</v>
      </c>
      <c r="BP161">
        <v>1</v>
      </c>
      <c r="BQ161">
        <v>5</v>
      </c>
      <c r="BX161">
        <v>1</v>
      </c>
      <c r="BY161">
        <v>7</v>
      </c>
      <c r="CF161">
        <v>21</v>
      </c>
      <c r="CH161">
        <f t="shared" si="14"/>
        <v>1</v>
      </c>
      <c r="CI161" s="1">
        <f t="shared" si="15"/>
        <v>4</v>
      </c>
      <c r="CJ161">
        <f t="shared" si="16"/>
        <v>5</v>
      </c>
      <c r="CK161">
        <f t="shared" si="17"/>
        <v>1</v>
      </c>
      <c r="CL161" s="1">
        <f t="shared" si="18"/>
        <v>5</v>
      </c>
      <c r="CM161" s="1">
        <f t="shared" si="19"/>
        <v>5</v>
      </c>
      <c r="CO161" t="str">
        <f>IF(H161&gt;Tolerances!$C$15, "High Sat", "Low Sat")</f>
        <v>High Sat</v>
      </c>
      <c r="CP161" t="str">
        <f>IF(CM161&lt;Tolerances!$D$15, "High EL", "Low EL")</f>
        <v>High EL</v>
      </c>
      <c r="CQ161" t="str">
        <f t="shared" si="20"/>
        <v>Loyalist</v>
      </c>
      <c r="CR161" t="b">
        <f>IF(AND(CM161&lt;Tolerances!$D$19,'Respondent data Original'!H745&gt;Tolerances!$C$19),"Enthusiast",IF(AND(CM161&gt;Tolerances!$D$20,'Respondent data Original'!H745&lt;Tolerances!$C$20),"Agitator"))</f>
        <v>0</v>
      </c>
    </row>
    <row r="162" spans="1:96">
      <c r="A162">
        <v>939</v>
      </c>
      <c r="B162" t="s">
        <v>70</v>
      </c>
      <c r="C162">
        <v>5</v>
      </c>
      <c r="D162">
        <v>1</v>
      </c>
      <c r="E162">
        <v>15</v>
      </c>
      <c r="F162">
        <v>2</v>
      </c>
      <c r="G162">
        <v>3</v>
      </c>
      <c r="H162">
        <v>8</v>
      </c>
      <c r="J162">
        <v>9</v>
      </c>
      <c r="L162">
        <v>8</v>
      </c>
      <c r="N162">
        <v>8</v>
      </c>
      <c r="P162">
        <v>4</v>
      </c>
      <c r="Q162">
        <v>1</v>
      </c>
      <c r="R162">
        <v>3</v>
      </c>
      <c r="S162">
        <v>2</v>
      </c>
      <c r="T162">
        <v>4</v>
      </c>
      <c r="U162">
        <v>2</v>
      </c>
      <c r="V162">
        <v>3</v>
      </c>
      <c r="W162">
        <v>2</v>
      </c>
      <c r="X162">
        <v>2</v>
      </c>
      <c r="Y162">
        <v>3</v>
      </c>
      <c r="Z162">
        <v>5</v>
      </c>
      <c r="AA162">
        <v>2</v>
      </c>
      <c r="AB162">
        <v>3</v>
      </c>
      <c r="AC162">
        <v>4</v>
      </c>
      <c r="AD162">
        <v>3</v>
      </c>
      <c r="AE162">
        <v>4</v>
      </c>
      <c r="AF162">
        <v>1</v>
      </c>
      <c r="AG162">
        <v>2</v>
      </c>
      <c r="AH162">
        <v>2</v>
      </c>
      <c r="AI162">
        <v>1</v>
      </c>
      <c r="AJ162">
        <v>5</v>
      </c>
      <c r="AK162">
        <v>3</v>
      </c>
      <c r="AL162">
        <v>3</v>
      </c>
      <c r="AN162">
        <v>2</v>
      </c>
      <c r="AO162">
        <v>2</v>
      </c>
      <c r="AP162">
        <v>3</v>
      </c>
      <c r="AQ162">
        <v>2</v>
      </c>
      <c r="AR162">
        <v>3</v>
      </c>
      <c r="AS162">
        <v>4</v>
      </c>
      <c r="AU162">
        <v>4</v>
      </c>
      <c r="AV162">
        <v>1</v>
      </c>
      <c r="AW162">
        <v>6</v>
      </c>
      <c r="AX162">
        <v>2</v>
      </c>
      <c r="AY162">
        <v>2</v>
      </c>
      <c r="AZ162">
        <v>6</v>
      </c>
      <c r="BA162">
        <v>3</v>
      </c>
      <c r="BB162">
        <v>6</v>
      </c>
      <c r="BC162">
        <v>3</v>
      </c>
      <c r="BD162">
        <v>5</v>
      </c>
      <c r="BE162">
        <v>5</v>
      </c>
      <c r="BF162">
        <v>3</v>
      </c>
      <c r="BG162">
        <v>12</v>
      </c>
      <c r="BH162">
        <v>3</v>
      </c>
      <c r="BI162">
        <v>12</v>
      </c>
      <c r="BJ162">
        <v>12</v>
      </c>
      <c r="BK162">
        <v>2</v>
      </c>
      <c r="BL162">
        <v>5</v>
      </c>
      <c r="BM162">
        <v>4</v>
      </c>
      <c r="BN162">
        <v>3</v>
      </c>
      <c r="BO162">
        <v>10</v>
      </c>
      <c r="BX162">
        <v>1</v>
      </c>
      <c r="BY162">
        <v>6</v>
      </c>
      <c r="BZ162">
        <v>2</v>
      </c>
      <c r="CA162">
        <v>5</v>
      </c>
      <c r="CB162">
        <v>7</v>
      </c>
      <c r="CF162">
        <v>17</v>
      </c>
      <c r="CH162">
        <f t="shared" si="14"/>
        <v>1</v>
      </c>
      <c r="CI162" s="1">
        <f t="shared" si="15"/>
        <v>2.1111111111111112</v>
      </c>
      <c r="CJ162">
        <f t="shared" si="16"/>
        <v>5</v>
      </c>
      <c r="CK162">
        <f t="shared" si="17"/>
        <v>1</v>
      </c>
      <c r="CL162" s="1">
        <f t="shared" si="18"/>
        <v>3.1111111111111112</v>
      </c>
      <c r="CM162" s="1">
        <f t="shared" si="19"/>
        <v>3.1111111111111112</v>
      </c>
      <c r="CO162" t="str">
        <f>IF(H162&gt;Tolerances!$C$5, "High Sat", "Low Sat")</f>
        <v>High Sat</v>
      </c>
      <c r="CP162" t="str">
        <f>IF(CM162&lt;Tolerances!$D$5, "High EL", "Low EL")</f>
        <v>High EL</v>
      </c>
      <c r="CQ162" t="str">
        <f t="shared" si="20"/>
        <v>Loyalist</v>
      </c>
      <c r="CR162" t="b">
        <f>IF(AND(CM162&lt;Tolerances!$D$9,'Respondent data Original'!H755&gt;Tolerances!$C$9),"Enthusiast",IF(AND(CM162&gt;Tolerances!$D$10,'Respondent data Original'!H755&lt;Tolerances!$C$10),"Agitator"))</f>
        <v>0</v>
      </c>
    </row>
    <row r="163" spans="1:96">
      <c r="A163">
        <v>975</v>
      </c>
      <c r="B163" t="s">
        <v>70</v>
      </c>
      <c r="C163">
        <v>2</v>
      </c>
      <c r="D163">
        <v>2</v>
      </c>
      <c r="E163">
        <v>15</v>
      </c>
      <c r="F163">
        <v>2</v>
      </c>
      <c r="G163">
        <v>4</v>
      </c>
      <c r="H163">
        <v>10</v>
      </c>
      <c r="J163">
        <v>11</v>
      </c>
      <c r="L163">
        <v>10</v>
      </c>
      <c r="N163">
        <v>11</v>
      </c>
      <c r="P163">
        <v>4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6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10</v>
      </c>
      <c r="AX163">
        <v>10</v>
      </c>
      <c r="AY163">
        <v>10</v>
      </c>
      <c r="AZ163">
        <v>8</v>
      </c>
      <c r="BA163">
        <v>10</v>
      </c>
      <c r="BB163">
        <v>10</v>
      </c>
      <c r="BC163">
        <v>11</v>
      </c>
      <c r="BD163">
        <v>10</v>
      </c>
      <c r="BE163">
        <v>2</v>
      </c>
      <c r="BF163">
        <v>3</v>
      </c>
      <c r="BG163">
        <v>3</v>
      </c>
      <c r="BH163">
        <v>2</v>
      </c>
      <c r="BI163">
        <v>2</v>
      </c>
      <c r="BJ163">
        <v>2</v>
      </c>
      <c r="BK163">
        <v>2</v>
      </c>
      <c r="BL163">
        <v>2</v>
      </c>
      <c r="BM163">
        <v>2</v>
      </c>
      <c r="BN163">
        <v>3</v>
      </c>
      <c r="BO163">
        <v>7</v>
      </c>
      <c r="BX163">
        <v>1</v>
      </c>
      <c r="BY163">
        <v>3</v>
      </c>
      <c r="CF163">
        <v>16</v>
      </c>
      <c r="CH163">
        <f t="shared" si="14"/>
        <v>1</v>
      </c>
      <c r="CI163" s="1">
        <f t="shared" si="15"/>
        <v>4.5</v>
      </c>
      <c r="CJ163">
        <f t="shared" si="16"/>
        <v>2</v>
      </c>
      <c r="CK163">
        <f t="shared" si="17"/>
        <v>4</v>
      </c>
      <c r="CL163" s="1">
        <f t="shared" si="18"/>
        <v>8.5</v>
      </c>
      <c r="CM163" s="1">
        <f t="shared" si="19"/>
        <v>8.5</v>
      </c>
      <c r="CO163" t="str">
        <f>IF(H163&gt;Tolerances!$C$15, "High Sat", "Low Sat")</f>
        <v>High Sat</v>
      </c>
      <c r="CP163" t="str">
        <f>IF(CM163&lt;Tolerances!$D$15, "High EL", "Low EL")</f>
        <v>High EL</v>
      </c>
      <c r="CQ163" t="str">
        <f t="shared" si="20"/>
        <v>Loyalist</v>
      </c>
      <c r="CR163" t="b">
        <f>IF(AND(CM163&lt;Tolerances!$D$19,'Respondent data Original'!H789&gt;Tolerances!$C$19),"Enthusiast",IF(AND(CM163&gt;Tolerances!$D$20,'Respondent data Original'!H789&lt;Tolerances!$C$20),"Agitator"))</f>
        <v>0</v>
      </c>
    </row>
    <row r="164" spans="1:96">
      <c r="A164">
        <v>997</v>
      </c>
      <c r="B164" t="s">
        <v>70</v>
      </c>
      <c r="C164">
        <v>5</v>
      </c>
      <c r="D164">
        <v>1</v>
      </c>
      <c r="E164">
        <v>15</v>
      </c>
      <c r="F164">
        <v>2</v>
      </c>
      <c r="G164">
        <v>2</v>
      </c>
      <c r="H164">
        <v>8</v>
      </c>
      <c r="J164">
        <v>8</v>
      </c>
      <c r="L164">
        <v>8</v>
      </c>
      <c r="N164">
        <v>8</v>
      </c>
      <c r="P164">
        <v>5</v>
      </c>
      <c r="Q164">
        <v>1</v>
      </c>
      <c r="R164">
        <v>1</v>
      </c>
      <c r="S164">
        <v>3</v>
      </c>
      <c r="T164">
        <v>1</v>
      </c>
      <c r="U164">
        <v>1</v>
      </c>
      <c r="V164">
        <v>3</v>
      </c>
      <c r="X164">
        <v>2</v>
      </c>
      <c r="Y164">
        <v>2</v>
      </c>
      <c r="Z164">
        <v>5</v>
      </c>
      <c r="AA164">
        <v>3</v>
      </c>
      <c r="AB164">
        <v>5</v>
      </c>
      <c r="AC164">
        <v>3</v>
      </c>
      <c r="AD164">
        <v>5</v>
      </c>
      <c r="AE164">
        <v>2</v>
      </c>
      <c r="AF164">
        <v>1</v>
      </c>
      <c r="AG164">
        <v>1</v>
      </c>
      <c r="AH164">
        <v>1</v>
      </c>
      <c r="AI164">
        <v>5</v>
      </c>
      <c r="AJ164">
        <v>2</v>
      </c>
      <c r="AK164">
        <v>3</v>
      </c>
      <c r="AL164">
        <v>3</v>
      </c>
      <c r="AM164">
        <v>5</v>
      </c>
      <c r="AN164">
        <v>2</v>
      </c>
      <c r="AO164">
        <v>3</v>
      </c>
      <c r="AP164">
        <v>5</v>
      </c>
      <c r="AQ164">
        <v>3</v>
      </c>
      <c r="AR164">
        <v>5</v>
      </c>
      <c r="AS164">
        <v>2</v>
      </c>
      <c r="AU164">
        <v>1</v>
      </c>
      <c r="AV164">
        <v>1</v>
      </c>
      <c r="AW164">
        <v>4</v>
      </c>
      <c r="AX164">
        <v>11</v>
      </c>
      <c r="AY164">
        <v>8</v>
      </c>
      <c r="AZ164">
        <v>7</v>
      </c>
      <c r="BA164">
        <v>11</v>
      </c>
      <c r="BB164">
        <v>1</v>
      </c>
      <c r="BC164">
        <v>8</v>
      </c>
      <c r="BD164">
        <v>11</v>
      </c>
      <c r="BE164">
        <v>1</v>
      </c>
      <c r="BF164">
        <v>2</v>
      </c>
      <c r="BG164">
        <v>12</v>
      </c>
      <c r="BH164">
        <v>3</v>
      </c>
      <c r="BI164">
        <v>12</v>
      </c>
      <c r="BJ164">
        <v>12</v>
      </c>
      <c r="BK164">
        <v>2</v>
      </c>
      <c r="BL164">
        <v>3</v>
      </c>
      <c r="BM164">
        <v>2</v>
      </c>
      <c r="BN164">
        <v>2</v>
      </c>
      <c r="BO164">
        <v>5</v>
      </c>
      <c r="BP164">
        <v>7</v>
      </c>
      <c r="BQ164">
        <v>1</v>
      </c>
      <c r="BR164">
        <v>4</v>
      </c>
      <c r="BX164">
        <v>2</v>
      </c>
      <c r="CF164">
        <v>21</v>
      </c>
      <c r="CH164">
        <f t="shared" si="14"/>
        <v>2</v>
      </c>
      <c r="CI164" s="1">
        <f t="shared" si="15"/>
        <v>3.4444444444444446</v>
      </c>
      <c r="CJ164">
        <f t="shared" si="16"/>
        <v>3</v>
      </c>
      <c r="CK164">
        <f t="shared" si="17"/>
        <v>3</v>
      </c>
      <c r="CL164" s="1">
        <f t="shared" si="18"/>
        <v>6.4444444444444446</v>
      </c>
      <c r="CM164" s="1">
        <f t="shared" si="19"/>
        <v>12.888888888888889</v>
      </c>
      <c r="CO164" t="str">
        <f>IF(H164&gt;Tolerances!$C$15, "High Sat", "Low Sat")</f>
        <v>High Sat</v>
      </c>
      <c r="CP164" t="str">
        <f>IF(CM164&lt;Tolerances!$D$15, "High EL", "Low EL")</f>
        <v>Low EL</v>
      </c>
      <c r="CQ164" t="str">
        <f t="shared" si="20"/>
        <v>Mercenary</v>
      </c>
      <c r="CR164" t="b">
        <f>IF(AND(CM164&lt;Tolerances!$D$19,'Respondent data Original'!H806&gt;Tolerances!$C$19),"Enthusiast",IF(AND(CM164&gt;Tolerances!$D$20,'Respondent data Original'!H806&lt;Tolerances!$C$20),"Agitator"))</f>
        <v>0</v>
      </c>
    </row>
    <row r="165" spans="1:96">
      <c r="A165">
        <v>999</v>
      </c>
      <c r="B165" t="s">
        <v>70</v>
      </c>
      <c r="C165">
        <v>2</v>
      </c>
      <c r="D165">
        <v>2</v>
      </c>
      <c r="E165">
        <v>15</v>
      </c>
      <c r="F165">
        <v>2</v>
      </c>
      <c r="G165">
        <v>3</v>
      </c>
      <c r="H165">
        <v>10</v>
      </c>
      <c r="J165">
        <v>10</v>
      </c>
      <c r="L165">
        <v>10</v>
      </c>
      <c r="N165">
        <v>10</v>
      </c>
      <c r="P165">
        <v>6</v>
      </c>
      <c r="Q165">
        <v>3</v>
      </c>
      <c r="R165">
        <v>3</v>
      </c>
      <c r="S165">
        <v>3</v>
      </c>
      <c r="T165">
        <v>3</v>
      </c>
      <c r="U165">
        <v>3</v>
      </c>
      <c r="V165">
        <v>3</v>
      </c>
      <c r="W165">
        <v>4</v>
      </c>
      <c r="X165">
        <v>3</v>
      </c>
      <c r="Y165">
        <v>3</v>
      </c>
      <c r="Z165">
        <v>3</v>
      </c>
      <c r="AA165">
        <v>3</v>
      </c>
      <c r="AB165">
        <v>3</v>
      </c>
      <c r="AC165">
        <v>3</v>
      </c>
      <c r="AD165">
        <v>3</v>
      </c>
      <c r="AE165">
        <v>3</v>
      </c>
      <c r="AF165">
        <v>3</v>
      </c>
      <c r="AG165">
        <v>3</v>
      </c>
      <c r="AH165">
        <v>3</v>
      </c>
      <c r="AI165">
        <v>3</v>
      </c>
      <c r="AJ165">
        <v>3</v>
      </c>
      <c r="AK165">
        <v>3</v>
      </c>
      <c r="AL165">
        <v>3</v>
      </c>
      <c r="AM165">
        <v>3</v>
      </c>
      <c r="AN165">
        <v>3</v>
      </c>
      <c r="AO165">
        <v>3</v>
      </c>
      <c r="AP165">
        <v>3</v>
      </c>
      <c r="AQ165">
        <v>3</v>
      </c>
      <c r="AR165">
        <v>3</v>
      </c>
      <c r="AS165">
        <v>3</v>
      </c>
      <c r="AT165">
        <v>3</v>
      </c>
      <c r="AU165">
        <v>3</v>
      </c>
      <c r="AV165">
        <v>1</v>
      </c>
      <c r="AW165">
        <v>6</v>
      </c>
      <c r="AX165">
        <v>6</v>
      </c>
      <c r="AY165">
        <v>5</v>
      </c>
      <c r="AZ165">
        <v>6</v>
      </c>
      <c r="BA165">
        <v>5</v>
      </c>
      <c r="BB165">
        <v>4</v>
      </c>
      <c r="BC165">
        <v>4</v>
      </c>
      <c r="BD165">
        <v>6</v>
      </c>
      <c r="BE165">
        <v>3</v>
      </c>
      <c r="BF165">
        <v>12</v>
      </c>
      <c r="BG165">
        <v>12</v>
      </c>
      <c r="BH165">
        <v>12</v>
      </c>
      <c r="BI165">
        <v>12</v>
      </c>
      <c r="BJ165">
        <v>12</v>
      </c>
      <c r="BK165">
        <v>1</v>
      </c>
      <c r="BL165">
        <v>4</v>
      </c>
      <c r="BM165">
        <v>3</v>
      </c>
      <c r="BN165">
        <v>2</v>
      </c>
      <c r="BO165">
        <v>10</v>
      </c>
      <c r="BX165">
        <v>1</v>
      </c>
      <c r="BY165">
        <v>6</v>
      </c>
      <c r="CF165">
        <v>16</v>
      </c>
      <c r="CH165">
        <f t="shared" si="14"/>
        <v>1</v>
      </c>
      <c r="CI165" s="1">
        <f t="shared" si="15"/>
        <v>2.5</v>
      </c>
      <c r="CJ165">
        <f t="shared" si="16"/>
        <v>4</v>
      </c>
      <c r="CK165">
        <f t="shared" si="17"/>
        <v>2</v>
      </c>
      <c r="CL165" s="1">
        <f t="shared" si="18"/>
        <v>4.5</v>
      </c>
      <c r="CM165" s="1">
        <f t="shared" si="19"/>
        <v>4.5</v>
      </c>
      <c r="CO165" t="str">
        <f>IF(H165&gt;Tolerances!$C$5, "High Sat", "Low Sat")</f>
        <v>High Sat</v>
      </c>
      <c r="CP165" t="str">
        <f>IF(CM165&lt;Tolerances!$D$5, "High EL", "Low EL")</f>
        <v>High EL</v>
      </c>
      <c r="CQ165" t="str">
        <f t="shared" si="20"/>
        <v>Loyalist</v>
      </c>
      <c r="CR165" t="str">
        <f>IF(AND(CM165&lt;Tolerances!$D$9,'Respondent data Original'!H808&gt;Tolerances!$C$9),"Enthusiast",IF(AND(CM165&gt;Tolerances!$D$10,'Respondent data Original'!H808&lt;Tolerances!$C$10),"Agitator"))</f>
        <v>Enthusiast</v>
      </c>
    </row>
    <row r="166" spans="1:96">
      <c r="A166">
        <v>1013</v>
      </c>
      <c r="B166" t="s">
        <v>70</v>
      </c>
      <c r="C166">
        <v>4</v>
      </c>
      <c r="D166">
        <v>2</v>
      </c>
      <c r="E166">
        <v>15</v>
      </c>
      <c r="F166">
        <v>2</v>
      </c>
      <c r="G166">
        <v>1</v>
      </c>
      <c r="H166">
        <v>8</v>
      </c>
      <c r="J166">
        <v>7</v>
      </c>
      <c r="L166">
        <v>9</v>
      </c>
      <c r="N166">
        <v>11</v>
      </c>
      <c r="P166">
        <v>3</v>
      </c>
      <c r="Q166">
        <v>1</v>
      </c>
      <c r="R166">
        <v>1</v>
      </c>
      <c r="S166">
        <v>1</v>
      </c>
      <c r="T166">
        <v>2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3</v>
      </c>
      <c r="AG166">
        <v>3</v>
      </c>
      <c r="AH166">
        <v>1</v>
      </c>
      <c r="AI166">
        <v>4</v>
      </c>
      <c r="AJ166">
        <v>2</v>
      </c>
      <c r="AK166">
        <v>3</v>
      </c>
      <c r="AL166">
        <v>3</v>
      </c>
      <c r="AM166">
        <v>3</v>
      </c>
      <c r="AN166">
        <v>3</v>
      </c>
      <c r="AO166">
        <v>3</v>
      </c>
      <c r="AP166">
        <v>3</v>
      </c>
      <c r="AQ166">
        <v>3</v>
      </c>
      <c r="AR166">
        <v>3</v>
      </c>
      <c r="AS166">
        <v>3</v>
      </c>
      <c r="AT166">
        <v>3</v>
      </c>
      <c r="AU166">
        <v>3</v>
      </c>
      <c r="AV166">
        <v>1</v>
      </c>
      <c r="AW166">
        <v>8</v>
      </c>
      <c r="AX166">
        <v>11</v>
      </c>
      <c r="AY166">
        <v>10</v>
      </c>
      <c r="AZ166">
        <v>6</v>
      </c>
      <c r="BA166">
        <v>7</v>
      </c>
      <c r="BB166">
        <v>6</v>
      </c>
      <c r="BC166">
        <v>8</v>
      </c>
      <c r="BD166">
        <v>11</v>
      </c>
      <c r="BE166">
        <v>1</v>
      </c>
      <c r="BF166">
        <v>12</v>
      </c>
      <c r="BG166">
        <v>12</v>
      </c>
      <c r="BH166">
        <v>2</v>
      </c>
      <c r="BI166">
        <v>12</v>
      </c>
      <c r="BJ166">
        <v>12</v>
      </c>
      <c r="BK166">
        <v>1</v>
      </c>
      <c r="BL166">
        <v>3</v>
      </c>
      <c r="BM166">
        <v>1</v>
      </c>
      <c r="BO166">
        <v>3</v>
      </c>
      <c r="BP166">
        <v>1</v>
      </c>
      <c r="BQ166">
        <v>4</v>
      </c>
      <c r="BR166">
        <v>7</v>
      </c>
      <c r="BS166">
        <v>5</v>
      </c>
      <c r="BX166">
        <v>1</v>
      </c>
      <c r="BY166">
        <v>3</v>
      </c>
      <c r="BZ166">
        <v>6</v>
      </c>
      <c r="CF166">
        <v>21</v>
      </c>
      <c r="CH166">
        <f t="shared" si="14"/>
        <v>1</v>
      </c>
      <c r="CI166" s="1">
        <f t="shared" si="15"/>
        <v>3.7777777777777777</v>
      </c>
      <c r="CJ166">
        <f t="shared" si="16"/>
        <v>3</v>
      </c>
      <c r="CK166">
        <f t="shared" si="17"/>
        <v>3</v>
      </c>
      <c r="CL166" s="1">
        <f t="shared" si="18"/>
        <v>6.7777777777777777</v>
      </c>
      <c r="CM166" s="1">
        <f t="shared" si="19"/>
        <v>6.7777777777777777</v>
      </c>
      <c r="CO166" t="str">
        <f>IF(H166&gt;Tolerances!$C$15, "High Sat", "Low Sat")</f>
        <v>High Sat</v>
      </c>
      <c r="CP166" t="str">
        <f>IF(CM166&lt;Tolerances!$D$15, "High EL", "Low EL")</f>
        <v>High EL</v>
      </c>
      <c r="CQ166" t="str">
        <f t="shared" si="20"/>
        <v>Loyalist</v>
      </c>
      <c r="CR166" t="b">
        <f>IF(AND(CM166&lt;Tolerances!$D$19,'Respondent data Original'!H819&gt;Tolerances!$C$19),"Enthusiast",IF(AND(CM166&gt;Tolerances!$D$20,'Respondent data Original'!H819&lt;Tolerances!$C$20),"Agitator"))</f>
        <v>0</v>
      </c>
    </row>
    <row r="167" spans="1:96">
      <c r="A167">
        <v>1028</v>
      </c>
      <c r="B167" t="s">
        <v>70</v>
      </c>
      <c r="C167">
        <v>2</v>
      </c>
      <c r="D167">
        <v>2</v>
      </c>
      <c r="E167">
        <v>15</v>
      </c>
      <c r="F167">
        <v>2</v>
      </c>
      <c r="G167">
        <v>2</v>
      </c>
      <c r="H167">
        <v>1</v>
      </c>
      <c r="J167">
        <v>1</v>
      </c>
      <c r="L167">
        <v>1</v>
      </c>
      <c r="N167">
        <v>1</v>
      </c>
      <c r="P167">
        <v>2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8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5</v>
      </c>
      <c r="AU167">
        <v>5</v>
      </c>
      <c r="AV167">
        <v>2</v>
      </c>
      <c r="AW167">
        <v>11</v>
      </c>
      <c r="AX167">
        <v>11</v>
      </c>
      <c r="AY167">
        <v>11</v>
      </c>
      <c r="AZ167">
        <v>11</v>
      </c>
      <c r="BA167">
        <v>11</v>
      </c>
      <c r="BB167">
        <v>11</v>
      </c>
      <c r="BC167">
        <v>11</v>
      </c>
      <c r="BD167">
        <v>11</v>
      </c>
      <c r="BE167">
        <v>11</v>
      </c>
      <c r="BF167">
        <v>11</v>
      </c>
      <c r="BG167">
        <v>11</v>
      </c>
      <c r="BH167">
        <v>11</v>
      </c>
      <c r="BI167">
        <v>11</v>
      </c>
      <c r="BJ167">
        <v>11</v>
      </c>
      <c r="BK167">
        <v>6</v>
      </c>
      <c r="BL167">
        <v>1</v>
      </c>
      <c r="BO167">
        <v>1</v>
      </c>
      <c r="BP167">
        <v>8</v>
      </c>
      <c r="BQ167">
        <v>5</v>
      </c>
      <c r="BR167">
        <v>6</v>
      </c>
      <c r="BS167">
        <v>2</v>
      </c>
      <c r="BT167">
        <v>7</v>
      </c>
      <c r="BU167">
        <v>4</v>
      </c>
      <c r="BV167">
        <v>3</v>
      </c>
      <c r="BX167">
        <v>3</v>
      </c>
      <c r="CF167">
        <v>18</v>
      </c>
      <c r="CH167">
        <f t="shared" si="14"/>
        <v>3</v>
      </c>
      <c r="CI167" s="1">
        <f t="shared" si="15"/>
        <v>5.5</v>
      </c>
      <c r="CJ167">
        <f t="shared" si="16"/>
        <v>1</v>
      </c>
      <c r="CK167">
        <f t="shared" si="17"/>
        <v>5</v>
      </c>
      <c r="CL167" s="1">
        <f t="shared" si="18"/>
        <v>10.5</v>
      </c>
      <c r="CM167" s="1">
        <f t="shared" si="19"/>
        <v>31.5</v>
      </c>
      <c r="CO167" t="str">
        <f>IF(H167&gt;Tolerances!$C$5, "High Sat", "Low Sat")</f>
        <v>Low Sat</v>
      </c>
      <c r="CP167" t="str">
        <f>IF(CM167&lt;Tolerances!$D$5, "High EL", "Low EL")</f>
        <v>Low EL</v>
      </c>
      <c r="CQ167" t="str">
        <f t="shared" si="20"/>
        <v>Defector</v>
      </c>
      <c r="CR167" t="b">
        <f>IF(AND(CM167&lt;Tolerances!$D$9,'Respondent data Original'!H833&gt;Tolerances!$C$9),"Enthusiast",IF(AND(CM167&gt;Tolerances!$D$10,'Respondent data Original'!H833&lt;Tolerances!$C$10),"Agitator"))</f>
        <v>0</v>
      </c>
    </row>
    <row r="168" spans="1:96">
      <c r="A168">
        <v>1088</v>
      </c>
      <c r="B168" t="s">
        <v>70</v>
      </c>
      <c r="C168">
        <v>5</v>
      </c>
      <c r="D168">
        <v>1</v>
      </c>
      <c r="E168">
        <v>15</v>
      </c>
      <c r="F168">
        <v>2</v>
      </c>
      <c r="G168">
        <v>3</v>
      </c>
      <c r="H168">
        <v>11</v>
      </c>
      <c r="J168">
        <v>11</v>
      </c>
      <c r="L168">
        <v>11</v>
      </c>
      <c r="N168">
        <v>11</v>
      </c>
      <c r="P168">
        <v>5</v>
      </c>
      <c r="Q168">
        <v>1</v>
      </c>
      <c r="R168">
        <v>1</v>
      </c>
      <c r="S168">
        <v>1</v>
      </c>
      <c r="T168">
        <v>1</v>
      </c>
      <c r="U168">
        <v>3</v>
      </c>
      <c r="V168">
        <v>1</v>
      </c>
      <c r="W168">
        <v>3</v>
      </c>
      <c r="X168">
        <v>1</v>
      </c>
      <c r="Y168">
        <v>1</v>
      </c>
      <c r="Z168">
        <v>3</v>
      </c>
      <c r="AA168">
        <v>1</v>
      </c>
      <c r="AB168">
        <v>1</v>
      </c>
      <c r="AC168">
        <v>3</v>
      </c>
      <c r="AD168">
        <v>1</v>
      </c>
      <c r="AE168">
        <v>3</v>
      </c>
      <c r="AF168">
        <v>6</v>
      </c>
      <c r="AG168">
        <v>1</v>
      </c>
      <c r="AH168">
        <v>1</v>
      </c>
      <c r="AI168">
        <v>1</v>
      </c>
      <c r="AJ168">
        <v>2</v>
      </c>
      <c r="AK168">
        <v>2</v>
      </c>
      <c r="AL168">
        <v>1</v>
      </c>
      <c r="AM168">
        <v>2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3</v>
      </c>
      <c r="AT168">
        <v>3</v>
      </c>
      <c r="AU168">
        <v>2</v>
      </c>
      <c r="AV168">
        <v>1</v>
      </c>
      <c r="AW168">
        <v>3</v>
      </c>
      <c r="AX168">
        <v>10</v>
      </c>
      <c r="AY168">
        <v>6</v>
      </c>
      <c r="AZ168">
        <v>9</v>
      </c>
      <c r="BA168">
        <v>9</v>
      </c>
      <c r="BB168">
        <v>7</v>
      </c>
      <c r="BC168">
        <v>4</v>
      </c>
      <c r="BD168">
        <v>11</v>
      </c>
      <c r="BE168">
        <v>1</v>
      </c>
      <c r="BF168">
        <v>1</v>
      </c>
      <c r="BG168">
        <v>6</v>
      </c>
      <c r="BH168">
        <v>6</v>
      </c>
      <c r="BI168">
        <v>6</v>
      </c>
      <c r="BJ168">
        <v>4</v>
      </c>
      <c r="BK168">
        <v>3</v>
      </c>
      <c r="BL168">
        <v>4</v>
      </c>
      <c r="BM168">
        <v>4</v>
      </c>
      <c r="BN168">
        <v>3</v>
      </c>
      <c r="BO168">
        <v>4</v>
      </c>
      <c r="BP168">
        <v>7</v>
      </c>
      <c r="BQ168">
        <v>5</v>
      </c>
      <c r="BX168">
        <v>1</v>
      </c>
      <c r="BY168">
        <v>1</v>
      </c>
      <c r="CF168">
        <v>17</v>
      </c>
      <c r="CH168">
        <f t="shared" si="14"/>
        <v>1</v>
      </c>
      <c r="CI168" s="1">
        <f t="shared" si="15"/>
        <v>3.3333333333333335</v>
      </c>
      <c r="CJ168">
        <f t="shared" si="16"/>
        <v>4</v>
      </c>
      <c r="CK168">
        <f t="shared" si="17"/>
        <v>2</v>
      </c>
      <c r="CL168" s="1">
        <f t="shared" si="18"/>
        <v>5.3333333333333339</v>
      </c>
      <c r="CM168" s="1">
        <f t="shared" si="19"/>
        <v>5.3333333333333339</v>
      </c>
      <c r="CO168" t="str">
        <f>IF(H168&gt;Tolerances!$C$5, "High Sat", "Low Sat")</f>
        <v>High Sat</v>
      </c>
      <c r="CP168" t="str">
        <f>IF(CM168&lt;Tolerances!$D$5, "High EL", "Low EL")</f>
        <v>High EL</v>
      </c>
      <c r="CQ168" t="str">
        <f t="shared" si="20"/>
        <v>Loyalist</v>
      </c>
      <c r="CR168" t="b">
        <f>IF(AND(CM168&lt;Tolerances!$D$9,'Respondent data Original'!H882&gt;Tolerances!$C$9),"Enthusiast",IF(AND(CM168&gt;Tolerances!$D$10,'Respondent data Original'!H882&lt;Tolerances!$C$10),"Agitator"))</f>
        <v>0</v>
      </c>
    </row>
    <row r="169" spans="1:96">
      <c r="A169">
        <v>1097</v>
      </c>
      <c r="B169" t="s">
        <v>70</v>
      </c>
      <c r="C169">
        <v>5</v>
      </c>
      <c r="D169">
        <v>1</v>
      </c>
      <c r="E169">
        <v>15</v>
      </c>
      <c r="F169">
        <v>2</v>
      </c>
      <c r="G169">
        <v>2</v>
      </c>
      <c r="H169">
        <v>11</v>
      </c>
      <c r="J169">
        <v>11</v>
      </c>
      <c r="L169">
        <v>11</v>
      </c>
      <c r="N169">
        <v>10</v>
      </c>
      <c r="P169">
        <v>3</v>
      </c>
      <c r="Q169">
        <v>2</v>
      </c>
      <c r="R169">
        <v>1</v>
      </c>
      <c r="S169">
        <v>2</v>
      </c>
      <c r="T169">
        <v>2</v>
      </c>
      <c r="U169">
        <v>4</v>
      </c>
      <c r="V169">
        <v>3</v>
      </c>
      <c r="W169">
        <v>4</v>
      </c>
      <c r="X169">
        <v>3</v>
      </c>
      <c r="Y169">
        <v>3</v>
      </c>
      <c r="Z169">
        <v>4</v>
      </c>
      <c r="AA169">
        <v>2</v>
      </c>
      <c r="AB169">
        <v>2</v>
      </c>
      <c r="AC169">
        <v>3</v>
      </c>
      <c r="AD169">
        <v>3</v>
      </c>
      <c r="AE169">
        <v>5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3</v>
      </c>
      <c r="AL169">
        <v>2</v>
      </c>
      <c r="AN169">
        <v>2</v>
      </c>
      <c r="AO169">
        <v>2</v>
      </c>
      <c r="AP169">
        <v>2</v>
      </c>
      <c r="AQ169">
        <v>2</v>
      </c>
      <c r="AR169">
        <v>2</v>
      </c>
      <c r="AS169">
        <v>2</v>
      </c>
      <c r="AU169">
        <v>2</v>
      </c>
      <c r="AV169">
        <v>1</v>
      </c>
      <c r="AW169">
        <v>5</v>
      </c>
      <c r="AX169">
        <v>6</v>
      </c>
      <c r="AY169">
        <v>8</v>
      </c>
      <c r="AZ169">
        <v>8</v>
      </c>
      <c r="BA169">
        <v>9</v>
      </c>
      <c r="BB169">
        <v>4</v>
      </c>
      <c r="BC169">
        <v>1</v>
      </c>
      <c r="BD169">
        <v>11</v>
      </c>
      <c r="BE169">
        <v>1</v>
      </c>
      <c r="BF169">
        <v>12</v>
      </c>
      <c r="BG169">
        <v>12</v>
      </c>
      <c r="BH169">
        <v>12</v>
      </c>
      <c r="BI169">
        <v>12</v>
      </c>
      <c r="BJ169">
        <v>12</v>
      </c>
      <c r="BK169">
        <v>1</v>
      </c>
      <c r="BL169">
        <v>4</v>
      </c>
      <c r="BM169">
        <v>3</v>
      </c>
      <c r="BN169">
        <v>2</v>
      </c>
      <c r="BO169">
        <v>7</v>
      </c>
      <c r="BP169">
        <v>5</v>
      </c>
      <c r="BX169">
        <v>2</v>
      </c>
      <c r="CF169">
        <v>16</v>
      </c>
      <c r="CH169">
        <f t="shared" si="14"/>
        <v>2</v>
      </c>
      <c r="CI169" s="1">
        <f t="shared" si="15"/>
        <v>2.9444444444444446</v>
      </c>
      <c r="CJ169">
        <f t="shared" si="16"/>
        <v>4</v>
      </c>
      <c r="CK169">
        <f t="shared" si="17"/>
        <v>2</v>
      </c>
      <c r="CL169" s="1">
        <f t="shared" si="18"/>
        <v>4.9444444444444446</v>
      </c>
      <c r="CM169" s="1">
        <f t="shared" si="19"/>
        <v>9.8888888888888893</v>
      </c>
      <c r="CO169" t="str">
        <f>IF(H169&gt;Tolerances!$C$5, "High Sat", "Low Sat")</f>
        <v>High Sat</v>
      </c>
      <c r="CP169" t="str">
        <f>IF(CM169&lt;Tolerances!$D$5, "High EL", "Low EL")</f>
        <v>High EL</v>
      </c>
      <c r="CQ169" t="str">
        <f t="shared" si="20"/>
        <v>Loyalist</v>
      </c>
      <c r="CR169" t="b">
        <f>IF(AND(CM169&lt;Tolerances!$D$9,'Respondent data Original'!H889&gt;Tolerances!$C$9),"Enthusiast",IF(AND(CM169&gt;Tolerances!$D$10,'Respondent data Original'!H889&lt;Tolerances!$C$10),"Agitator"))</f>
        <v>0</v>
      </c>
    </row>
    <row r="170" spans="1:96">
      <c r="A170">
        <v>1154</v>
      </c>
      <c r="B170" t="s">
        <v>70</v>
      </c>
      <c r="C170">
        <v>4</v>
      </c>
      <c r="D170">
        <v>2</v>
      </c>
      <c r="E170">
        <v>15</v>
      </c>
      <c r="F170">
        <v>1</v>
      </c>
      <c r="G170">
        <v>1</v>
      </c>
      <c r="H170">
        <v>9</v>
      </c>
      <c r="J170">
        <v>10</v>
      </c>
      <c r="L170">
        <v>9</v>
      </c>
      <c r="N170">
        <v>7</v>
      </c>
      <c r="P170">
        <v>4</v>
      </c>
      <c r="Q170">
        <v>2</v>
      </c>
      <c r="R170">
        <v>5</v>
      </c>
      <c r="S170">
        <v>2</v>
      </c>
      <c r="T170">
        <v>3</v>
      </c>
      <c r="U170">
        <v>5</v>
      </c>
      <c r="V170">
        <v>2</v>
      </c>
      <c r="W170">
        <v>4</v>
      </c>
      <c r="X170">
        <v>2</v>
      </c>
      <c r="Y170">
        <v>3</v>
      </c>
      <c r="Z170">
        <v>3</v>
      </c>
      <c r="AA170">
        <v>3</v>
      </c>
      <c r="AB170">
        <v>3</v>
      </c>
      <c r="AC170">
        <v>5</v>
      </c>
      <c r="AD170">
        <v>5</v>
      </c>
      <c r="AE170">
        <v>4</v>
      </c>
      <c r="AF170">
        <v>4</v>
      </c>
      <c r="AG170">
        <v>3</v>
      </c>
      <c r="AI170">
        <v>2</v>
      </c>
      <c r="AJ170">
        <v>2</v>
      </c>
      <c r="AL170">
        <v>2</v>
      </c>
      <c r="AM170">
        <v>3</v>
      </c>
      <c r="AN170">
        <v>2</v>
      </c>
      <c r="AO170">
        <v>2</v>
      </c>
      <c r="AP170">
        <v>3</v>
      </c>
      <c r="AQ170">
        <v>2</v>
      </c>
      <c r="AR170">
        <v>2</v>
      </c>
      <c r="AS170">
        <v>2</v>
      </c>
      <c r="AT170">
        <v>3</v>
      </c>
      <c r="AU170">
        <v>2</v>
      </c>
      <c r="AV170">
        <v>2</v>
      </c>
      <c r="AW170">
        <v>6</v>
      </c>
      <c r="AX170">
        <v>9</v>
      </c>
      <c r="AY170">
        <v>8</v>
      </c>
      <c r="AZ170">
        <v>6</v>
      </c>
      <c r="BA170">
        <v>8</v>
      </c>
      <c r="BB170">
        <v>6</v>
      </c>
      <c r="BC170">
        <v>1</v>
      </c>
      <c r="BD170">
        <v>11</v>
      </c>
      <c r="BE170">
        <v>1</v>
      </c>
      <c r="BF170">
        <v>12</v>
      </c>
      <c r="BG170">
        <v>12</v>
      </c>
      <c r="BH170">
        <v>12</v>
      </c>
      <c r="BI170">
        <v>12</v>
      </c>
      <c r="BJ170">
        <v>12</v>
      </c>
      <c r="BK170">
        <v>1</v>
      </c>
      <c r="BL170">
        <v>2</v>
      </c>
      <c r="BM170">
        <v>3</v>
      </c>
      <c r="BN170">
        <v>3</v>
      </c>
      <c r="BO170">
        <v>4</v>
      </c>
      <c r="BP170">
        <v>6</v>
      </c>
      <c r="BX170">
        <v>1</v>
      </c>
      <c r="BY170">
        <v>4</v>
      </c>
      <c r="BZ170">
        <v>6</v>
      </c>
      <c r="CF170">
        <v>16</v>
      </c>
      <c r="CH170">
        <f t="shared" si="14"/>
        <v>1</v>
      </c>
      <c r="CI170" s="1">
        <f t="shared" si="15"/>
        <v>3.1111111111111112</v>
      </c>
      <c r="CJ170">
        <f t="shared" si="16"/>
        <v>2</v>
      </c>
      <c r="CK170">
        <f t="shared" si="17"/>
        <v>4</v>
      </c>
      <c r="CL170" s="1">
        <f t="shared" si="18"/>
        <v>7.1111111111111107</v>
      </c>
      <c r="CM170" s="1">
        <f t="shared" si="19"/>
        <v>7.1111111111111107</v>
      </c>
      <c r="CO170" t="str">
        <f>IF(H170&gt;Tolerances!$C$5, "High Sat", "Low Sat")</f>
        <v>High Sat</v>
      </c>
      <c r="CP170" t="str">
        <f>IF(CM170&lt;Tolerances!$D$5, "High EL", "Low EL")</f>
        <v>High EL</v>
      </c>
      <c r="CQ170" t="str">
        <f t="shared" si="20"/>
        <v>Loyalist</v>
      </c>
      <c r="CR170" t="b">
        <f>IF(AND(CM170&lt;Tolerances!$D$9,'Respondent data Original'!H896&gt;Tolerances!$C$9),"Enthusiast",IF(AND(CM170&gt;Tolerances!$D$10,'Respondent data Original'!H896&lt;Tolerances!$C$10),"Agitator"))</f>
        <v>0</v>
      </c>
    </row>
    <row r="171" spans="1:96">
      <c r="A171">
        <v>1158</v>
      </c>
      <c r="B171" t="s">
        <v>70</v>
      </c>
      <c r="C171">
        <v>3</v>
      </c>
      <c r="D171">
        <v>2</v>
      </c>
      <c r="E171">
        <v>15</v>
      </c>
      <c r="F171">
        <v>1</v>
      </c>
      <c r="G171">
        <v>2</v>
      </c>
      <c r="H171">
        <v>9</v>
      </c>
      <c r="J171">
        <v>10</v>
      </c>
      <c r="L171">
        <v>9</v>
      </c>
      <c r="N171">
        <v>10</v>
      </c>
      <c r="P171">
        <v>5</v>
      </c>
      <c r="Q171">
        <v>2</v>
      </c>
      <c r="S171">
        <v>2</v>
      </c>
      <c r="T171">
        <v>3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3</v>
      </c>
      <c r="AE171">
        <v>2</v>
      </c>
      <c r="AF171">
        <v>7</v>
      </c>
      <c r="AG171">
        <v>2</v>
      </c>
      <c r="AI171">
        <v>2</v>
      </c>
      <c r="AJ171">
        <v>2</v>
      </c>
      <c r="AK171">
        <v>2</v>
      </c>
      <c r="AL171">
        <v>3</v>
      </c>
      <c r="AM171">
        <v>2</v>
      </c>
      <c r="AN171">
        <v>2</v>
      </c>
      <c r="AO171">
        <v>3</v>
      </c>
      <c r="AP171">
        <v>2</v>
      </c>
      <c r="AQ171">
        <v>3</v>
      </c>
      <c r="AR171">
        <v>3</v>
      </c>
      <c r="AS171">
        <v>3</v>
      </c>
      <c r="AT171">
        <v>4</v>
      </c>
      <c r="AU171">
        <v>2</v>
      </c>
      <c r="AV171">
        <v>1</v>
      </c>
      <c r="AW171">
        <v>7</v>
      </c>
      <c r="AX171">
        <v>6</v>
      </c>
      <c r="AY171">
        <v>6</v>
      </c>
      <c r="AZ171">
        <v>5</v>
      </c>
      <c r="BA171">
        <v>6</v>
      </c>
      <c r="BB171">
        <v>5</v>
      </c>
      <c r="BC171">
        <v>6</v>
      </c>
      <c r="BD171">
        <v>8</v>
      </c>
      <c r="BE171">
        <v>4</v>
      </c>
      <c r="BF171">
        <v>7</v>
      </c>
      <c r="BG171">
        <v>12</v>
      </c>
      <c r="BH171">
        <v>12</v>
      </c>
      <c r="BI171">
        <v>12</v>
      </c>
      <c r="BJ171">
        <v>12</v>
      </c>
      <c r="BK171">
        <v>2</v>
      </c>
      <c r="BL171">
        <v>5</v>
      </c>
      <c r="BM171">
        <v>4</v>
      </c>
      <c r="BN171">
        <v>3</v>
      </c>
      <c r="BO171">
        <v>5</v>
      </c>
      <c r="BP171">
        <v>6</v>
      </c>
      <c r="BQ171">
        <v>2</v>
      </c>
      <c r="BR171">
        <v>1</v>
      </c>
      <c r="BS171">
        <v>7</v>
      </c>
      <c r="BX171">
        <v>1</v>
      </c>
      <c r="BY171">
        <v>1</v>
      </c>
      <c r="BZ171">
        <v>7</v>
      </c>
      <c r="CA171">
        <v>3</v>
      </c>
      <c r="CB171">
        <v>6</v>
      </c>
      <c r="CC171">
        <v>4</v>
      </c>
      <c r="CF171">
        <v>17</v>
      </c>
      <c r="CH171">
        <f t="shared" si="14"/>
        <v>1</v>
      </c>
      <c r="CI171" s="1">
        <f t="shared" si="15"/>
        <v>2.9444444444444446</v>
      </c>
      <c r="CJ171">
        <f t="shared" si="16"/>
        <v>5</v>
      </c>
      <c r="CK171">
        <f t="shared" si="17"/>
        <v>1</v>
      </c>
      <c r="CL171" s="1">
        <f t="shared" si="18"/>
        <v>3.9444444444444446</v>
      </c>
      <c r="CM171" s="1">
        <f t="shared" si="19"/>
        <v>3.9444444444444446</v>
      </c>
      <c r="CO171" t="str">
        <f>IF(H171&gt;Tolerances!$C$5, "High Sat", "Low Sat")</f>
        <v>High Sat</v>
      </c>
      <c r="CP171" t="str">
        <f>IF(CM171&lt;Tolerances!$D$5, "High EL", "Low EL")</f>
        <v>High EL</v>
      </c>
      <c r="CQ171" t="str">
        <f t="shared" si="20"/>
        <v>Loyalist</v>
      </c>
      <c r="CR171" t="b">
        <f>IF(AND(CM171&lt;Tolerances!$D$9,'Respondent data Original'!H897&gt;Tolerances!$C$9),"Enthusiast",IF(AND(CM171&gt;Tolerances!$D$10,'Respondent data Original'!H897&lt;Tolerances!$C$10),"Agitator"))</f>
        <v>0</v>
      </c>
    </row>
    <row r="172" spans="1:96">
      <c r="A172">
        <v>1111</v>
      </c>
      <c r="B172" t="s">
        <v>70</v>
      </c>
      <c r="C172">
        <v>3</v>
      </c>
      <c r="D172">
        <v>2</v>
      </c>
      <c r="E172">
        <v>15</v>
      </c>
      <c r="F172">
        <v>2</v>
      </c>
      <c r="G172">
        <v>2</v>
      </c>
      <c r="H172">
        <v>9</v>
      </c>
      <c r="J172">
        <v>10</v>
      </c>
      <c r="L172">
        <v>8</v>
      </c>
      <c r="N172">
        <v>9</v>
      </c>
      <c r="P172">
        <v>4</v>
      </c>
      <c r="Q172">
        <v>1</v>
      </c>
      <c r="R172">
        <v>1</v>
      </c>
      <c r="S172">
        <v>1</v>
      </c>
      <c r="T172">
        <v>2</v>
      </c>
      <c r="U172">
        <v>2</v>
      </c>
      <c r="V172">
        <v>1</v>
      </c>
      <c r="W172">
        <v>4</v>
      </c>
      <c r="X172">
        <v>1</v>
      </c>
      <c r="Y172">
        <v>2</v>
      </c>
      <c r="Z172">
        <v>4</v>
      </c>
      <c r="AA172">
        <v>1</v>
      </c>
      <c r="AB172">
        <v>1</v>
      </c>
      <c r="AC172">
        <v>3</v>
      </c>
      <c r="AD172">
        <v>3</v>
      </c>
      <c r="AE172">
        <v>4</v>
      </c>
      <c r="AF172">
        <v>4</v>
      </c>
      <c r="AG172">
        <v>1</v>
      </c>
      <c r="AH172">
        <v>2</v>
      </c>
      <c r="AI172">
        <v>1</v>
      </c>
      <c r="AJ172">
        <v>1</v>
      </c>
      <c r="AK172">
        <v>2</v>
      </c>
      <c r="AL172">
        <v>1</v>
      </c>
      <c r="AM172">
        <v>3</v>
      </c>
      <c r="AN172">
        <v>2</v>
      </c>
      <c r="AO172">
        <v>2</v>
      </c>
      <c r="AP172">
        <v>4</v>
      </c>
      <c r="AQ172">
        <v>1</v>
      </c>
      <c r="AR172">
        <v>1</v>
      </c>
      <c r="AS172">
        <v>2</v>
      </c>
      <c r="AT172">
        <v>3</v>
      </c>
      <c r="AU172">
        <v>2</v>
      </c>
      <c r="AV172">
        <v>2</v>
      </c>
      <c r="AW172">
        <v>7</v>
      </c>
      <c r="AX172">
        <v>10</v>
      </c>
      <c r="AY172">
        <v>8</v>
      </c>
      <c r="AZ172">
        <v>8</v>
      </c>
      <c r="BA172">
        <v>7</v>
      </c>
      <c r="BB172">
        <v>8</v>
      </c>
      <c r="BC172">
        <v>3</v>
      </c>
      <c r="BD172">
        <v>9</v>
      </c>
      <c r="BE172">
        <v>3</v>
      </c>
      <c r="BF172">
        <v>1</v>
      </c>
      <c r="BG172">
        <v>12</v>
      </c>
      <c r="BH172">
        <v>3</v>
      </c>
      <c r="BI172">
        <v>12</v>
      </c>
      <c r="BJ172">
        <v>12</v>
      </c>
      <c r="BK172">
        <v>1</v>
      </c>
      <c r="BL172">
        <v>5</v>
      </c>
      <c r="BM172">
        <v>3</v>
      </c>
      <c r="BN172">
        <v>3</v>
      </c>
      <c r="BO172">
        <v>4</v>
      </c>
      <c r="BP172">
        <v>2</v>
      </c>
      <c r="BQ172">
        <v>6</v>
      </c>
      <c r="BX172">
        <v>1</v>
      </c>
      <c r="BY172">
        <v>3</v>
      </c>
      <c r="CF172">
        <v>17</v>
      </c>
      <c r="CH172">
        <f t="shared" si="14"/>
        <v>1</v>
      </c>
      <c r="CI172" s="1">
        <f t="shared" si="15"/>
        <v>3.5</v>
      </c>
      <c r="CJ172">
        <f t="shared" si="16"/>
        <v>5</v>
      </c>
      <c r="CK172">
        <f t="shared" si="17"/>
        <v>1</v>
      </c>
      <c r="CL172" s="1">
        <f t="shared" si="18"/>
        <v>4.5</v>
      </c>
      <c r="CM172" s="1">
        <f t="shared" si="19"/>
        <v>4.5</v>
      </c>
      <c r="CO172" t="str">
        <f>IF(H172&gt;Tolerances!$C$5, "High Sat", "Low Sat")</f>
        <v>High Sat</v>
      </c>
      <c r="CP172" t="str">
        <f>IF(CM172&lt;Tolerances!$D$5, "High EL", "Low EL")</f>
        <v>High EL</v>
      </c>
      <c r="CQ172" t="str">
        <f t="shared" si="20"/>
        <v>Loyalist</v>
      </c>
      <c r="CR172" t="b">
        <f>IF(AND(CM172&lt;Tolerances!$D$9,'Respondent data Original'!H898&gt;Tolerances!$C$9),"Enthusiast",IF(AND(CM172&gt;Tolerances!$D$10,'Respondent data Original'!H898&lt;Tolerances!$C$10),"Agitator"))</f>
        <v>0</v>
      </c>
    </row>
    <row r="173" spans="1:96">
      <c r="A173">
        <v>1183</v>
      </c>
      <c r="B173" t="s">
        <v>70</v>
      </c>
      <c r="C173">
        <v>4</v>
      </c>
      <c r="D173">
        <v>1</v>
      </c>
      <c r="E173">
        <v>15</v>
      </c>
      <c r="F173">
        <v>1</v>
      </c>
      <c r="G173">
        <v>3</v>
      </c>
      <c r="H173">
        <v>6</v>
      </c>
      <c r="J173">
        <v>3</v>
      </c>
      <c r="L173">
        <v>3</v>
      </c>
      <c r="N173">
        <v>6</v>
      </c>
      <c r="P173">
        <v>4</v>
      </c>
      <c r="Q173">
        <v>3</v>
      </c>
      <c r="S173">
        <v>2</v>
      </c>
      <c r="T173">
        <v>3</v>
      </c>
      <c r="U173">
        <v>5</v>
      </c>
      <c r="V173">
        <v>3</v>
      </c>
      <c r="W173">
        <v>5</v>
      </c>
      <c r="X173">
        <v>1</v>
      </c>
      <c r="Y173">
        <v>2</v>
      </c>
      <c r="Z173">
        <v>2</v>
      </c>
      <c r="AA173">
        <v>3</v>
      </c>
      <c r="AB173">
        <v>3</v>
      </c>
      <c r="AC173">
        <v>2</v>
      </c>
      <c r="AD173">
        <v>3</v>
      </c>
      <c r="AE173">
        <v>4</v>
      </c>
      <c r="AF173">
        <v>8</v>
      </c>
      <c r="AG173">
        <v>3</v>
      </c>
      <c r="AI173">
        <v>2</v>
      </c>
      <c r="AK173">
        <v>3</v>
      </c>
      <c r="AL173">
        <v>5</v>
      </c>
      <c r="AM173">
        <v>5</v>
      </c>
      <c r="AN173">
        <v>3</v>
      </c>
      <c r="AO173">
        <v>5</v>
      </c>
      <c r="AP173">
        <v>3</v>
      </c>
      <c r="AQ173">
        <v>5</v>
      </c>
      <c r="AR173">
        <v>5</v>
      </c>
      <c r="AS173">
        <v>3</v>
      </c>
      <c r="AT173">
        <v>5</v>
      </c>
      <c r="AU173">
        <v>3</v>
      </c>
      <c r="AV173">
        <v>1</v>
      </c>
      <c r="AW173">
        <v>3</v>
      </c>
      <c r="AX173">
        <v>7</v>
      </c>
      <c r="AY173">
        <v>9</v>
      </c>
      <c r="AZ173">
        <v>6</v>
      </c>
      <c r="BA173">
        <v>9</v>
      </c>
      <c r="BB173">
        <v>6</v>
      </c>
      <c r="BC173">
        <v>1</v>
      </c>
      <c r="BD173">
        <v>11</v>
      </c>
      <c r="BE173">
        <v>1</v>
      </c>
      <c r="BF173">
        <v>11</v>
      </c>
      <c r="BG173">
        <v>11</v>
      </c>
      <c r="BH173">
        <v>7</v>
      </c>
      <c r="BI173">
        <v>11</v>
      </c>
      <c r="BJ173">
        <v>11</v>
      </c>
      <c r="BK173">
        <v>3</v>
      </c>
      <c r="BL173">
        <v>3</v>
      </c>
      <c r="BM173">
        <v>2</v>
      </c>
      <c r="BN173">
        <v>1</v>
      </c>
      <c r="BO173">
        <v>8</v>
      </c>
      <c r="BP173">
        <v>6</v>
      </c>
      <c r="BX173">
        <v>3</v>
      </c>
      <c r="CF173">
        <v>17</v>
      </c>
      <c r="CH173">
        <f t="shared" si="14"/>
        <v>3</v>
      </c>
      <c r="CI173" s="1">
        <f t="shared" si="15"/>
        <v>2.9444444444444446</v>
      </c>
      <c r="CJ173">
        <f t="shared" si="16"/>
        <v>3</v>
      </c>
      <c r="CK173">
        <f t="shared" si="17"/>
        <v>3</v>
      </c>
      <c r="CL173" s="1">
        <f t="shared" si="18"/>
        <v>5.9444444444444446</v>
      </c>
      <c r="CM173" s="1">
        <f t="shared" si="19"/>
        <v>17.833333333333336</v>
      </c>
      <c r="CO173" t="str">
        <f>IF(H173&gt;Tolerances!$C$5, "High Sat", "Low Sat")</f>
        <v>Low Sat</v>
      </c>
      <c r="CP173" t="str">
        <f>IF(CM173&lt;Tolerances!$D$5, "High EL", "Low EL")</f>
        <v>Low EL</v>
      </c>
      <c r="CQ173" t="str">
        <f t="shared" si="20"/>
        <v>Defector</v>
      </c>
      <c r="CR173" t="b">
        <f>IF(AND(CM173&lt;Tolerances!$D$9,'Respondent data Original'!H912&gt;Tolerances!$C$9),"Enthusiast",IF(AND(CM173&gt;Tolerances!$D$10,'Respondent data Original'!H912&lt;Tolerances!$C$10),"Agitator"))</f>
        <v>0</v>
      </c>
    </row>
    <row r="174" spans="1:96">
      <c r="A174">
        <v>1157</v>
      </c>
      <c r="B174" t="s">
        <v>70</v>
      </c>
      <c r="C174">
        <v>2</v>
      </c>
      <c r="D174">
        <v>1</v>
      </c>
      <c r="E174">
        <v>15</v>
      </c>
      <c r="F174">
        <v>2</v>
      </c>
      <c r="G174">
        <v>3</v>
      </c>
      <c r="H174">
        <v>11</v>
      </c>
      <c r="J174">
        <v>6</v>
      </c>
      <c r="L174">
        <v>7</v>
      </c>
      <c r="N174">
        <v>9</v>
      </c>
      <c r="P174">
        <v>2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11</v>
      </c>
      <c r="AG174">
        <v>1</v>
      </c>
      <c r="AH174">
        <v>1</v>
      </c>
      <c r="AI174">
        <v>1</v>
      </c>
      <c r="AJ174">
        <v>4</v>
      </c>
      <c r="AK174">
        <v>1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11</v>
      </c>
      <c r="AX174">
        <v>11</v>
      </c>
      <c r="AY174">
        <v>11</v>
      </c>
      <c r="AZ174">
        <v>11</v>
      </c>
      <c r="BA174">
        <v>11</v>
      </c>
      <c r="BB174">
        <v>11</v>
      </c>
      <c r="BC174">
        <v>11</v>
      </c>
      <c r="BD174">
        <v>11</v>
      </c>
      <c r="BE174">
        <v>11</v>
      </c>
      <c r="BF174">
        <v>12</v>
      </c>
      <c r="BG174">
        <v>12</v>
      </c>
      <c r="BH174">
        <v>12</v>
      </c>
      <c r="BI174">
        <v>12</v>
      </c>
      <c r="BJ174">
        <v>12</v>
      </c>
      <c r="BK174">
        <v>1</v>
      </c>
      <c r="BL174">
        <v>3</v>
      </c>
      <c r="BM174">
        <v>3</v>
      </c>
      <c r="BN174">
        <v>3</v>
      </c>
      <c r="BO174">
        <v>10</v>
      </c>
      <c r="BX174">
        <v>2</v>
      </c>
      <c r="CF174">
        <v>11</v>
      </c>
      <c r="CH174">
        <f t="shared" si="14"/>
        <v>2</v>
      </c>
      <c r="CI174" s="1">
        <f t="shared" si="15"/>
        <v>5.5</v>
      </c>
      <c r="CJ174">
        <f t="shared" si="16"/>
        <v>3</v>
      </c>
      <c r="CK174">
        <f t="shared" si="17"/>
        <v>3</v>
      </c>
      <c r="CL174" s="1">
        <f t="shared" si="18"/>
        <v>8.5</v>
      </c>
      <c r="CM174" s="1">
        <f t="shared" si="19"/>
        <v>17</v>
      </c>
      <c r="CO174" t="str">
        <f>IF(H174&gt;Tolerances!$C$5, "High Sat", "Low Sat")</f>
        <v>High Sat</v>
      </c>
      <c r="CP174" t="str">
        <f>IF(CM174&lt;Tolerances!$D$5, "High EL", "Low EL")</f>
        <v>Low EL</v>
      </c>
      <c r="CQ174" t="str">
        <f t="shared" si="20"/>
        <v>Mercenary</v>
      </c>
      <c r="CR174" t="b">
        <f>IF(AND(CM174&lt;Tolerances!$D$9,'Respondent data Original'!H933&gt;Tolerances!$C$9),"Enthusiast",IF(AND(CM174&gt;Tolerances!$D$10,'Respondent data Original'!H933&lt;Tolerances!$C$10),"Agitator"))</f>
        <v>0</v>
      </c>
    </row>
    <row r="175" spans="1:96">
      <c r="A175">
        <v>1210</v>
      </c>
      <c r="B175" t="s">
        <v>70</v>
      </c>
      <c r="C175">
        <v>2</v>
      </c>
      <c r="D175">
        <v>1</v>
      </c>
      <c r="E175">
        <v>15</v>
      </c>
      <c r="F175">
        <v>1</v>
      </c>
      <c r="G175">
        <v>2</v>
      </c>
      <c r="H175">
        <v>10</v>
      </c>
      <c r="J175">
        <v>8</v>
      </c>
      <c r="L175">
        <v>8</v>
      </c>
      <c r="N175">
        <v>8</v>
      </c>
      <c r="P175">
        <v>6</v>
      </c>
      <c r="Q175">
        <v>2</v>
      </c>
      <c r="S175">
        <v>1</v>
      </c>
      <c r="T175">
        <v>3</v>
      </c>
      <c r="U175">
        <v>3</v>
      </c>
      <c r="V175">
        <v>2</v>
      </c>
      <c r="W175">
        <v>3</v>
      </c>
      <c r="X175">
        <v>1</v>
      </c>
      <c r="Y175">
        <v>1</v>
      </c>
      <c r="Z175">
        <v>3</v>
      </c>
      <c r="AA175">
        <v>2</v>
      </c>
      <c r="AB175">
        <v>2</v>
      </c>
      <c r="AC175">
        <v>4</v>
      </c>
      <c r="AD175">
        <v>4</v>
      </c>
      <c r="AE175">
        <v>3</v>
      </c>
      <c r="AF175">
        <v>1</v>
      </c>
      <c r="AG175">
        <v>2</v>
      </c>
      <c r="AI175">
        <v>3</v>
      </c>
      <c r="AJ175">
        <v>3</v>
      </c>
      <c r="AK175">
        <v>3</v>
      </c>
      <c r="AL175">
        <v>1</v>
      </c>
      <c r="AM175">
        <v>4</v>
      </c>
      <c r="AN175">
        <v>3</v>
      </c>
      <c r="AO175">
        <v>3</v>
      </c>
      <c r="AP175">
        <v>2</v>
      </c>
      <c r="AQ175">
        <v>2</v>
      </c>
      <c r="AR175">
        <v>3</v>
      </c>
      <c r="AS175">
        <v>3</v>
      </c>
      <c r="AU175">
        <v>3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3</v>
      </c>
      <c r="BC175">
        <v>1</v>
      </c>
      <c r="BD175">
        <v>8</v>
      </c>
      <c r="BE175">
        <v>1</v>
      </c>
      <c r="BF175">
        <v>12</v>
      </c>
      <c r="BG175">
        <v>12</v>
      </c>
      <c r="BH175">
        <v>12</v>
      </c>
      <c r="BI175">
        <v>12</v>
      </c>
      <c r="BJ175">
        <v>12</v>
      </c>
      <c r="BK175">
        <v>1</v>
      </c>
      <c r="BL175">
        <v>5</v>
      </c>
      <c r="BM175">
        <v>5</v>
      </c>
      <c r="BN175">
        <v>5</v>
      </c>
      <c r="BO175">
        <v>10</v>
      </c>
      <c r="BX175">
        <v>1</v>
      </c>
      <c r="BY175">
        <v>2</v>
      </c>
      <c r="BZ175">
        <v>6</v>
      </c>
      <c r="CA175">
        <v>3</v>
      </c>
      <c r="CF175">
        <v>12</v>
      </c>
      <c r="CH175">
        <f t="shared" si="14"/>
        <v>1</v>
      </c>
      <c r="CI175" s="1">
        <f t="shared" si="15"/>
        <v>1</v>
      </c>
      <c r="CJ175">
        <f t="shared" si="16"/>
        <v>5</v>
      </c>
      <c r="CK175">
        <f t="shared" si="17"/>
        <v>1</v>
      </c>
      <c r="CL175" s="1">
        <f t="shared" si="18"/>
        <v>2</v>
      </c>
      <c r="CM175" s="1">
        <f t="shared" si="19"/>
        <v>2</v>
      </c>
      <c r="CO175" t="str">
        <f>IF(H175&gt;Tolerances!$C$5, "High Sat", "Low Sat")</f>
        <v>High Sat</v>
      </c>
      <c r="CP175" t="str">
        <f>IF(CM175&lt;Tolerances!$D$5, "High EL", "Low EL")</f>
        <v>High EL</v>
      </c>
      <c r="CQ175" t="str">
        <f t="shared" si="20"/>
        <v>Loyalist</v>
      </c>
      <c r="CR175" t="b">
        <f>IF(AND(CM175&lt;Tolerances!$D$9,'Respondent data Original'!H934&gt;Tolerances!$C$9),"Enthusiast",IF(AND(CM175&gt;Tolerances!$D$10,'Respondent data Original'!H934&lt;Tolerances!$C$10),"Agitator"))</f>
        <v>0</v>
      </c>
    </row>
    <row r="176" spans="1:96">
      <c r="A176">
        <v>1164</v>
      </c>
      <c r="B176" t="s">
        <v>70</v>
      </c>
      <c r="C176">
        <v>4</v>
      </c>
      <c r="D176">
        <v>1</v>
      </c>
      <c r="E176">
        <v>15</v>
      </c>
      <c r="F176">
        <v>2</v>
      </c>
      <c r="G176">
        <v>2</v>
      </c>
      <c r="H176">
        <v>10</v>
      </c>
      <c r="J176">
        <v>10</v>
      </c>
      <c r="L176">
        <v>6</v>
      </c>
      <c r="N176">
        <v>6</v>
      </c>
      <c r="P176">
        <v>5</v>
      </c>
      <c r="Q176">
        <v>3</v>
      </c>
      <c r="R176">
        <v>4</v>
      </c>
      <c r="S176">
        <v>3</v>
      </c>
      <c r="T176">
        <v>5</v>
      </c>
      <c r="U176">
        <v>2</v>
      </c>
      <c r="V176">
        <v>3</v>
      </c>
      <c r="W176">
        <v>4</v>
      </c>
      <c r="X176">
        <v>2</v>
      </c>
      <c r="Y176">
        <v>3</v>
      </c>
      <c r="Z176">
        <v>5</v>
      </c>
      <c r="AA176">
        <v>3</v>
      </c>
      <c r="AB176">
        <v>4</v>
      </c>
      <c r="AC176">
        <v>5</v>
      </c>
      <c r="AD176">
        <v>5</v>
      </c>
      <c r="AE176">
        <v>5</v>
      </c>
      <c r="AF176">
        <v>4</v>
      </c>
      <c r="AG176">
        <v>4</v>
      </c>
      <c r="AH176">
        <v>4</v>
      </c>
      <c r="AI176">
        <v>4</v>
      </c>
      <c r="AJ176">
        <v>4</v>
      </c>
      <c r="AK176">
        <v>3</v>
      </c>
      <c r="AL176">
        <v>4</v>
      </c>
      <c r="AM176">
        <v>5</v>
      </c>
      <c r="AN176">
        <v>3</v>
      </c>
      <c r="AO176">
        <v>4</v>
      </c>
      <c r="AQ176">
        <v>4</v>
      </c>
      <c r="AR176">
        <v>5</v>
      </c>
      <c r="AS176">
        <v>5</v>
      </c>
      <c r="AT176">
        <v>5</v>
      </c>
      <c r="AU176">
        <v>4</v>
      </c>
      <c r="AV176">
        <v>1</v>
      </c>
      <c r="AW176">
        <v>6</v>
      </c>
      <c r="AX176">
        <v>11</v>
      </c>
      <c r="AY176">
        <v>7</v>
      </c>
      <c r="AZ176">
        <v>7</v>
      </c>
      <c r="BA176">
        <v>8</v>
      </c>
      <c r="BB176">
        <v>6</v>
      </c>
      <c r="BC176">
        <v>3</v>
      </c>
      <c r="BD176">
        <v>11</v>
      </c>
      <c r="BE176">
        <v>2</v>
      </c>
      <c r="BF176">
        <v>6</v>
      </c>
      <c r="BG176">
        <v>12</v>
      </c>
      <c r="BH176">
        <v>12</v>
      </c>
      <c r="BI176">
        <v>12</v>
      </c>
      <c r="BJ176">
        <v>12</v>
      </c>
      <c r="BK176">
        <v>2</v>
      </c>
      <c r="BL176">
        <v>4</v>
      </c>
      <c r="BM176">
        <v>3</v>
      </c>
      <c r="BN176">
        <v>3</v>
      </c>
      <c r="BO176">
        <v>10</v>
      </c>
      <c r="BX176">
        <v>1</v>
      </c>
      <c r="BY176">
        <v>7</v>
      </c>
      <c r="BZ176">
        <v>2</v>
      </c>
      <c r="CA176">
        <v>6</v>
      </c>
      <c r="CF176">
        <v>18</v>
      </c>
      <c r="CH176">
        <f t="shared" si="14"/>
        <v>1</v>
      </c>
      <c r="CI176" s="1">
        <f t="shared" si="15"/>
        <v>3.3888888888888888</v>
      </c>
      <c r="CJ176">
        <f t="shared" si="16"/>
        <v>4</v>
      </c>
      <c r="CK176">
        <f t="shared" si="17"/>
        <v>2</v>
      </c>
      <c r="CL176" s="1">
        <f t="shared" si="18"/>
        <v>5.3888888888888893</v>
      </c>
      <c r="CM176" s="1">
        <f t="shared" si="19"/>
        <v>5.3888888888888893</v>
      </c>
      <c r="CO176" t="str">
        <f>IF(H176&gt;Tolerances!$C$5, "High Sat", "Low Sat")</f>
        <v>High Sat</v>
      </c>
      <c r="CP176" t="str">
        <f>IF(CM176&lt;Tolerances!$D$5, "High EL", "Low EL")</f>
        <v>High EL</v>
      </c>
      <c r="CQ176" t="str">
        <f t="shared" si="20"/>
        <v>Loyalist</v>
      </c>
      <c r="CR176" t="b">
        <f>IF(AND(CM176&lt;Tolerances!$D$9,'Respondent data Original'!H939&gt;Tolerances!$C$9),"Enthusiast",IF(AND(CM176&gt;Tolerances!$D$10,'Respondent data Original'!H939&lt;Tolerances!$C$10),"Agitator"))</f>
        <v>0</v>
      </c>
    </row>
    <row r="177" spans="1:96">
      <c r="A177">
        <v>1221</v>
      </c>
      <c r="B177" t="s">
        <v>70</v>
      </c>
      <c r="C177">
        <v>3</v>
      </c>
      <c r="D177">
        <v>1</v>
      </c>
      <c r="E177">
        <v>15</v>
      </c>
      <c r="F177">
        <v>1</v>
      </c>
      <c r="G177">
        <v>4</v>
      </c>
      <c r="H177">
        <v>9</v>
      </c>
      <c r="J177">
        <v>8</v>
      </c>
      <c r="L177">
        <v>7</v>
      </c>
      <c r="O177">
        <v>1</v>
      </c>
      <c r="P177">
        <v>5</v>
      </c>
      <c r="Q177">
        <v>3</v>
      </c>
      <c r="S177">
        <v>3</v>
      </c>
      <c r="V177">
        <v>2</v>
      </c>
      <c r="W177">
        <v>4</v>
      </c>
      <c r="X177">
        <v>2</v>
      </c>
      <c r="Y177">
        <v>3</v>
      </c>
      <c r="Z177">
        <v>3</v>
      </c>
      <c r="AA177">
        <v>3</v>
      </c>
      <c r="AB177">
        <v>3</v>
      </c>
      <c r="AC177">
        <v>2</v>
      </c>
      <c r="AE177">
        <v>2</v>
      </c>
      <c r="AF177">
        <v>1</v>
      </c>
      <c r="AG177">
        <v>3</v>
      </c>
      <c r="AH177">
        <v>3</v>
      </c>
      <c r="AI177">
        <v>3</v>
      </c>
      <c r="AL177">
        <v>2</v>
      </c>
      <c r="AM177">
        <v>3</v>
      </c>
      <c r="AN177">
        <v>3</v>
      </c>
      <c r="AO177">
        <v>3</v>
      </c>
      <c r="AP177">
        <v>2</v>
      </c>
      <c r="AQ177">
        <v>3</v>
      </c>
      <c r="AR177">
        <v>3</v>
      </c>
      <c r="AS177">
        <v>2</v>
      </c>
      <c r="AU177">
        <v>3</v>
      </c>
      <c r="AV177">
        <v>1</v>
      </c>
      <c r="AW177">
        <v>6</v>
      </c>
      <c r="AX177">
        <v>6</v>
      </c>
      <c r="AY177">
        <v>11</v>
      </c>
      <c r="AZ177">
        <v>11</v>
      </c>
      <c r="BA177">
        <v>6</v>
      </c>
      <c r="BB177">
        <v>8</v>
      </c>
      <c r="BC177">
        <v>1</v>
      </c>
      <c r="BD177">
        <v>11</v>
      </c>
      <c r="BE177">
        <v>1</v>
      </c>
      <c r="BF177">
        <v>12</v>
      </c>
      <c r="BG177">
        <v>12</v>
      </c>
      <c r="BH177">
        <v>12</v>
      </c>
      <c r="BI177">
        <v>12</v>
      </c>
      <c r="BJ177">
        <v>12</v>
      </c>
      <c r="BK177">
        <v>1</v>
      </c>
      <c r="BL177">
        <v>5</v>
      </c>
      <c r="BM177">
        <v>3</v>
      </c>
      <c r="BN177">
        <v>2</v>
      </c>
      <c r="BO177">
        <v>5</v>
      </c>
      <c r="BP177">
        <v>2</v>
      </c>
      <c r="BX177">
        <v>1</v>
      </c>
      <c r="BY177">
        <v>4</v>
      </c>
      <c r="BZ177">
        <v>6</v>
      </c>
      <c r="CF177">
        <v>21</v>
      </c>
      <c r="CH177">
        <f t="shared" si="14"/>
        <v>1</v>
      </c>
      <c r="CI177" s="1">
        <f t="shared" si="15"/>
        <v>3.3888888888888888</v>
      </c>
      <c r="CJ177">
        <f t="shared" si="16"/>
        <v>5</v>
      </c>
      <c r="CK177">
        <f t="shared" si="17"/>
        <v>1</v>
      </c>
      <c r="CL177" s="1">
        <f t="shared" si="18"/>
        <v>4.3888888888888893</v>
      </c>
      <c r="CM177" s="1">
        <f t="shared" si="19"/>
        <v>4.3888888888888893</v>
      </c>
      <c r="CO177" t="str">
        <f>IF(H177&gt;Tolerances!$C$5, "High Sat", "Low Sat")</f>
        <v>High Sat</v>
      </c>
      <c r="CP177" t="str">
        <f>IF(CM177&lt;Tolerances!$D$5, "High EL", "Low EL")</f>
        <v>High EL</v>
      </c>
      <c r="CQ177" t="str">
        <f t="shared" si="20"/>
        <v>Loyalist</v>
      </c>
      <c r="CR177" t="b">
        <f>IF(AND(CM177&lt;Tolerances!$D$9,'Respondent data Original'!H941&gt;Tolerances!$C$9),"Enthusiast",IF(AND(CM177&gt;Tolerances!$D$10,'Respondent data Original'!H941&lt;Tolerances!$C$10),"Agitator"))</f>
        <v>0</v>
      </c>
    </row>
    <row r="178" spans="1:96">
      <c r="A178">
        <v>1224</v>
      </c>
      <c r="B178" t="s">
        <v>70</v>
      </c>
      <c r="C178">
        <v>4</v>
      </c>
      <c r="D178">
        <v>1</v>
      </c>
      <c r="E178">
        <v>15</v>
      </c>
      <c r="F178">
        <v>1</v>
      </c>
      <c r="G178">
        <v>1</v>
      </c>
      <c r="H178">
        <v>10</v>
      </c>
      <c r="J178">
        <v>10</v>
      </c>
      <c r="L178">
        <v>10</v>
      </c>
      <c r="N178">
        <v>9</v>
      </c>
      <c r="P178">
        <v>6</v>
      </c>
      <c r="Q178">
        <v>2</v>
      </c>
      <c r="S178">
        <v>1</v>
      </c>
      <c r="T178">
        <v>3</v>
      </c>
      <c r="V178">
        <v>3</v>
      </c>
      <c r="W178">
        <v>4</v>
      </c>
      <c r="X178">
        <v>1</v>
      </c>
      <c r="Y178">
        <v>3</v>
      </c>
      <c r="Z178">
        <v>3</v>
      </c>
      <c r="AA178">
        <v>3</v>
      </c>
      <c r="AB178">
        <v>3</v>
      </c>
      <c r="AC178">
        <v>4</v>
      </c>
      <c r="AE178">
        <v>4</v>
      </c>
      <c r="AF178">
        <v>1</v>
      </c>
      <c r="AG178">
        <v>2</v>
      </c>
      <c r="AI178">
        <v>1</v>
      </c>
      <c r="AJ178">
        <v>3</v>
      </c>
      <c r="AL178">
        <v>3</v>
      </c>
      <c r="AN178">
        <v>1</v>
      </c>
      <c r="AO178">
        <v>2</v>
      </c>
      <c r="AP178">
        <v>4</v>
      </c>
      <c r="AQ178">
        <v>3</v>
      </c>
      <c r="AR178">
        <v>4</v>
      </c>
      <c r="AS178">
        <v>4</v>
      </c>
      <c r="AU178">
        <v>3</v>
      </c>
      <c r="AV178">
        <v>1</v>
      </c>
      <c r="AW178">
        <v>6</v>
      </c>
      <c r="AX178">
        <v>8</v>
      </c>
      <c r="AY178">
        <v>6</v>
      </c>
      <c r="AZ178">
        <v>1</v>
      </c>
      <c r="BA178">
        <v>6</v>
      </c>
      <c r="BB178">
        <v>6</v>
      </c>
      <c r="BC178">
        <v>1</v>
      </c>
      <c r="BD178">
        <v>9</v>
      </c>
      <c r="BE178">
        <v>1</v>
      </c>
      <c r="BF178">
        <v>12</v>
      </c>
      <c r="BG178">
        <v>12</v>
      </c>
      <c r="BH178">
        <v>12</v>
      </c>
      <c r="BI178">
        <v>12</v>
      </c>
      <c r="BJ178">
        <v>12</v>
      </c>
      <c r="BK178">
        <v>1</v>
      </c>
      <c r="BL178">
        <v>5</v>
      </c>
      <c r="BM178">
        <v>5</v>
      </c>
      <c r="BN178">
        <v>5</v>
      </c>
      <c r="BO178">
        <v>10</v>
      </c>
      <c r="BX178">
        <v>1</v>
      </c>
      <c r="BY178">
        <v>5</v>
      </c>
      <c r="BZ178">
        <v>3</v>
      </c>
      <c r="CA178">
        <v>6</v>
      </c>
      <c r="CF178">
        <v>13</v>
      </c>
      <c r="CH178">
        <f t="shared" si="14"/>
        <v>1</v>
      </c>
      <c r="CI178" s="1">
        <f t="shared" si="15"/>
        <v>2.4444444444444446</v>
      </c>
      <c r="CJ178">
        <f t="shared" si="16"/>
        <v>5</v>
      </c>
      <c r="CK178">
        <f t="shared" si="17"/>
        <v>1</v>
      </c>
      <c r="CL178" s="1">
        <f t="shared" si="18"/>
        <v>3.4444444444444446</v>
      </c>
      <c r="CM178" s="1">
        <f t="shared" si="19"/>
        <v>3.4444444444444446</v>
      </c>
      <c r="CO178" t="str">
        <f>IF(H178&gt;Tolerances!$C$5, "High Sat", "Low Sat")</f>
        <v>High Sat</v>
      </c>
      <c r="CP178" t="str">
        <f>IF(CM178&lt;Tolerances!$D$5, "High EL", "Low EL")</f>
        <v>High EL</v>
      </c>
      <c r="CQ178" t="str">
        <f t="shared" si="20"/>
        <v>Loyalist</v>
      </c>
      <c r="CR178" t="str">
        <f>IF(AND(CM178&lt;Tolerances!$D$9,'Respondent data Original'!H942&gt;Tolerances!$C$9),"Enthusiast",IF(AND(CM178&gt;Tolerances!$D$10,'Respondent data Original'!H942&lt;Tolerances!$C$10),"Agitator"))</f>
        <v>Enthusiast</v>
      </c>
    </row>
    <row r="179" spans="1:96">
      <c r="A179">
        <v>1231</v>
      </c>
      <c r="B179" t="s">
        <v>70</v>
      </c>
      <c r="C179">
        <v>4</v>
      </c>
      <c r="D179">
        <v>1</v>
      </c>
      <c r="E179">
        <v>15</v>
      </c>
      <c r="F179">
        <v>1</v>
      </c>
      <c r="G179">
        <v>1</v>
      </c>
      <c r="H179">
        <v>11</v>
      </c>
      <c r="J179">
        <v>11</v>
      </c>
      <c r="L179">
        <v>11</v>
      </c>
      <c r="N179">
        <v>8</v>
      </c>
      <c r="P179">
        <v>6</v>
      </c>
      <c r="Q179">
        <v>1</v>
      </c>
      <c r="S179">
        <v>2</v>
      </c>
      <c r="T179">
        <v>3</v>
      </c>
      <c r="U179">
        <v>5</v>
      </c>
      <c r="V179">
        <v>1</v>
      </c>
      <c r="W179">
        <v>3</v>
      </c>
      <c r="X179">
        <v>1</v>
      </c>
      <c r="Y179">
        <v>1</v>
      </c>
      <c r="Z179">
        <v>3</v>
      </c>
      <c r="AA179">
        <v>1</v>
      </c>
      <c r="AB179">
        <v>3</v>
      </c>
      <c r="AC179">
        <v>3</v>
      </c>
      <c r="AD179">
        <v>3</v>
      </c>
      <c r="AE179">
        <v>3</v>
      </c>
      <c r="AF179">
        <v>7</v>
      </c>
      <c r="AG179">
        <v>2</v>
      </c>
      <c r="AI179">
        <v>2</v>
      </c>
      <c r="AL179">
        <v>2</v>
      </c>
      <c r="AM179">
        <v>3</v>
      </c>
      <c r="AN179">
        <v>2</v>
      </c>
      <c r="AO179">
        <v>2</v>
      </c>
      <c r="AP179">
        <v>3</v>
      </c>
      <c r="AQ179">
        <v>2</v>
      </c>
      <c r="AR179">
        <v>3</v>
      </c>
      <c r="AS179">
        <v>3</v>
      </c>
      <c r="AT179">
        <v>3</v>
      </c>
      <c r="AU179">
        <v>3</v>
      </c>
      <c r="AV179">
        <v>1</v>
      </c>
      <c r="AW179">
        <v>1</v>
      </c>
      <c r="AX179">
        <v>5</v>
      </c>
      <c r="AY179">
        <v>3</v>
      </c>
      <c r="AZ179">
        <v>5</v>
      </c>
      <c r="BA179">
        <v>5</v>
      </c>
      <c r="BB179">
        <v>1</v>
      </c>
      <c r="BC179">
        <v>1</v>
      </c>
      <c r="BD179">
        <v>10</v>
      </c>
      <c r="BE179">
        <v>1</v>
      </c>
      <c r="BF179">
        <v>12</v>
      </c>
      <c r="BG179">
        <v>12</v>
      </c>
      <c r="BH179">
        <v>12</v>
      </c>
      <c r="BI179">
        <v>12</v>
      </c>
      <c r="BJ179">
        <v>12</v>
      </c>
      <c r="BK179">
        <v>1</v>
      </c>
      <c r="BN179">
        <v>5</v>
      </c>
      <c r="BO179">
        <v>10</v>
      </c>
      <c r="BX179">
        <v>1</v>
      </c>
      <c r="BY179">
        <v>6</v>
      </c>
      <c r="BZ179">
        <v>3</v>
      </c>
      <c r="CF179">
        <v>11</v>
      </c>
      <c r="CH179">
        <f t="shared" si="14"/>
        <v>1</v>
      </c>
      <c r="CI179" s="1">
        <f t="shared" si="15"/>
        <v>1.7777777777777777</v>
      </c>
      <c r="CJ179">
        <f t="shared" si="16"/>
        <v>0</v>
      </c>
      <c r="CK179">
        <f t="shared" si="17"/>
        <v>5</v>
      </c>
      <c r="CL179" s="1">
        <f t="shared" si="18"/>
        <v>6.7777777777777777</v>
      </c>
      <c r="CM179" s="1">
        <f t="shared" si="19"/>
        <v>6.7777777777777777</v>
      </c>
      <c r="CO179" t="str">
        <f>IF(H179&gt;Tolerances!$C$5, "High Sat", "Low Sat")</f>
        <v>High Sat</v>
      </c>
      <c r="CP179" t="str">
        <f>IF(CM179&lt;Tolerances!$D$5, "High EL", "Low EL")</f>
        <v>High EL</v>
      </c>
      <c r="CQ179" t="str">
        <f t="shared" si="20"/>
        <v>Loyalist</v>
      </c>
      <c r="CR179" t="b">
        <f>IF(AND(CM179&lt;Tolerances!$D$9,'Respondent data Original'!H949&gt;Tolerances!$C$9),"Enthusiast",IF(AND(CM179&gt;Tolerances!$D$10,'Respondent data Original'!H949&lt;Tolerances!$C$10),"Agitator"))</f>
        <v>0</v>
      </c>
    </row>
    <row r="180" spans="1:96">
      <c r="A180">
        <v>1236</v>
      </c>
      <c r="B180" t="s">
        <v>70</v>
      </c>
      <c r="C180">
        <v>4</v>
      </c>
      <c r="D180">
        <v>1</v>
      </c>
      <c r="E180">
        <v>15</v>
      </c>
      <c r="F180">
        <v>1</v>
      </c>
      <c r="G180">
        <v>2</v>
      </c>
      <c r="H180">
        <v>9</v>
      </c>
      <c r="J180">
        <v>9</v>
      </c>
      <c r="L180">
        <v>9</v>
      </c>
      <c r="N180">
        <v>8</v>
      </c>
      <c r="P180">
        <v>5</v>
      </c>
      <c r="Q180">
        <v>3</v>
      </c>
      <c r="R180">
        <v>3</v>
      </c>
      <c r="S180">
        <v>3</v>
      </c>
      <c r="T180">
        <v>3</v>
      </c>
      <c r="U180">
        <v>3</v>
      </c>
      <c r="V180">
        <v>3</v>
      </c>
      <c r="W180">
        <v>3</v>
      </c>
      <c r="X180">
        <v>3</v>
      </c>
      <c r="Y180">
        <v>3</v>
      </c>
      <c r="Z180">
        <v>3</v>
      </c>
      <c r="AA180">
        <v>3</v>
      </c>
      <c r="AB180">
        <v>3</v>
      </c>
      <c r="AC180">
        <v>3</v>
      </c>
      <c r="AD180">
        <v>3</v>
      </c>
      <c r="AE180">
        <v>3</v>
      </c>
      <c r="AF180">
        <v>7</v>
      </c>
      <c r="AG180">
        <v>2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1</v>
      </c>
      <c r="AW180">
        <v>6</v>
      </c>
      <c r="AX180">
        <v>6</v>
      </c>
      <c r="AY180">
        <v>6</v>
      </c>
      <c r="AZ180">
        <v>6</v>
      </c>
      <c r="BA180">
        <v>6</v>
      </c>
      <c r="BB180">
        <v>6</v>
      </c>
      <c r="BC180">
        <v>6</v>
      </c>
      <c r="BD180">
        <v>6</v>
      </c>
      <c r="BE180">
        <v>6</v>
      </c>
      <c r="BF180">
        <v>12</v>
      </c>
      <c r="BG180">
        <v>12</v>
      </c>
      <c r="BH180">
        <v>12</v>
      </c>
      <c r="BI180">
        <v>12</v>
      </c>
      <c r="BJ180">
        <v>12</v>
      </c>
      <c r="BK180">
        <v>1</v>
      </c>
      <c r="BL180">
        <v>3</v>
      </c>
      <c r="BM180">
        <v>3</v>
      </c>
      <c r="BN180">
        <v>3</v>
      </c>
      <c r="BO180">
        <v>2</v>
      </c>
      <c r="BX180">
        <v>1</v>
      </c>
      <c r="BY180">
        <v>6</v>
      </c>
      <c r="CF180">
        <v>14</v>
      </c>
      <c r="CH180">
        <f t="shared" si="14"/>
        <v>1</v>
      </c>
      <c r="CI180" s="1">
        <f t="shared" si="15"/>
        <v>3</v>
      </c>
      <c r="CJ180">
        <f t="shared" si="16"/>
        <v>3</v>
      </c>
      <c r="CK180">
        <f t="shared" si="17"/>
        <v>3</v>
      </c>
      <c r="CL180" s="1">
        <f t="shared" si="18"/>
        <v>6</v>
      </c>
      <c r="CM180" s="1">
        <f t="shared" si="19"/>
        <v>6</v>
      </c>
      <c r="CO180" t="str">
        <f>IF(H180&gt;Tolerances!$C$5, "High Sat", "Low Sat")</f>
        <v>High Sat</v>
      </c>
      <c r="CP180" t="str">
        <f>IF(CM180&lt;Tolerances!$D$5, "High EL", "Low EL")</f>
        <v>High EL</v>
      </c>
      <c r="CQ180" t="str">
        <f t="shared" si="20"/>
        <v>Loyalist</v>
      </c>
      <c r="CR180" t="b">
        <f>IF(AND(CM180&lt;Tolerances!$D$9,'Respondent data Original'!H954&gt;Tolerances!$C$9),"Enthusiast",IF(AND(CM180&gt;Tolerances!$D$10,'Respondent data Original'!H954&lt;Tolerances!$C$10),"Agitator"))</f>
        <v>0</v>
      </c>
    </row>
    <row r="181" spans="1:96">
      <c r="A181">
        <v>1194</v>
      </c>
      <c r="B181" t="s">
        <v>70</v>
      </c>
      <c r="C181">
        <v>4</v>
      </c>
      <c r="D181">
        <v>2</v>
      </c>
      <c r="E181">
        <v>15</v>
      </c>
      <c r="F181">
        <v>2</v>
      </c>
      <c r="G181">
        <v>4</v>
      </c>
      <c r="H181">
        <v>9</v>
      </c>
      <c r="J181">
        <v>9</v>
      </c>
      <c r="L181">
        <v>9</v>
      </c>
      <c r="N181">
        <v>9</v>
      </c>
      <c r="P181">
        <v>3</v>
      </c>
      <c r="Q181">
        <v>1</v>
      </c>
      <c r="R181">
        <v>1</v>
      </c>
      <c r="S181">
        <v>3</v>
      </c>
      <c r="T181">
        <v>1</v>
      </c>
      <c r="U181">
        <v>3</v>
      </c>
      <c r="V181">
        <v>1</v>
      </c>
      <c r="W181">
        <v>2</v>
      </c>
      <c r="X181">
        <v>1</v>
      </c>
      <c r="Y181">
        <v>2</v>
      </c>
      <c r="Z181">
        <v>5</v>
      </c>
      <c r="AA181">
        <v>2</v>
      </c>
      <c r="AB181">
        <v>2</v>
      </c>
      <c r="AC181">
        <v>2</v>
      </c>
      <c r="AD181">
        <v>2</v>
      </c>
      <c r="AE181">
        <v>3</v>
      </c>
      <c r="AF181">
        <v>11</v>
      </c>
      <c r="AG181">
        <v>1</v>
      </c>
      <c r="AH181">
        <v>4</v>
      </c>
      <c r="AI181">
        <v>2</v>
      </c>
      <c r="AJ181">
        <v>1</v>
      </c>
      <c r="AK181">
        <v>3</v>
      </c>
      <c r="AL181">
        <v>2</v>
      </c>
      <c r="AM181">
        <v>4</v>
      </c>
      <c r="AN181">
        <v>2</v>
      </c>
      <c r="AO181">
        <v>2</v>
      </c>
      <c r="AP181">
        <v>3</v>
      </c>
      <c r="AQ181">
        <v>2</v>
      </c>
      <c r="AR181">
        <v>1</v>
      </c>
      <c r="AS181">
        <v>3</v>
      </c>
      <c r="AT181">
        <v>1</v>
      </c>
      <c r="AU181">
        <v>3</v>
      </c>
      <c r="AV181">
        <v>1</v>
      </c>
      <c r="AW181">
        <v>6</v>
      </c>
      <c r="AX181">
        <v>9</v>
      </c>
      <c r="AY181">
        <v>6</v>
      </c>
      <c r="AZ181">
        <v>3</v>
      </c>
      <c r="BA181">
        <v>5</v>
      </c>
      <c r="BB181">
        <v>6</v>
      </c>
      <c r="BC181">
        <v>2</v>
      </c>
      <c r="BD181">
        <v>11</v>
      </c>
      <c r="BE181">
        <v>1</v>
      </c>
      <c r="BF181">
        <v>12</v>
      </c>
      <c r="BG181">
        <v>12</v>
      </c>
      <c r="BH181">
        <v>12</v>
      </c>
      <c r="BI181">
        <v>12</v>
      </c>
      <c r="BJ181">
        <v>12</v>
      </c>
      <c r="BK181">
        <v>1</v>
      </c>
      <c r="BL181">
        <v>3</v>
      </c>
      <c r="BM181">
        <v>1</v>
      </c>
      <c r="BN181">
        <v>1</v>
      </c>
      <c r="BO181">
        <v>6</v>
      </c>
      <c r="BP181">
        <v>9</v>
      </c>
      <c r="BX181">
        <v>3</v>
      </c>
      <c r="CF181">
        <v>17</v>
      </c>
      <c r="CH181">
        <f t="shared" si="14"/>
        <v>3</v>
      </c>
      <c r="CI181" s="1">
        <f t="shared" si="15"/>
        <v>2.7222222222222223</v>
      </c>
      <c r="CJ181">
        <f t="shared" si="16"/>
        <v>3</v>
      </c>
      <c r="CK181">
        <f t="shared" si="17"/>
        <v>3</v>
      </c>
      <c r="CL181" s="1">
        <f t="shared" si="18"/>
        <v>5.7222222222222223</v>
      </c>
      <c r="CM181" s="1">
        <f t="shared" si="19"/>
        <v>17.166666666666668</v>
      </c>
      <c r="CO181" t="str">
        <f>IF(H181&gt;Tolerances!$C$5, "High Sat", "Low Sat")</f>
        <v>High Sat</v>
      </c>
      <c r="CP181" t="str">
        <f>IF(CM181&lt;Tolerances!$D$5, "High EL", "Low EL")</f>
        <v>Low EL</v>
      </c>
      <c r="CQ181" t="str">
        <f t="shared" si="20"/>
        <v>Mercenary</v>
      </c>
      <c r="CR181" t="b">
        <f>IF(AND(CM181&lt;Tolerances!$D$9,'Respondent data Original'!H962&gt;Tolerances!$C$9),"Enthusiast",IF(AND(CM181&gt;Tolerances!$D$10,'Respondent data Original'!H962&lt;Tolerances!$C$10),"Agitator"))</f>
        <v>0</v>
      </c>
    </row>
    <row r="182" spans="1:96">
      <c r="A182">
        <v>1257</v>
      </c>
      <c r="B182" t="s">
        <v>70</v>
      </c>
      <c r="C182">
        <v>4</v>
      </c>
      <c r="D182">
        <v>2</v>
      </c>
      <c r="E182">
        <v>15</v>
      </c>
      <c r="F182">
        <v>1</v>
      </c>
      <c r="G182">
        <v>1</v>
      </c>
      <c r="H182">
        <v>9</v>
      </c>
      <c r="J182">
        <v>9</v>
      </c>
      <c r="L182">
        <v>7</v>
      </c>
      <c r="O182">
        <v>1</v>
      </c>
      <c r="P182">
        <v>5</v>
      </c>
      <c r="Q182">
        <v>2</v>
      </c>
      <c r="R182">
        <v>4</v>
      </c>
      <c r="S182">
        <v>2</v>
      </c>
      <c r="T182">
        <v>5</v>
      </c>
      <c r="U182">
        <v>3</v>
      </c>
      <c r="V182">
        <v>3</v>
      </c>
      <c r="W182">
        <v>3</v>
      </c>
      <c r="X182">
        <v>2</v>
      </c>
      <c r="Y182">
        <v>4</v>
      </c>
      <c r="Z182">
        <v>3</v>
      </c>
      <c r="AA182">
        <v>3</v>
      </c>
      <c r="AB182">
        <v>3</v>
      </c>
      <c r="AC182">
        <v>3</v>
      </c>
      <c r="AD182">
        <v>3</v>
      </c>
      <c r="AE182">
        <v>3</v>
      </c>
      <c r="AF182">
        <v>4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1</v>
      </c>
      <c r="AW182">
        <v>5</v>
      </c>
      <c r="AX182">
        <v>8</v>
      </c>
      <c r="AY182">
        <v>7</v>
      </c>
      <c r="AZ182">
        <v>8</v>
      </c>
      <c r="BA182">
        <v>9</v>
      </c>
      <c r="BB182">
        <v>4</v>
      </c>
      <c r="BC182">
        <v>4</v>
      </c>
      <c r="BD182">
        <v>10</v>
      </c>
      <c r="BE182">
        <v>1</v>
      </c>
      <c r="BF182">
        <v>12</v>
      </c>
      <c r="BG182">
        <v>12</v>
      </c>
      <c r="BH182">
        <v>12</v>
      </c>
      <c r="BI182">
        <v>12</v>
      </c>
      <c r="BJ182">
        <v>12</v>
      </c>
      <c r="BK182">
        <v>1</v>
      </c>
      <c r="BL182">
        <v>3</v>
      </c>
      <c r="BM182">
        <v>5</v>
      </c>
      <c r="BN182">
        <v>4</v>
      </c>
      <c r="BO182">
        <v>6</v>
      </c>
      <c r="BP182">
        <v>4</v>
      </c>
      <c r="BX182">
        <v>1</v>
      </c>
      <c r="BY182">
        <v>6</v>
      </c>
      <c r="CF182">
        <v>17</v>
      </c>
      <c r="CH182">
        <f t="shared" si="14"/>
        <v>1</v>
      </c>
      <c r="CI182" s="1">
        <f t="shared" si="15"/>
        <v>3.1111111111111112</v>
      </c>
      <c r="CJ182">
        <f t="shared" si="16"/>
        <v>3</v>
      </c>
      <c r="CK182">
        <f t="shared" si="17"/>
        <v>3</v>
      </c>
      <c r="CL182" s="1">
        <f t="shared" si="18"/>
        <v>6.1111111111111107</v>
      </c>
      <c r="CM182" s="1">
        <f t="shared" si="19"/>
        <v>6.1111111111111107</v>
      </c>
      <c r="CO182" t="str">
        <f>IF(H182&gt;Tolerances!$C$5, "High Sat", "Low Sat")</f>
        <v>High Sat</v>
      </c>
      <c r="CP182" t="str">
        <f>IF(CM182&lt;Tolerances!$D$5, "High EL", "Low EL")</f>
        <v>High EL</v>
      </c>
      <c r="CQ182" t="str">
        <f t="shared" si="20"/>
        <v>Loyalist</v>
      </c>
      <c r="CR182" t="b">
        <f>IF(AND(CM182&lt;Tolerances!$D$9,'Respondent data Original'!H964&gt;Tolerances!$C$9),"Enthusiast",IF(AND(CM182&gt;Tolerances!$D$10,'Respondent data Original'!H964&lt;Tolerances!$C$10),"Agitator"))</f>
        <v>0</v>
      </c>
    </row>
    <row r="183" spans="1:96">
      <c r="A183">
        <v>1264</v>
      </c>
      <c r="B183" t="s">
        <v>70</v>
      </c>
      <c r="C183">
        <v>3</v>
      </c>
      <c r="D183">
        <v>2</v>
      </c>
      <c r="E183">
        <v>15</v>
      </c>
      <c r="F183">
        <v>1</v>
      </c>
      <c r="G183">
        <v>1</v>
      </c>
      <c r="H183">
        <v>8</v>
      </c>
      <c r="J183">
        <v>6</v>
      </c>
      <c r="L183">
        <v>6</v>
      </c>
      <c r="N183">
        <v>6</v>
      </c>
      <c r="P183">
        <v>6</v>
      </c>
      <c r="Q183">
        <v>3</v>
      </c>
      <c r="R183">
        <v>3</v>
      </c>
      <c r="S183">
        <v>3</v>
      </c>
      <c r="T183">
        <v>3</v>
      </c>
      <c r="U183">
        <v>4</v>
      </c>
      <c r="V183">
        <v>3</v>
      </c>
      <c r="W183">
        <v>3</v>
      </c>
      <c r="X183">
        <v>3</v>
      </c>
      <c r="Y183">
        <v>3</v>
      </c>
      <c r="Z183">
        <v>3</v>
      </c>
      <c r="AA183">
        <v>3</v>
      </c>
      <c r="AB183">
        <v>3</v>
      </c>
      <c r="AC183">
        <v>3</v>
      </c>
      <c r="AD183">
        <v>4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4</v>
      </c>
      <c r="AK183">
        <v>4</v>
      </c>
      <c r="AL183">
        <v>3</v>
      </c>
      <c r="AM183">
        <v>5</v>
      </c>
      <c r="AN183">
        <v>3</v>
      </c>
      <c r="AO183">
        <v>3</v>
      </c>
      <c r="AP183">
        <v>4</v>
      </c>
      <c r="AQ183">
        <v>3</v>
      </c>
      <c r="AR183">
        <v>4</v>
      </c>
      <c r="AS183">
        <v>4</v>
      </c>
      <c r="AT183">
        <v>4</v>
      </c>
      <c r="AU183">
        <v>4</v>
      </c>
      <c r="AV183">
        <v>1</v>
      </c>
      <c r="AW183">
        <v>6</v>
      </c>
      <c r="AX183">
        <v>6</v>
      </c>
      <c r="AY183">
        <v>6</v>
      </c>
      <c r="AZ183">
        <v>6</v>
      </c>
      <c r="BA183">
        <v>6</v>
      </c>
      <c r="BB183">
        <v>6</v>
      </c>
      <c r="BC183">
        <v>6</v>
      </c>
      <c r="BD183">
        <v>6</v>
      </c>
      <c r="BE183">
        <v>6</v>
      </c>
      <c r="BF183">
        <v>12</v>
      </c>
      <c r="BG183">
        <v>12</v>
      </c>
      <c r="BH183">
        <v>12</v>
      </c>
      <c r="BI183">
        <v>12</v>
      </c>
      <c r="BJ183">
        <v>12</v>
      </c>
      <c r="BK183">
        <v>1</v>
      </c>
      <c r="BL183">
        <v>4</v>
      </c>
      <c r="BM183">
        <v>3</v>
      </c>
      <c r="BN183">
        <v>3</v>
      </c>
      <c r="BO183">
        <v>5</v>
      </c>
      <c r="BX183">
        <v>1</v>
      </c>
      <c r="BY183">
        <v>6</v>
      </c>
      <c r="CF183">
        <v>14</v>
      </c>
      <c r="CH183">
        <f t="shared" si="14"/>
        <v>1</v>
      </c>
      <c r="CI183" s="1">
        <f t="shared" si="15"/>
        <v>3</v>
      </c>
      <c r="CJ183">
        <f t="shared" si="16"/>
        <v>4</v>
      </c>
      <c r="CK183">
        <f t="shared" si="17"/>
        <v>2</v>
      </c>
      <c r="CL183" s="1">
        <f t="shared" si="18"/>
        <v>5</v>
      </c>
      <c r="CM183" s="1">
        <f t="shared" si="19"/>
        <v>5</v>
      </c>
      <c r="CO183" t="str">
        <f>IF(H183&gt;Tolerances!$C$5, "High Sat", "Low Sat")</f>
        <v>High Sat</v>
      </c>
      <c r="CP183" t="str">
        <f>IF(CM183&lt;Tolerances!$D$5, "High EL", "Low EL")</f>
        <v>High EL</v>
      </c>
      <c r="CQ183" t="str">
        <f t="shared" si="20"/>
        <v>Loyalist</v>
      </c>
      <c r="CR183" t="b">
        <f>IF(AND(CM183&lt;Tolerances!$D$9,'Respondent data Original'!H970&gt;Tolerances!$C$9),"Enthusiast",IF(AND(CM183&gt;Tolerances!$D$10,'Respondent data Original'!H970&lt;Tolerances!$C$10),"Agitator"))</f>
        <v>0</v>
      </c>
    </row>
    <row r="184" spans="1:96">
      <c r="A184">
        <v>1272</v>
      </c>
      <c r="B184" t="s">
        <v>70</v>
      </c>
      <c r="C184">
        <v>4</v>
      </c>
      <c r="D184">
        <v>1</v>
      </c>
      <c r="E184">
        <v>15</v>
      </c>
      <c r="F184">
        <v>1</v>
      </c>
      <c r="G184">
        <v>1</v>
      </c>
      <c r="H184">
        <v>9</v>
      </c>
      <c r="J184">
        <v>9</v>
      </c>
      <c r="L184">
        <v>6</v>
      </c>
      <c r="N184">
        <v>6</v>
      </c>
      <c r="P184">
        <v>6</v>
      </c>
      <c r="Q184">
        <v>3</v>
      </c>
      <c r="S184">
        <v>3</v>
      </c>
      <c r="T184">
        <v>3</v>
      </c>
      <c r="V184">
        <v>2</v>
      </c>
      <c r="W184">
        <v>4</v>
      </c>
      <c r="X184">
        <v>3</v>
      </c>
      <c r="Y184">
        <v>3</v>
      </c>
      <c r="Z184">
        <v>3</v>
      </c>
      <c r="AA184">
        <v>2</v>
      </c>
      <c r="AB184">
        <v>3</v>
      </c>
      <c r="AC184">
        <v>3</v>
      </c>
      <c r="AD184">
        <v>4</v>
      </c>
      <c r="AE184">
        <v>2</v>
      </c>
      <c r="AF184">
        <v>6</v>
      </c>
      <c r="AG184">
        <v>3</v>
      </c>
      <c r="AI184">
        <v>2</v>
      </c>
      <c r="AJ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1</v>
      </c>
      <c r="AW184">
        <v>6</v>
      </c>
      <c r="AX184">
        <v>6</v>
      </c>
      <c r="AY184">
        <v>6</v>
      </c>
      <c r="AZ184">
        <v>6</v>
      </c>
      <c r="BA184">
        <v>5</v>
      </c>
      <c r="BB184">
        <v>8</v>
      </c>
      <c r="BC184">
        <v>1</v>
      </c>
      <c r="BD184">
        <v>9</v>
      </c>
      <c r="BE184">
        <v>1</v>
      </c>
      <c r="BF184">
        <v>12</v>
      </c>
      <c r="BG184">
        <v>12</v>
      </c>
      <c r="BH184">
        <v>12</v>
      </c>
      <c r="BI184">
        <v>12</v>
      </c>
      <c r="BJ184">
        <v>12</v>
      </c>
      <c r="BK184">
        <v>1</v>
      </c>
      <c r="BL184">
        <v>3</v>
      </c>
      <c r="BM184">
        <v>3</v>
      </c>
      <c r="BN184">
        <v>3</v>
      </c>
      <c r="BO184">
        <v>10</v>
      </c>
      <c r="BX184">
        <v>1</v>
      </c>
      <c r="BY184">
        <v>3</v>
      </c>
      <c r="BZ184">
        <v>6</v>
      </c>
      <c r="CF184">
        <v>16</v>
      </c>
      <c r="CH184">
        <f t="shared" si="14"/>
        <v>1</v>
      </c>
      <c r="CI184" s="1">
        <f t="shared" si="15"/>
        <v>2.6666666666666665</v>
      </c>
      <c r="CJ184">
        <f t="shared" si="16"/>
        <v>3</v>
      </c>
      <c r="CK184">
        <f t="shared" si="17"/>
        <v>3</v>
      </c>
      <c r="CL184" s="1">
        <f t="shared" si="18"/>
        <v>5.6666666666666661</v>
      </c>
      <c r="CM184" s="1">
        <f t="shared" si="19"/>
        <v>5.6666666666666661</v>
      </c>
      <c r="CO184" t="str">
        <f>IF(H184&gt;Tolerances!$C$5, "High Sat", "Low Sat")</f>
        <v>High Sat</v>
      </c>
      <c r="CP184" t="str">
        <f>IF(CM184&lt;Tolerances!$D$5, "High EL", "Low EL")</f>
        <v>High EL</v>
      </c>
      <c r="CQ184" t="str">
        <f t="shared" si="20"/>
        <v>Loyalist</v>
      </c>
      <c r="CR184" t="b">
        <f>IF(AND(CM184&lt;Tolerances!$D$9,'Respondent data Original'!H975&gt;Tolerances!$C$9),"Enthusiast",IF(AND(CM184&gt;Tolerances!$D$10,'Respondent data Original'!H975&lt;Tolerances!$C$10),"Agitator"))</f>
        <v>0</v>
      </c>
    </row>
    <row r="185" spans="1:96">
      <c r="A185">
        <v>1241</v>
      </c>
      <c r="B185" t="s">
        <v>70</v>
      </c>
      <c r="C185">
        <v>2</v>
      </c>
      <c r="D185">
        <v>1</v>
      </c>
      <c r="E185">
        <v>15</v>
      </c>
      <c r="F185">
        <v>2</v>
      </c>
      <c r="G185">
        <v>3</v>
      </c>
      <c r="H185">
        <v>9</v>
      </c>
      <c r="J185">
        <v>9</v>
      </c>
      <c r="L185">
        <v>9</v>
      </c>
      <c r="N185">
        <v>9</v>
      </c>
      <c r="P185">
        <v>1</v>
      </c>
      <c r="Q185">
        <v>1</v>
      </c>
      <c r="R185">
        <v>2</v>
      </c>
      <c r="S185">
        <v>2</v>
      </c>
      <c r="T185">
        <v>2</v>
      </c>
      <c r="U185">
        <v>2</v>
      </c>
      <c r="V185">
        <v>3</v>
      </c>
      <c r="W185">
        <v>1</v>
      </c>
      <c r="X185">
        <v>2</v>
      </c>
      <c r="Y185">
        <v>3</v>
      </c>
      <c r="Z185">
        <v>3</v>
      </c>
      <c r="AA185">
        <v>2</v>
      </c>
      <c r="AB185">
        <v>1</v>
      </c>
      <c r="AC185">
        <v>2</v>
      </c>
      <c r="AD185">
        <v>3</v>
      </c>
      <c r="AE185">
        <v>1</v>
      </c>
      <c r="AF185">
        <v>1</v>
      </c>
      <c r="AG185">
        <v>1</v>
      </c>
      <c r="AH185">
        <v>1</v>
      </c>
      <c r="AI185">
        <v>2</v>
      </c>
      <c r="AJ185">
        <v>2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1</v>
      </c>
      <c r="AS185">
        <v>1</v>
      </c>
      <c r="AT185">
        <v>3</v>
      </c>
      <c r="AU185">
        <v>1</v>
      </c>
      <c r="AV185">
        <v>3</v>
      </c>
      <c r="AW185">
        <v>11</v>
      </c>
      <c r="AX185">
        <v>11</v>
      </c>
      <c r="AY185">
        <v>6</v>
      </c>
      <c r="AZ185">
        <v>11</v>
      </c>
      <c r="BA185">
        <v>11</v>
      </c>
      <c r="BB185">
        <v>1</v>
      </c>
      <c r="BC185">
        <v>11</v>
      </c>
      <c r="BD185">
        <v>11</v>
      </c>
      <c r="BE185">
        <v>6</v>
      </c>
      <c r="BF185">
        <v>12</v>
      </c>
      <c r="BG185">
        <v>12</v>
      </c>
      <c r="BH185">
        <v>12</v>
      </c>
      <c r="BI185">
        <v>12</v>
      </c>
      <c r="BJ185">
        <v>12</v>
      </c>
      <c r="BK185">
        <v>1</v>
      </c>
      <c r="BL185">
        <v>2</v>
      </c>
      <c r="BM185">
        <v>1</v>
      </c>
      <c r="BN185">
        <v>1</v>
      </c>
      <c r="BO185">
        <v>5</v>
      </c>
      <c r="BX185">
        <v>1</v>
      </c>
      <c r="BY185">
        <v>6</v>
      </c>
      <c r="CF185">
        <v>12</v>
      </c>
      <c r="CH185">
        <f t="shared" si="14"/>
        <v>1</v>
      </c>
      <c r="CI185" s="1">
        <f t="shared" si="15"/>
        <v>4.3888888888888893</v>
      </c>
      <c r="CJ185">
        <f t="shared" si="16"/>
        <v>2</v>
      </c>
      <c r="CK185">
        <f t="shared" si="17"/>
        <v>4</v>
      </c>
      <c r="CL185" s="1">
        <f t="shared" si="18"/>
        <v>8.3888888888888893</v>
      </c>
      <c r="CM185" s="1">
        <f t="shared" si="19"/>
        <v>8.3888888888888893</v>
      </c>
      <c r="CO185" t="str">
        <f>IF(H185&gt;Tolerances!$C$5, "High Sat", "Low Sat")</f>
        <v>High Sat</v>
      </c>
      <c r="CP185" t="str">
        <f>IF(CM185&lt;Tolerances!$D$5, "High EL", "Low EL")</f>
        <v>High EL</v>
      </c>
      <c r="CQ185" t="str">
        <f t="shared" si="20"/>
        <v>Loyalist</v>
      </c>
      <c r="CR185" t="b">
        <f>IF(AND(CM185&lt;Tolerances!$D$9,'Respondent data Original'!H988&gt;Tolerances!$C$9),"Enthusiast",IF(AND(CM185&gt;Tolerances!$D$10,'Respondent data Original'!H988&lt;Tolerances!$C$10),"Agitator"))</f>
        <v>0</v>
      </c>
    </row>
    <row r="186" spans="1:96">
      <c r="A186">
        <v>33</v>
      </c>
      <c r="B186" t="s">
        <v>70</v>
      </c>
      <c r="C186">
        <v>4</v>
      </c>
      <c r="D186">
        <v>1</v>
      </c>
      <c r="E186">
        <v>14</v>
      </c>
      <c r="F186">
        <v>2</v>
      </c>
      <c r="G186">
        <v>5</v>
      </c>
      <c r="H186">
        <v>2</v>
      </c>
      <c r="J186">
        <v>3</v>
      </c>
      <c r="L186">
        <v>3</v>
      </c>
      <c r="N186">
        <v>3</v>
      </c>
      <c r="P186">
        <v>2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E186">
        <v>1</v>
      </c>
      <c r="AF186">
        <v>1</v>
      </c>
      <c r="AG186">
        <v>5</v>
      </c>
      <c r="AH186">
        <v>3</v>
      </c>
      <c r="AI186">
        <v>5</v>
      </c>
      <c r="AJ186">
        <v>4</v>
      </c>
      <c r="AK186">
        <v>4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5</v>
      </c>
      <c r="AR186">
        <v>5</v>
      </c>
      <c r="AS186">
        <v>5</v>
      </c>
      <c r="AT186">
        <v>5</v>
      </c>
      <c r="AU186">
        <v>5</v>
      </c>
      <c r="AV186">
        <v>2</v>
      </c>
      <c r="AW186">
        <v>8</v>
      </c>
      <c r="AX186">
        <v>10</v>
      </c>
      <c r="AY186">
        <v>11</v>
      </c>
      <c r="AZ186">
        <v>10</v>
      </c>
      <c r="BA186">
        <v>9</v>
      </c>
      <c r="BB186">
        <v>7</v>
      </c>
      <c r="BC186">
        <v>6</v>
      </c>
      <c r="BD186">
        <v>11</v>
      </c>
      <c r="BE186">
        <v>8</v>
      </c>
      <c r="BF186">
        <v>11</v>
      </c>
      <c r="BG186">
        <v>11</v>
      </c>
      <c r="BH186">
        <v>11</v>
      </c>
      <c r="BI186">
        <v>11</v>
      </c>
      <c r="BJ186">
        <v>11</v>
      </c>
      <c r="BK186">
        <v>3</v>
      </c>
      <c r="BL186">
        <v>3</v>
      </c>
      <c r="BM186">
        <v>3</v>
      </c>
      <c r="BN186">
        <v>3</v>
      </c>
      <c r="BO186">
        <v>6</v>
      </c>
      <c r="BP186">
        <v>3</v>
      </c>
      <c r="BQ186">
        <v>5</v>
      </c>
      <c r="BR186">
        <v>4</v>
      </c>
      <c r="BS186">
        <v>7</v>
      </c>
      <c r="BX186">
        <v>3</v>
      </c>
      <c r="CF186">
        <v>12</v>
      </c>
      <c r="CH186">
        <f t="shared" si="14"/>
        <v>3</v>
      </c>
      <c r="CI186" s="1">
        <f t="shared" si="15"/>
        <v>4.4444444444444446</v>
      </c>
      <c r="CJ186">
        <f t="shared" si="16"/>
        <v>3</v>
      </c>
      <c r="CK186">
        <f t="shared" si="17"/>
        <v>3</v>
      </c>
      <c r="CL186" s="1">
        <f t="shared" si="18"/>
        <v>7.4444444444444446</v>
      </c>
      <c r="CM186" s="1">
        <f t="shared" si="19"/>
        <v>22.333333333333336</v>
      </c>
      <c r="CO186" t="str">
        <f>IF(H186&gt;Tolerances!$C$5, "High Sat", "Low Sat")</f>
        <v>Low Sat</v>
      </c>
      <c r="CP186" t="str">
        <f>IF(CM186&lt;Tolerances!$D$5, "High EL", "Low EL")</f>
        <v>Low EL</v>
      </c>
      <c r="CQ186" t="str">
        <f t="shared" si="20"/>
        <v>Defector</v>
      </c>
      <c r="CR186" t="str">
        <f>IF(AND(CM186&lt;Tolerances!$D$9,'Respondent data Original'!H27&gt;Tolerances!$C$9),"Enthusiast",IF(AND(CM186&gt;Tolerances!$D$10,'Respondent data Original'!H27&lt;Tolerances!$C$10),"Agitator"))</f>
        <v>Agitator</v>
      </c>
    </row>
    <row r="187" spans="1:96">
      <c r="A187">
        <v>51</v>
      </c>
      <c r="B187" t="s">
        <v>70</v>
      </c>
      <c r="C187">
        <v>3</v>
      </c>
      <c r="D187">
        <v>2</v>
      </c>
      <c r="E187">
        <v>14</v>
      </c>
      <c r="F187">
        <v>2</v>
      </c>
      <c r="G187">
        <v>4</v>
      </c>
      <c r="H187">
        <v>8</v>
      </c>
      <c r="J187">
        <v>8</v>
      </c>
      <c r="L187">
        <v>6</v>
      </c>
      <c r="N187">
        <v>6</v>
      </c>
      <c r="P187">
        <v>5</v>
      </c>
      <c r="S187">
        <v>1</v>
      </c>
      <c r="X187">
        <v>1</v>
      </c>
      <c r="AF187">
        <v>6</v>
      </c>
      <c r="AG187">
        <v>4</v>
      </c>
      <c r="AH187">
        <v>4</v>
      </c>
      <c r="AI187">
        <v>4</v>
      </c>
      <c r="AJ187">
        <v>4</v>
      </c>
      <c r="AK187">
        <v>4</v>
      </c>
      <c r="AL187">
        <v>4</v>
      </c>
      <c r="AM187">
        <v>4</v>
      </c>
      <c r="AN187">
        <v>4</v>
      </c>
      <c r="AO187">
        <v>4</v>
      </c>
      <c r="AP187">
        <v>4</v>
      </c>
      <c r="AQ187">
        <v>4</v>
      </c>
      <c r="AR187">
        <v>4</v>
      </c>
      <c r="AS187">
        <v>4</v>
      </c>
      <c r="AT187">
        <v>4</v>
      </c>
      <c r="AU187">
        <v>4</v>
      </c>
      <c r="AV187">
        <v>1</v>
      </c>
      <c r="AW187">
        <v>8</v>
      </c>
      <c r="AX187">
        <v>11</v>
      </c>
      <c r="AY187">
        <v>11</v>
      </c>
      <c r="AZ187">
        <v>8</v>
      </c>
      <c r="BA187">
        <v>11</v>
      </c>
      <c r="BB187">
        <v>1</v>
      </c>
      <c r="BC187">
        <v>1</v>
      </c>
      <c r="BD187">
        <v>11</v>
      </c>
      <c r="BE187">
        <v>1</v>
      </c>
      <c r="BF187">
        <v>12</v>
      </c>
      <c r="BG187">
        <v>12</v>
      </c>
      <c r="BH187">
        <v>1</v>
      </c>
      <c r="BI187">
        <v>12</v>
      </c>
      <c r="BJ187">
        <v>12</v>
      </c>
      <c r="BK187">
        <v>1</v>
      </c>
      <c r="BL187">
        <v>5</v>
      </c>
      <c r="BM187">
        <v>3</v>
      </c>
      <c r="BN187">
        <v>3</v>
      </c>
      <c r="BO187">
        <v>4</v>
      </c>
      <c r="BX187">
        <v>1</v>
      </c>
      <c r="BY187">
        <v>5</v>
      </c>
      <c r="CF187">
        <v>15</v>
      </c>
      <c r="CH187">
        <f t="shared" si="14"/>
        <v>1</v>
      </c>
      <c r="CI187" s="1">
        <f t="shared" si="15"/>
        <v>3.5</v>
      </c>
      <c r="CJ187">
        <f t="shared" si="16"/>
        <v>5</v>
      </c>
      <c r="CK187">
        <f t="shared" si="17"/>
        <v>1</v>
      </c>
      <c r="CL187" s="1">
        <f t="shared" si="18"/>
        <v>4.5</v>
      </c>
      <c r="CM187" s="1">
        <f t="shared" si="19"/>
        <v>4.5</v>
      </c>
      <c r="CO187" t="str">
        <f>IF(H187&gt;Tolerances!$C$5, "High Sat", "Low Sat")</f>
        <v>High Sat</v>
      </c>
      <c r="CP187" t="str">
        <f>IF(CM187&lt;Tolerances!$D$5, "High EL", "Low EL")</f>
        <v>High EL</v>
      </c>
      <c r="CQ187" t="str">
        <f t="shared" si="20"/>
        <v>Loyalist</v>
      </c>
      <c r="CR187" t="str">
        <f>IF(AND(CM187&lt;Tolerances!$D$9,'Respondent data Original'!H45&gt;Tolerances!$C$9),"Enthusiast",IF(AND(CM187&gt;Tolerances!$D$10,'Respondent data Original'!H45&lt;Tolerances!$C$10),"Agitator"))</f>
        <v>Enthusiast</v>
      </c>
    </row>
    <row r="188" spans="1:96">
      <c r="A188">
        <v>103</v>
      </c>
      <c r="B188" t="s">
        <v>70</v>
      </c>
      <c r="C188">
        <v>2</v>
      </c>
      <c r="D188">
        <v>2</v>
      </c>
      <c r="E188">
        <v>14</v>
      </c>
      <c r="F188">
        <v>1</v>
      </c>
      <c r="G188">
        <v>2</v>
      </c>
      <c r="H188">
        <v>10</v>
      </c>
      <c r="J188">
        <v>10</v>
      </c>
      <c r="L188">
        <v>10</v>
      </c>
      <c r="N188">
        <v>10</v>
      </c>
      <c r="P188">
        <v>4</v>
      </c>
      <c r="Q188">
        <v>2</v>
      </c>
      <c r="R188">
        <v>4</v>
      </c>
      <c r="S188">
        <v>2</v>
      </c>
      <c r="T188">
        <v>2</v>
      </c>
      <c r="U188">
        <v>1</v>
      </c>
      <c r="V188">
        <v>1</v>
      </c>
      <c r="W188">
        <v>3</v>
      </c>
      <c r="X188">
        <v>1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10</v>
      </c>
      <c r="AG188">
        <v>3</v>
      </c>
      <c r="AI188">
        <v>3</v>
      </c>
      <c r="AJ188">
        <v>2</v>
      </c>
      <c r="AK188">
        <v>3</v>
      </c>
      <c r="AL188">
        <v>2</v>
      </c>
      <c r="AN188">
        <v>3</v>
      </c>
      <c r="AO188">
        <v>3</v>
      </c>
      <c r="AP188">
        <v>2</v>
      </c>
      <c r="AQ188">
        <v>3</v>
      </c>
      <c r="AR188">
        <v>3</v>
      </c>
      <c r="AS188">
        <v>3</v>
      </c>
      <c r="AT188">
        <v>3</v>
      </c>
      <c r="AU188">
        <v>3</v>
      </c>
      <c r="AV188">
        <v>1</v>
      </c>
      <c r="AW188">
        <v>6</v>
      </c>
      <c r="AX188">
        <v>8</v>
      </c>
      <c r="AY188">
        <v>6</v>
      </c>
      <c r="AZ188">
        <v>6</v>
      </c>
      <c r="BA188">
        <v>8</v>
      </c>
      <c r="BB188">
        <v>3</v>
      </c>
      <c r="BC188">
        <v>6</v>
      </c>
      <c r="BD188">
        <v>9</v>
      </c>
      <c r="BE188">
        <v>3</v>
      </c>
      <c r="BF188">
        <v>3</v>
      </c>
      <c r="BG188">
        <v>4</v>
      </c>
      <c r="BH188">
        <v>12</v>
      </c>
      <c r="BI188">
        <v>12</v>
      </c>
      <c r="BJ188">
        <v>12</v>
      </c>
      <c r="BK188">
        <v>3</v>
      </c>
      <c r="BL188">
        <v>5</v>
      </c>
      <c r="BM188">
        <v>4</v>
      </c>
      <c r="BN188">
        <v>3</v>
      </c>
      <c r="BO188">
        <v>3</v>
      </c>
      <c r="BP188">
        <v>7</v>
      </c>
      <c r="BQ188">
        <v>5</v>
      </c>
      <c r="BR188">
        <v>4</v>
      </c>
      <c r="BS188">
        <v>2</v>
      </c>
      <c r="BX188">
        <v>1</v>
      </c>
      <c r="BY188">
        <v>3</v>
      </c>
      <c r="BZ188">
        <v>1</v>
      </c>
      <c r="CA188">
        <v>6</v>
      </c>
      <c r="CF188">
        <v>11</v>
      </c>
      <c r="CH188">
        <f t="shared" si="14"/>
        <v>1</v>
      </c>
      <c r="CI188" s="1">
        <f t="shared" si="15"/>
        <v>3.0555555555555554</v>
      </c>
      <c r="CJ188">
        <f t="shared" si="16"/>
        <v>5</v>
      </c>
      <c r="CK188">
        <f t="shared" si="17"/>
        <v>1</v>
      </c>
      <c r="CL188" s="1">
        <f t="shared" si="18"/>
        <v>4.0555555555555554</v>
      </c>
      <c r="CM188" s="1">
        <f t="shared" si="19"/>
        <v>4.0555555555555554</v>
      </c>
      <c r="CO188" t="str">
        <f>IF(H188&gt;Tolerances!$C$5, "High Sat", "Low Sat")</f>
        <v>High Sat</v>
      </c>
      <c r="CP188" t="str">
        <f>IF(CM188&lt;Tolerances!$D$5, "High EL", "Low EL")</f>
        <v>High EL</v>
      </c>
      <c r="CQ188" t="str">
        <f t="shared" si="20"/>
        <v>Loyalist</v>
      </c>
      <c r="CR188" t="str">
        <f>IF(AND(CM188&lt;Tolerances!$D$9,'Respondent data Original'!H88&gt;Tolerances!$C$9),"Enthusiast",IF(AND(CM188&gt;Tolerances!$D$10,'Respondent data Original'!H88&lt;Tolerances!$C$10),"Agitator"))</f>
        <v>Enthusiast</v>
      </c>
    </row>
    <row r="189" spans="1:96">
      <c r="A189">
        <v>115</v>
      </c>
      <c r="B189" t="s">
        <v>70</v>
      </c>
      <c r="C189">
        <v>2</v>
      </c>
      <c r="D189">
        <v>2</v>
      </c>
      <c r="E189">
        <v>14</v>
      </c>
      <c r="F189">
        <v>2</v>
      </c>
      <c r="G189">
        <v>5</v>
      </c>
      <c r="H189">
        <v>9</v>
      </c>
      <c r="J189">
        <v>8</v>
      </c>
      <c r="L189">
        <v>9</v>
      </c>
      <c r="N189">
        <v>8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9</v>
      </c>
      <c r="AG189">
        <v>3</v>
      </c>
      <c r="AH189">
        <v>3</v>
      </c>
      <c r="AI189">
        <v>3</v>
      </c>
      <c r="AJ189">
        <v>3</v>
      </c>
      <c r="AK189">
        <v>3</v>
      </c>
      <c r="AL189">
        <v>3</v>
      </c>
      <c r="AM189">
        <v>3</v>
      </c>
      <c r="AN189">
        <v>3</v>
      </c>
      <c r="AO189">
        <v>3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3</v>
      </c>
      <c r="AV189">
        <v>1</v>
      </c>
      <c r="AW189">
        <v>6</v>
      </c>
      <c r="AX189">
        <v>11</v>
      </c>
      <c r="AY189">
        <v>6</v>
      </c>
      <c r="AZ189">
        <v>6</v>
      </c>
      <c r="BA189">
        <v>6</v>
      </c>
      <c r="BB189">
        <v>6</v>
      </c>
      <c r="BC189">
        <v>6</v>
      </c>
      <c r="BD189">
        <v>6</v>
      </c>
      <c r="BE189">
        <v>6</v>
      </c>
      <c r="BF189">
        <v>5</v>
      </c>
      <c r="BG189">
        <v>5</v>
      </c>
      <c r="BH189">
        <v>5</v>
      </c>
      <c r="BI189">
        <v>5</v>
      </c>
      <c r="BJ189">
        <v>5</v>
      </c>
      <c r="BK189">
        <v>3</v>
      </c>
      <c r="BL189">
        <v>1</v>
      </c>
      <c r="BO189">
        <v>2</v>
      </c>
      <c r="BP189">
        <v>7</v>
      </c>
      <c r="BX189">
        <v>3</v>
      </c>
      <c r="CF189">
        <v>18</v>
      </c>
      <c r="CH189">
        <f t="shared" si="14"/>
        <v>3</v>
      </c>
      <c r="CI189" s="1">
        <f t="shared" si="15"/>
        <v>3.2777777777777777</v>
      </c>
      <c r="CJ189">
        <f t="shared" si="16"/>
        <v>1</v>
      </c>
      <c r="CK189">
        <f t="shared" si="17"/>
        <v>5</v>
      </c>
      <c r="CL189" s="1">
        <f t="shared" si="18"/>
        <v>8.2777777777777786</v>
      </c>
      <c r="CM189" s="1">
        <f t="shared" si="19"/>
        <v>24.833333333333336</v>
      </c>
      <c r="CO189" t="str">
        <f>IF(H189&gt;Tolerances!$C$5, "High Sat", "Low Sat")</f>
        <v>High Sat</v>
      </c>
      <c r="CP189" t="str">
        <f>IF(CM189&lt;Tolerances!$D$5, "High EL", "Low EL")</f>
        <v>Low EL</v>
      </c>
      <c r="CQ189" t="str">
        <f t="shared" si="20"/>
        <v>Mercenary</v>
      </c>
      <c r="CR189" t="b">
        <f>IF(AND(CM189&lt;Tolerances!$D$9,'Respondent data Original'!H97&gt;Tolerances!$C$9),"Enthusiast",IF(AND(CM189&gt;Tolerances!$D$10,'Respondent data Original'!H97&lt;Tolerances!$C$10),"Agitator"))</f>
        <v>0</v>
      </c>
    </row>
    <row r="190" spans="1:96">
      <c r="A190">
        <v>137</v>
      </c>
      <c r="B190" t="s">
        <v>70</v>
      </c>
      <c r="C190">
        <v>1</v>
      </c>
      <c r="D190">
        <v>1</v>
      </c>
      <c r="E190">
        <v>14</v>
      </c>
      <c r="F190">
        <v>1</v>
      </c>
      <c r="G190">
        <v>2</v>
      </c>
      <c r="H190">
        <v>9</v>
      </c>
      <c r="J190">
        <v>7</v>
      </c>
      <c r="L190">
        <v>8</v>
      </c>
      <c r="N190">
        <v>9</v>
      </c>
      <c r="P190">
        <v>1</v>
      </c>
      <c r="Q190">
        <v>2</v>
      </c>
      <c r="R190">
        <v>2</v>
      </c>
      <c r="S190">
        <v>4</v>
      </c>
      <c r="T190">
        <v>2</v>
      </c>
      <c r="U190">
        <v>4</v>
      </c>
      <c r="V190">
        <v>3</v>
      </c>
      <c r="W190">
        <v>3</v>
      </c>
      <c r="X190">
        <v>1</v>
      </c>
      <c r="Y190">
        <v>3</v>
      </c>
      <c r="Z190">
        <v>2</v>
      </c>
      <c r="AA190">
        <v>1</v>
      </c>
      <c r="AB190">
        <v>1</v>
      </c>
      <c r="AC190">
        <v>1</v>
      </c>
      <c r="AD190">
        <v>3</v>
      </c>
      <c r="AE190">
        <v>2</v>
      </c>
      <c r="AF190">
        <v>9</v>
      </c>
      <c r="AG190">
        <v>2</v>
      </c>
      <c r="AH190">
        <v>2</v>
      </c>
      <c r="AI190">
        <v>2</v>
      </c>
      <c r="AJ190">
        <v>3</v>
      </c>
      <c r="AK190">
        <v>3</v>
      </c>
      <c r="AL190">
        <v>3</v>
      </c>
      <c r="AM190">
        <v>2</v>
      </c>
      <c r="AN190">
        <v>3</v>
      </c>
      <c r="AO190">
        <v>3</v>
      </c>
      <c r="AP190">
        <v>2</v>
      </c>
      <c r="AQ190">
        <v>2</v>
      </c>
      <c r="AR190">
        <v>2</v>
      </c>
      <c r="AS190">
        <v>3</v>
      </c>
      <c r="AT190">
        <v>2</v>
      </c>
      <c r="AU190">
        <v>3</v>
      </c>
      <c r="AV190">
        <v>2</v>
      </c>
      <c r="AW190">
        <v>5</v>
      </c>
      <c r="AX190">
        <v>7</v>
      </c>
      <c r="AY190">
        <v>7</v>
      </c>
      <c r="AZ190">
        <v>1</v>
      </c>
      <c r="BA190">
        <v>7</v>
      </c>
      <c r="BB190">
        <v>3</v>
      </c>
      <c r="BC190">
        <v>7</v>
      </c>
      <c r="BD190">
        <v>5</v>
      </c>
      <c r="BE190">
        <v>5</v>
      </c>
      <c r="BF190">
        <v>9</v>
      </c>
      <c r="BG190">
        <v>6</v>
      </c>
      <c r="BH190">
        <v>5</v>
      </c>
      <c r="BI190">
        <v>5</v>
      </c>
      <c r="BJ190">
        <v>4</v>
      </c>
      <c r="BK190">
        <v>2</v>
      </c>
      <c r="BL190">
        <v>3</v>
      </c>
      <c r="BM190">
        <v>3</v>
      </c>
      <c r="BN190">
        <v>2</v>
      </c>
      <c r="BO190">
        <v>1</v>
      </c>
      <c r="BX190">
        <v>2</v>
      </c>
      <c r="CF190">
        <v>12</v>
      </c>
      <c r="CH190">
        <f t="shared" si="14"/>
        <v>2</v>
      </c>
      <c r="CI190" s="1">
        <f t="shared" si="15"/>
        <v>2.6111111111111112</v>
      </c>
      <c r="CJ190">
        <f t="shared" si="16"/>
        <v>3</v>
      </c>
      <c r="CK190">
        <f t="shared" si="17"/>
        <v>3</v>
      </c>
      <c r="CL190" s="1">
        <f t="shared" si="18"/>
        <v>5.6111111111111107</v>
      </c>
      <c r="CM190" s="1">
        <f t="shared" si="19"/>
        <v>11.222222222222221</v>
      </c>
      <c r="CO190" t="str">
        <f>IF(H190&gt;Tolerances!$C$5, "High Sat", "Low Sat")</f>
        <v>High Sat</v>
      </c>
      <c r="CP190" t="str">
        <f>IF(CM190&lt;Tolerances!$D$5, "High EL", "Low EL")</f>
        <v>Low EL</v>
      </c>
      <c r="CQ190" t="str">
        <f t="shared" si="20"/>
        <v>Mercenary</v>
      </c>
      <c r="CR190" t="b">
        <f>IF(AND(CM190&lt;Tolerances!$D$9,'Respondent data Original'!H119&gt;Tolerances!$C$9),"Enthusiast",IF(AND(CM190&gt;Tolerances!$D$10,'Respondent data Original'!H119&lt;Tolerances!$C$10),"Agitator"))</f>
        <v>0</v>
      </c>
    </row>
    <row r="191" spans="1:96">
      <c r="A191">
        <v>152</v>
      </c>
      <c r="B191" t="s">
        <v>70</v>
      </c>
      <c r="C191">
        <v>4</v>
      </c>
      <c r="D191">
        <v>2</v>
      </c>
      <c r="E191">
        <v>14</v>
      </c>
      <c r="F191">
        <v>2</v>
      </c>
      <c r="G191">
        <v>4</v>
      </c>
      <c r="H191">
        <v>9</v>
      </c>
      <c r="J191">
        <v>8</v>
      </c>
      <c r="L191">
        <v>8</v>
      </c>
      <c r="N191">
        <v>8</v>
      </c>
      <c r="P191">
        <v>6</v>
      </c>
      <c r="Q191">
        <v>1</v>
      </c>
      <c r="R191">
        <v>1</v>
      </c>
      <c r="S191">
        <v>1</v>
      </c>
      <c r="T191">
        <v>2</v>
      </c>
      <c r="U191">
        <v>2</v>
      </c>
      <c r="V191">
        <v>1</v>
      </c>
      <c r="W191">
        <v>2</v>
      </c>
      <c r="X191">
        <v>2</v>
      </c>
      <c r="Y191">
        <v>2</v>
      </c>
      <c r="AA191">
        <v>2</v>
      </c>
      <c r="AB191">
        <v>3</v>
      </c>
      <c r="AC191">
        <v>5</v>
      </c>
      <c r="AE191">
        <v>3</v>
      </c>
      <c r="AF191">
        <v>1</v>
      </c>
      <c r="AG191">
        <v>2</v>
      </c>
      <c r="AH191">
        <v>2</v>
      </c>
      <c r="AI191">
        <v>5</v>
      </c>
      <c r="AJ191">
        <v>3</v>
      </c>
      <c r="AK191">
        <v>3</v>
      </c>
      <c r="AL191">
        <v>3</v>
      </c>
      <c r="AM191">
        <v>3</v>
      </c>
      <c r="AN191">
        <v>4</v>
      </c>
      <c r="AO191">
        <v>3</v>
      </c>
      <c r="AQ191">
        <v>3</v>
      </c>
      <c r="AR191">
        <v>3</v>
      </c>
      <c r="AU191">
        <v>3</v>
      </c>
      <c r="AV191">
        <v>1</v>
      </c>
      <c r="AW191">
        <v>6</v>
      </c>
      <c r="AX191">
        <v>9</v>
      </c>
      <c r="AY191">
        <v>8</v>
      </c>
      <c r="AZ191">
        <v>6</v>
      </c>
      <c r="BA191">
        <v>8</v>
      </c>
      <c r="BB191">
        <v>6</v>
      </c>
      <c r="BC191">
        <v>6</v>
      </c>
      <c r="BD191">
        <v>11</v>
      </c>
      <c r="BE191">
        <v>1</v>
      </c>
      <c r="BF191">
        <v>3</v>
      </c>
      <c r="BG191">
        <v>12</v>
      </c>
      <c r="BH191">
        <v>12</v>
      </c>
      <c r="BI191">
        <v>12</v>
      </c>
      <c r="BJ191">
        <v>12</v>
      </c>
      <c r="BK191">
        <v>1</v>
      </c>
      <c r="BL191">
        <v>4</v>
      </c>
      <c r="BM191">
        <v>4</v>
      </c>
      <c r="BN191">
        <v>3</v>
      </c>
      <c r="BO191">
        <v>4</v>
      </c>
      <c r="BX191">
        <v>1</v>
      </c>
      <c r="BY191">
        <v>6</v>
      </c>
      <c r="CF191">
        <v>14</v>
      </c>
      <c r="CH191">
        <f t="shared" si="14"/>
        <v>1</v>
      </c>
      <c r="CI191" s="1">
        <f t="shared" si="15"/>
        <v>3.3888888888888888</v>
      </c>
      <c r="CJ191">
        <f t="shared" si="16"/>
        <v>4</v>
      </c>
      <c r="CK191">
        <f t="shared" si="17"/>
        <v>2</v>
      </c>
      <c r="CL191" s="1">
        <f t="shared" si="18"/>
        <v>5.3888888888888893</v>
      </c>
      <c r="CM191" s="1">
        <f t="shared" si="19"/>
        <v>5.3888888888888893</v>
      </c>
      <c r="CO191" t="str">
        <f>IF(H191&gt;Tolerances!$C$5, "High Sat", "Low Sat")</f>
        <v>High Sat</v>
      </c>
      <c r="CP191" t="str">
        <f>IF(CM191&lt;Tolerances!$D$5, "High EL", "Low EL")</f>
        <v>High EL</v>
      </c>
      <c r="CQ191" t="str">
        <f t="shared" si="20"/>
        <v>Loyalist</v>
      </c>
      <c r="CR191" t="b">
        <f>IF(AND(CM191&lt;Tolerances!$D$9,'Respondent data Original'!H133&gt;Tolerances!$C$9),"Enthusiast",IF(AND(CM191&gt;Tolerances!$D$10,'Respondent data Original'!H133&lt;Tolerances!$C$10),"Agitator"))</f>
        <v>0</v>
      </c>
    </row>
    <row r="192" spans="1:96">
      <c r="A192">
        <v>164</v>
      </c>
      <c r="B192" t="s">
        <v>70</v>
      </c>
      <c r="C192">
        <v>1</v>
      </c>
      <c r="D192">
        <v>1</v>
      </c>
      <c r="E192">
        <v>14</v>
      </c>
      <c r="F192">
        <v>1</v>
      </c>
      <c r="G192">
        <v>2</v>
      </c>
      <c r="H192">
        <v>9</v>
      </c>
      <c r="J192">
        <v>1</v>
      </c>
      <c r="L192">
        <v>2</v>
      </c>
      <c r="N192">
        <v>2</v>
      </c>
      <c r="P192">
        <v>1</v>
      </c>
      <c r="Q192">
        <v>1</v>
      </c>
      <c r="R192">
        <v>2</v>
      </c>
      <c r="S192">
        <v>2</v>
      </c>
      <c r="T192">
        <v>2</v>
      </c>
      <c r="U192">
        <v>2</v>
      </c>
      <c r="V192">
        <v>3</v>
      </c>
      <c r="W192">
        <v>3</v>
      </c>
      <c r="X192">
        <v>2</v>
      </c>
      <c r="Y192">
        <v>3</v>
      </c>
      <c r="Z192">
        <v>2</v>
      </c>
      <c r="AA192">
        <v>2</v>
      </c>
      <c r="AB192">
        <v>5</v>
      </c>
      <c r="AC192">
        <v>4</v>
      </c>
      <c r="AD192">
        <v>3</v>
      </c>
      <c r="AE192">
        <v>3</v>
      </c>
      <c r="AF192">
        <v>1</v>
      </c>
      <c r="AG192">
        <v>5</v>
      </c>
      <c r="AI192">
        <v>4</v>
      </c>
      <c r="AK192">
        <v>3</v>
      </c>
      <c r="AO192">
        <v>3</v>
      </c>
      <c r="AP192">
        <v>5</v>
      </c>
      <c r="AV192">
        <v>2</v>
      </c>
      <c r="AW192">
        <v>3</v>
      </c>
      <c r="AX192">
        <v>9</v>
      </c>
      <c r="AY192">
        <v>3</v>
      </c>
      <c r="AZ192">
        <v>8</v>
      </c>
      <c r="BA192">
        <v>3</v>
      </c>
      <c r="BB192">
        <v>3</v>
      </c>
      <c r="BC192">
        <v>3</v>
      </c>
      <c r="BD192">
        <v>9</v>
      </c>
      <c r="BE192">
        <v>1</v>
      </c>
      <c r="BF192">
        <v>12</v>
      </c>
      <c r="BG192">
        <v>12</v>
      </c>
      <c r="BH192">
        <v>6</v>
      </c>
      <c r="BI192">
        <v>12</v>
      </c>
      <c r="BJ192">
        <v>12</v>
      </c>
      <c r="BK192">
        <v>1</v>
      </c>
      <c r="BL192">
        <v>3</v>
      </c>
      <c r="BM192">
        <v>1</v>
      </c>
      <c r="BN192">
        <v>1</v>
      </c>
      <c r="BO192">
        <v>7</v>
      </c>
      <c r="BX192">
        <v>3</v>
      </c>
      <c r="CF192">
        <v>15</v>
      </c>
      <c r="CH192">
        <f t="shared" si="14"/>
        <v>3</v>
      </c>
      <c r="CI192" s="1">
        <f t="shared" si="15"/>
        <v>2.3333333333333335</v>
      </c>
      <c r="CJ192">
        <f t="shared" si="16"/>
        <v>3</v>
      </c>
      <c r="CK192">
        <f t="shared" si="17"/>
        <v>3</v>
      </c>
      <c r="CL192" s="1">
        <f t="shared" si="18"/>
        <v>5.3333333333333339</v>
      </c>
      <c r="CM192" s="1">
        <f t="shared" si="19"/>
        <v>16</v>
      </c>
      <c r="CO192" t="str">
        <f>IF(H192&gt;Tolerances!$C$5, "High Sat", "Low Sat")</f>
        <v>High Sat</v>
      </c>
      <c r="CP192" t="str">
        <f>IF(CM192&lt;Tolerances!$D$5, "High EL", "Low EL")</f>
        <v>Low EL</v>
      </c>
      <c r="CQ192" t="str">
        <f t="shared" si="20"/>
        <v>Mercenary</v>
      </c>
      <c r="CR192" t="b">
        <f>IF(AND(CM192&lt;Tolerances!$D$9,'Respondent data Original'!H145&gt;Tolerances!$C$9),"Enthusiast",IF(AND(CM192&gt;Tolerances!$D$10,'Respondent data Original'!H145&lt;Tolerances!$C$10),"Agitator"))</f>
        <v>0</v>
      </c>
    </row>
    <row r="193" spans="1:96">
      <c r="A193">
        <v>177</v>
      </c>
      <c r="B193" t="s">
        <v>70</v>
      </c>
      <c r="C193">
        <v>3</v>
      </c>
      <c r="D193">
        <v>1</v>
      </c>
      <c r="E193">
        <v>14</v>
      </c>
      <c r="F193">
        <v>2</v>
      </c>
      <c r="G193">
        <v>5</v>
      </c>
      <c r="H193">
        <v>10</v>
      </c>
      <c r="J193">
        <v>10</v>
      </c>
      <c r="L193">
        <v>10</v>
      </c>
      <c r="N193">
        <v>8</v>
      </c>
      <c r="P193">
        <v>3</v>
      </c>
      <c r="Q193">
        <v>2</v>
      </c>
      <c r="R193">
        <v>2</v>
      </c>
      <c r="S193">
        <v>1</v>
      </c>
      <c r="T193">
        <v>2</v>
      </c>
      <c r="U193">
        <v>3</v>
      </c>
      <c r="V193">
        <v>1</v>
      </c>
      <c r="W193">
        <v>5</v>
      </c>
      <c r="X193">
        <v>1</v>
      </c>
      <c r="Y193">
        <v>2</v>
      </c>
      <c r="AA193">
        <v>2</v>
      </c>
      <c r="AB193">
        <v>3</v>
      </c>
      <c r="AC193">
        <v>4</v>
      </c>
      <c r="AD193">
        <v>4</v>
      </c>
      <c r="AE193">
        <v>4</v>
      </c>
      <c r="AF193">
        <v>1</v>
      </c>
      <c r="AG193">
        <v>2</v>
      </c>
      <c r="AH193">
        <v>1</v>
      </c>
      <c r="AI193">
        <v>2</v>
      </c>
      <c r="AJ193">
        <v>2</v>
      </c>
      <c r="AK193">
        <v>2</v>
      </c>
      <c r="AL193">
        <v>1</v>
      </c>
      <c r="AM193">
        <v>3</v>
      </c>
      <c r="AN193">
        <v>2</v>
      </c>
      <c r="AO193">
        <v>1</v>
      </c>
      <c r="AQ193">
        <v>2</v>
      </c>
      <c r="AR193">
        <v>3</v>
      </c>
      <c r="AS193">
        <v>4</v>
      </c>
      <c r="AT193">
        <v>4</v>
      </c>
      <c r="AU193">
        <v>3</v>
      </c>
      <c r="AV193">
        <v>3</v>
      </c>
      <c r="AW193">
        <v>4</v>
      </c>
      <c r="AX193">
        <v>5</v>
      </c>
      <c r="AY193">
        <v>6</v>
      </c>
      <c r="AZ193">
        <v>6</v>
      </c>
      <c r="BA193">
        <v>7</v>
      </c>
      <c r="BB193">
        <v>6</v>
      </c>
      <c r="BC193">
        <v>4</v>
      </c>
      <c r="BD193">
        <v>11</v>
      </c>
      <c r="BE193">
        <v>2</v>
      </c>
      <c r="BF193">
        <v>1</v>
      </c>
      <c r="BG193">
        <v>12</v>
      </c>
      <c r="BH193">
        <v>12</v>
      </c>
      <c r="BI193">
        <v>12</v>
      </c>
      <c r="BJ193">
        <v>12</v>
      </c>
      <c r="BK193">
        <v>3</v>
      </c>
      <c r="BL193">
        <v>3</v>
      </c>
      <c r="BM193">
        <v>3</v>
      </c>
      <c r="BN193">
        <v>3</v>
      </c>
      <c r="BO193">
        <v>10</v>
      </c>
      <c r="BX193">
        <v>1</v>
      </c>
      <c r="BY193">
        <v>5</v>
      </c>
      <c r="CF193">
        <v>17</v>
      </c>
      <c r="CH193">
        <f t="shared" si="14"/>
        <v>1</v>
      </c>
      <c r="CI193" s="1">
        <f t="shared" si="15"/>
        <v>2.8333333333333335</v>
      </c>
      <c r="CJ193">
        <f t="shared" si="16"/>
        <v>3</v>
      </c>
      <c r="CK193">
        <f t="shared" si="17"/>
        <v>3</v>
      </c>
      <c r="CL193" s="1">
        <f t="shared" si="18"/>
        <v>5.8333333333333339</v>
      </c>
      <c r="CM193" s="1">
        <f t="shared" si="19"/>
        <v>5.8333333333333339</v>
      </c>
      <c r="CO193" t="str">
        <f>IF(H193&gt;Tolerances!$C$5, "High Sat", "Low Sat")</f>
        <v>High Sat</v>
      </c>
      <c r="CP193" t="str">
        <f>IF(CM193&lt;Tolerances!$D$5, "High EL", "Low EL")</f>
        <v>High EL</v>
      </c>
      <c r="CQ193" t="str">
        <f t="shared" si="20"/>
        <v>Loyalist</v>
      </c>
      <c r="CR193" t="b">
        <f>IF(AND(CM193&lt;Tolerances!$D$9,'Respondent data Original'!H158&gt;Tolerances!$C$9),"Enthusiast",IF(AND(CM193&gt;Tolerances!$D$10,'Respondent data Original'!H158&lt;Tolerances!$C$10),"Agitator"))</f>
        <v>0</v>
      </c>
    </row>
    <row r="194" spans="1:96">
      <c r="A194">
        <v>251</v>
      </c>
      <c r="B194" t="s">
        <v>70</v>
      </c>
      <c r="C194">
        <v>2</v>
      </c>
      <c r="D194">
        <v>1</v>
      </c>
      <c r="E194">
        <v>14</v>
      </c>
      <c r="F194">
        <v>2</v>
      </c>
      <c r="G194">
        <v>5</v>
      </c>
      <c r="H194">
        <v>6</v>
      </c>
      <c r="J194">
        <v>5</v>
      </c>
      <c r="L194">
        <v>5</v>
      </c>
      <c r="N194">
        <v>5</v>
      </c>
      <c r="P194">
        <v>3</v>
      </c>
      <c r="Q194">
        <v>3</v>
      </c>
      <c r="R194">
        <v>2</v>
      </c>
      <c r="S194">
        <v>4</v>
      </c>
      <c r="T194">
        <v>4</v>
      </c>
      <c r="U194">
        <v>4</v>
      </c>
      <c r="V194">
        <v>3</v>
      </c>
      <c r="W194">
        <v>4</v>
      </c>
      <c r="X194">
        <v>3</v>
      </c>
      <c r="Y194">
        <v>4</v>
      </c>
      <c r="Z194">
        <v>4</v>
      </c>
      <c r="AA194">
        <v>4</v>
      </c>
      <c r="AB194">
        <v>3</v>
      </c>
      <c r="AC194">
        <v>4</v>
      </c>
      <c r="AD194">
        <v>3</v>
      </c>
      <c r="AE194">
        <v>4</v>
      </c>
      <c r="AF194">
        <v>6</v>
      </c>
      <c r="AG194">
        <v>3</v>
      </c>
      <c r="AH194">
        <v>3</v>
      </c>
      <c r="AI194">
        <v>4</v>
      </c>
      <c r="AJ194">
        <v>4</v>
      </c>
      <c r="AK194">
        <v>4</v>
      </c>
      <c r="AL194">
        <v>4</v>
      </c>
      <c r="AM194">
        <v>4</v>
      </c>
      <c r="AN194">
        <v>4</v>
      </c>
      <c r="AO194">
        <v>3</v>
      </c>
      <c r="AP194">
        <v>3</v>
      </c>
      <c r="AQ194">
        <v>3</v>
      </c>
      <c r="AR194">
        <v>3</v>
      </c>
      <c r="AS194">
        <v>3</v>
      </c>
      <c r="AT194">
        <v>3</v>
      </c>
      <c r="AU194">
        <v>3</v>
      </c>
      <c r="AV194">
        <v>2</v>
      </c>
      <c r="AW194">
        <v>4</v>
      </c>
      <c r="AX194">
        <v>4</v>
      </c>
      <c r="AY194">
        <v>6</v>
      </c>
      <c r="AZ194">
        <v>6</v>
      </c>
      <c r="BA194">
        <v>6</v>
      </c>
      <c r="BB194">
        <v>6</v>
      </c>
      <c r="BC194">
        <v>5</v>
      </c>
      <c r="BD194">
        <v>6</v>
      </c>
      <c r="BE194">
        <v>5</v>
      </c>
      <c r="BF194">
        <v>4</v>
      </c>
      <c r="BG194">
        <v>5</v>
      </c>
      <c r="BH194">
        <v>5</v>
      </c>
      <c r="BI194">
        <v>6</v>
      </c>
      <c r="BJ194">
        <v>6</v>
      </c>
      <c r="BK194">
        <v>3</v>
      </c>
      <c r="BL194">
        <v>3</v>
      </c>
      <c r="BM194">
        <v>3</v>
      </c>
      <c r="BN194">
        <v>3</v>
      </c>
      <c r="BO194">
        <v>6</v>
      </c>
      <c r="BX194">
        <v>2</v>
      </c>
      <c r="CF194">
        <v>15</v>
      </c>
      <c r="CH194">
        <f t="shared" ref="CH194:CH257" si="21">BX194</f>
        <v>2</v>
      </c>
      <c r="CI194" s="1">
        <f t="shared" ref="CI194:CI257" si="22">AVERAGE(AW194:BE194)/2</f>
        <v>2.6666666666666665</v>
      </c>
      <c r="CJ194">
        <f t="shared" ref="CJ194:CJ257" si="23">BL194</f>
        <v>3</v>
      </c>
      <c r="CK194">
        <f t="shared" ref="CK194:CK257" si="24">IF(AND(CJ194=5),1,IF(AND(CJ194=4),2,IF(AND(CJ194=3),3,IF(AND(CJ194=2),4,IF(AND(CJ194=1),5,IF(AND(CJ194=0),5))))))</f>
        <v>3</v>
      </c>
      <c r="CL194" s="1">
        <f t="shared" ref="CL194:CL257" si="25">CI194+CK194</f>
        <v>5.6666666666666661</v>
      </c>
      <c r="CM194" s="1">
        <f t="shared" ref="CM194:CM257" si="26">CH194*CL194</f>
        <v>11.333333333333332</v>
      </c>
      <c r="CO194" t="str">
        <f>IF(H194&gt;Tolerances!$C$5, "High Sat", "Low Sat")</f>
        <v>Low Sat</v>
      </c>
      <c r="CP194" t="str">
        <f>IF(CM194&lt;Tolerances!$D$5, "High EL", "Low EL")</f>
        <v>Low EL</v>
      </c>
      <c r="CQ194" t="str">
        <f t="shared" ref="CQ194:CQ257" si="27">IF(AND(CP194="High EL", CO194="High Sat"),"Loyalist", IF(AND(CP194="High EL", CO194="Low Sat"),"Hostage", IF(AND(CP194="Low EL", CO194="Low Sat"),"Defector",IF(AND(CP194="Low EL", CO194="High Sat"),"Mercenary"))))</f>
        <v>Defector</v>
      </c>
      <c r="CR194" t="b">
        <f>IF(AND(CM194&lt;Tolerances!$D$9,'Respondent data Original'!H232&gt;Tolerances!$C$9),"Enthusiast",IF(AND(CM194&gt;Tolerances!$D$10,'Respondent data Original'!H232&lt;Tolerances!$C$10),"Agitator"))</f>
        <v>0</v>
      </c>
    </row>
    <row r="195" spans="1:96">
      <c r="A195">
        <v>254</v>
      </c>
      <c r="B195" t="s">
        <v>70</v>
      </c>
      <c r="C195">
        <v>2</v>
      </c>
      <c r="D195">
        <v>2</v>
      </c>
      <c r="E195">
        <v>14</v>
      </c>
      <c r="F195">
        <v>2</v>
      </c>
      <c r="G195">
        <v>5</v>
      </c>
      <c r="H195">
        <v>4</v>
      </c>
      <c r="J195">
        <v>3</v>
      </c>
      <c r="L195">
        <v>4</v>
      </c>
      <c r="N195">
        <v>3</v>
      </c>
      <c r="P195">
        <v>3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3</v>
      </c>
      <c r="W195">
        <v>4</v>
      </c>
      <c r="X195">
        <v>1</v>
      </c>
      <c r="Y195">
        <v>2</v>
      </c>
      <c r="Z195">
        <v>4</v>
      </c>
      <c r="AA195">
        <v>1</v>
      </c>
      <c r="AB195">
        <v>3</v>
      </c>
      <c r="AC195">
        <v>4</v>
      </c>
      <c r="AD195">
        <v>4</v>
      </c>
      <c r="AE195">
        <v>3</v>
      </c>
      <c r="AF195">
        <v>1</v>
      </c>
      <c r="AG195">
        <v>5</v>
      </c>
      <c r="AH195">
        <v>1</v>
      </c>
      <c r="AI195">
        <v>5</v>
      </c>
      <c r="AJ195">
        <v>2</v>
      </c>
      <c r="AK195">
        <v>3</v>
      </c>
      <c r="AL195">
        <v>4</v>
      </c>
      <c r="AM195">
        <v>3</v>
      </c>
      <c r="AN195">
        <v>5</v>
      </c>
      <c r="AO195">
        <v>4</v>
      </c>
      <c r="AP195">
        <v>4</v>
      </c>
      <c r="AQ195">
        <v>3</v>
      </c>
      <c r="AR195">
        <v>4</v>
      </c>
      <c r="AS195">
        <v>3</v>
      </c>
      <c r="AT195">
        <v>4</v>
      </c>
      <c r="AU195">
        <v>2</v>
      </c>
      <c r="AV195">
        <v>2</v>
      </c>
      <c r="AW195">
        <v>8</v>
      </c>
      <c r="AX195">
        <v>10</v>
      </c>
      <c r="AY195">
        <v>9</v>
      </c>
      <c r="AZ195">
        <v>9</v>
      </c>
      <c r="BA195">
        <v>10</v>
      </c>
      <c r="BB195">
        <v>4</v>
      </c>
      <c r="BC195">
        <v>7</v>
      </c>
      <c r="BD195">
        <v>11</v>
      </c>
      <c r="BE195">
        <v>1</v>
      </c>
      <c r="BF195">
        <v>12</v>
      </c>
      <c r="BG195">
        <v>12</v>
      </c>
      <c r="BH195">
        <v>5</v>
      </c>
      <c r="BI195">
        <v>12</v>
      </c>
      <c r="BJ195">
        <v>12</v>
      </c>
      <c r="BK195">
        <v>1</v>
      </c>
      <c r="BL195">
        <v>1</v>
      </c>
      <c r="BM195">
        <v>1</v>
      </c>
      <c r="BN195">
        <v>1</v>
      </c>
      <c r="BO195">
        <v>4</v>
      </c>
      <c r="BX195">
        <v>3</v>
      </c>
      <c r="CF195">
        <v>17</v>
      </c>
      <c r="CH195">
        <f t="shared" si="21"/>
        <v>3</v>
      </c>
      <c r="CI195" s="1">
        <f t="shared" si="22"/>
        <v>3.8333333333333335</v>
      </c>
      <c r="CJ195">
        <f t="shared" si="23"/>
        <v>1</v>
      </c>
      <c r="CK195">
        <f t="shared" si="24"/>
        <v>5</v>
      </c>
      <c r="CL195" s="1">
        <f t="shared" si="25"/>
        <v>8.8333333333333339</v>
      </c>
      <c r="CM195" s="1">
        <f t="shared" si="26"/>
        <v>26.5</v>
      </c>
      <c r="CO195" t="str">
        <f>IF(H195&gt;Tolerances!$C$5, "High Sat", "Low Sat")</f>
        <v>Low Sat</v>
      </c>
      <c r="CP195" t="str">
        <f>IF(CM195&lt;Tolerances!$D$5, "High EL", "Low EL")</f>
        <v>Low EL</v>
      </c>
      <c r="CQ195" t="str">
        <f t="shared" si="27"/>
        <v>Defector</v>
      </c>
      <c r="CR195" t="b">
        <f>IF(AND(CM195&lt;Tolerances!$D$9,'Respondent data Original'!H234&gt;Tolerances!$C$9),"Enthusiast",IF(AND(CM195&gt;Tolerances!$D$10,'Respondent data Original'!H234&lt;Tolerances!$C$10),"Agitator"))</f>
        <v>0</v>
      </c>
    </row>
    <row r="196" spans="1:96">
      <c r="A196">
        <v>285</v>
      </c>
      <c r="B196" t="s">
        <v>70</v>
      </c>
      <c r="C196">
        <v>4</v>
      </c>
      <c r="D196">
        <v>1</v>
      </c>
      <c r="E196">
        <v>14</v>
      </c>
      <c r="F196">
        <v>2</v>
      </c>
      <c r="G196">
        <v>5</v>
      </c>
      <c r="H196">
        <v>9</v>
      </c>
      <c r="J196">
        <v>8</v>
      </c>
      <c r="L196">
        <v>8</v>
      </c>
      <c r="N196">
        <v>4</v>
      </c>
      <c r="P196">
        <v>3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2</v>
      </c>
      <c r="X196">
        <v>1</v>
      </c>
      <c r="Y196">
        <v>1</v>
      </c>
      <c r="Z196">
        <v>2</v>
      </c>
      <c r="AA196">
        <v>2</v>
      </c>
      <c r="AB196">
        <v>2</v>
      </c>
      <c r="AC196">
        <v>2</v>
      </c>
      <c r="AD196">
        <v>1</v>
      </c>
      <c r="AE196">
        <v>3</v>
      </c>
      <c r="AF196">
        <v>1</v>
      </c>
      <c r="AG196">
        <v>4</v>
      </c>
      <c r="AH196">
        <v>3</v>
      </c>
      <c r="AI196">
        <v>3</v>
      </c>
      <c r="AJ196">
        <v>1</v>
      </c>
      <c r="AK196">
        <v>2</v>
      </c>
      <c r="AL196">
        <v>3</v>
      </c>
      <c r="AM196">
        <v>5</v>
      </c>
      <c r="AN196">
        <v>3</v>
      </c>
      <c r="AO196">
        <v>3</v>
      </c>
      <c r="AP196">
        <v>3</v>
      </c>
      <c r="AQ196">
        <v>2</v>
      </c>
      <c r="AR196">
        <v>3</v>
      </c>
      <c r="AS196">
        <v>2</v>
      </c>
      <c r="AT196">
        <v>2</v>
      </c>
      <c r="AU196">
        <v>3</v>
      </c>
      <c r="AV196">
        <v>1</v>
      </c>
      <c r="AW196">
        <v>10</v>
      </c>
      <c r="AX196">
        <v>10</v>
      </c>
      <c r="AY196">
        <v>10</v>
      </c>
      <c r="AZ196">
        <v>8</v>
      </c>
      <c r="BA196">
        <v>8</v>
      </c>
      <c r="BB196">
        <v>9</v>
      </c>
      <c r="BC196">
        <v>9</v>
      </c>
      <c r="BD196">
        <v>11</v>
      </c>
      <c r="BE196">
        <v>5</v>
      </c>
      <c r="BF196">
        <v>12</v>
      </c>
      <c r="BG196">
        <v>12</v>
      </c>
      <c r="BH196">
        <v>12</v>
      </c>
      <c r="BI196">
        <v>12</v>
      </c>
      <c r="BJ196">
        <v>12</v>
      </c>
      <c r="BK196">
        <v>1</v>
      </c>
      <c r="BL196">
        <v>4</v>
      </c>
      <c r="BM196">
        <v>3</v>
      </c>
      <c r="BN196">
        <v>2</v>
      </c>
      <c r="BO196">
        <v>1</v>
      </c>
      <c r="BP196">
        <v>4</v>
      </c>
      <c r="BQ196">
        <v>3</v>
      </c>
      <c r="BR196">
        <v>2</v>
      </c>
      <c r="BS196">
        <v>5</v>
      </c>
      <c r="BT196">
        <v>7</v>
      </c>
      <c r="BX196">
        <v>2</v>
      </c>
      <c r="CF196">
        <v>17</v>
      </c>
      <c r="CH196">
        <f t="shared" si="21"/>
        <v>2</v>
      </c>
      <c r="CI196" s="1">
        <f t="shared" si="22"/>
        <v>4.4444444444444446</v>
      </c>
      <c r="CJ196">
        <f t="shared" si="23"/>
        <v>4</v>
      </c>
      <c r="CK196">
        <f t="shared" si="24"/>
        <v>2</v>
      </c>
      <c r="CL196" s="1">
        <f t="shared" si="25"/>
        <v>6.4444444444444446</v>
      </c>
      <c r="CM196" s="1">
        <f t="shared" si="26"/>
        <v>12.888888888888889</v>
      </c>
      <c r="CO196" t="str">
        <f>IF(H196&gt;Tolerances!$C$5, "High Sat", "Low Sat")</f>
        <v>High Sat</v>
      </c>
      <c r="CP196" t="str">
        <f>IF(CM196&lt;Tolerances!$D$5, "High EL", "Low EL")</f>
        <v>Low EL</v>
      </c>
      <c r="CQ196" t="str">
        <f t="shared" si="27"/>
        <v>Mercenary</v>
      </c>
      <c r="CR196" t="b">
        <f>IF(AND(CM196&lt;Tolerances!$D$9,'Respondent data Original'!H261&gt;Tolerances!$C$9),"Enthusiast",IF(AND(CM196&gt;Tolerances!$D$10,'Respondent data Original'!H261&lt;Tolerances!$C$10),"Agitator"))</f>
        <v>0</v>
      </c>
    </row>
    <row r="197" spans="1:96">
      <c r="A197">
        <v>291</v>
      </c>
      <c r="B197" t="s">
        <v>70</v>
      </c>
      <c r="C197">
        <v>1</v>
      </c>
      <c r="D197">
        <v>1</v>
      </c>
      <c r="E197">
        <v>14</v>
      </c>
      <c r="F197">
        <v>2</v>
      </c>
      <c r="G197">
        <v>3</v>
      </c>
      <c r="H197">
        <v>9</v>
      </c>
      <c r="J197">
        <v>8</v>
      </c>
      <c r="L197">
        <v>8</v>
      </c>
      <c r="N197">
        <v>9</v>
      </c>
      <c r="P197">
        <v>4</v>
      </c>
      <c r="Q197">
        <v>2</v>
      </c>
      <c r="R197">
        <v>1</v>
      </c>
      <c r="S197">
        <v>3</v>
      </c>
      <c r="T197">
        <v>2</v>
      </c>
      <c r="U197">
        <v>4</v>
      </c>
      <c r="V197">
        <v>2</v>
      </c>
      <c r="W197">
        <v>3</v>
      </c>
      <c r="Y197">
        <v>3</v>
      </c>
      <c r="Z197">
        <v>5</v>
      </c>
      <c r="AA197">
        <v>2</v>
      </c>
      <c r="AB197">
        <v>2</v>
      </c>
      <c r="AC197">
        <v>3</v>
      </c>
      <c r="AD197">
        <v>4</v>
      </c>
      <c r="AE197">
        <v>3</v>
      </c>
      <c r="AF197">
        <v>8</v>
      </c>
      <c r="AG197">
        <v>1</v>
      </c>
      <c r="AH197">
        <v>2</v>
      </c>
      <c r="AI197">
        <v>2</v>
      </c>
      <c r="AJ197">
        <v>2</v>
      </c>
      <c r="AK197">
        <v>2</v>
      </c>
      <c r="AL197">
        <v>1</v>
      </c>
      <c r="AM197">
        <v>2</v>
      </c>
      <c r="AN197">
        <v>3</v>
      </c>
      <c r="AO197">
        <v>5</v>
      </c>
      <c r="AP197">
        <v>2</v>
      </c>
      <c r="AQ197">
        <v>2</v>
      </c>
      <c r="AR197">
        <v>4</v>
      </c>
      <c r="AS197">
        <v>3</v>
      </c>
      <c r="AT197">
        <v>3</v>
      </c>
      <c r="AU197">
        <v>4</v>
      </c>
      <c r="AV197">
        <v>1</v>
      </c>
      <c r="AW197">
        <v>5</v>
      </c>
      <c r="AX197">
        <v>3</v>
      </c>
      <c r="AY197">
        <v>3</v>
      </c>
      <c r="AZ197">
        <v>6</v>
      </c>
      <c r="BA197">
        <v>5</v>
      </c>
      <c r="BB197">
        <v>4</v>
      </c>
      <c r="BC197">
        <v>5</v>
      </c>
      <c r="BD197">
        <v>5</v>
      </c>
      <c r="BE197">
        <v>6</v>
      </c>
      <c r="BF197">
        <v>4</v>
      </c>
      <c r="BG197">
        <v>4</v>
      </c>
      <c r="BH197">
        <v>5</v>
      </c>
      <c r="BI197">
        <v>8</v>
      </c>
      <c r="BJ197">
        <v>6</v>
      </c>
      <c r="BK197">
        <v>3</v>
      </c>
      <c r="BL197">
        <v>5</v>
      </c>
      <c r="BM197">
        <v>5</v>
      </c>
      <c r="BN197">
        <v>4</v>
      </c>
      <c r="BO197">
        <v>6</v>
      </c>
      <c r="BX197">
        <v>1</v>
      </c>
      <c r="BY197">
        <v>4</v>
      </c>
      <c r="CF197">
        <v>11</v>
      </c>
      <c r="CH197">
        <f t="shared" si="21"/>
        <v>1</v>
      </c>
      <c r="CI197" s="1">
        <f t="shared" si="22"/>
        <v>2.3333333333333335</v>
      </c>
      <c r="CJ197">
        <f t="shared" si="23"/>
        <v>5</v>
      </c>
      <c r="CK197">
        <f t="shared" si="24"/>
        <v>1</v>
      </c>
      <c r="CL197" s="1">
        <f t="shared" si="25"/>
        <v>3.3333333333333335</v>
      </c>
      <c r="CM197" s="1">
        <f t="shared" si="26"/>
        <v>3.3333333333333335</v>
      </c>
      <c r="CO197" t="str">
        <f>IF(H197&gt;Tolerances!$C$5, "High Sat", "Low Sat")</f>
        <v>High Sat</v>
      </c>
      <c r="CP197" t="str">
        <f>IF(CM197&lt;Tolerances!$D$5, "High EL", "Low EL")</f>
        <v>High EL</v>
      </c>
      <c r="CQ197" t="str">
        <f t="shared" si="27"/>
        <v>Loyalist</v>
      </c>
      <c r="CR197" t="b">
        <f>IF(AND(CM197&lt;Tolerances!$D$9,'Respondent data Original'!H266&gt;Tolerances!$C$9),"Enthusiast",IF(AND(CM197&gt;Tolerances!$D$10,'Respondent data Original'!H266&lt;Tolerances!$C$10),"Agitator"))</f>
        <v>0</v>
      </c>
    </row>
    <row r="198" spans="1:96">
      <c r="A198">
        <v>292</v>
      </c>
      <c r="B198" t="s">
        <v>70</v>
      </c>
      <c r="C198">
        <v>4</v>
      </c>
      <c r="D198">
        <v>2</v>
      </c>
      <c r="E198">
        <v>14</v>
      </c>
      <c r="F198">
        <v>2</v>
      </c>
      <c r="G198">
        <v>4</v>
      </c>
      <c r="H198">
        <v>9</v>
      </c>
      <c r="J198">
        <v>9</v>
      </c>
      <c r="L198">
        <v>9</v>
      </c>
      <c r="O198">
        <v>1</v>
      </c>
      <c r="P198">
        <v>6</v>
      </c>
      <c r="Q198">
        <v>1</v>
      </c>
      <c r="R198">
        <v>1</v>
      </c>
      <c r="S198">
        <v>1</v>
      </c>
      <c r="T198">
        <v>1</v>
      </c>
      <c r="U198">
        <v>3</v>
      </c>
      <c r="V198">
        <v>1</v>
      </c>
      <c r="W198">
        <v>5</v>
      </c>
      <c r="X198">
        <v>1</v>
      </c>
      <c r="Y198">
        <v>3</v>
      </c>
      <c r="Z198">
        <v>5</v>
      </c>
      <c r="AA198">
        <v>1</v>
      </c>
      <c r="AB198">
        <v>1</v>
      </c>
      <c r="AC198">
        <v>5</v>
      </c>
      <c r="AD198">
        <v>1</v>
      </c>
      <c r="AE198">
        <v>5</v>
      </c>
      <c r="AF198">
        <v>1</v>
      </c>
      <c r="AG198">
        <v>2</v>
      </c>
      <c r="AH198">
        <v>2</v>
      </c>
      <c r="AI198">
        <v>3</v>
      </c>
      <c r="AJ198">
        <v>2</v>
      </c>
      <c r="AK198">
        <v>2</v>
      </c>
      <c r="AL198">
        <v>2</v>
      </c>
      <c r="AN198">
        <v>2</v>
      </c>
      <c r="AO198">
        <v>2</v>
      </c>
      <c r="AQ198">
        <v>2</v>
      </c>
      <c r="AR198">
        <v>2</v>
      </c>
      <c r="AS198">
        <v>3</v>
      </c>
      <c r="AU198">
        <v>3</v>
      </c>
      <c r="AV198">
        <v>1</v>
      </c>
      <c r="AW198">
        <v>6</v>
      </c>
      <c r="AX198">
        <v>11</v>
      </c>
      <c r="AY198">
        <v>6</v>
      </c>
      <c r="AZ198">
        <v>6</v>
      </c>
      <c r="BA198">
        <v>11</v>
      </c>
      <c r="BB198">
        <v>6</v>
      </c>
      <c r="BC198">
        <v>1</v>
      </c>
      <c r="BD198">
        <v>11</v>
      </c>
      <c r="BE198">
        <v>1</v>
      </c>
      <c r="BF198">
        <v>1</v>
      </c>
      <c r="BG198">
        <v>1</v>
      </c>
      <c r="BH198">
        <v>12</v>
      </c>
      <c r="BI198">
        <v>12</v>
      </c>
      <c r="BJ198">
        <v>12</v>
      </c>
      <c r="BK198">
        <v>2</v>
      </c>
      <c r="BM198">
        <v>5</v>
      </c>
      <c r="BN198">
        <v>4</v>
      </c>
      <c r="BO198">
        <v>10</v>
      </c>
      <c r="BX198">
        <v>1</v>
      </c>
      <c r="BY198">
        <v>4</v>
      </c>
      <c r="BZ198">
        <v>7</v>
      </c>
      <c r="CA198">
        <v>3</v>
      </c>
      <c r="CB198">
        <v>6</v>
      </c>
      <c r="CC198">
        <v>1</v>
      </c>
      <c r="CF198">
        <v>15</v>
      </c>
      <c r="CH198">
        <f t="shared" si="21"/>
        <v>1</v>
      </c>
      <c r="CI198" s="1">
        <f t="shared" si="22"/>
        <v>3.2777777777777777</v>
      </c>
      <c r="CJ198">
        <f t="shared" si="23"/>
        <v>0</v>
      </c>
      <c r="CK198">
        <f t="shared" si="24"/>
        <v>5</v>
      </c>
      <c r="CL198" s="1">
        <f t="shared" si="25"/>
        <v>8.2777777777777786</v>
      </c>
      <c r="CM198" s="1">
        <f t="shared" si="26"/>
        <v>8.2777777777777786</v>
      </c>
      <c r="CO198" t="str">
        <f>IF(H198&gt;Tolerances!$C$5, "High Sat", "Low Sat")</f>
        <v>High Sat</v>
      </c>
      <c r="CP198" t="str">
        <f>IF(CM198&lt;Tolerances!$D$5, "High EL", "Low EL")</f>
        <v>High EL</v>
      </c>
      <c r="CQ198" t="str">
        <f t="shared" si="27"/>
        <v>Loyalist</v>
      </c>
      <c r="CR198" t="b">
        <f>IF(AND(CM198&lt;Tolerances!$D$9,'Respondent data Original'!H267&gt;Tolerances!$C$9),"Enthusiast",IF(AND(CM198&gt;Tolerances!$D$10,'Respondent data Original'!H267&lt;Tolerances!$C$10),"Agitator"))</f>
        <v>0</v>
      </c>
    </row>
    <row r="199" spans="1:96">
      <c r="A199">
        <v>308</v>
      </c>
      <c r="B199" t="s">
        <v>70</v>
      </c>
      <c r="C199">
        <v>1</v>
      </c>
      <c r="D199">
        <v>2</v>
      </c>
      <c r="E199">
        <v>14</v>
      </c>
      <c r="F199">
        <v>2</v>
      </c>
      <c r="G199">
        <v>4</v>
      </c>
      <c r="H199">
        <v>11</v>
      </c>
      <c r="J199">
        <v>11</v>
      </c>
      <c r="L199">
        <v>11</v>
      </c>
      <c r="N199">
        <v>7</v>
      </c>
      <c r="P199">
        <v>4</v>
      </c>
      <c r="Q199">
        <v>1</v>
      </c>
      <c r="R199">
        <v>1</v>
      </c>
      <c r="S199">
        <v>1</v>
      </c>
      <c r="T199">
        <v>3</v>
      </c>
      <c r="U199">
        <v>2</v>
      </c>
      <c r="V199">
        <v>3</v>
      </c>
      <c r="W199">
        <v>4</v>
      </c>
      <c r="X199">
        <v>2</v>
      </c>
      <c r="Y199">
        <v>4</v>
      </c>
      <c r="Z199">
        <v>4</v>
      </c>
      <c r="AA199">
        <v>1</v>
      </c>
      <c r="AB199">
        <v>3</v>
      </c>
      <c r="AC199">
        <v>3</v>
      </c>
      <c r="AD199">
        <v>4</v>
      </c>
      <c r="AE199">
        <v>4</v>
      </c>
      <c r="AF199">
        <v>8</v>
      </c>
      <c r="AG199">
        <v>3</v>
      </c>
      <c r="AH199">
        <v>1</v>
      </c>
      <c r="AI199">
        <v>2</v>
      </c>
      <c r="AJ199">
        <v>2</v>
      </c>
      <c r="AK199">
        <v>3</v>
      </c>
      <c r="AL199">
        <v>2</v>
      </c>
      <c r="AM199">
        <v>5</v>
      </c>
      <c r="AN199">
        <v>3</v>
      </c>
      <c r="AO199">
        <v>3</v>
      </c>
      <c r="AP199">
        <v>3</v>
      </c>
      <c r="AQ199">
        <v>1</v>
      </c>
      <c r="AR199">
        <v>3</v>
      </c>
      <c r="AS199">
        <v>4</v>
      </c>
      <c r="AT199">
        <v>3</v>
      </c>
      <c r="AU199">
        <v>3</v>
      </c>
      <c r="AV199">
        <v>1</v>
      </c>
      <c r="AW199">
        <v>9</v>
      </c>
      <c r="AX199">
        <v>9</v>
      </c>
      <c r="AY199">
        <v>8</v>
      </c>
      <c r="AZ199">
        <v>10</v>
      </c>
      <c r="BA199">
        <v>9</v>
      </c>
      <c r="BB199">
        <v>6</v>
      </c>
      <c r="BC199">
        <v>1</v>
      </c>
      <c r="BD199">
        <v>11</v>
      </c>
      <c r="BE199">
        <v>1</v>
      </c>
      <c r="BF199">
        <v>12</v>
      </c>
      <c r="BG199">
        <v>1</v>
      </c>
      <c r="BH199">
        <v>12</v>
      </c>
      <c r="BI199">
        <v>12</v>
      </c>
      <c r="BJ199">
        <v>12</v>
      </c>
      <c r="BK199">
        <v>1</v>
      </c>
      <c r="BL199">
        <v>1</v>
      </c>
      <c r="BO199">
        <v>8</v>
      </c>
      <c r="BP199">
        <v>7</v>
      </c>
      <c r="BQ199">
        <v>5</v>
      </c>
      <c r="BR199">
        <v>2</v>
      </c>
      <c r="BS199">
        <v>4</v>
      </c>
      <c r="BT199">
        <v>6</v>
      </c>
      <c r="BX199">
        <v>1</v>
      </c>
      <c r="BY199">
        <v>3</v>
      </c>
      <c r="BZ199">
        <v>5</v>
      </c>
      <c r="CA199">
        <v>6</v>
      </c>
      <c r="CF199">
        <v>17</v>
      </c>
      <c r="CH199">
        <f t="shared" si="21"/>
        <v>1</v>
      </c>
      <c r="CI199" s="1">
        <f t="shared" si="22"/>
        <v>3.5555555555555554</v>
      </c>
      <c r="CJ199">
        <f t="shared" si="23"/>
        <v>1</v>
      </c>
      <c r="CK199">
        <f t="shared" si="24"/>
        <v>5</v>
      </c>
      <c r="CL199" s="1">
        <f t="shared" si="25"/>
        <v>8.5555555555555554</v>
      </c>
      <c r="CM199" s="1">
        <f t="shared" si="26"/>
        <v>8.5555555555555554</v>
      </c>
      <c r="CO199" t="str">
        <f>IF(H199&gt;Tolerances!$C$5, "High Sat", "Low Sat")</f>
        <v>High Sat</v>
      </c>
      <c r="CP199" t="str">
        <f>IF(CM199&lt;Tolerances!$D$5, "High EL", "Low EL")</f>
        <v>High EL</v>
      </c>
      <c r="CQ199" t="str">
        <f t="shared" si="27"/>
        <v>Loyalist</v>
      </c>
      <c r="CR199" t="b">
        <f>IF(AND(CM199&lt;Tolerances!$D$9,'Respondent data Original'!H279&gt;Tolerances!$C$9),"Enthusiast",IF(AND(CM199&gt;Tolerances!$D$10,'Respondent data Original'!H279&lt;Tolerances!$C$10),"Agitator"))</f>
        <v>0</v>
      </c>
    </row>
    <row r="200" spans="1:96">
      <c r="A200">
        <v>316</v>
      </c>
      <c r="B200" t="s">
        <v>70</v>
      </c>
      <c r="C200">
        <v>4</v>
      </c>
      <c r="D200">
        <v>2</v>
      </c>
      <c r="E200">
        <v>14</v>
      </c>
      <c r="F200">
        <v>1</v>
      </c>
      <c r="G200">
        <v>4</v>
      </c>
      <c r="H200">
        <v>9</v>
      </c>
      <c r="J200">
        <v>8</v>
      </c>
      <c r="L200">
        <v>8</v>
      </c>
      <c r="N200">
        <v>8</v>
      </c>
      <c r="P200">
        <v>4</v>
      </c>
      <c r="Q200">
        <v>2</v>
      </c>
      <c r="R200">
        <v>2</v>
      </c>
      <c r="S200">
        <v>2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1</v>
      </c>
      <c r="Z200">
        <v>2</v>
      </c>
      <c r="AA200">
        <v>2</v>
      </c>
      <c r="AB200">
        <v>2</v>
      </c>
      <c r="AC200">
        <v>2</v>
      </c>
      <c r="AD200">
        <v>2</v>
      </c>
      <c r="AE200">
        <v>2</v>
      </c>
      <c r="AF200">
        <v>8</v>
      </c>
      <c r="AG200">
        <v>2</v>
      </c>
      <c r="AH200">
        <v>3</v>
      </c>
      <c r="AI200">
        <v>3</v>
      </c>
      <c r="AJ200">
        <v>3</v>
      </c>
      <c r="AK200">
        <v>2</v>
      </c>
      <c r="AL200">
        <v>2</v>
      </c>
      <c r="AM200">
        <v>2</v>
      </c>
      <c r="AN200">
        <v>3</v>
      </c>
      <c r="AO200">
        <v>2</v>
      </c>
      <c r="AP200">
        <v>2</v>
      </c>
      <c r="AQ200">
        <v>2</v>
      </c>
      <c r="AR200">
        <v>3</v>
      </c>
      <c r="AS200">
        <v>2</v>
      </c>
      <c r="AT200">
        <v>2</v>
      </c>
      <c r="AU200">
        <v>2</v>
      </c>
      <c r="AV200">
        <v>1</v>
      </c>
      <c r="AW200">
        <v>8</v>
      </c>
      <c r="AX200">
        <v>9</v>
      </c>
      <c r="AY200">
        <v>6</v>
      </c>
      <c r="AZ200">
        <v>9</v>
      </c>
      <c r="BA200">
        <v>6</v>
      </c>
      <c r="BB200">
        <v>8</v>
      </c>
      <c r="BC200">
        <v>9</v>
      </c>
      <c r="BD200">
        <v>10</v>
      </c>
      <c r="BE200">
        <v>7</v>
      </c>
      <c r="BF200">
        <v>3</v>
      </c>
      <c r="BG200">
        <v>3</v>
      </c>
      <c r="BH200">
        <v>5</v>
      </c>
      <c r="BI200">
        <v>7</v>
      </c>
      <c r="BJ200">
        <v>4</v>
      </c>
      <c r="BK200">
        <v>4</v>
      </c>
      <c r="BL200">
        <v>5</v>
      </c>
      <c r="BM200">
        <v>4</v>
      </c>
      <c r="BN200">
        <v>2</v>
      </c>
      <c r="BO200">
        <v>5</v>
      </c>
      <c r="BP200">
        <v>3</v>
      </c>
      <c r="BQ200">
        <v>7</v>
      </c>
      <c r="BX200">
        <v>2</v>
      </c>
      <c r="CF200">
        <v>16</v>
      </c>
      <c r="CH200">
        <f t="shared" si="21"/>
        <v>2</v>
      </c>
      <c r="CI200" s="1">
        <f t="shared" si="22"/>
        <v>4</v>
      </c>
      <c r="CJ200">
        <f t="shared" si="23"/>
        <v>5</v>
      </c>
      <c r="CK200">
        <f t="shared" si="24"/>
        <v>1</v>
      </c>
      <c r="CL200" s="1">
        <f t="shared" si="25"/>
        <v>5</v>
      </c>
      <c r="CM200" s="1">
        <f t="shared" si="26"/>
        <v>10</v>
      </c>
      <c r="CO200" t="str">
        <f>IF(H200&gt;Tolerances!$C$5, "High Sat", "Low Sat")</f>
        <v>High Sat</v>
      </c>
      <c r="CP200" t="str">
        <f>IF(CM200&lt;Tolerances!$D$5, "High EL", "Low EL")</f>
        <v>High EL</v>
      </c>
      <c r="CQ200" t="str">
        <f t="shared" si="27"/>
        <v>Loyalist</v>
      </c>
      <c r="CR200" t="b">
        <f>IF(AND(CM200&lt;Tolerances!$D$9,'Respondent data Original'!H287&gt;Tolerances!$C$9),"Enthusiast",IF(AND(CM200&gt;Tolerances!$D$10,'Respondent data Original'!H287&lt;Tolerances!$C$10),"Agitator"))</f>
        <v>0</v>
      </c>
    </row>
    <row r="201" spans="1:96">
      <c r="A201">
        <v>323</v>
      </c>
      <c r="B201" t="s">
        <v>70</v>
      </c>
      <c r="C201">
        <v>5</v>
      </c>
      <c r="D201">
        <v>1</v>
      </c>
      <c r="E201">
        <v>14</v>
      </c>
      <c r="F201">
        <v>2</v>
      </c>
      <c r="G201">
        <v>2</v>
      </c>
      <c r="H201">
        <v>9</v>
      </c>
      <c r="K201">
        <v>1</v>
      </c>
      <c r="L201">
        <v>7</v>
      </c>
      <c r="N201">
        <v>8</v>
      </c>
      <c r="P201">
        <v>6</v>
      </c>
      <c r="Q201">
        <v>2</v>
      </c>
      <c r="R201">
        <v>2</v>
      </c>
      <c r="S201">
        <v>2</v>
      </c>
      <c r="T201">
        <v>5</v>
      </c>
      <c r="V201">
        <v>4</v>
      </c>
      <c r="W201">
        <v>2</v>
      </c>
      <c r="X201">
        <v>2</v>
      </c>
      <c r="Y201">
        <v>2</v>
      </c>
      <c r="AA201">
        <v>2</v>
      </c>
      <c r="AB201">
        <v>2</v>
      </c>
      <c r="AC201">
        <v>2</v>
      </c>
      <c r="AD201">
        <v>3</v>
      </c>
      <c r="AE201">
        <v>2</v>
      </c>
      <c r="AF201">
        <v>1</v>
      </c>
      <c r="AG201">
        <v>3</v>
      </c>
      <c r="AH201">
        <v>3</v>
      </c>
      <c r="AI201">
        <v>2</v>
      </c>
      <c r="AJ201">
        <v>3</v>
      </c>
      <c r="AL201">
        <v>3</v>
      </c>
      <c r="AM201">
        <v>2</v>
      </c>
      <c r="AN201">
        <v>2</v>
      </c>
      <c r="AO201">
        <v>3</v>
      </c>
      <c r="AQ201">
        <v>3</v>
      </c>
      <c r="AR201">
        <v>3</v>
      </c>
      <c r="AS201">
        <v>3</v>
      </c>
      <c r="AU201">
        <v>3</v>
      </c>
      <c r="AV201">
        <v>3</v>
      </c>
      <c r="AW201">
        <v>8</v>
      </c>
      <c r="AX201">
        <v>10</v>
      </c>
      <c r="AY201">
        <v>8</v>
      </c>
      <c r="AZ201">
        <v>8</v>
      </c>
      <c r="BA201">
        <v>7</v>
      </c>
      <c r="BB201">
        <v>7</v>
      </c>
      <c r="BC201">
        <v>11</v>
      </c>
      <c r="BD201">
        <v>9</v>
      </c>
      <c r="BE201">
        <v>7</v>
      </c>
      <c r="BF201">
        <v>4</v>
      </c>
      <c r="BG201">
        <v>5</v>
      </c>
      <c r="BH201">
        <v>12</v>
      </c>
      <c r="BI201">
        <v>12</v>
      </c>
      <c r="BJ201">
        <v>10</v>
      </c>
      <c r="BK201">
        <v>1</v>
      </c>
      <c r="BL201">
        <v>3</v>
      </c>
      <c r="BM201">
        <v>2</v>
      </c>
      <c r="BN201">
        <v>1</v>
      </c>
      <c r="BO201">
        <v>1</v>
      </c>
      <c r="BX201">
        <v>3</v>
      </c>
      <c r="CF201">
        <v>21</v>
      </c>
      <c r="CH201">
        <f t="shared" si="21"/>
        <v>3</v>
      </c>
      <c r="CI201" s="1">
        <f t="shared" si="22"/>
        <v>4.166666666666667</v>
      </c>
      <c r="CJ201">
        <f t="shared" si="23"/>
        <v>3</v>
      </c>
      <c r="CK201">
        <f t="shared" si="24"/>
        <v>3</v>
      </c>
      <c r="CL201" s="1">
        <f t="shared" si="25"/>
        <v>7.166666666666667</v>
      </c>
      <c r="CM201" s="1">
        <f t="shared" si="26"/>
        <v>21.5</v>
      </c>
      <c r="CO201" t="str">
        <f>IF(H201&gt;Tolerances!$C$5, "High Sat", "Low Sat")</f>
        <v>High Sat</v>
      </c>
      <c r="CP201" t="str">
        <f>IF(CM201&lt;Tolerances!$D$5, "High EL", "Low EL")</f>
        <v>Low EL</v>
      </c>
      <c r="CQ201" t="str">
        <f t="shared" si="27"/>
        <v>Mercenary</v>
      </c>
      <c r="CR201" t="b">
        <f>IF(AND(CM201&lt;Tolerances!$D$9,'Respondent data Original'!H294&gt;Tolerances!$C$9),"Enthusiast",IF(AND(CM201&gt;Tolerances!$D$10,'Respondent data Original'!H294&lt;Tolerances!$C$10),"Agitator"))</f>
        <v>0</v>
      </c>
    </row>
    <row r="202" spans="1:96">
      <c r="A202">
        <v>327</v>
      </c>
      <c r="B202" t="s">
        <v>70</v>
      </c>
      <c r="C202">
        <v>4</v>
      </c>
      <c r="D202">
        <v>1</v>
      </c>
      <c r="E202">
        <v>14</v>
      </c>
      <c r="F202">
        <v>2</v>
      </c>
      <c r="G202">
        <v>2</v>
      </c>
      <c r="H202">
        <v>11</v>
      </c>
      <c r="J202">
        <v>10</v>
      </c>
      <c r="L202">
        <v>11</v>
      </c>
      <c r="N202">
        <v>6</v>
      </c>
      <c r="P202">
        <v>1</v>
      </c>
      <c r="Q202">
        <v>2</v>
      </c>
      <c r="R202">
        <v>1</v>
      </c>
      <c r="S202">
        <v>2</v>
      </c>
      <c r="T202">
        <v>4</v>
      </c>
      <c r="U202">
        <v>2</v>
      </c>
      <c r="V202">
        <v>1</v>
      </c>
      <c r="W202">
        <v>4</v>
      </c>
      <c r="X202">
        <v>2</v>
      </c>
      <c r="Y202">
        <v>2</v>
      </c>
      <c r="Z202">
        <v>1</v>
      </c>
      <c r="AA202">
        <v>2</v>
      </c>
      <c r="AB202">
        <v>3</v>
      </c>
      <c r="AC202">
        <v>4</v>
      </c>
      <c r="AD202">
        <v>3</v>
      </c>
      <c r="AE202">
        <v>4</v>
      </c>
      <c r="AF202">
        <v>11</v>
      </c>
      <c r="AG202">
        <v>2</v>
      </c>
      <c r="AH202">
        <v>1</v>
      </c>
      <c r="AI202">
        <v>2</v>
      </c>
      <c r="AJ202">
        <v>1</v>
      </c>
      <c r="AK202">
        <v>2</v>
      </c>
      <c r="AL202">
        <v>1</v>
      </c>
      <c r="AM202">
        <v>3</v>
      </c>
      <c r="AN202">
        <v>2</v>
      </c>
      <c r="AO202">
        <v>2</v>
      </c>
      <c r="AP202">
        <v>2</v>
      </c>
      <c r="AQ202">
        <v>2</v>
      </c>
      <c r="AR202">
        <v>1</v>
      </c>
      <c r="AS202">
        <v>3</v>
      </c>
      <c r="AT202">
        <v>1</v>
      </c>
      <c r="AU202">
        <v>3</v>
      </c>
      <c r="AV202">
        <v>1</v>
      </c>
      <c r="AW202">
        <v>6</v>
      </c>
      <c r="AX202">
        <v>5</v>
      </c>
      <c r="AY202">
        <v>3</v>
      </c>
      <c r="AZ202">
        <v>5</v>
      </c>
      <c r="BA202">
        <v>3</v>
      </c>
      <c r="BB202">
        <v>5</v>
      </c>
      <c r="BC202">
        <v>5</v>
      </c>
      <c r="BD202">
        <v>8</v>
      </c>
      <c r="BE202">
        <v>1</v>
      </c>
      <c r="BF202">
        <v>1</v>
      </c>
      <c r="BG202">
        <v>12</v>
      </c>
      <c r="BH202">
        <v>12</v>
      </c>
      <c r="BI202">
        <v>12</v>
      </c>
      <c r="BJ202">
        <v>12</v>
      </c>
      <c r="BK202">
        <v>2</v>
      </c>
      <c r="BL202">
        <v>2</v>
      </c>
      <c r="BM202">
        <v>2</v>
      </c>
      <c r="BN202">
        <v>2</v>
      </c>
      <c r="BO202">
        <v>3</v>
      </c>
      <c r="BP202">
        <v>9</v>
      </c>
      <c r="BX202">
        <v>1</v>
      </c>
      <c r="BY202">
        <v>8</v>
      </c>
      <c r="CF202">
        <v>12</v>
      </c>
      <c r="CH202">
        <f t="shared" si="21"/>
        <v>1</v>
      </c>
      <c r="CI202" s="1">
        <f t="shared" si="22"/>
        <v>2.2777777777777777</v>
      </c>
      <c r="CJ202">
        <f t="shared" si="23"/>
        <v>2</v>
      </c>
      <c r="CK202">
        <f t="shared" si="24"/>
        <v>4</v>
      </c>
      <c r="CL202" s="1">
        <f t="shared" si="25"/>
        <v>6.2777777777777777</v>
      </c>
      <c r="CM202" s="1">
        <f t="shared" si="26"/>
        <v>6.2777777777777777</v>
      </c>
      <c r="CO202" t="str">
        <f>IF(H202&gt;Tolerances!$C$5, "High Sat", "Low Sat")</f>
        <v>High Sat</v>
      </c>
      <c r="CP202" t="str">
        <f>IF(CM202&lt;Tolerances!$D$5, "High EL", "Low EL")</f>
        <v>High EL</v>
      </c>
      <c r="CQ202" t="str">
        <f t="shared" si="27"/>
        <v>Loyalist</v>
      </c>
      <c r="CR202" t="b">
        <f>IF(AND(CM202&lt;Tolerances!$D$9,'Respondent data Original'!H297&gt;Tolerances!$C$9),"Enthusiast",IF(AND(CM202&gt;Tolerances!$D$10,'Respondent data Original'!H297&lt;Tolerances!$C$10),"Agitator"))</f>
        <v>0</v>
      </c>
    </row>
    <row r="203" spans="1:96">
      <c r="A203">
        <v>330</v>
      </c>
      <c r="B203" t="s">
        <v>70</v>
      </c>
      <c r="C203">
        <v>3</v>
      </c>
      <c r="D203">
        <v>2</v>
      </c>
      <c r="E203">
        <v>14</v>
      </c>
      <c r="F203">
        <v>2</v>
      </c>
      <c r="G203">
        <v>2</v>
      </c>
      <c r="H203">
        <v>5</v>
      </c>
      <c r="J203">
        <v>3</v>
      </c>
      <c r="L203">
        <v>2</v>
      </c>
      <c r="N203">
        <v>1</v>
      </c>
      <c r="P203">
        <v>4</v>
      </c>
      <c r="Q203">
        <v>1</v>
      </c>
      <c r="R203">
        <v>1</v>
      </c>
      <c r="S203">
        <v>1</v>
      </c>
      <c r="T203">
        <v>2</v>
      </c>
      <c r="U203">
        <v>2</v>
      </c>
      <c r="V203">
        <v>2</v>
      </c>
      <c r="W203">
        <v>3</v>
      </c>
      <c r="X203">
        <v>1</v>
      </c>
      <c r="Y203">
        <v>2</v>
      </c>
      <c r="Z203">
        <v>3</v>
      </c>
      <c r="AA203">
        <v>2</v>
      </c>
      <c r="AB203">
        <v>1</v>
      </c>
      <c r="AC203">
        <v>1</v>
      </c>
      <c r="AD203">
        <v>3</v>
      </c>
      <c r="AE203">
        <v>1</v>
      </c>
      <c r="AF203">
        <v>1</v>
      </c>
      <c r="AG203">
        <v>4</v>
      </c>
      <c r="AH203">
        <v>2</v>
      </c>
      <c r="AJ203">
        <v>3</v>
      </c>
      <c r="AK203">
        <v>3</v>
      </c>
      <c r="AL203">
        <v>5</v>
      </c>
      <c r="AM203">
        <v>5</v>
      </c>
      <c r="AN203">
        <v>5</v>
      </c>
      <c r="AO203">
        <v>3</v>
      </c>
      <c r="AP203">
        <v>3</v>
      </c>
      <c r="AQ203">
        <v>5</v>
      </c>
      <c r="AR203">
        <v>4</v>
      </c>
      <c r="AS203">
        <v>4</v>
      </c>
      <c r="AT203">
        <v>5</v>
      </c>
      <c r="AU203">
        <v>5</v>
      </c>
      <c r="AV203">
        <v>1</v>
      </c>
      <c r="AW203">
        <v>6</v>
      </c>
      <c r="AX203">
        <v>10</v>
      </c>
      <c r="AY203">
        <v>8</v>
      </c>
      <c r="AZ203">
        <v>8</v>
      </c>
      <c r="BA203">
        <v>10</v>
      </c>
      <c r="BB203">
        <v>6</v>
      </c>
      <c r="BC203">
        <v>8</v>
      </c>
      <c r="BD203">
        <v>11</v>
      </c>
      <c r="BE203">
        <v>6</v>
      </c>
      <c r="BF203">
        <v>12</v>
      </c>
      <c r="BG203">
        <v>5</v>
      </c>
      <c r="BH203">
        <v>12</v>
      </c>
      <c r="BI203">
        <v>12</v>
      </c>
      <c r="BJ203">
        <v>12</v>
      </c>
      <c r="BK203">
        <v>1</v>
      </c>
      <c r="BL203">
        <v>3</v>
      </c>
      <c r="BM203">
        <v>1</v>
      </c>
      <c r="BO203">
        <v>7</v>
      </c>
      <c r="BP203">
        <v>4</v>
      </c>
      <c r="BQ203">
        <v>1</v>
      </c>
      <c r="BX203">
        <v>3</v>
      </c>
      <c r="CF203">
        <v>21</v>
      </c>
      <c r="CH203">
        <f t="shared" si="21"/>
        <v>3</v>
      </c>
      <c r="CI203" s="1">
        <f t="shared" si="22"/>
        <v>4.0555555555555554</v>
      </c>
      <c r="CJ203">
        <f t="shared" si="23"/>
        <v>3</v>
      </c>
      <c r="CK203">
        <f t="shared" si="24"/>
        <v>3</v>
      </c>
      <c r="CL203" s="1">
        <f t="shared" si="25"/>
        <v>7.0555555555555554</v>
      </c>
      <c r="CM203" s="1">
        <f t="shared" si="26"/>
        <v>21.166666666666664</v>
      </c>
      <c r="CO203" t="str">
        <f>IF(H203&gt;Tolerances!$C$5, "High Sat", "Low Sat")</f>
        <v>Low Sat</v>
      </c>
      <c r="CP203" t="str">
        <f>IF(CM203&lt;Tolerances!$D$5, "High EL", "Low EL")</f>
        <v>Low EL</v>
      </c>
      <c r="CQ203" t="str">
        <f t="shared" si="27"/>
        <v>Defector</v>
      </c>
      <c r="CR203" t="b">
        <f>IF(AND(CM203&lt;Tolerances!$D$9,'Respondent data Original'!H300&gt;Tolerances!$C$9),"Enthusiast",IF(AND(CM203&gt;Tolerances!$D$10,'Respondent data Original'!H300&lt;Tolerances!$C$10),"Agitator"))</f>
        <v>0</v>
      </c>
    </row>
    <row r="204" spans="1:96">
      <c r="A204">
        <v>357</v>
      </c>
      <c r="B204" t="s">
        <v>70</v>
      </c>
      <c r="C204">
        <v>4</v>
      </c>
      <c r="D204">
        <v>2</v>
      </c>
      <c r="E204">
        <v>14</v>
      </c>
      <c r="F204">
        <v>2</v>
      </c>
      <c r="G204">
        <v>4</v>
      </c>
      <c r="H204">
        <v>9</v>
      </c>
      <c r="J204">
        <v>8</v>
      </c>
      <c r="L204">
        <v>3</v>
      </c>
      <c r="N204">
        <v>8</v>
      </c>
      <c r="P204">
        <v>5</v>
      </c>
      <c r="Q204">
        <v>2</v>
      </c>
      <c r="R204">
        <v>2</v>
      </c>
      <c r="S204">
        <v>2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11</v>
      </c>
      <c r="AG204">
        <v>3</v>
      </c>
      <c r="AH204">
        <v>3</v>
      </c>
      <c r="AI204">
        <v>3</v>
      </c>
      <c r="AJ204">
        <v>3</v>
      </c>
      <c r="AK204">
        <v>3</v>
      </c>
      <c r="AL204">
        <v>3</v>
      </c>
      <c r="AM204">
        <v>3</v>
      </c>
      <c r="AN204">
        <v>3</v>
      </c>
      <c r="AO204">
        <v>3</v>
      </c>
      <c r="AP204">
        <v>3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1</v>
      </c>
      <c r="AW204">
        <v>4</v>
      </c>
      <c r="AX204">
        <v>4</v>
      </c>
      <c r="AY204">
        <v>4</v>
      </c>
      <c r="AZ204">
        <v>4</v>
      </c>
      <c r="BA204">
        <v>4</v>
      </c>
      <c r="BB204">
        <v>4</v>
      </c>
      <c r="BC204">
        <v>4</v>
      </c>
      <c r="BD204">
        <v>4</v>
      </c>
      <c r="BE204">
        <v>4</v>
      </c>
      <c r="BF204">
        <v>12</v>
      </c>
      <c r="BG204">
        <v>12</v>
      </c>
      <c r="BH204">
        <v>12</v>
      </c>
      <c r="BI204">
        <v>12</v>
      </c>
      <c r="BJ204">
        <v>12</v>
      </c>
      <c r="BK204">
        <v>1</v>
      </c>
      <c r="BL204">
        <v>3</v>
      </c>
      <c r="BM204">
        <v>2</v>
      </c>
      <c r="BN204">
        <v>2</v>
      </c>
      <c r="BO204">
        <v>2</v>
      </c>
      <c r="BX204">
        <v>2</v>
      </c>
      <c r="CF204">
        <v>21</v>
      </c>
      <c r="CH204">
        <f t="shared" si="21"/>
        <v>2</v>
      </c>
      <c r="CI204" s="1">
        <f t="shared" si="22"/>
        <v>2</v>
      </c>
      <c r="CJ204">
        <f t="shared" si="23"/>
        <v>3</v>
      </c>
      <c r="CK204">
        <f t="shared" si="24"/>
        <v>3</v>
      </c>
      <c r="CL204" s="1">
        <f t="shared" si="25"/>
        <v>5</v>
      </c>
      <c r="CM204" s="1">
        <f t="shared" si="26"/>
        <v>10</v>
      </c>
      <c r="CO204" t="str">
        <f>IF(H204&gt;Tolerances!$C$5, "High Sat", "Low Sat")</f>
        <v>High Sat</v>
      </c>
      <c r="CP204" t="str">
        <f>IF(CM204&lt;Tolerances!$D$5, "High EL", "Low EL")</f>
        <v>High EL</v>
      </c>
      <c r="CQ204" t="str">
        <f t="shared" si="27"/>
        <v>Loyalist</v>
      </c>
      <c r="CR204" t="b">
        <f>IF(AND(CM204&lt;Tolerances!$D$9,'Respondent data Original'!H324&gt;Tolerances!$C$9),"Enthusiast",IF(AND(CM204&gt;Tolerances!$D$10,'Respondent data Original'!H324&lt;Tolerances!$C$10),"Agitator"))</f>
        <v>0</v>
      </c>
    </row>
    <row r="205" spans="1:96">
      <c r="A205">
        <v>381</v>
      </c>
      <c r="B205" t="s">
        <v>70</v>
      </c>
      <c r="C205">
        <v>5</v>
      </c>
      <c r="D205">
        <v>1</v>
      </c>
      <c r="E205">
        <v>14</v>
      </c>
      <c r="F205">
        <v>2</v>
      </c>
      <c r="G205">
        <v>4</v>
      </c>
      <c r="H205">
        <v>8</v>
      </c>
      <c r="J205">
        <v>7</v>
      </c>
      <c r="L205">
        <v>8</v>
      </c>
      <c r="N205">
        <v>8</v>
      </c>
      <c r="P205">
        <v>5</v>
      </c>
      <c r="Q205">
        <v>2</v>
      </c>
      <c r="R205">
        <v>2</v>
      </c>
      <c r="S205">
        <v>1</v>
      </c>
      <c r="T205">
        <v>2</v>
      </c>
      <c r="U205">
        <v>2</v>
      </c>
      <c r="V205">
        <v>2</v>
      </c>
      <c r="W205">
        <v>3</v>
      </c>
      <c r="X205">
        <v>1</v>
      </c>
      <c r="Y205">
        <v>2</v>
      </c>
      <c r="Z205">
        <v>3</v>
      </c>
      <c r="AA205">
        <v>1</v>
      </c>
      <c r="AB205">
        <v>1</v>
      </c>
      <c r="AC205">
        <v>2</v>
      </c>
      <c r="AD205">
        <v>3</v>
      </c>
      <c r="AE205">
        <v>2</v>
      </c>
      <c r="AF205">
        <v>1</v>
      </c>
      <c r="AG205">
        <v>2</v>
      </c>
      <c r="AH205">
        <v>2</v>
      </c>
      <c r="AI205">
        <v>3</v>
      </c>
      <c r="AJ205">
        <v>2</v>
      </c>
      <c r="AK205">
        <v>3</v>
      </c>
      <c r="AL205">
        <v>3</v>
      </c>
      <c r="AM205">
        <v>3</v>
      </c>
      <c r="AN205">
        <v>3</v>
      </c>
      <c r="AO205">
        <v>2</v>
      </c>
      <c r="AP205">
        <v>2</v>
      </c>
      <c r="AQ205">
        <v>3</v>
      </c>
      <c r="AR205">
        <v>4</v>
      </c>
      <c r="AS205">
        <v>2</v>
      </c>
      <c r="AU205">
        <v>3</v>
      </c>
      <c r="AV205">
        <v>1</v>
      </c>
      <c r="AW205">
        <v>2</v>
      </c>
      <c r="AX205">
        <v>2</v>
      </c>
      <c r="AY205">
        <v>6</v>
      </c>
      <c r="AZ205">
        <v>6</v>
      </c>
      <c r="BA205">
        <v>3</v>
      </c>
      <c r="BB205">
        <v>2</v>
      </c>
      <c r="BC205">
        <v>4</v>
      </c>
      <c r="BD205">
        <v>11</v>
      </c>
      <c r="BE205">
        <v>8</v>
      </c>
      <c r="BF205">
        <v>12</v>
      </c>
      <c r="BG205">
        <v>12</v>
      </c>
      <c r="BH205">
        <v>4</v>
      </c>
      <c r="BI205">
        <v>12</v>
      </c>
      <c r="BJ205">
        <v>12</v>
      </c>
      <c r="BK205">
        <v>1</v>
      </c>
      <c r="BL205">
        <v>3</v>
      </c>
      <c r="BM205">
        <v>2</v>
      </c>
      <c r="BN205">
        <v>1</v>
      </c>
      <c r="BO205">
        <v>4</v>
      </c>
      <c r="BP205">
        <v>6</v>
      </c>
      <c r="BX205">
        <v>2</v>
      </c>
      <c r="CF205">
        <v>17</v>
      </c>
      <c r="CH205">
        <f t="shared" si="21"/>
        <v>2</v>
      </c>
      <c r="CI205" s="1">
        <f t="shared" si="22"/>
        <v>2.4444444444444446</v>
      </c>
      <c r="CJ205">
        <f t="shared" si="23"/>
        <v>3</v>
      </c>
      <c r="CK205">
        <f t="shared" si="24"/>
        <v>3</v>
      </c>
      <c r="CL205" s="1">
        <f t="shared" si="25"/>
        <v>5.4444444444444446</v>
      </c>
      <c r="CM205" s="1">
        <f t="shared" si="26"/>
        <v>10.888888888888889</v>
      </c>
      <c r="CO205" t="str">
        <f>IF(H205&gt;Tolerances!$C$5, "High Sat", "Low Sat")</f>
        <v>High Sat</v>
      </c>
      <c r="CP205" t="str">
        <f>IF(CM205&lt;Tolerances!$D$5, "High EL", "Low EL")</f>
        <v>High EL</v>
      </c>
      <c r="CQ205" t="str">
        <f t="shared" si="27"/>
        <v>Loyalist</v>
      </c>
      <c r="CR205" t="b">
        <f>IF(AND(CM205&lt;Tolerances!$D$9,'Respondent data Original'!H346&gt;Tolerances!$C$9),"Enthusiast",IF(AND(CM205&gt;Tolerances!$D$10,'Respondent data Original'!H346&lt;Tolerances!$C$10),"Agitator"))</f>
        <v>0</v>
      </c>
    </row>
    <row r="206" spans="1:96">
      <c r="A206">
        <v>383</v>
      </c>
      <c r="B206" t="s">
        <v>70</v>
      </c>
      <c r="C206">
        <v>3</v>
      </c>
      <c r="D206">
        <v>1</v>
      </c>
      <c r="E206">
        <v>14</v>
      </c>
      <c r="F206">
        <v>2</v>
      </c>
      <c r="G206">
        <v>4</v>
      </c>
      <c r="H206">
        <v>9</v>
      </c>
      <c r="J206">
        <v>8</v>
      </c>
      <c r="L206">
        <v>7</v>
      </c>
      <c r="N206">
        <v>6</v>
      </c>
      <c r="P206">
        <v>4</v>
      </c>
      <c r="Q206">
        <v>3</v>
      </c>
      <c r="R206">
        <v>3</v>
      </c>
      <c r="S206">
        <v>3</v>
      </c>
      <c r="T206">
        <v>3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</v>
      </c>
      <c r="AC206">
        <v>3</v>
      </c>
      <c r="AD206">
        <v>3</v>
      </c>
      <c r="AE206">
        <v>3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3</v>
      </c>
      <c r="AN206">
        <v>3</v>
      </c>
      <c r="AO206">
        <v>3</v>
      </c>
      <c r="AP206">
        <v>3</v>
      </c>
      <c r="AQ206">
        <v>3</v>
      </c>
      <c r="AR206">
        <v>3</v>
      </c>
      <c r="AS206">
        <v>3</v>
      </c>
      <c r="AT206">
        <v>3</v>
      </c>
      <c r="AU206">
        <v>3</v>
      </c>
      <c r="AV206">
        <v>1</v>
      </c>
      <c r="AW206">
        <v>6</v>
      </c>
      <c r="AX206">
        <v>6</v>
      </c>
      <c r="AY206">
        <v>6</v>
      </c>
      <c r="AZ206">
        <v>6</v>
      </c>
      <c r="BA206">
        <v>6</v>
      </c>
      <c r="BB206">
        <v>6</v>
      </c>
      <c r="BC206">
        <v>6</v>
      </c>
      <c r="BD206">
        <v>6</v>
      </c>
      <c r="BE206">
        <v>6</v>
      </c>
      <c r="BF206">
        <v>6</v>
      </c>
      <c r="BG206">
        <v>6</v>
      </c>
      <c r="BH206">
        <v>6</v>
      </c>
      <c r="BI206">
        <v>6</v>
      </c>
      <c r="BJ206">
        <v>6</v>
      </c>
      <c r="BK206">
        <v>3</v>
      </c>
      <c r="BL206">
        <v>3</v>
      </c>
      <c r="BM206">
        <v>3</v>
      </c>
      <c r="BN206">
        <v>3</v>
      </c>
      <c r="BO206">
        <v>7</v>
      </c>
      <c r="BX206">
        <v>2</v>
      </c>
      <c r="CF206">
        <v>15</v>
      </c>
      <c r="CH206">
        <f t="shared" si="21"/>
        <v>2</v>
      </c>
      <c r="CI206" s="1">
        <f t="shared" si="22"/>
        <v>3</v>
      </c>
      <c r="CJ206">
        <f t="shared" si="23"/>
        <v>3</v>
      </c>
      <c r="CK206">
        <f t="shared" si="24"/>
        <v>3</v>
      </c>
      <c r="CL206" s="1">
        <f t="shared" si="25"/>
        <v>6</v>
      </c>
      <c r="CM206" s="1">
        <f t="shared" si="26"/>
        <v>12</v>
      </c>
      <c r="CO206" t="str">
        <f>IF(H206&gt;Tolerances!$C$5, "High Sat", "Low Sat")</f>
        <v>High Sat</v>
      </c>
      <c r="CP206" t="str">
        <f>IF(CM206&lt;Tolerances!$D$5, "High EL", "Low EL")</f>
        <v>Low EL</v>
      </c>
      <c r="CQ206" t="str">
        <f t="shared" si="27"/>
        <v>Mercenary</v>
      </c>
      <c r="CR206" t="b">
        <f>IF(AND(CM206&lt;Tolerances!$D$9,'Respondent data Original'!H348&gt;Tolerances!$C$9),"Enthusiast",IF(AND(CM206&gt;Tolerances!$D$10,'Respondent data Original'!H348&lt;Tolerances!$C$10),"Agitator"))</f>
        <v>0</v>
      </c>
    </row>
    <row r="207" spans="1:96">
      <c r="A207">
        <v>424</v>
      </c>
      <c r="B207" t="s">
        <v>70</v>
      </c>
      <c r="C207">
        <v>3</v>
      </c>
      <c r="D207">
        <v>2</v>
      </c>
      <c r="E207">
        <v>14</v>
      </c>
      <c r="F207">
        <v>2</v>
      </c>
      <c r="G207">
        <v>3</v>
      </c>
      <c r="H207">
        <v>5</v>
      </c>
      <c r="J207">
        <v>2</v>
      </c>
      <c r="L207">
        <v>2</v>
      </c>
      <c r="N207">
        <v>2</v>
      </c>
      <c r="P207">
        <v>4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4</v>
      </c>
      <c r="X207">
        <v>2</v>
      </c>
      <c r="Y207">
        <v>2</v>
      </c>
      <c r="Z207">
        <v>3</v>
      </c>
      <c r="AA207">
        <v>3</v>
      </c>
      <c r="AB207">
        <v>3</v>
      </c>
      <c r="AC207">
        <v>3</v>
      </c>
      <c r="AD207">
        <v>3</v>
      </c>
      <c r="AE207">
        <v>3</v>
      </c>
      <c r="AF207">
        <v>2</v>
      </c>
      <c r="AG207">
        <v>4</v>
      </c>
      <c r="AH207">
        <v>3</v>
      </c>
      <c r="AI207">
        <v>5</v>
      </c>
      <c r="AJ207">
        <v>4</v>
      </c>
      <c r="AK207">
        <v>4</v>
      </c>
      <c r="AL207">
        <v>5</v>
      </c>
      <c r="AN207">
        <v>5</v>
      </c>
      <c r="AO207">
        <v>4</v>
      </c>
      <c r="AP207">
        <v>4</v>
      </c>
      <c r="AQ207">
        <v>4</v>
      </c>
      <c r="AR207">
        <v>5</v>
      </c>
      <c r="AS207">
        <v>4</v>
      </c>
      <c r="AT207">
        <v>4</v>
      </c>
      <c r="AU207">
        <v>4</v>
      </c>
      <c r="AV207">
        <v>2</v>
      </c>
      <c r="AW207">
        <v>8</v>
      </c>
      <c r="AX207">
        <v>10</v>
      </c>
      <c r="AY207">
        <v>8</v>
      </c>
      <c r="AZ207">
        <v>6</v>
      </c>
      <c r="BA207">
        <v>9</v>
      </c>
      <c r="BB207">
        <v>7</v>
      </c>
      <c r="BC207">
        <v>6</v>
      </c>
      <c r="BD207">
        <v>10</v>
      </c>
      <c r="BE207">
        <v>8</v>
      </c>
      <c r="BF207">
        <v>8</v>
      </c>
      <c r="BG207">
        <v>8</v>
      </c>
      <c r="BH207">
        <v>12</v>
      </c>
      <c r="BI207">
        <v>12</v>
      </c>
      <c r="BJ207">
        <v>12</v>
      </c>
      <c r="BK207">
        <v>1</v>
      </c>
      <c r="BL207">
        <v>1</v>
      </c>
      <c r="BM207">
        <v>1</v>
      </c>
      <c r="BN207">
        <v>1</v>
      </c>
      <c r="BO207">
        <v>4</v>
      </c>
      <c r="BP207">
        <v>6</v>
      </c>
      <c r="BX207">
        <v>3</v>
      </c>
      <c r="CF207">
        <v>18</v>
      </c>
      <c r="CH207">
        <f t="shared" si="21"/>
        <v>3</v>
      </c>
      <c r="CI207" s="1">
        <f t="shared" si="22"/>
        <v>4</v>
      </c>
      <c r="CJ207">
        <f t="shared" si="23"/>
        <v>1</v>
      </c>
      <c r="CK207">
        <f t="shared" si="24"/>
        <v>5</v>
      </c>
      <c r="CL207" s="1">
        <f t="shared" si="25"/>
        <v>9</v>
      </c>
      <c r="CM207" s="1">
        <f t="shared" si="26"/>
        <v>27</v>
      </c>
      <c r="CO207" t="str">
        <f>IF(H207&gt;Tolerances!$C$5, "High Sat", "Low Sat")</f>
        <v>Low Sat</v>
      </c>
      <c r="CP207" t="str">
        <f>IF(CM207&lt;Tolerances!$D$5, "High EL", "Low EL")</f>
        <v>Low EL</v>
      </c>
      <c r="CQ207" t="str">
        <f t="shared" si="27"/>
        <v>Defector</v>
      </c>
      <c r="CR207" t="b">
        <f>IF(AND(CM207&lt;Tolerances!$D$9,'Respondent data Original'!H383&gt;Tolerances!$C$9),"Enthusiast",IF(AND(CM207&gt;Tolerances!$D$10,'Respondent data Original'!H383&lt;Tolerances!$C$10),"Agitator"))</f>
        <v>0</v>
      </c>
    </row>
    <row r="208" spans="1:96">
      <c r="A208">
        <v>436</v>
      </c>
      <c r="B208" t="s">
        <v>70</v>
      </c>
      <c r="C208">
        <v>3</v>
      </c>
      <c r="D208">
        <v>2</v>
      </c>
      <c r="E208">
        <v>14</v>
      </c>
      <c r="F208">
        <v>2</v>
      </c>
      <c r="G208">
        <v>5</v>
      </c>
      <c r="H208">
        <v>11</v>
      </c>
      <c r="J208">
        <v>11</v>
      </c>
      <c r="L208">
        <v>11</v>
      </c>
      <c r="N208">
        <v>11</v>
      </c>
      <c r="P208">
        <v>3</v>
      </c>
      <c r="Q208">
        <v>1</v>
      </c>
      <c r="R208">
        <v>5</v>
      </c>
      <c r="S208">
        <v>1</v>
      </c>
      <c r="T208">
        <v>1</v>
      </c>
      <c r="U208">
        <v>1</v>
      </c>
      <c r="V208">
        <v>2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2</v>
      </c>
      <c r="AC208">
        <v>1</v>
      </c>
      <c r="AD208">
        <v>5</v>
      </c>
      <c r="AE208">
        <v>2</v>
      </c>
      <c r="AF208">
        <v>2</v>
      </c>
      <c r="AG208">
        <v>3</v>
      </c>
      <c r="AH208">
        <v>5</v>
      </c>
      <c r="AI208">
        <v>1</v>
      </c>
      <c r="AJ208">
        <v>1</v>
      </c>
      <c r="AK208">
        <v>1</v>
      </c>
      <c r="AL208">
        <v>2</v>
      </c>
      <c r="AM208">
        <v>5</v>
      </c>
      <c r="AN208">
        <v>1</v>
      </c>
      <c r="AO208">
        <v>2</v>
      </c>
      <c r="AP208">
        <v>5</v>
      </c>
      <c r="AQ208">
        <v>1</v>
      </c>
      <c r="AR208">
        <v>1</v>
      </c>
      <c r="AS208">
        <v>1</v>
      </c>
      <c r="AT208">
        <v>4</v>
      </c>
      <c r="AU208">
        <v>1</v>
      </c>
      <c r="AV208">
        <v>1</v>
      </c>
      <c r="AW208">
        <v>11</v>
      </c>
      <c r="AX208">
        <v>10</v>
      </c>
      <c r="AY208">
        <v>7</v>
      </c>
      <c r="AZ208">
        <v>11</v>
      </c>
      <c r="BA208">
        <v>7</v>
      </c>
      <c r="BB208">
        <v>1</v>
      </c>
      <c r="BC208">
        <v>11</v>
      </c>
      <c r="BD208">
        <v>11</v>
      </c>
      <c r="BE208">
        <v>1</v>
      </c>
      <c r="BF208">
        <v>1</v>
      </c>
      <c r="BG208">
        <v>1</v>
      </c>
      <c r="BH208">
        <v>12</v>
      </c>
      <c r="BI208">
        <v>12</v>
      </c>
      <c r="BJ208">
        <v>12</v>
      </c>
      <c r="BK208">
        <v>2</v>
      </c>
      <c r="BL208">
        <v>5</v>
      </c>
      <c r="BM208">
        <v>2</v>
      </c>
      <c r="BN208">
        <v>2</v>
      </c>
      <c r="BO208">
        <v>3</v>
      </c>
      <c r="BP208">
        <v>7</v>
      </c>
      <c r="BQ208">
        <v>5</v>
      </c>
      <c r="BX208">
        <v>2</v>
      </c>
      <c r="CF208">
        <v>13</v>
      </c>
      <c r="CH208">
        <f t="shared" si="21"/>
        <v>2</v>
      </c>
      <c r="CI208" s="1">
        <f t="shared" si="22"/>
        <v>3.8888888888888888</v>
      </c>
      <c r="CJ208">
        <f t="shared" si="23"/>
        <v>5</v>
      </c>
      <c r="CK208">
        <f t="shared" si="24"/>
        <v>1</v>
      </c>
      <c r="CL208" s="1">
        <f t="shared" si="25"/>
        <v>4.8888888888888893</v>
      </c>
      <c r="CM208" s="1">
        <f t="shared" si="26"/>
        <v>9.7777777777777786</v>
      </c>
      <c r="CO208" t="str">
        <f>IF(H208&gt;Tolerances!$C$5, "High Sat", "Low Sat")</f>
        <v>High Sat</v>
      </c>
      <c r="CP208" t="str">
        <f>IF(CM208&lt;Tolerances!$D$5, "High EL", "Low EL")</f>
        <v>High EL</v>
      </c>
      <c r="CQ208" t="str">
        <f t="shared" si="27"/>
        <v>Loyalist</v>
      </c>
      <c r="CR208" t="b">
        <f>IF(AND(CM208&lt;Tolerances!$D$9,'Respondent data Original'!H395&gt;Tolerances!$C$9),"Enthusiast",IF(AND(CM208&gt;Tolerances!$D$10,'Respondent data Original'!H395&lt;Tolerances!$C$10),"Agitator"))</f>
        <v>0</v>
      </c>
    </row>
    <row r="209" spans="1:96">
      <c r="A209">
        <v>446</v>
      </c>
      <c r="B209" t="s">
        <v>70</v>
      </c>
      <c r="C209">
        <v>3</v>
      </c>
      <c r="D209">
        <v>2</v>
      </c>
      <c r="E209">
        <v>14</v>
      </c>
      <c r="F209">
        <v>2</v>
      </c>
      <c r="G209">
        <v>3</v>
      </c>
      <c r="H209">
        <v>9</v>
      </c>
      <c r="J209">
        <v>9</v>
      </c>
      <c r="L209">
        <v>9</v>
      </c>
      <c r="O209">
        <v>1</v>
      </c>
      <c r="P209">
        <v>2</v>
      </c>
      <c r="Q209">
        <v>1</v>
      </c>
      <c r="R209">
        <v>1</v>
      </c>
      <c r="S209">
        <v>2</v>
      </c>
      <c r="T209">
        <v>1</v>
      </c>
      <c r="U209">
        <v>3</v>
      </c>
      <c r="V209">
        <v>3</v>
      </c>
      <c r="W209">
        <v>4</v>
      </c>
      <c r="X209">
        <v>3</v>
      </c>
      <c r="Y209">
        <v>4</v>
      </c>
      <c r="Z209">
        <v>4</v>
      </c>
      <c r="AA209">
        <v>3</v>
      </c>
      <c r="AB209">
        <v>4</v>
      </c>
      <c r="AC209">
        <v>3</v>
      </c>
      <c r="AD209">
        <v>3</v>
      </c>
      <c r="AE209">
        <v>3</v>
      </c>
      <c r="AF209">
        <v>1</v>
      </c>
      <c r="AG209">
        <v>3</v>
      </c>
      <c r="AH209">
        <v>1</v>
      </c>
      <c r="AI209">
        <v>3</v>
      </c>
      <c r="AJ209">
        <v>2</v>
      </c>
      <c r="AK209">
        <v>3</v>
      </c>
      <c r="AN209">
        <v>3</v>
      </c>
      <c r="AO209">
        <v>4</v>
      </c>
      <c r="AP209">
        <v>3</v>
      </c>
      <c r="AQ209">
        <v>3</v>
      </c>
      <c r="AR209">
        <v>3</v>
      </c>
      <c r="AS209">
        <v>3</v>
      </c>
      <c r="AT209">
        <v>4</v>
      </c>
      <c r="AU209">
        <v>3</v>
      </c>
      <c r="AV209">
        <v>2</v>
      </c>
      <c r="AW209">
        <v>6</v>
      </c>
      <c r="AX209">
        <v>11</v>
      </c>
      <c r="AY209">
        <v>11</v>
      </c>
      <c r="AZ209">
        <v>9</v>
      </c>
      <c r="BA209">
        <v>8</v>
      </c>
      <c r="BB209">
        <v>5</v>
      </c>
      <c r="BC209">
        <v>6</v>
      </c>
      <c r="BD209">
        <v>11</v>
      </c>
      <c r="BE209">
        <v>1</v>
      </c>
      <c r="BF209">
        <v>12</v>
      </c>
      <c r="BG209">
        <v>12</v>
      </c>
      <c r="BH209">
        <v>12</v>
      </c>
      <c r="BI209">
        <v>12</v>
      </c>
      <c r="BJ209">
        <v>12</v>
      </c>
      <c r="BK209">
        <v>1</v>
      </c>
      <c r="BL209">
        <v>3</v>
      </c>
      <c r="BM209">
        <v>2</v>
      </c>
      <c r="BN209">
        <v>2</v>
      </c>
      <c r="BO209">
        <v>4</v>
      </c>
      <c r="BP209">
        <v>2</v>
      </c>
      <c r="BX209">
        <v>2</v>
      </c>
      <c r="CF209">
        <v>15</v>
      </c>
      <c r="CH209">
        <f t="shared" si="21"/>
        <v>2</v>
      </c>
      <c r="CI209" s="1">
        <f t="shared" si="22"/>
        <v>3.7777777777777777</v>
      </c>
      <c r="CJ209">
        <f t="shared" si="23"/>
        <v>3</v>
      </c>
      <c r="CK209">
        <f t="shared" si="24"/>
        <v>3</v>
      </c>
      <c r="CL209" s="1">
        <f t="shared" si="25"/>
        <v>6.7777777777777777</v>
      </c>
      <c r="CM209" s="1">
        <f t="shared" si="26"/>
        <v>13.555555555555555</v>
      </c>
      <c r="CO209" t="str">
        <f>IF(H209&gt;Tolerances!$C$5, "High Sat", "Low Sat")</f>
        <v>High Sat</v>
      </c>
      <c r="CP209" t="str">
        <f>IF(CM209&lt;Tolerances!$D$5, "High EL", "Low EL")</f>
        <v>Low EL</v>
      </c>
      <c r="CQ209" t="str">
        <f t="shared" si="27"/>
        <v>Mercenary</v>
      </c>
      <c r="CR209" t="b">
        <f>IF(AND(CM209&lt;Tolerances!$D$9,'Respondent data Original'!H404&gt;Tolerances!$C$9),"Enthusiast",IF(AND(CM209&gt;Tolerances!$D$10,'Respondent data Original'!H404&lt;Tolerances!$C$10),"Agitator"))</f>
        <v>0</v>
      </c>
    </row>
    <row r="210" spans="1:96">
      <c r="A210">
        <v>468</v>
      </c>
      <c r="B210" t="s">
        <v>70</v>
      </c>
      <c r="C210">
        <v>2</v>
      </c>
      <c r="D210">
        <v>2</v>
      </c>
      <c r="E210">
        <v>14</v>
      </c>
      <c r="F210">
        <v>2</v>
      </c>
      <c r="G210">
        <v>3</v>
      </c>
      <c r="H210">
        <v>8</v>
      </c>
      <c r="J210">
        <v>9</v>
      </c>
      <c r="L210">
        <v>8</v>
      </c>
      <c r="N210">
        <v>6</v>
      </c>
      <c r="P210">
        <v>5</v>
      </c>
      <c r="Q210">
        <v>1</v>
      </c>
      <c r="R210">
        <v>2</v>
      </c>
      <c r="S210">
        <v>2</v>
      </c>
      <c r="T210">
        <v>2</v>
      </c>
      <c r="U210">
        <v>2</v>
      </c>
      <c r="V210">
        <v>3</v>
      </c>
      <c r="W210">
        <v>3</v>
      </c>
      <c r="X210">
        <v>2</v>
      </c>
      <c r="Y210">
        <v>2</v>
      </c>
      <c r="Z210">
        <v>4</v>
      </c>
      <c r="AA210">
        <v>3</v>
      </c>
      <c r="AB210">
        <v>3</v>
      </c>
      <c r="AC210">
        <v>3</v>
      </c>
      <c r="AD210">
        <v>3</v>
      </c>
      <c r="AE210">
        <v>3</v>
      </c>
      <c r="AF210">
        <v>4</v>
      </c>
      <c r="AG210">
        <v>2</v>
      </c>
      <c r="AH210">
        <v>3</v>
      </c>
      <c r="AI210">
        <v>4</v>
      </c>
      <c r="AJ210">
        <v>3</v>
      </c>
      <c r="AK210">
        <v>4</v>
      </c>
      <c r="AL210">
        <v>3</v>
      </c>
      <c r="AM210">
        <v>5</v>
      </c>
      <c r="AN210">
        <v>4</v>
      </c>
      <c r="AO210">
        <v>4</v>
      </c>
      <c r="AP210">
        <v>3</v>
      </c>
      <c r="AQ210">
        <v>3</v>
      </c>
      <c r="AR210">
        <v>4</v>
      </c>
      <c r="AS210">
        <v>4</v>
      </c>
      <c r="AT210">
        <v>5</v>
      </c>
      <c r="AU210">
        <v>4</v>
      </c>
      <c r="AV210">
        <v>1</v>
      </c>
      <c r="AW210">
        <v>6</v>
      </c>
      <c r="AX210">
        <v>9</v>
      </c>
      <c r="AY210">
        <v>8</v>
      </c>
      <c r="AZ210">
        <v>10</v>
      </c>
      <c r="BA210">
        <v>6</v>
      </c>
      <c r="BB210">
        <v>3</v>
      </c>
      <c r="BC210">
        <v>11</v>
      </c>
      <c r="BD210">
        <v>10</v>
      </c>
      <c r="BE210">
        <v>1</v>
      </c>
      <c r="BF210">
        <v>12</v>
      </c>
      <c r="BG210">
        <v>12</v>
      </c>
      <c r="BH210">
        <v>12</v>
      </c>
      <c r="BI210">
        <v>12</v>
      </c>
      <c r="BJ210">
        <v>12</v>
      </c>
      <c r="BK210">
        <v>1</v>
      </c>
      <c r="BL210">
        <v>3</v>
      </c>
      <c r="BM210">
        <v>2</v>
      </c>
      <c r="BN210">
        <v>2</v>
      </c>
      <c r="BO210">
        <v>3</v>
      </c>
      <c r="BP210">
        <v>4</v>
      </c>
      <c r="BQ210">
        <v>7</v>
      </c>
      <c r="BX210">
        <v>2</v>
      </c>
      <c r="CF210">
        <v>17</v>
      </c>
      <c r="CH210">
        <f t="shared" si="21"/>
        <v>2</v>
      </c>
      <c r="CI210" s="1">
        <f t="shared" si="22"/>
        <v>3.5555555555555554</v>
      </c>
      <c r="CJ210">
        <f t="shared" si="23"/>
        <v>3</v>
      </c>
      <c r="CK210">
        <f t="shared" si="24"/>
        <v>3</v>
      </c>
      <c r="CL210" s="1">
        <f t="shared" si="25"/>
        <v>6.5555555555555554</v>
      </c>
      <c r="CM210" s="1">
        <f t="shared" si="26"/>
        <v>13.111111111111111</v>
      </c>
      <c r="CO210" t="str">
        <f>IF(H210&gt;Tolerances!$C$5, "High Sat", "Low Sat")</f>
        <v>High Sat</v>
      </c>
      <c r="CP210" t="str">
        <f>IF(CM210&lt;Tolerances!$D$5, "High EL", "Low EL")</f>
        <v>Low EL</v>
      </c>
      <c r="CQ210" t="str">
        <f t="shared" si="27"/>
        <v>Mercenary</v>
      </c>
      <c r="CR210" t="b">
        <f>IF(AND(CM210&lt;Tolerances!$D$9,'Respondent data Original'!H422&gt;Tolerances!$C$9),"Enthusiast",IF(AND(CM210&gt;Tolerances!$D$10,'Respondent data Original'!H422&lt;Tolerances!$C$10),"Agitator"))</f>
        <v>0</v>
      </c>
    </row>
    <row r="211" spans="1:96">
      <c r="A211">
        <v>495</v>
      </c>
      <c r="B211" t="s">
        <v>70</v>
      </c>
      <c r="C211">
        <v>3</v>
      </c>
      <c r="D211">
        <v>2</v>
      </c>
      <c r="E211">
        <v>14</v>
      </c>
      <c r="F211">
        <v>2</v>
      </c>
      <c r="G211">
        <v>5</v>
      </c>
      <c r="H211">
        <v>10</v>
      </c>
      <c r="J211">
        <v>10</v>
      </c>
      <c r="L211">
        <v>10</v>
      </c>
      <c r="N211">
        <v>9</v>
      </c>
      <c r="P211">
        <v>2</v>
      </c>
      <c r="Q211">
        <v>1</v>
      </c>
      <c r="R211">
        <v>3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3</v>
      </c>
      <c r="Z211">
        <v>4</v>
      </c>
      <c r="AA211">
        <v>1</v>
      </c>
      <c r="AB211">
        <v>3</v>
      </c>
      <c r="AC211">
        <v>1</v>
      </c>
      <c r="AD211">
        <v>1</v>
      </c>
      <c r="AE211">
        <v>1</v>
      </c>
      <c r="AF211">
        <v>2</v>
      </c>
      <c r="AG211">
        <v>1</v>
      </c>
      <c r="AH211">
        <v>5</v>
      </c>
      <c r="AI211">
        <v>1</v>
      </c>
      <c r="AJ211">
        <v>1</v>
      </c>
      <c r="AK211">
        <v>2</v>
      </c>
      <c r="AL211">
        <v>5</v>
      </c>
      <c r="AM211">
        <v>1</v>
      </c>
      <c r="AN211">
        <v>2</v>
      </c>
      <c r="AO211">
        <v>2</v>
      </c>
      <c r="AP211">
        <v>3</v>
      </c>
      <c r="AQ211">
        <v>1</v>
      </c>
      <c r="AR211">
        <v>1</v>
      </c>
      <c r="AS211">
        <v>2</v>
      </c>
      <c r="AT211">
        <v>3</v>
      </c>
      <c r="AU211">
        <v>3</v>
      </c>
      <c r="AV211">
        <v>2</v>
      </c>
      <c r="AW211">
        <v>10</v>
      </c>
      <c r="AX211">
        <v>11</v>
      </c>
      <c r="AY211">
        <v>11</v>
      </c>
      <c r="AZ211">
        <v>11</v>
      </c>
      <c r="BA211">
        <v>11</v>
      </c>
      <c r="BB211">
        <v>11</v>
      </c>
      <c r="BC211">
        <v>8</v>
      </c>
      <c r="BD211">
        <v>11</v>
      </c>
      <c r="BE211">
        <v>1</v>
      </c>
      <c r="BF211">
        <v>12</v>
      </c>
      <c r="BG211">
        <v>11</v>
      </c>
      <c r="BH211">
        <v>12</v>
      </c>
      <c r="BI211">
        <v>12</v>
      </c>
      <c r="BJ211">
        <v>12</v>
      </c>
      <c r="BK211">
        <v>2</v>
      </c>
      <c r="BL211">
        <v>2</v>
      </c>
      <c r="BM211">
        <v>2</v>
      </c>
      <c r="BN211">
        <v>2</v>
      </c>
      <c r="BO211">
        <v>5</v>
      </c>
      <c r="BP211">
        <v>7</v>
      </c>
      <c r="BQ211">
        <v>6</v>
      </c>
      <c r="BX211">
        <v>2</v>
      </c>
      <c r="CF211">
        <v>13</v>
      </c>
      <c r="CH211">
        <f t="shared" si="21"/>
        <v>2</v>
      </c>
      <c r="CI211" s="1">
        <f t="shared" si="22"/>
        <v>4.7222222222222223</v>
      </c>
      <c r="CJ211">
        <f t="shared" si="23"/>
        <v>2</v>
      </c>
      <c r="CK211">
        <f t="shared" si="24"/>
        <v>4</v>
      </c>
      <c r="CL211" s="1">
        <f t="shared" si="25"/>
        <v>8.7222222222222214</v>
      </c>
      <c r="CM211" s="1">
        <f t="shared" si="26"/>
        <v>17.444444444444443</v>
      </c>
      <c r="CO211" t="str">
        <f>IF(H211&gt;Tolerances!$C$5, "High Sat", "Low Sat")</f>
        <v>High Sat</v>
      </c>
      <c r="CP211" t="str">
        <f>IF(CM211&lt;Tolerances!$D$5, "High EL", "Low EL")</f>
        <v>Low EL</v>
      </c>
      <c r="CQ211" t="str">
        <f t="shared" si="27"/>
        <v>Mercenary</v>
      </c>
      <c r="CR211" t="b">
        <f>IF(AND(CM211&lt;Tolerances!$D$9,'Respondent data Original'!H448&gt;Tolerances!$C$9),"Enthusiast",IF(AND(CM211&gt;Tolerances!$D$10,'Respondent data Original'!H448&lt;Tolerances!$C$10),"Agitator"))</f>
        <v>0</v>
      </c>
    </row>
    <row r="212" spans="1:96">
      <c r="A212">
        <v>498</v>
      </c>
      <c r="B212" t="s">
        <v>70</v>
      </c>
      <c r="C212">
        <v>2</v>
      </c>
      <c r="D212">
        <v>1</v>
      </c>
      <c r="E212">
        <v>14</v>
      </c>
      <c r="F212">
        <v>2</v>
      </c>
      <c r="G212">
        <v>1</v>
      </c>
      <c r="H212">
        <v>4</v>
      </c>
      <c r="K212">
        <v>1</v>
      </c>
      <c r="M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2</v>
      </c>
      <c r="U212">
        <v>5</v>
      </c>
      <c r="V212">
        <v>3</v>
      </c>
      <c r="W212">
        <v>1</v>
      </c>
      <c r="X212">
        <v>1</v>
      </c>
      <c r="Y212">
        <v>1</v>
      </c>
      <c r="Z212">
        <v>5</v>
      </c>
      <c r="AA212">
        <v>2</v>
      </c>
      <c r="AB212">
        <v>1</v>
      </c>
      <c r="AD212">
        <v>5</v>
      </c>
      <c r="AE212">
        <v>5</v>
      </c>
      <c r="AF212">
        <v>1</v>
      </c>
      <c r="AV212">
        <v>2</v>
      </c>
      <c r="AW212">
        <v>4</v>
      </c>
      <c r="AX212">
        <v>8</v>
      </c>
      <c r="AY212">
        <v>9</v>
      </c>
      <c r="AZ212">
        <v>10</v>
      </c>
      <c r="BA212">
        <v>9</v>
      </c>
      <c r="BB212">
        <v>4</v>
      </c>
      <c r="BC212">
        <v>1</v>
      </c>
      <c r="BD212">
        <v>11</v>
      </c>
      <c r="BE212">
        <v>1</v>
      </c>
      <c r="BF212">
        <v>10</v>
      </c>
      <c r="BG212">
        <v>1</v>
      </c>
      <c r="BH212">
        <v>11</v>
      </c>
      <c r="BI212">
        <v>12</v>
      </c>
      <c r="BJ212">
        <v>12</v>
      </c>
      <c r="BK212">
        <v>4</v>
      </c>
      <c r="BL212">
        <v>3</v>
      </c>
      <c r="BM212">
        <v>2</v>
      </c>
      <c r="BN212">
        <v>1</v>
      </c>
      <c r="BO212">
        <v>5</v>
      </c>
      <c r="BP212">
        <v>7</v>
      </c>
      <c r="BQ212">
        <v>4</v>
      </c>
      <c r="BR212">
        <v>2</v>
      </c>
      <c r="BX212">
        <v>1</v>
      </c>
      <c r="BY212">
        <v>3</v>
      </c>
      <c r="CF212">
        <v>21</v>
      </c>
      <c r="CH212">
        <f t="shared" si="21"/>
        <v>1</v>
      </c>
      <c r="CI212" s="1">
        <f t="shared" si="22"/>
        <v>3.1666666666666665</v>
      </c>
      <c r="CJ212">
        <f t="shared" si="23"/>
        <v>3</v>
      </c>
      <c r="CK212">
        <f t="shared" si="24"/>
        <v>3</v>
      </c>
      <c r="CL212" s="1">
        <f t="shared" si="25"/>
        <v>6.1666666666666661</v>
      </c>
      <c r="CM212" s="1">
        <f t="shared" si="26"/>
        <v>6.1666666666666661</v>
      </c>
      <c r="CO212" t="str">
        <f>IF(H212&gt;Tolerances!$C$5, "High Sat", "Low Sat")</f>
        <v>Low Sat</v>
      </c>
      <c r="CP212" t="str">
        <f>IF(CM212&lt;Tolerances!$D$5, "High EL", "Low EL")</f>
        <v>High EL</v>
      </c>
      <c r="CQ212" t="str">
        <f t="shared" si="27"/>
        <v>Hostage</v>
      </c>
      <c r="CR212" t="b">
        <f>IF(AND(CM212&lt;Tolerances!$D$9,'Respondent data Original'!H450&gt;Tolerances!$C$9),"Enthusiast",IF(AND(CM212&gt;Tolerances!$D$10,'Respondent data Original'!H450&lt;Tolerances!$C$10),"Agitator"))</f>
        <v>0</v>
      </c>
    </row>
    <row r="213" spans="1:96">
      <c r="A213">
        <v>512</v>
      </c>
      <c r="B213" t="s">
        <v>70</v>
      </c>
      <c r="C213">
        <v>5</v>
      </c>
      <c r="D213">
        <v>1</v>
      </c>
      <c r="E213">
        <v>14</v>
      </c>
      <c r="F213">
        <v>2</v>
      </c>
      <c r="G213">
        <v>4</v>
      </c>
      <c r="H213">
        <v>10</v>
      </c>
      <c r="J213">
        <v>10</v>
      </c>
      <c r="L213">
        <v>11</v>
      </c>
      <c r="N213">
        <v>10</v>
      </c>
      <c r="P213">
        <v>6</v>
      </c>
      <c r="Q213">
        <v>1</v>
      </c>
      <c r="R213">
        <v>2</v>
      </c>
      <c r="S213">
        <v>1</v>
      </c>
      <c r="T213">
        <v>2</v>
      </c>
      <c r="U213">
        <v>2</v>
      </c>
      <c r="V213">
        <v>1</v>
      </c>
      <c r="W213">
        <v>4</v>
      </c>
      <c r="X213">
        <v>1</v>
      </c>
      <c r="Y213">
        <v>2</v>
      </c>
      <c r="Z213">
        <v>3</v>
      </c>
      <c r="AA213">
        <v>2</v>
      </c>
      <c r="AB213">
        <v>1</v>
      </c>
      <c r="AC213">
        <v>3</v>
      </c>
      <c r="AD213">
        <v>2</v>
      </c>
      <c r="AE213">
        <v>3</v>
      </c>
      <c r="AF213">
        <v>7</v>
      </c>
      <c r="AG213">
        <v>1</v>
      </c>
      <c r="AH213">
        <v>1</v>
      </c>
      <c r="AI213">
        <v>2</v>
      </c>
      <c r="AJ213">
        <v>1</v>
      </c>
      <c r="AK213">
        <v>1</v>
      </c>
      <c r="AL213">
        <v>2</v>
      </c>
      <c r="AM213">
        <v>3</v>
      </c>
      <c r="AN213">
        <v>2</v>
      </c>
      <c r="AO213">
        <v>1</v>
      </c>
      <c r="AP213">
        <v>3</v>
      </c>
      <c r="AQ213">
        <v>1</v>
      </c>
      <c r="AR213">
        <v>2</v>
      </c>
      <c r="AS213">
        <v>3</v>
      </c>
      <c r="AT213">
        <v>2</v>
      </c>
      <c r="AU213">
        <v>3</v>
      </c>
      <c r="AV213">
        <v>1</v>
      </c>
      <c r="AW213">
        <v>6</v>
      </c>
      <c r="AX213">
        <v>8</v>
      </c>
      <c r="AY213">
        <v>9</v>
      </c>
      <c r="AZ213">
        <v>9</v>
      </c>
      <c r="BA213">
        <v>6</v>
      </c>
      <c r="BB213">
        <v>6</v>
      </c>
      <c r="BC213">
        <v>7</v>
      </c>
      <c r="BD213">
        <v>9</v>
      </c>
      <c r="BE213">
        <v>6</v>
      </c>
      <c r="BF213">
        <v>1</v>
      </c>
      <c r="BG213">
        <v>12</v>
      </c>
      <c r="BH213">
        <v>12</v>
      </c>
      <c r="BI213">
        <v>12</v>
      </c>
      <c r="BJ213">
        <v>12</v>
      </c>
      <c r="BK213">
        <v>2</v>
      </c>
      <c r="BN213">
        <v>5</v>
      </c>
      <c r="BO213">
        <v>4</v>
      </c>
      <c r="BP213">
        <v>7</v>
      </c>
      <c r="BQ213">
        <v>3</v>
      </c>
      <c r="BX213">
        <v>1</v>
      </c>
      <c r="BY213">
        <v>6</v>
      </c>
      <c r="CF213">
        <v>13</v>
      </c>
      <c r="CH213">
        <f t="shared" si="21"/>
        <v>1</v>
      </c>
      <c r="CI213" s="1">
        <f t="shared" si="22"/>
        <v>3.6666666666666665</v>
      </c>
      <c r="CJ213">
        <f t="shared" si="23"/>
        <v>0</v>
      </c>
      <c r="CK213">
        <f t="shared" si="24"/>
        <v>5</v>
      </c>
      <c r="CL213" s="1">
        <f t="shared" si="25"/>
        <v>8.6666666666666661</v>
      </c>
      <c r="CM213" s="1">
        <f t="shared" si="26"/>
        <v>8.6666666666666661</v>
      </c>
      <c r="CO213" t="str">
        <f>IF(H213&gt;Tolerances!$C$5, "High Sat", "Low Sat")</f>
        <v>High Sat</v>
      </c>
      <c r="CP213" t="str">
        <f>IF(CM213&lt;Tolerances!$D$5, "High EL", "Low EL")</f>
        <v>High EL</v>
      </c>
      <c r="CQ213" t="str">
        <f t="shared" si="27"/>
        <v>Loyalist</v>
      </c>
      <c r="CR213" t="b">
        <f>IF(AND(CM213&lt;Tolerances!$D$9,'Respondent data Original'!H463&gt;Tolerances!$C$9),"Enthusiast",IF(AND(CM213&gt;Tolerances!$D$10,'Respondent data Original'!H463&lt;Tolerances!$C$10),"Agitator"))</f>
        <v>0</v>
      </c>
    </row>
    <row r="214" spans="1:96">
      <c r="A214">
        <v>520</v>
      </c>
      <c r="B214" t="s">
        <v>70</v>
      </c>
      <c r="C214">
        <v>3</v>
      </c>
      <c r="D214">
        <v>1</v>
      </c>
      <c r="E214">
        <v>14</v>
      </c>
      <c r="F214">
        <v>1</v>
      </c>
      <c r="G214">
        <v>3</v>
      </c>
      <c r="H214">
        <v>11</v>
      </c>
      <c r="J214">
        <v>11</v>
      </c>
      <c r="L214">
        <v>11</v>
      </c>
      <c r="N214">
        <v>10</v>
      </c>
      <c r="P214">
        <v>2</v>
      </c>
      <c r="Q214">
        <v>1</v>
      </c>
      <c r="S214">
        <v>1</v>
      </c>
      <c r="U214">
        <v>1</v>
      </c>
      <c r="V214">
        <v>3</v>
      </c>
      <c r="W214">
        <v>5</v>
      </c>
      <c r="X214">
        <v>1</v>
      </c>
      <c r="Y214">
        <v>2</v>
      </c>
      <c r="Z214">
        <v>2</v>
      </c>
      <c r="AA214">
        <v>2</v>
      </c>
      <c r="AB214">
        <v>2</v>
      </c>
      <c r="AC214">
        <v>1</v>
      </c>
      <c r="AD214">
        <v>5</v>
      </c>
      <c r="AE214">
        <v>3</v>
      </c>
      <c r="AF214">
        <v>1</v>
      </c>
      <c r="AG214">
        <v>1</v>
      </c>
      <c r="AI214">
        <v>1</v>
      </c>
      <c r="AJ214">
        <v>1</v>
      </c>
      <c r="AK214">
        <v>1</v>
      </c>
      <c r="AL214">
        <v>3</v>
      </c>
      <c r="AN214">
        <v>1</v>
      </c>
      <c r="AO214">
        <v>2</v>
      </c>
      <c r="AP214">
        <v>1</v>
      </c>
      <c r="AQ214">
        <v>1</v>
      </c>
      <c r="AR214">
        <v>3</v>
      </c>
      <c r="AS214">
        <v>1</v>
      </c>
      <c r="AU214">
        <v>1</v>
      </c>
      <c r="AV214">
        <v>3</v>
      </c>
      <c r="AW214">
        <v>7</v>
      </c>
      <c r="AX214">
        <v>9</v>
      </c>
      <c r="AY214">
        <v>7</v>
      </c>
      <c r="AZ214">
        <v>7</v>
      </c>
      <c r="BA214">
        <v>8</v>
      </c>
      <c r="BB214">
        <v>8</v>
      </c>
      <c r="BC214">
        <v>8</v>
      </c>
      <c r="BD214">
        <v>10</v>
      </c>
      <c r="BE214">
        <v>4</v>
      </c>
      <c r="BF214">
        <v>12</v>
      </c>
      <c r="BG214">
        <v>12</v>
      </c>
      <c r="BH214">
        <v>12</v>
      </c>
      <c r="BI214">
        <v>12</v>
      </c>
      <c r="BJ214">
        <v>4</v>
      </c>
      <c r="BK214">
        <v>2</v>
      </c>
      <c r="BL214">
        <v>4</v>
      </c>
      <c r="BM214">
        <v>3</v>
      </c>
      <c r="BN214">
        <v>2</v>
      </c>
      <c r="BO214">
        <v>7</v>
      </c>
      <c r="BP214">
        <v>3</v>
      </c>
      <c r="BQ214">
        <v>4</v>
      </c>
      <c r="BX214">
        <v>3</v>
      </c>
      <c r="CF214">
        <v>17</v>
      </c>
      <c r="CH214">
        <f t="shared" si="21"/>
        <v>3</v>
      </c>
      <c r="CI214" s="1">
        <f t="shared" si="22"/>
        <v>3.7777777777777777</v>
      </c>
      <c r="CJ214">
        <f t="shared" si="23"/>
        <v>4</v>
      </c>
      <c r="CK214">
        <f t="shared" si="24"/>
        <v>2</v>
      </c>
      <c r="CL214" s="1">
        <f t="shared" si="25"/>
        <v>5.7777777777777777</v>
      </c>
      <c r="CM214" s="1">
        <f t="shared" si="26"/>
        <v>17.333333333333332</v>
      </c>
      <c r="CO214" t="str">
        <f>IF(H214&gt;Tolerances!$C$5, "High Sat", "Low Sat")</f>
        <v>High Sat</v>
      </c>
      <c r="CP214" t="str">
        <f>IF(CM214&lt;Tolerances!$D$5, "High EL", "Low EL")</f>
        <v>Low EL</v>
      </c>
      <c r="CQ214" t="str">
        <f t="shared" si="27"/>
        <v>Mercenary</v>
      </c>
      <c r="CR214" t="str">
        <f>IF(AND(CM214&lt;Tolerances!$D$9,'Respondent data Original'!H470&gt;Tolerances!$C$9),"Enthusiast",IF(AND(CM214&gt;Tolerances!$D$10,'Respondent data Original'!H470&lt;Tolerances!$C$10),"Agitator"))</f>
        <v>Agitator</v>
      </c>
    </row>
    <row r="215" spans="1:96">
      <c r="A215">
        <v>535</v>
      </c>
      <c r="B215" t="s">
        <v>70</v>
      </c>
      <c r="C215">
        <v>2</v>
      </c>
      <c r="D215">
        <v>2</v>
      </c>
      <c r="E215">
        <v>14</v>
      </c>
      <c r="F215">
        <v>2</v>
      </c>
      <c r="G215">
        <v>3</v>
      </c>
      <c r="H215">
        <v>7</v>
      </c>
      <c r="J215">
        <v>6</v>
      </c>
      <c r="L215">
        <v>6</v>
      </c>
      <c r="N215">
        <v>6</v>
      </c>
      <c r="P215">
        <v>6</v>
      </c>
      <c r="Q215">
        <v>1</v>
      </c>
      <c r="R215">
        <v>2</v>
      </c>
      <c r="S215">
        <v>1</v>
      </c>
      <c r="T215">
        <v>3</v>
      </c>
      <c r="U215">
        <v>3</v>
      </c>
      <c r="V215">
        <v>2</v>
      </c>
      <c r="W215">
        <v>3</v>
      </c>
      <c r="X215">
        <v>1</v>
      </c>
      <c r="Y215">
        <v>2</v>
      </c>
      <c r="Z215">
        <v>5</v>
      </c>
      <c r="AA215">
        <v>2</v>
      </c>
      <c r="AB215">
        <v>3</v>
      </c>
      <c r="AC215">
        <v>3</v>
      </c>
      <c r="AD215">
        <v>4</v>
      </c>
      <c r="AE215">
        <v>4</v>
      </c>
      <c r="AF215">
        <v>4</v>
      </c>
      <c r="AG215">
        <v>3</v>
      </c>
      <c r="AH215">
        <v>2</v>
      </c>
      <c r="AI215">
        <v>4</v>
      </c>
      <c r="AJ215">
        <v>2</v>
      </c>
      <c r="AK215">
        <v>3</v>
      </c>
      <c r="AL215">
        <v>3</v>
      </c>
      <c r="AM215">
        <v>5</v>
      </c>
      <c r="AN215">
        <v>4</v>
      </c>
      <c r="AO215">
        <v>4</v>
      </c>
      <c r="AQ215">
        <v>3</v>
      </c>
      <c r="AR215">
        <v>4</v>
      </c>
      <c r="AS215">
        <v>4</v>
      </c>
      <c r="AU215">
        <v>4</v>
      </c>
      <c r="AV215">
        <v>1</v>
      </c>
      <c r="AW215">
        <v>6</v>
      </c>
      <c r="AX215">
        <v>7</v>
      </c>
      <c r="AY215">
        <v>7</v>
      </c>
      <c r="AZ215">
        <v>6</v>
      </c>
      <c r="BA215">
        <v>7</v>
      </c>
      <c r="BB215">
        <v>6</v>
      </c>
      <c r="BC215">
        <v>7</v>
      </c>
      <c r="BD215">
        <v>9</v>
      </c>
      <c r="BE215">
        <v>4</v>
      </c>
      <c r="BF215">
        <v>8</v>
      </c>
      <c r="BG215">
        <v>9</v>
      </c>
      <c r="BH215">
        <v>12</v>
      </c>
      <c r="BI215">
        <v>12</v>
      </c>
      <c r="BJ215">
        <v>12</v>
      </c>
      <c r="BK215">
        <v>3</v>
      </c>
      <c r="BL215">
        <v>3</v>
      </c>
      <c r="BM215">
        <v>3</v>
      </c>
      <c r="BN215">
        <v>2</v>
      </c>
      <c r="BO215">
        <v>6</v>
      </c>
      <c r="BP215">
        <v>4</v>
      </c>
      <c r="BQ215">
        <v>2</v>
      </c>
      <c r="BR215">
        <v>5</v>
      </c>
      <c r="BX215">
        <v>3</v>
      </c>
      <c r="CF215">
        <v>13</v>
      </c>
      <c r="CH215">
        <f t="shared" si="21"/>
        <v>3</v>
      </c>
      <c r="CI215" s="1">
        <f t="shared" si="22"/>
        <v>3.2777777777777777</v>
      </c>
      <c r="CJ215">
        <f t="shared" si="23"/>
        <v>3</v>
      </c>
      <c r="CK215">
        <f t="shared" si="24"/>
        <v>3</v>
      </c>
      <c r="CL215" s="1">
        <f t="shared" si="25"/>
        <v>6.2777777777777777</v>
      </c>
      <c r="CM215" s="1">
        <f t="shared" si="26"/>
        <v>18.833333333333332</v>
      </c>
      <c r="CO215" t="str">
        <f>IF(H215&gt;Tolerances!$C$5, "High Sat", "Low Sat")</f>
        <v>Low Sat</v>
      </c>
      <c r="CP215" t="str">
        <f>IF(CM215&lt;Tolerances!$D$5, "High EL", "Low EL")</f>
        <v>Low EL</v>
      </c>
      <c r="CQ215" t="str">
        <f t="shared" si="27"/>
        <v>Defector</v>
      </c>
      <c r="CR215" t="b">
        <f>IF(AND(CM215&lt;Tolerances!$D$9,'Respondent data Original'!H484&gt;Tolerances!$C$9),"Enthusiast",IF(AND(CM215&gt;Tolerances!$D$10,'Respondent data Original'!H484&lt;Tolerances!$C$10),"Agitator"))</f>
        <v>0</v>
      </c>
    </row>
    <row r="216" spans="1:96">
      <c r="A216">
        <v>542</v>
      </c>
      <c r="B216" t="s">
        <v>70</v>
      </c>
      <c r="C216">
        <v>4</v>
      </c>
      <c r="D216">
        <v>1</v>
      </c>
      <c r="E216">
        <v>14</v>
      </c>
      <c r="F216">
        <v>2</v>
      </c>
      <c r="G216">
        <v>5</v>
      </c>
      <c r="H216">
        <v>10</v>
      </c>
      <c r="J216">
        <v>11</v>
      </c>
      <c r="L216">
        <v>11</v>
      </c>
      <c r="N216">
        <v>11</v>
      </c>
      <c r="P216">
        <v>6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11</v>
      </c>
      <c r="AG216">
        <v>2</v>
      </c>
      <c r="AH216">
        <v>2</v>
      </c>
      <c r="AI216">
        <v>2</v>
      </c>
      <c r="AJ216">
        <v>2</v>
      </c>
      <c r="AK216">
        <v>3</v>
      </c>
      <c r="AL216">
        <v>5</v>
      </c>
      <c r="AM216">
        <v>4</v>
      </c>
      <c r="AN216">
        <v>2</v>
      </c>
      <c r="AO216">
        <v>1</v>
      </c>
      <c r="AP216">
        <v>2</v>
      </c>
      <c r="AQ216">
        <v>2</v>
      </c>
      <c r="AR216">
        <v>2</v>
      </c>
      <c r="AS216">
        <v>2</v>
      </c>
      <c r="AT216">
        <v>2</v>
      </c>
      <c r="AU216">
        <v>2</v>
      </c>
      <c r="AV216">
        <v>1</v>
      </c>
      <c r="AW216">
        <v>4</v>
      </c>
      <c r="AX216">
        <v>5</v>
      </c>
      <c r="AY216">
        <v>6</v>
      </c>
      <c r="AZ216">
        <v>5</v>
      </c>
      <c r="BA216">
        <v>6</v>
      </c>
      <c r="BB216">
        <v>4</v>
      </c>
      <c r="BC216">
        <v>5</v>
      </c>
      <c r="BD216">
        <v>3</v>
      </c>
      <c r="BE216">
        <v>4</v>
      </c>
      <c r="BF216">
        <v>8</v>
      </c>
      <c r="BG216">
        <v>2</v>
      </c>
      <c r="BH216">
        <v>2</v>
      </c>
      <c r="BI216">
        <v>2</v>
      </c>
      <c r="BJ216">
        <v>2</v>
      </c>
      <c r="BK216">
        <v>6</v>
      </c>
      <c r="BL216">
        <v>1</v>
      </c>
      <c r="BO216">
        <v>3</v>
      </c>
      <c r="BP216">
        <v>6</v>
      </c>
      <c r="BQ216">
        <v>1</v>
      </c>
      <c r="BR216">
        <v>2</v>
      </c>
      <c r="BS216">
        <v>7</v>
      </c>
      <c r="BT216">
        <v>8</v>
      </c>
      <c r="BU216">
        <v>5</v>
      </c>
      <c r="BV216">
        <v>4</v>
      </c>
      <c r="BX216">
        <v>2</v>
      </c>
      <c r="CF216">
        <v>15</v>
      </c>
      <c r="CH216">
        <f t="shared" si="21"/>
        <v>2</v>
      </c>
      <c r="CI216" s="1">
        <f t="shared" si="22"/>
        <v>2.3333333333333335</v>
      </c>
      <c r="CJ216">
        <f t="shared" si="23"/>
        <v>1</v>
      </c>
      <c r="CK216">
        <f t="shared" si="24"/>
        <v>5</v>
      </c>
      <c r="CL216" s="1">
        <f t="shared" si="25"/>
        <v>7.3333333333333339</v>
      </c>
      <c r="CM216" s="1">
        <f t="shared" si="26"/>
        <v>14.666666666666668</v>
      </c>
      <c r="CO216" t="str">
        <f>IF(H216&gt;Tolerances!$C$5, "High Sat", "Low Sat")</f>
        <v>High Sat</v>
      </c>
      <c r="CP216" t="str">
        <f>IF(CM216&lt;Tolerances!$D$5, "High EL", "Low EL")</f>
        <v>Low EL</v>
      </c>
      <c r="CQ216" t="str">
        <f t="shared" si="27"/>
        <v>Mercenary</v>
      </c>
      <c r="CR216" t="b">
        <f>IF(AND(CM216&lt;Tolerances!$D$9,'Respondent data Original'!H491&gt;Tolerances!$C$9),"Enthusiast",IF(AND(CM216&gt;Tolerances!$D$10,'Respondent data Original'!H491&lt;Tolerances!$C$10),"Agitator"))</f>
        <v>0</v>
      </c>
    </row>
    <row r="217" spans="1:96">
      <c r="A217">
        <v>560</v>
      </c>
      <c r="B217" t="s">
        <v>70</v>
      </c>
      <c r="C217">
        <v>3</v>
      </c>
      <c r="D217">
        <v>2</v>
      </c>
      <c r="E217">
        <v>14</v>
      </c>
      <c r="F217">
        <v>2</v>
      </c>
      <c r="G217">
        <v>3</v>
      </c>
      <c r="H217">
        <v>6</v>
      </c>
      <c r="J217">
        <v>6</v>
      </c>
      <c r="L217">
        <v>6</v>
      </c>
      <c r="N217">
        <v>6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4</v>
      </c>
      <c r="X217">
        <v>1</v>
      </c>
      <c r="Y217">
        <v>2</v>
      </c>
      <c r="Z217">
        <v>5</v>
      </c>
      <c r="AA217">
        <v>1</v>
      </c>
      <c r="AB217">
        <v>1</v>
      </c>
      <c r="AC217">
        <v>2</v>
      </c>
      <c r="AD217">
        <v>4</v>
      </c>
      <c r="AE217">
        <v>2</v>
      </c>
      <c r="AF217">
        <v>1</v>
      </c>
      <c r="AG217">
        <v>3</v>
      </c>
      <c r="AH217">
        <v>2</v>
      </c>
      <c r="AI217">
        <v>4</v>
      </c>
      <c r="AJ217">
        <v>2</v>
      </c>
      <c r="AK217">
        <v>3</v>
      </c>
      <c r="AL217">
        <v>4</v>
      </c>
      <c r="AM217">
        <v>5</v>
      </c>
      <c r="AN217">
        <v>3</v>
      </c>
      <c r="AO217">
        <v>4</v>
      </c>
      <c r="AP217">
        <v>4</v>
      </c>
      <c r="AQ217">
        <v>4</v>
      </c>
      <c r="AR217">
        <v>4</v>
      </c>
      <c r="AS217">
        <v>4</v>
      </c>
      <c r="AT217">
        <v>4</v>
      </c>
      <c r="AU217">
        <v>4</v>
      </c>
      <c r="AV217">
        <v>2</v>
      </c>
      <c r="AW217">
        <v>6</v>
      </c>
      <c r="AX217">
        <v>11</v>
      </c>
      <c r="AY217">
        <v>9</v>
      </c>
      <c r="AZ217">
        <v>7</v>
      </c>
      <c r="BA217">
        <v>6</v>
      </c>
      <c r="BB217">
        <v>4</v>
      </c>
      <c r="BC217">
        <v>9</v>
      </c>
      <c r="BD217">
        <v>11</v>
      </c>
      <c r="BE217">
        <v>3</v>
      </c>
      <c r="BF217">
        <v>12</v>
      </c>
      <c r="BG217">
        <v>12</v>
      </c>
      <c r="BH217">
        <v>12</v>
      </c>
      <c r="BI217">
        <v>12</v>
      </c>
      <c r="BJ217">
        <v>12</v>
      </c>
      <c r="BK217">
        <v>1</v>
      </c>
      <c r="BL217">
        <v>3</v>
      </c>
      <c r="BM217">
        <v>2</v>
      </c>
      <c r="BN217">
        <v>1</v>
      </c>
      <c r="BO217">
        <v>8</v>
      </c>
      <c r="BP217">
        <v>6</v>
      </c>
      <c r="BQ217">
        <v>4</v>
      </c>
      <c r="BR217">
        <v>1</v>
      </c>
      <c r="BX217">
        <v>2</v>
      </c>
      <c r="CF217">
        <v>17</v>
      </c>
      <c r="CH217">
        <f t="shared" si="21"/>
        <v>2</v>
      </c>
      <c r="CI217" s="1">
        <f t="shared" si="22"/>
        <v>3.6666666666666665</v>
      </c>
      <c r="CJ217">
        <f t="shared" si="23"/>
        <v>3</v>
      </c>
      <c r="CK217">
        <f t="shared" si="24"/>
        <v>3</v>
      </c>
      <c r="CL217" s="1">
        <f t="shared" si="25"/>
        <v>6.6666666666666661</v>
      </c>
      <c r="CM217" s="1">
        <f t="shared" si="26"/>
        <v>13.333333333333332</v>
      </c>
      <c r="CO217" t="str">
        <f>IF(H217&gt;Tolerances!$C$5, "High Sat", "Low Sat")</f>
        <v>Low Sat</v>
      </c>
      <c r="CP217" t="str">
        <f>IF(CM217&lt;Tolerances!$D$5, "High EL", "Low EL")</f>
        <v>Low EL</v>
      </c>
      <c r="CQ217" t="str">
        <f t="shared" si="27"/>
        <v>Defector</v>
      </c>
      <c r="CR217" t="b">
        <f>IF(AND(CM217&lt;Tolerances!$D$9,'Respondent data Original'!H509&gt;Tolerances!$C$9),"Enthusiast",IF(AND(CM217&gt;Tolerances!$D$10,'Respondent data Original'!H509&lt;Tolerances!$C$10),"Agitator"))</f>
        <v>0</v>
      </c>
    </row>
    <row r="218" spans="1:96">
      <c r="A218">
        <v>594</v>
      </c>
      <c r="B218" t="s">
        <v>70</v>
      </c>
      <c r="C218">
        <v>3</v>
      </c>
      <c r="D218">
        <v>2</v>
      </c>
      <c r="E218">
        <v>14</v>
      </c>
      <c r="F218">
        <v>2</v>
      </c>
      <c r="G218">
        <v>3</v>
      </c>
      <c r="H218">
        <v>8</v>
      </c>
      <c r="J218">
        <v>9</v>
      </c>
      <c r="L218">
        <v>9</v>
      </c>
      <c r="N218">
        <v>6</v>
      </c>
      <c r="P218">
        <v>5</v>
      </c>
      <c r="Q218">
        <v>1</v>
      </c>
      <c r="R218">
        <v>1</v>
      </c>
      <c r="S218">
        <v>2</v>
      </c>
      <c r="T218">
        <v>3</v>
      </c>
      <c r="U218">
        <v>4</v>
      </c>
      <c r="V218">
        <v>2</v>
      </c>
      <c r="W218">
        <v>2</v>
      </c>
      <c r="X218">
        <v>2</v>
      </c>
      <c r="Y218">
        <v>2</v>
      </c>
      <c r="Z218">
        <v>4</v>
      </c>
      <c r="AA218">
        <v>2</v>
      </c>
      <c r="AB218">
        <v>3</v>
      </c>
      <c r="AC218">
        <v>4</v>
      </c>
      <c r="AD218">
        <v>3</v>
      </c>
      <c r="AE218">
        <v>3</v>
      </c>
      <c r="AF218">
        <v>8</v>
      </c>
      <c r="AG218">
        <v>2</v>
      </c>
      <c r="AH218">
        <v>1</v>
      </c>
      <c r="AI218">
        <v>2</v>
      </c>
      <c r="AJ218">
        <v>2</v>
      </c>
      <c r="AK218">
        <v>3</v>
      </c>
      <c r="AL218">
        <v>2</v>
      </c>
      <c r="AM218">
        <v>5</v>
      </c>
      <c r="AN218">
        <v>2</v>
      </c>
      <c r="AO218">
        <v>1</v>
      </c>
      <c r="AQ218">
        <v>2</v>
      </c>
      <c r="AR218">
        <v>2</v>
      </c>
      <c r="AS218">
        <v>3</v>
      </c>
      <c r="AT218">
        <v>2</v>
      </c>
      <c r="AU218">
        <v>3</v>
      </c>
      <c r="AV218">
        <v>3</v>
      </c>
      <c r="AW218">
        <v>3</v>
      </c>
      <c r="AX218">
        <v>8</v>
      </c>
      <c r="AY218">
        <v>7</v>
      </c>
      <c r="AZ218">
        <v>6</v>
      </c>
      <c r="BA218">
        <v>8</v>
      </c>
      <c r="BB218">
        <v>5</v>
      </c>
      <c r="BC218">
        <v>8</v>
      </c>
      <c r="BD218">
        <v>9</v>
      </c>
      <c r="BE218">
        <v>1</v>
      </c>
      <c r="BF218">
        <v>3</v>
      </c>
      <c r="BG218">
        <v>1</v>
      </c>
      <c r="BH218">
        <v>12</v>
      </c>
      <c r="BI218">
        <v>12</v>
      </c>
      <c r="BJ218">
        <v>12</v>
      </c>
      <c r="BK218">
        <v>2</v>
      </c>
      <c r="BL218">
        <v>3</v>
      </c>
      <c r="BM218">
        <v>2</v>
      </c>
      <c r="BN218">
        <v>1</v>
      </c>
      <c r="BO218">
        <v>6</v>
      </c>
      <c r="BP218">
        <v>1</v>
      </c>
      <c r="BQ218">
        <v>5</v>
      </c>
      <c r="BR218">
        <v>2</v>
      </c>
      <c r="BX218">
        <v>2</v>
      </c>
      <c r="CF218">
        <v>17</v>
      </c>
      <c r="CH218">
        <f t="shared" si="21"/>
        <v>2</v>
      </c>
      <c r="CI218" s="1">
        <f t="shared" si="22"/>
        <v>3.0555555555555554</v>
      </c>
      <c r="CJ218">
        <f t="shared" si="23"/>
        <v>3</v>
      </c>
      <c r="CK218">
        <f t="shared" si="24"/>
        <v>3</v>
      </c>
      <c r="CL218" s="1">
        <f t="shared" si="25"/>
        <v>6.0555555555555554</v>
      </c>
      <c r="CM218" s="1">
        <f t="shared" si="26"/>
        <v>12.111111111111111</v>
      </c>
      <c r="CO218" t="str">
        <f>IF(H218&gt;Tolerances!$C$5, "High Sat", "Low Sat")</f>
        <v>High Sat</v>
      </c>
      <c r="CP218" t="str">
        <f>IF(CM218&lt;Tolerances!$D$5, "High EL", "Low EL")</f>
        <v>Low EL</v>
      </c>
      <c r="CQ218" t="str">
        <f t="shared" si="27"/>
        <v>Mercenary</v>
      </c>
      <c r="CR218" t="b">
        <f>IF(AND(CM218&lt;Tolerances!$D$9,'Respondent data Original'!H542&gt;Tolerances!$C$9),"Enthusiast",IF(AND(CM218&gt;Tolerances!$D$10,'Respondent data Original'!H542&lt;Tolerances!$C$10),"Agitator"))</f>
        <v>0</v>
      </c>
    </row>
    <row r="219" spans="1:96">
      <c r="A219">
        <v>599</v>
      </c>
      <c r="B219" t="s">
        <v>70</v>
      </c>
      <c r="C219">
        <v>2</v>
      </c>
      <c r="D219">
        <v>1</v>
      </c>
      <c r="E219">
        <v>14</v>
      </c>
      <c r="F219">
        <v>1</v>
      </c>
      <c r="G219">
        <v>4</v>
      </c>
      <c r="H219">
        <v>11</v>
      </c>
      <c r="J219">
        <v>11</v>
      </c>
      <c r="L219">
        <v>11</v>
      </c>
      <c r="N219">
        <v>11</v>
      </c>
      <c r="P219">
        <v>3</v>
      </c>
      <c r="Q219">
        <v>1</v>
      </c>
      <c r="R219">
        <v>2</v>
      </c>
      <c r="S219">
        <v>1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2</v>
      </c>
      <c r="AF219">
        <v>6</v>
      </c>
      <c r="AG219">
        <v>2</v>
      </c>
      <c r="AH219">
        <v>2</v>
      </c>
      <c r="AI219">
        <v>1</v>
      </c>
      <c r="AJ219">
        <v>2</v>
      </c>
      <c r="AK219">
        <v>2</v>
      </c>
      <c r="AL219">
        <v>2</v>
      </c>
      <c r="AM219">
        <v>3</v>
      </c>
      <c r="AN219">
        <v>1</v>
      </c>
      <c r="AO219">
        <v>2</v>
      </c>
      <c r="AP219">
        <v>2</v>
      </c>
      <c r="AQ219">
        <v>2</v>
      </c>
      <c r="AR219">
        <v>2</v>
      </c>
      <c r="AS219">
        <v>2</v>
      </c>
      <c r="AT219">
        <v>2</v>
      </c>
      <c r="AU219">
        <v>2</v>
      </c>
      <c r="AV219">
        <v>1</v>
      </c>
      <c r="AW219">
        <v>6</v>
      </c>
      <c r="AX219">
        <v>6</v>
      </c>
      <c r="AY219">
        <v>6</v>
      </c>
      <c r="AZ219">
        <v>6</v>
      </c>
      <c r="BA219">
        <v>6</v>
      </c>
      <c r="BB219">
        <v>1</v>
      </c>
      <c r="BC219">
        <v>6</v>
      </c>
      <c r="BD219">
        <v>6</v>
      </c>
      <c r="BE219">
        <v>6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5</v>
      </c>
      <c r="BM219">
        <v>5</v>
      </c>
      <c r="BN219">
        <v>3</v>
      </c>
      <c r="BO219">
        <v>10</v>
      </c>
      <c r="BX219">
        <v>2</v>
      </c>
      <c r="CF219">
        <v>17</v>
      </c>
      <c r="CH219">
        <f t="shared" si="21"/>
        <v>2</v>
      </c>
      <c r="CI219" s="1">
        <f t="shared" si="22"/>
        <v>2.7222222222222223</v>
      </c>
      <c r="CJ219">
        <f t="shared" si="23"/>
        <v>5</v>
      </c>
      <c r="CK219">
        <f t="shared" si="24"/>
        <v>1</v>
      </c>
      <c r="CL219" s="1">
        <f t="shared" si="25"/>
        <v>3.7222222222222223</v>
      </c>
      <c r="CM219" s="1">
        <f t="shared" si="26"/>
        <v>7.4444444444444446</v>
      </c>
      <c r="CO219" t="str">
        <f>IF(H219&gt;Tolerances!$C$5, "High Sat", "Low Sat")</f>
        <v>High Sat</v>
      </c>
      <c r="CP219" t="str">
        <f>IF(CM219&lt;Tolerances!$D$5, "High EL", "Low EL")</f>
        <v>High EL</v>
      </c>
      <c r="CQ219" t="str">
        <f t="shared" si="27"/>
        <v>Loyalist</v>
      </c>
      <c r="CR219" t="b">
        <f>IF(AND(CM219&lt;Tolerances!$D$9,'Respondent data Original'!H547&gt;Tolerances!$C$9),"Enthusiast",IF(AND(CM219&gt;Tolerances!$D$10,'Respondent data Original'!H547&lt;Tolerances!$C$10),"Agitator"))</f>
        <v>0</v>
      </c>
    </row>
    <row r="220" spans="1:96">
      <c r="A220">
        <v>602</v>
      </c>
      <c r="B220" t="s">
        <v>70</v>
      </c>
      <c r="C220">
        <v>4</v>
      </c>
      <c r="D220">
        <v>1</v>
      </c>
      <c r="E220">
        <v>14</v>
      </c>
      <c r="F220">
        <v>2</v>
      </c>
      <c r="G220">
        <v>2</v>
      </c>
      <c r="H220">
        <v>10</v>
      </c>
      <c r="J220">
        <v>8</v>
      </c>
      <c r="L220">
        <v>9</v>
      </c>
      <c r="N220">
        <v>6</v>
      </c>
      <c r="P220">
        <v>1</v>
      </c>
      <c r="Q220">
        <v>2</v>
      </c>
      <c r="R220">
        <v>2</v>
      </c>
      <c r="S220">
        <v>2</v>
      </c>
      <c r="T220">
        <v>2</v>
      </c>
      <c r="U220">
        <v>3</v>
      </c>
      <c r="V220">
        <v>2</v>
      </c>
      <c r="W220">
        <v>4</v>
      </c>
      <c r="X220">
        <v>2</v>
      </c>
      <c r="Y220">
        <v>3</v>
      </c>
      <c r="Z220">
        <v>2</v>
      </c>
      <c r="AA220">
        <v>2</v>
      </c>
      <c r="AB220">
        <v>3</v>
      </c>
      <c r="AC220">
        <v>3</v>
      </c>
      <c r="AD220">
        <v>3</v>
      </c>
      <c r="AE220">
        <v>3</v>
      </c>
      <c r="AF220">
        <v>8</v>
      </c>
      <c r="AG220">
        <v>2</v>
      </c>
      <c r="AH220">
        <v>1</v>
      </c>
      <c r="AI220">
        <v>2</v>
      </c>
      <c r="AJ220">
        <v>4</v>
      </c>
      <c r="AK220">
        <v>2</v>
      </c>
      <c r="AL220">
        <v>3</v>
      </c>
      <c r="AM220">
        <v>3</v>
      </c>
      <c r="AN220">
        <v>2</v>
      </c>
      <c r="AO220">
        <v>3</v>
      </c>
      <c r="AP220">
        <v>3</v>
      </c>
      <c r="AQ220">
        <v>3</v>
      </c>
      <c r="AR220">
        <v>3</v>
      </c>
      <c r="AS220">
        <v>3</v>
      </c>
      <c r="AT220">
        <v>3</v>
      </c>
      <c r="AU220">
        <v>3</v>
      </c>
      <c r="AV220">
        <v>3</v>
      </c>
      <c r="AW220">
        <v>6</v>
      </c>
      <c r="AX220">
        <v>10</v>
      </c>
      <c r="AY220">
        <v>11</v>
      </c>
      <c r="AZ220">
        <v>8</v>
      </c>
      <c r="BA220">
        <v>6</v>
      </c>
      <c r="BB220">
        <v>4</v>
      </c>
      <c r="BC220">
        <v>3</v>
      </c>
      <c r="BD220">
        <v>10</v>
      </c>
      <c r="BE220">
        <v>3</v>
      </c>
      <c r="BF220">
        <v>4</v>
      </c>
      <c r="BG220">
        <v>12</v>
      </c>
      <c r="BH220">
        <v>5</v>
      </c>
      <c r="BI220">
        <v>12</v>
      </c>
      <c r="BJ220">
        <v>12</v>
      </c>
      <c r="BK220">
        <v>2</v>
      </c>
      <c r="BL220">
        <v>4</v>
      </c>
      <c r="BM220">
        <v>3</v>
      </c>
      <c r="BN220">
        <v>2</v>
      </c>
      <c r="BO220">
        <v>7</v>
      </c>
      <c r="BP220">
        <v>6</v>
      </c>
      <c r="BQ220">
        <v>5</v>
      </c>
      <c r="BX220">
        <v>2</v>
      </c>
      <c r="CF220">
        <v>14</v>
      </c>
      <c r="CH220">
        <f t="shared" si="21"/>
        <v>2</v>
      </c>
      <c r="CI220" s="1">
        <f t="shared" si="22"/>
        <v>3.3888888888888888</v>
      </c>
      <c r="CJ220">
        <f t="shared" si="23"/>
        <v>4</v>
      </c>
      <c r="CK220">
        <f t="shared" si="24"/>
        <v>2</v>
      </c>
      <c r="CL220" s="1">
        <f t="shared" si="25"/>
        <v>5.3888888888888893</v>
      </c>
      <c r="CM220" s="1">
        <f t="shared" si="26"/>
        <v>10.777777777777779</v>
      </c>
      <c r="CO220" t="str">
        <f>IF(H220&gt;Tolerances!$C$5, "High Sat", "Low Sat")</f>
        <v>High Sat</v>
      </c>
      <c r="CP220" t="str">
        <f>IF(CM220&lt;Tolerances!$D$5, "High EL", "Low EL")</f>
        <v>High EL</v>
      </c>
      <c r="CQ220" t="str">
        <f t="shared" si="27"/>
        <v>Loyalist</v>
      </c>
      <c r="CR220" t="b">
        <f>IF(AND(CM220&lt;Tolerances!$D$9,'Respondent data Original'!H550&gt;Tolerances!$C$9),"Enthusiast",IF(AND(CM220&gt;Tolerances!$D$10,'Respondent data Original'!H550&lt;Tolerances!$C$10),"Agitator"))</f>
        <v>0</v>
      </c>
    </row>
    <row r="221" spans="1:96">
      <c r="A221">
        <v>623</v>
      </c>
      <c r="B221" t="s">
        <v>70</v>
      </c>
      <c r="C221">
        <v>3</v>
      </c>
      <c r="D221">
        <v>1</v>
      </c>
      <c r="E221">
        <v>14</v>
      </c>
      <c r="F221">
        <v>2</v>
      </c>
      <c r="G221">
        <v>4</v>
      </c>
      <c r="H221">
        <v>7</v>
      </c>
      <c r="J221">
        <v>8</v>
      </c>
      <c r="L221">
        <v>7</v>
      </c>
      <c r="N221">
        <v>7</v>
      </c>
      <c r="P221">
        <v>4</v>
      </c>
      <c r="Q221">
        <v>1</v>
      </c>
      <c r="R221">
        <v>1</v>
      </c>
      <c r="S221">
        <v>1</v>
      </c>
      <c r="T221">
        <v>2</v>
      </c>
      <c r="U221">
        <v>2</v>
      </c>
      <c r="V221">
        <v>2</v>
      </c>
      <c r="W221">
        <v>1</v>
      </c>
      <c r="X221">
        <v>1</v>
      </c>
      <c r="Y221">
        <v>5</v>
      </c>
      <c r="Z221">
        <v>4</v>
      </c>
      <c r="AA221">
        <v>3</v>
      </c>
      <c r="AB221">
        <v>1</v>
      </c>
      <c r="AC221">
        <v>4</v>
      </c>
      <c r="AD221">
        <v>5</v>
      </c>
      <c r="AE221">
        <v>3</v>
      </c>
      <c r="AF221">
        <v>1</v>
      </c>
      <c r="AG221">
        <v>1</v>
      </c>
      <c r="AH221">
        <v>1</v>
      </c>
      <c r="AI221">
        <v>3</v>
      </c>
      <c r="AJ221">
        <v>4</v>
      </c>
      <c r="AK221">
        <v>3</v>
      </c>
      <c r="AL221">
        <v>3</v>
      </c>
      <c r="AM221">
        <v>4</v>
      </c>
      <c r="AN221">
        <v>3</v>
      </c>
      <c r="AO221">
        <v>3</v>
      </c>
      <c r="AP221">
        <v>4</v>
      </c>
      <c r="AQ221">
        <v>3</v>
      </c>
      <c r="AR221">
        <v>4</v>
      </c>
      <c r="AS221">
        <v>3</v>
      </c>
      <c r="AT221">
        <v>5</v>
      </c>
      <c r="AU221">
        <v>4</v>
      </c>
      <c r="AV221">
        <v>1</v>
      </c>
      <c r="AW221">
        <v>10</v>
      </c>
      <c r="AX221">
        <v>11</v>
      </c>
      <c r="AY221">
        <v>11</v>
      </c>
      <c r="AZ221">
        <v>10</v>
      </c>
      <c r="BA221">
        <v>10</v>
      </c>
      <c r="BB221">
        <v>11</v>
      </c>
      <c r="BC221">
        <v>11</v>
      </c>
      <c r="BD221">
        <v>11</v>
      </c>
      <c r="BE221">
        <v>11</v>
      </c>
      <c r="BF221">
        <v>6</v>
      </c>
      <c r="BG221">
        <v>6</v>
      </c>
      <c r="BH221">
        <v>6</v>
      </c>
      <c r="BI221">
        <v>6</v>
      </c>
      <c r="BJ221">
        <v>2</v>
      </c>
      <c r="BK221">
        <v>4</v>
      </c>
      <c r="BL221">
        <v>3</v>
      </c>
      <c r="BM221">
        <v>2</v>
      </c>
      <c r="BN221">
        <v>2</v>
      </c>
      <c r="BO221">
        <v>2</v>
      </c>
      <c r="BP221">
        <v>4</v>
      </c>
      <c r="BQ221">
        <v>6</v>
      </c>
      <c r="BR221">
        <v>5</v>
      </c>
      <c r="BS221">
        <v>1</v>
      </c>
      <c r="BX221">
        <v>3</v>
      </c>
      <c r="CF221">
        <v>19</v>
      </c>
      <c r="CH221">
        <f t="shared" si="21"/>
        <v>3</v>
      </c>
      <c r="CI221" s="1">
        <f t="shared" si="22"/>
        <v>5.333333333333333</v>
      </c>
      <c r="CJ221">
        <f t="shared" si="23"/>
        <v>3</v>
      </c>
      <c r="CK221">
        <f t="shared" si="24"/>
        <v>3</v>
      </c>
      <c r="CL221" s="1">
        <f t="shared" si="25"/>
        <v>8.3333333333333321</v>
      </c>
      <c r="CM221" s="1">
        <f t="shared" si="26"/>
        <v>24.999999999999996</v>
      </c>
      <c r="CO221" t="str">
        <f>IF(H221&gt;Tolerances!$C$5, "High Sat", "Low Sat")</f>
        <v>Low Sat</v>
      </c>
      <c r="CP221" t="str">
        <f>IF(CM221&lt;Tolerances!$D$5, "High EL", "Low EL")</f>
        <v>Low EL</v>
      </c>
      <c r="CQ221" t="str">
        <f t="shared" si="27"/>
        <v>Defector</v>
      </c>
      <c r="CR221" t="b">
        <f>IF(AND(CM221&lt;Tolerances!$D$9,'Respondent data Original'!H568&gt;Tolerances!$C$9),"Enthusiast",IF(AND(CM221&gt;Tolerances!$D$10,'Respondent data Original'!H568&lt;Tolerances!$C$10),"Agitator"))</f>
        <v>0</v>
      </c>
    </row>
    <row r="222" spans="1:96">
      <c r="A222">
        <v>666</v>
      </c>
      <c r="B222" t="s">
        <v>70</v>
      </c>
      <c r="C222">
        <v>4</v>
      </c>
      <c r="D222">
        <v>2</v>
      </c>
      <c r="E222">
        <v>14</v>
      </c>
      <c r="F222">
        <v>2</v>
      </c>
      <c r="G222">
        <v>5</v>
      </c>
      <c r="H222">
        <v>11</v>
      </c>
      <c r="J222">
        <v>11</v>
      </c>
      <c r="L222">
        <v>11</v>
      </c>
      <c r="N222">
        <v>11</v>
      </c>
      <c r="P222">
        <v>6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5</v>
      </c>
      <c r="X222">
        <v>1</v>
      </c>
      <c r="Y222">
        <v>2</v>
      </c>
      <c r="Z222">
        <v>2</v>
      </c>
      <c r="AA222">
        <v>1</v>
      </c>
      <c r="AB222">
        <v>1</v>
      </c>
      <c r="AC222">
        <v>1</v>
      </c>
      <c r="AD222">
        <v>2</v>
      </c>
      <c r="AE222">
        <v>2</v>
      </c>
      <c r="AF222">
        <v>1</v>
      </c>
      <c r="AG222">
        <v>1</v>
      </c>
      <c r="AH222">
        <v>1</v>
      </c>
      <c r="AI222">
        <v>2</v>
      </c>
      <c r="AJ222">
        <v>1</v>
      </c>
      <c r="AK222">
        <v>1</v>
      </c>
      <c r="AL222">
        <v>1</v>
      </c>
      <c r="AN222">
        <v>1</v>
      </c>
      <c r="AO222">
        <v>1</v>
      </c>
      <c r="AP222">
        <v>2</v>
      </c>
      <c r="AQ222">
        <v>1</v>
      </c>
      <c r="AR222">
        <v>2</v>
      </c>
      <c r="AS222">
        <v>2</v>
      </c>
      <c r="AT222">
        <v>1</v>
      </c>
      <c r="AU222">
        <v>2</v>
      </c>
      <c r="AV222">
        <v>1</v>
      </c>
      <c r="AW222">
        <v>6</v>
      </c>
      <c r="AX222">
        <v>10</v>
      </c>
      <c r="AY222">
        <v>3</v>
      </c>
      <c r="AZ222">
        <v>2</v>
      </c>
      <c r="BA222">
        <v>3</v>
      </c>
      <c r="BB222">
        <v>1</v>
      </c>
      <c r="BC222">
        <v>10</v>
      </c>
      <c r="BD222">
        <v>11</v>
      </c>
      <c r="BE222">
        <v>1</v>
      </c>
      <c r="BF222">
        <v>1</v>
      </c>
      <c r="BG222">
        <v>12</v>
      </c>
      <c r="BH222">
        <v>12</v>
      </c>
      <c r="BI222">
        <v>12</v>
      </c>
      <c r="BJ222">
        <v>12</v>
      </c>
      <c r="BK222">
        <v>1</v>
      </c>
      <c r="BL222">
        <v>5</v>
      </c>
      <c r="BM222">
        <v>2</v>
      </c>
      <c r="BN222">
        <v>1</v>
      </c>
      <c r="BO222">
        <v>1</v>
      </c>
      <c r="BP222">
        <v>5</v>
      </c>
      <c r="BX222">
        <v>1</v>
      </c>
      <c r="BY222">
        <v>6</v>
      </c>
      <c r="BZ222">
        <v>1</v>
      </c>
      <c r="CF222">
        <v>18</v>
      </c>
      <c r="CH222">
        <f t="shared" si="21"/>
        <v>1</v>
      </c>
      <c r="CI222" s="1">
        <f t="shared" si="22"/>
        <v>2.6111111111111112</v>
      </c>
      <c r="CJ222">
        <f t="shared" si="23"/>
        <v>5</v>
      </c>
      <c r="CK222">
        <f t="shared" si="24"/>
        <v>1</v>
      </c>
      <c r="CL222" s="1">
        <f t="shared" si="25"/>
        <v>3.6111111111111112</v>
      </c>
      <c r="CM222" s="1">
        <f t="shared" si="26"/>
        <v>3.6111111111111112</v>
      </c>
      <c r="CO222" t="str">
        <f>IF(H222&gt;Tolerances!$C$15, "High Sat", "Low Sat")</f>
        <v>High Sat</v>
      </c>
      <c r="CP222" t="str">
        <f>IF(CM222&lt;Tolerances!$D$15, "High EL", "Low EL")</f>
        <v>High EL</v>
      </c>
      <c r="CQ222" t="str">
        <f t="shared" si="27"/>
        <v>Loyalist</v>
      </c>
      <c r="CR222" t="str">
        <f>IF(AND(CM222&lt;Tolerances!$D$19,'Respondent data Original'!H601&gt;Tolerances!$C$19),"Enthusiast",IF(AND(CM222&gt;Tolerances!$D$20,'Respondent data Original'!H601&lt;Tolerances!$C$20),"Agitator"))</f>
        <v>Enthusiast</v>
      </c>
    </row>
    <row r="223" spans="1:96">
      <c r="A223">
        <v>672</v>
      </c>
      <c r="B223" t="s">
        <v>70</v>
      </c>
      <c r="C223">
        <v>3</v>
      </c>
      <c r="D223">
        <v>1</v>
      </c>
      <c r="E223">
        <v>14</v>
      </c>
      <c r="F223">
        <v>2</v>
      </c>
      <c r="G223">
        <v>3</v>
      </c>
      <c r="H223">
        <v>9</v>
      </c>
      <c r="J223">
        <v>9</v>
      </c>
      <c r="L223">
        <v>9</v>
      </c>
      <c r="N223">
        <v>10</v>
      </c>
      <c r="P223">
        <v>3</v>
      </c>
      <c r="Q223">
        <v>1</v>
      </c>
      <c r="R223">
        <v>1</v>
      </c>
      <c r="S223">
        <v>2</v>
      </c>
      <c r="T223">
        <v>2</v>
      </c>
      <c r="U223">
        <v>1</v>
      </c>
      <c r="V223">
        <v>1</v>
      </c>
      <c r="W223">
        <v>1</v>
      </c>
      <c r="X223">
        <v>1</v>
      </c>
      <c r="Y223">
        <v>2</v>
      </c>
      <c r="Z223">
        <v>2</v>
      </c>
      <c r="AA223">
        <v>1</v>
      </c>
      <c r="AB223">
        <v>2</v>
      </c>
      <c r="AC223">
        <v>2</v>
      </c>
      <c r="AD223">
        <v>2</v>
      </c>
      <c r="AE223">
        <v>1</v>
      </c>
      <c r="AF223">
        <v>11</v>
      </c>
      <c r="AG223">
        <v>2</v>
      </c>
      <c r="AH223">
        <v>2</v>
      </c>
      <c r="AI223">
        <v>2</v>
      </c>
      <c r="AJ223">
        <v>2</v>
      </c>
      <c r="AK223">
        <v>2</v>
      </c>
      <c r="AL223">
        <v>1</v>
      </c>
      <c r="AM223">
        <v>1</v>
      </c>
      <c r="AN223">
        <v>2</v>
      </c>
      <c r="AO223">
        <v>1</v>
      </c>
      <c r="AP223">
        <v>2</v>
      </c>
      <c r="AQ223">
        <v>1</v>
      </c>
      <c r="AR223">
        <v>1</v>
      </c>
      <c r="AS223">
        <v>1</v>
      </c>
      <c r="AT223">
        <v>1</v>
      </c>
      <c r="AU223">
        <v>2</v>
      </c>
      <c r="AV223">
        <v>1</v>
      </c>
      <c r="AW223">
        <v>1</v>
      </c>
      <c r="AX223">
        <v>2</v>
      </c>
      <c r="AY223">
        <v>2</v>
      </c>
      <c r="AZ223">
        <v>3</v>
      </c>
      <c r="BA223">
        <v>3</v>
      </c>
      <c r="BB223">
        <v>3</v>
      </c>
      <c r="BC223">
        <v>3</v>
      </c>
      <c r="BD223">
        <v>2</v>
      </c>
      <c r="BE223">
        <v>3</v>
      </c>
      <c r="BF223">
        <v>4</v>
      </c>
      <c r="BG223">
        <v>3</v>
      </c>
      <c r="BH223">
        <v>2</v>
      </c>
      <c r="BI223">
        <v>3</v>
      </c>
      <c r="BJ223">
        <v>3</v>
      </c>
      <c r="BK223">
        <v>2</v>
      </c>
      <c r="BL223">
        <v>3</v>
      </c>
      <c r="BM223">
        <v>2</v>
      </c>
      <c r="BN223">
        <v>2</v>
      </c>
      <c r="BO223">
        <v>5</v>
      </c>
      <c r="BP223">
        <v>1</v>
      </c>
      <c r="BQ223">
        <v>3</v>
      </c>
      <c r="BR223">
        <v>6</v>
      </c>
      <c r="BS223">
        <v>2</v>
      </c>
      <c r="BT223">
        <v>4</v>
      </c>
      <c r="BU223">
        <v>7</v>
      </c>
      <c r="BV223">
        <v>8</v>
      </c>
      <c r="BX223">
        <v>2</v>
      </c>
      <c r="CF223">
        <v>17</v>
      </c>
      <c r="CH223">
        <f t="shared" si="21"/>
        <v>2</v>
      </c>
      <c r="CI223" s="1">
        <f t="shared" si="22"/>
        <v>1.2222222222222223</v>
      </c>
      <c r="CJ223">
        <f t="shared" si="23"/>
        <v>3</v>
      </c>
      <c r="CK223">
        <f t="shared" si="24"/>
        <v>3</v>
      </c>
      <c r="CL223" s="1">
        <f t="shared" si="25"/>
        <v>4.2222222222222223</v>
      </c>
      <c r="CM223" s="1">
        <f t="shared" si="26"/>
        <v>8.4444444444444446</v>
      </c>
      <c r="CO223" t="str">
        <f>IF(H223&gt;Tolerances!$C$5, "High Sat", "Low Sat")</f>
        <v>High Sat</v>
      </c>
      <c r="CP223" t="str">
        <f>IF(CM223&lt;Tolerances!$D$5, "High EL", "Low EL")</f>
        <v>High EL</v>
      </c>
      <c r="CQ223" t="str">
        <f t="shared" si="27"/>
        <v>Loyalist</v>
      </c>
      <c r="CR223" t="b">
        <f>IF(AND(CM223&lt;Tolerances!$D$9,'Respondent data Original'!H605&gt;Tolerances!$C$9),"Enthusiast",IF(AND(CM223&gt;Tolerances!$D$10,'Respondent data Original'!H605&lt;Tolerances!$C$10),"Agitator"))</f>
        <v>0</v>
      </c>
    </row>
    <row r="224" spans="1:96">
      <c r="A224">
        <v>674</v>
      </c>
      <c r="B224" t="s">
        <v>70</v>
      </c>
      <c r="C224">
        <v>3</v>
      </c>
      <c r="D224">
        <v>2</v>
      </c>
      <c r="E224">
        <v>14</v>
      </c>
      <c r="F224">
        <v>2</v>
      </c>
      <c r="G224">
        <v>3</v>
      </c>
      <c r="H224">
        <v>8</v>
      </c>
      <c r="J224">
        <v>9</v>
      </c>
      <c r="L224">
        <v>9</v>
      </c>
      <c r="N224">
        <v>7</v>
      </c>
      <c r="P224">
        <v>5</v>
      </c>
      <c r="Q224">
        <v>1</v>
      </c>
      <c r="R224">
        <v>1</v>
      </c>
      <c r="S224">
        <v>1</v>
      </c>
      <c r="T224">
        <v>2</v>
      </c>
      <c r="U224">
        <v>2</v>
      </c>
      <c r="V224">
        <v>2</v>
      </c>
      <c r="W224">
        <v>4</v>
      </c>
      <c r="X224">
        <v>1</v>
      </c>
      <c r="Y224">
        <v>1</v>
      </c>
      <c r="Z224">
        <v>2</v>
      </c>
      <c r="AA224">
        <v>2</v>
      </c>
      <c r="AB224">
        <v>2</v>
      </c>
      <c r="AC224">
        <v>4</v>
      </c>
      <c r="AD224">
        <v>2</v>
      </c>
      <c r="AE224">
        <v>2</v>
      </c>
      <c r="AF224">
        <v>9</v>
      </c>
      <c r="AG224">
        <v>2</v>
      </c>
      <c r="AH224">
        <v>1</v>
      </c>
      <c r="AI224">
        <v>3</v>
      </c>
      <c r="AJ224">
        <v>2</v>
      </c>
      <c r="AK224">
        <v>3</v>
      </c>
      <c r="AL224">
        <v>4</v>
      </c>
      <c r="AN224">
        <v>2</v>
      </c>
      <c r="AO224">
        <v>2</v>
      </c>
      <c r="AP224">
        <v>2</v>
      </c>
      <c r="AQ224">
        <v>3</v>
      </c>
      <c r="AR224">
        <v>4</v>
      </c>
      <c r="AS224">
        <v>4</v>
      </c>
      <c r="AT224">
        <v>3</v>
      </c>
      <c r="AU224">
        <v>4</v>
      </c>
      <c r="AV224">
        <v>1</v>
      </c>
      <c r="AW224">
        <v>9</v>
      </c>
      <c r="AX224">
        <v>10</v>
      </c>
      <c r="AY224">
        <v>8</v>
      </c>
      <c r="AZ224">
        <v>6</v>
      </c>
      <c r="BA224">
        <v>7</v>
      </c>
      <c r="BB224">
        <v>7</v>
      </c>
      <c r="BC224">
        <v>6</v>
      </c>
      <c r="BD224">
        <v>11</v>
      </c>
      <c r="BE224">
        <v>6</v>
      </c>
      <c r="BF224">
        <v>12</v>
      </c>
      <c r="BG224">
        <v>6</v>
      </c>
      <c r="BH224">
        <v>4</v>
      </c>
      <c r="BI224">
        <v>12</v>
      </c>
      <c r="BJ224">
        <v>12</v>
      </c>
      <c r="BK224">
        <v>1</v>
      </c>
      <c r="BL224">
        <v>3</v>
      </c>
      <c r="BM224">
        <v>2</v>
      </c>
      <c r="BN224">
        <v>1</v>
      </c>
      <c r="BO224">
        <v>7</v>
      </c>
      <c r="BP224">
        <v>4</v>
      </c>
      <c r="BQ224">
        <v>2</v>
      </c>
      <c r="BX224">
        <v>1</v>
      </c>
      <c r="BY224">
        <v>6</v>
      </c>
      <c r="CF224">
        <v>17</v>
      </c>
      <c r="CH224">
        <f t="shared" si="21"/>
        <v>1</v>
      </c>
      <c r="CI224" s="1">
        <f t="shared" si="22"/>
        <v>3.8888888888888888</v>
      </c>
      <c r="CJ224">
        <f t="shared" si="23"/>
        <v>3</v>
      </c>
      <c r="CK224">
        <f t="shared" si="24"/>
        <v>3</v>
      </c>
      <c r="CL224" s="1">
        <f t="shared" si="25"/>
        <v>6.8888888888888893</v>
      </c>
      <c r="CM224" s="1">
        <f t="shared" si="26"/>
        <v>6.8888888888888893</v>
      </c>
      <c r="CO224" t="str">
        <f>IF(H224&gt;Tolerances!$C$5, "High Sat", "Low Sat")</f>
        <v>High Sat</v>
      </c>
      <c r="CP224" t="str">
        <f>IF(CM224&lt;Tolerances!$D$5, "High EL", "Low EL")</f>
        <v>High EL</v>
      </c>
      <c r="CQ224" t="str">
        <f t="shared" si="27"/>
        <v>Loyalist</v>
      </c>
      <c r="CR224" t="b">
        <f>IF(AND(CM224&lt;Tolerances!$D$9,'Respondent data Original'!H607&gt;Tolerances!$C$9),"Enthusiast",IF(AND(CM224&gt;Tolerances!$D$10,'Respondent data Original'!H607&lt;Tolerances!$C$10),"Agitator"))</f>
        <v>0</v>
      </c>
    </row>
    <row r="225" spans="1:96">
      <c r="A225">
        <v>712</v>
      </c>
      <c r="B225" t="s">
        <v>70</v>
      </c>
      <c r="C225">
        <v>4</v>
      </c>
      <c r="D225">
        <v>1</v>
      </c>
      <c r="E225">
        <v>14</v>
      </c>
      <c r="F225">
        <v>1</v>
      </c>
      <c r="G225">
        <v>1</v>
      </c>
      <c r="H225">
        <v>8</v>
      </c>
      <c r="J225">
        <v>8</v>
      </c>
      <c r="L225">
        <v>7</v>
      </c>
      <c r="N225">
        <v>7</v>
      </c>
      <c r="P225">
        <v>4</v>
      </c>
      <c r="Q225">
        <v>2</v>
      </c>
      <c r="R225">
        <v>3</v>
      </c>
      <c r="S225">
        <v>3</v>
      </c>
      <c r="T225">
        <v>3</v>
      </c>
      <c r="U225">
        <v>4</v>
      </c>
      <c r="V225">
        <v>3</v>
      </c>
      <c r="W225">
        <v>4</v>
      </c>
      <c r="X225">
        <v>2</v>
      </c>
      <c r="Y225">
        <v>3</v>
      </c>
      <c r="Z225">
        <v>3</v>
      </c>
      <c r="AA225">
        <v>3</v>
      </c>
      <c r="AB225">
        <v>3</v>
      </c>
      <c r="AC225">
        <v>3</v>
      </c>
      <c r="AD225">
        <v>3</v>
      </c>
      <c r="AE225">
        <v>3</v>
      </c>
      <c r="AF225">
        <v>6</v>
      </c>
      <c r="AG225">
        <v>4</v>
      </c>
      <c r="AH225">
        <v>4</v>
      </c>
      <c r="AI225">
        <v>3</v>
      </c>
      <c r="AJ225">
        <v>4</v>
      </c>
      <c r="AK225">
        <v>4</v>
      </c>
      <c r="AL225">
        <v>4</v>
      </c>
      <c r="AM225">
        <v>4</v>
      </c>
      <c r="AN225">
        <v>3</v>
      </c>
      <c r="AO225">
        <v>4</v>
      </c>
      <c r="AP225">
        <v>4</v>
      </c>
      <c r="AQ225">
        <v>4</v>
      </c>
      <c r="AR225">
        <v>4</v>
      </c>
      <c r="AS225">
        <v>4</v>
      </c>
      <c r="AT225">
        <v>3</v>
      </c>
      <c r="AU225">
        <v>4</v>
      </c>
      <c r="AV225">
        <v>1</v>
      </c>
      <c r="AW225">
        <v>6</v>
      </c>
      <c r="AX225">
        <v>8</v>
      </c>
      <c r="AY225">
        <v>9</v>
      </c>
      <c r="AZ225">
        <v>10</v>
      </c>
      <c r="BA225">
        <v>8</v>
      </c>
      <c r="BB225">
        <v>7</v>
      </c>
      <c r="BC225">
        <v>4</v>
      </c>
      <c r="BD225">
        <v>9</v>
      </c>
      <c r="BE225">
        <v>4</v>
      </c>
      <c r="BF225">
        <v>7</v>
      </c>
      <c r="BG225">
        <v>12</v>
      </c>
      <c r="BH225">
        <v>12</v>
      </c>
      <c r="BI225">
        <v>12</v>
      </c>
      <c r="BJ225">
        <v>12</v>
      </c>
      <c r="BK225">
        <v>2</v>
      </c>
      <c r="BL225">
        <v>4</v>
      </c>
      <c r="BM225">
        <v>3</v>
      </c>
      <c r="BN225">
        <v>3</v>
      </c>
      <c r="BO225">
        <v>5</v>
      </c>
      <c r="BP225">
        <v>4</v>
      </c>
      <c r="BQ225">
        <v>3</v>
      </c>
      <c r="BX225">
        <v>1</v>
      </c>
      <c r="BY225">
        <v>6</v>
      </c>
      <c r="BZ225">
        <v>7</v>
      </c>
      <c r="CF225">
        <v>15</v>
      </c>
      <c r="CH225">
        <f t="shared" si="21"/>
        <v>1</v>
      </c>
      <c r="CI225" s="1">
        <f t="shared" si="22"/>
        <v>3.6111111111111112</v>
      </c>
      <c r="CJ225">
        <f t="shared" si="23"/>
        <v>4</v>
      </c>
      <c r="CK225">
        <f t="shared" si="24"/>
        <v>2</v>
      </c>
      <c r="CL225" s="1">
        <f t="shared" si="25"/>
        <v>5.6111111111111107</v>
      </c>
      <c r="CM225" s="1">
        <f t="shared" si="26"/>
        <v>5.6111111111111107</v>
      </c>
      <c r="CO225" t="str">
        <f>IF(H225&gt;Tolerances!$C$5, "High Sat", "Low Sat")</f>
        <v>High Sat</v>
      </c>
      <c r="CP225" t="str">
        <f>IF(CM225&lt;Tolerances!$D$5, "High EL", "Low EL")</f>
        <v>High EL</v>
      </c>
      <c r="CQ225" t="str">
        <f t="shared" si="27"/>
        <v>Loyalist</v>
      </c>
      <c r="CR225" t="b">
        <f>IF(AND(CM225&lt;Tolerances!$D$9,'Respondent data Original'!H631&gt;Tolerances!$C$9),"Enthusiast",IF(AND(CM225&gt;Tolerances!$D$10,'Respondent data Original'!H631&lt;Tolerances!$C$10),"Agitator"))</f>
        <v>0</v>
      </c>
    </row>
    <row r="226" spans="1:96">
      <c r="A226">
        <v>892</v>
      </c>
      <c r="B226" t="s">
        <v>70</v>
      </c>
      <c r="C226">
        <v>2</v>
      </c>
      <c r="D226">
        <v>1</v>
      </c>
      <c r="E226">
        <v>14</v>
      </c>
      <c r="F226">
        <v>1</v>
      </c>
      <c r="G226">
        <v>5</v>
      </c>
      <c r="H226">
        <v>11</v>
      </c>
      <c r="J226">
        <v>11</v>
      </c>
      <c r="L226">
        <v>11</v>
      </c>
      <c r="N226">
        <v>11</v>
      </c>
      <c r="P226">
        <v>1</v>
      </c>
      <c r="Q226">
        <v>3</v>
      </c>
      <c r="R226">
        <v>1</v>
      </c>
      <c r="S226">
        <v>1</v>
      </c>
      <c r="T226">
        <v>2</v>
      </c>
      <c r="U226">
        <v>3</v>
      </c>
      <c r="V226">
        <v>2</v>
      </c>
      <c r="W226">
        <v>3</v>
      </c>
      <c r="X226">
        <v>2</v>
      </c>
      <c r="Y226">
        <v>1</v>
      </c>
      <c r="Z226">
        <v>2</v>
      </c>
      <c r="AA226">
        <v>1</v>
      </c>
      <c r="AB226">
        <v>2</v>
      </c>
      <c r="AC226">
        <v>2</v>
      </c>
      <c r="AD226">
        <v>3</v>
      </c>
      <c r="AE226">
        <v>2</v>
      </c>
      <c r="AF226">
        <v>11</v>
      </c>
      <c r="AG226">
        <v>2</v>
      </c>
      <c r="AH226">
        <v>1</v>
      </c>
      <c r="AI226">
        <v>3</v>
      </c>
      <c r="AJ226">
        <v>2</v>
      </c>
      <c r="AK226">
        <v>2</v>
      </c>
      <c r="AL226">
        <v>2</v>
      </c>
      <c r="AM226">
        <v>2</v>
      </c>
      <c r="AN226">
        <v>1</v>
      </c>
      <c r="AO226">
        <v>1</v>
      </c>
      <c r="AP226">
        <v>1</v>
      </c>
      <c r="AQ226">
        <v>2</v>
      </c>
      <c r="AR226">
        <v>3</v>
      </c>
      <c r="AS226">
        <v>3</v>
      </c>
      <c r="AT226">
        <v>3</v>
      </c>
      <c r="AU226">
        <v>2</v>
      </c>
      <c r="AV226">
        <v>1</v>
      </c>
      <c r="AW226">
        <v>1</v>
      </c>
      <c r="AX226">
        <v>1</v>
      </c>
      <c r="AY226">
        <v>2</v>
      </c>
      <c r="AZ226">
        <v>3</v>
      </c>
      <c r="BA226">
        <v>2</v>
      </c>
      <c r="BB226">
        <v>3</v>
      </c>
      <c r="BC226">
        <v>1</v>
      </c>
      <c r="BD226">
        <v>2</v>
      </c>
      <c r="BE226">
        <v>2</v>
      </c>
      <c r="BF226">
        <v>1</v>
      </c>
      <c r="BG226">
        <v>2</v>
      </c>
      <c r="BH226">
        <v>3</v>
      </c>
      <c r="BI226">
        <v>2</v>
      </c>
      <c r="BJ226">
        <v>1</v>
      </c>
      <c r="BK226">
        <v>2</v>
      </c>
      <c r="BL226">
        <v>1</v>
      </c>
      <c r="BO226">
        <v>8</v>
      </c>
      <c r="BP226">
        <v>1</v>
      </c>
      <c r="BQ226">
        <v>4</v>
      </c>
      <c r="BX226">
        <v>2</v>
      </c>
      <c r="CF226">
        <v>18</v>
      </c>
      <c r="CH226">
        <f t="shared" si="21"/>
        <v>2</v>
      </c>
      <c r="CI226" s="1">
        <f t="shared" si="22"/>
        <v>0.94444444444444442</v>
      </c>
      <c r="CJ226">
        <f t="shared" si="23"/>
        <v>1</v>
      </c>
      <c r="CK226">
        <f t="shared" si="24"/>
        <v>5</v>
      </c>
      <c r="CL226" s="1">
        <f t="shared" si="25"/>
        <v>5.9444444444444446</v>
      </c>
      <c r="CM226" s="1">
        <f t="shared" si="26"/>
        <v>11.888888888888889</v>
      </c>
      <c r="CO226" t="str">
        <f>IF(H226&gt;Tolerances!$C$15, "High Sat", "Low Sat")</f>
        <v>High Sat</v>
      </c>
      <c r="CP226" t="str">
        <f>IF(CM226&lt;Tolerances!$D$15, "High EL", "Low EL")</f>
        <v>Low EL</v>
      </c>
      <c r="CQ226" t="str">
        <f t="shared" si="27"/>
        <v>Mercenary</v>
      </c>
      <c r="CR226" t="b">
        <f>IF(AND(CM226&lt;Tolerances!$D$19,'Respondent data Original'!H691&gt;Tolerances!$C$19),"Enthusiast",IF(AND(CM226&gt;Tolerances!$D$20,'Respondent data Original'!H691&lt;Tolerances!$C$20),"Agitator"))</f>
        <v>0</v>
      </c>
    </row>
    <row r="227" spans="1:96">
      <c r="A227">
        <v>809</v>
      </c>
      <c r="B227" t="s">
        <v>70</v>
      </c>
      <c r="C227">
        <v>4</v>
      </c>
      <c r="D227">
        <v>2</v>
      </c>
      <c r="E227">
        <v>14</v>
      </c>
      <c r="F227">
        <v>2</v>
      </c>
      <c r="G227">
        <v>3</v>
      </c>
      <c r="H227">
        <v>11</v>
      </c>
      <c r="J227">
        <v>11</v>
      </c>
      <c r="L227">
        <v>11</v>
      </c>
      <c r="N227">
        <v>11</v>
      </c>
      <c r="P227">
        <v>2</v>
      </c>
      <c r="Q227">
        <v>1</v>
      </c>
      <c r="R227">
        <v>1</v>
      </c>
      <c r="S227">
        <v>1</v>
      </c>
      <c r="T227">
        <v>1</v>
      </c>
      <c r="U227">
        <v>3</v>
      </c>
      <c r="V227">
        <v>1</v>
      </c>
      <c r="W227">
        <v>5</v>
      </c>
      <c r="X227">
        <v>1</v>
      </c>
      <c r="Y227">
        <v>1</v>
      </c>
      <c r="Z227">
        <v>4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6</v>
      </c>
      <c r="AX227">
        <v>6</v>
      </c>
      <c r="AY227">
        <v>6</v>
      </c>
      <c r="AZ227">
        <v>4</v>
      </c>
      <c r="BA227">
        <v>6</v>
      </c>
      <c r="BB227">
        <v>6</v>
      </c>
      <c r="BC227">
        <v>6</v>
      </c>
      <c r="BD227">
        <v>11</v>
      </c>
      <c r="BE227">
        <v>1</v>
      </c>
      <c r="BF227">
        <v>12</v>
      </c>
      <c r="BG227">
        <v>12</v>
      </c>
      <c r="BH227">
        <v>12</v>
      </c>
      <c r="BI227">
        <v>12</v>
      </c>
      <c r="BJ227">
        <v>12</v>
      </c>
      <c r="BK227">
        <v>1</v>
      </c>
      <c r="BL227">
        <v>5</v>
      </c>
      <c r="BM227">
        <v>5</v>
      </c>
      <c r="BN227">
        <v>5</v>
      </c>
      <c r="BO227">
        <v>10</v>
      </c>
      <c r="BX227">
        <v>1</v>
      </c>
      <c r="BY227">
        <v>5</v>
      </c>
      <c r="BZ227">
        <v>6</v>
      </c>
      <c r="CA227">
        <v>4</v>
      </c>
      <c r="CB227">
        <v>3</v>
      </c>
      <c r="CF227">
        <v>17</v>
      </c>
      <c r="CH227">
        <f t="shared" si="21"/>
        <v>1</v>
      </c>
      <c r="CI227" s="1">
        <f t="shared" si="22"/>
        <v>2.8888888888888888</v>
      </c>
      <c r="CJ227">
        <f t="shared" si="23"/>
        <v>5</v>
      </c>
      <c r="CK227">
        <f t="shared" si="24"/>
        <v>1</v>
      </c>
      <c r="CL227" s="1">
        <f t="shared" si="25"/>
        <v>3.8888888888888888</v>
      </c>
      <c r="CM227" s="1">
        <f t="shared" si="26"/>
        <v>3.8888888888888888</v>
      </c>
      <c r="CO227" t="str">
        <f>IF(H227&gt;Tolerances!$C$15, "High Sat", "Low Sat")</f>
        <v>High Sat</v>
      </c>
      <c r="CP227" t="str">
        <f>IF(CM227&lt;Tolerances!$D$15, "High EL", "Low EL")</f>
        <v>High EL</v>
      </c>
      <c r="CQ227" t="str">
        <f t="shared" si="27"/>
        <v>Loyalist</v>
      </c>
      <c r="CR227" t="str">
        <f>IF(AND(CM227&lt;Tolerances!$D$19,'Respondent data Original'!H694&gt;Tolerances!$C$19),"Enthusiast",IF(AND(CM227&gt;Tolerances!$D$20,'Respondent data Original'!H694&lt;Tolerances!$C$20),"Agitator"))</f>
        <v>Enthusiast</v>
      </c>
    </row>
    <row r="228" spans="1:96">
      <c r="A228">
        <v>814</v>
      </c>
      <c r="B228" t="s">
        <v>70</v>
      </c>
      <c r="C228">
        <v>5</v>
      </c>
      <c r="D228">
        <v>2</v>
      </c>
      <c r="E228">
        <v>14</v>
      </c>
      <c r="F228">
        <v>2</v>
      </c>
      <c r="G228">
        <v>3</v>
      </c>
      <c r="H228">
        <v>4</v>
      </c>
      <c r="K228">
        <v>1</v>
      </c>
      <c r="L228">
        <v>4</v>
      </c>
      <c r="N228">
        <v>2</v>
      </c>
      <c r="P228">
        <v>5</v>
      </c>
      <c r="Q228">
        <v>1</v>
      </c>
      <c r="R228">
        <v>1</v>
      </c>
      <c r="S228">
        <v>1</v>
      </c>
      <c r="T228">
        <v>2</v>
      </c>
      <c r="U228">
        <v>2</v>
      </c>
      <c r="V228">
        <v>3</v>
      </c>
      <c r="W228">
        <v>4</v>
      </c>
      <c r="X228">
        <v>1</v>
      </c>
      <c r="Y228">
        <v>1</v>
      </c>
      <c r="Z228">
        <v>3</v>
      </c>
      <c r="AA228">
        <v>2</v>
      </c>
      <c r="AB228">
        <v>2</v>
      </c>
      <c r="AC228">
        <v>3</v>
      </c>
      <c r="AD228">
        <v>4</v>
      </c>
      <c r="AE228">
        <v>4</v>
      </c>
      <c r="AF228">
        <v>2</v>
      </c>
      <c r="AG228">
        <v>3</v>
      </c>
      <c r="AH228">
        <v>2</v>
      </c>
      <c r="AI228">
        <v>5</v>
      </c>
      <c r="AJ228">
        <v>2</v>
      </c>
      <c r="AK228">
        <v>3</v>
      </c>
      <c r="AL228">
        <v>3</v>
      </c>
      <c r="AN228">
        <v>4</v>
      </c>
      <c r="AO228">
        <v>3</v>
      </c>
      <c r="AP228">
        <v>2</v>
      </c>
      <c r="AQ228">
        <v>4</v>
      </c>
      <c r="AR228">
        <v>3</v>
      </c>
      <c r="AU228">
        <v>4</v>
      </c>
      <c r="AV228">
        <v>1</v>
      </c>
      <c r="AW228">
        <v>6</v>
      </c>
      <c r="AX228">
        <v>8</v>
      </c>
      <c r="AY228">
        <v>9</v>
      </c>
      <c r="AZ228">
        <v>6</v>
      </c>
      <c r="BA228">
        <v>9</v>
      </c>
      <c r="BB228">
        <v>6</v>
      </c>
      <c r="BC228">
        <v>6</v>
      </c>
      <c r="BD228">
        <v>11</v>
      </c>
      <c r="BE228">
        <v>3</v>
      </c>
      <c r="BF228">
        <v>12</v>
      </c>
      <c r="BG228">
        <v>12</v>
      </c>
      <c r="BH228">
        <v>12</v>
      </c>
      <c r="BI228">
        <v>12</v>
      </c>
      <c r="BJ228">
        <v>12</v>
      </c>
      <c r="BK228">
        <v>1</v>
      </c>
      <c r="BL228">
        <v>4</v>
      </c>
      <c r="BM228">
        <v>2</v>
      </c>
      <c r="BN228">
        <v>1</v>
      </c>
      <c r="BO228">
        <v>7</v>
      </c>
      <c r="BP228">
        <v>3</v>
      </c>
      <c r="BQ228">
        <v>4</v>
      </c>
      <c r="BR228">
        <v>5</v>
      </c>
      <c r="BX228">
        <v>1</v>
      </c>
      <c r="BY228">
        <v>7</v>
      </c>
      <c r="CF228">
        <v>17</v>
      </c>
      <c r="CH228">
        <f t="shared" si="21"/>
        <v>1</v>
      </c>
      <c r="CI228" s="1">
        <f t="shared" si="22"/>
        <v>3.5555555555555554</v>
      </c>
      <c r="CJ228">
        <f t="shared" si="23"/>
        <v>4</v>
      </c>
      <c r="CK228">
        <f t="shared" si="24"/>
        <v>2</v>
      </c>
      <c r="CL228" s="1">
        <f t="shared" si="25"/>
        <v>5.5555555555555554</v>
      </c>
      <c r="CM228" s="1">
        <f t="shared" si="26"/>
        <v>5.5555555555555554</v>
      </c>
      <c r="CO228" t="str">
        <f>IF(H228&gt;Tolerances!$C$5, "High Sat", "Low Sat")</f>
        <v>Low Sat</v>
      </c>
      <c r="CP228" t="str">
        <f>IF(CM228&lt;Tolerances!$D$5, "High EL", "Low EL")</f>
        <v>High EL</v>
      </c>
      <c r="CQ228" t="str">
        <f t="shared" si="27"/>
        <v>Hostage</v>
      </c>
      <c r="CR228" t="b">
        <f>IF(AND(CM228&lt;Tolerances!$D$9,'Respondent data Original'!H697&gt;Tolerances!$C$9),"Enthusiast",IF(AND(CM228&gt;Tolerances!$D$10,'Respondent data Original'!H697&lt;Tolerances!$C$10),"Agitator"))</f>
        <v>0</v>
      </c>
    </row>
    <row r="229" spans="1:96">
      <c r="A229">
        <v>815</v>
      </c>
      <c r="B229" t="s">
        <v>70</v>
      </c>
      <c r="C229">
        <v>3</v>
      </c>
      <c r="D229">
        <v>1</v>
      </c>
      <c r="E229">
        <v>14</v>
      </c>
      <c r="F229">
        <v>2</v>
      </c>
      <c r="G229">
        <v>5</v>
      </c>
      <c r="H229">
        <v>3</v>
      </c>
      <c r="J229">
        <v>2</v>
      </c>
      <c r="L229">
        <v>2</v>
      </c>
      <c r="N229">
        <v>1</v>
      </c>
      <c r="P229">
        <v>3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2</v>
      </c>
      <c r="W229">
        <v>5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4</v>
      </c>
      <c r="AD229">
        <v>5</v>
      </c>
      <c r="AE229">
        <v>5</v>
      </c>
      <c r="AF229">
        <v>1</v>
      </c>
      <c r="AG229">
        <v>4</v>
      </c>
      <c r="AH229">
        <v>1</v>
      </c>
      <c r="AI229">
        <v>5</v>
      </c>
      <c r="AJ229">
        <v>1</v>
      </c>
      <c r="AK229">
        <v>1</v>
      </c>
      <c r="AL229">
        <v>2</v>
      </c>
      <c r="AN229">
        <v>5</v>
      </c>
      <c r="AO229">
        <v>2</v>
      </c>
      <c r="AP229">
        <v>3</v>
      </c>
      <c r="AQ229">
        <v>4</v>
      </c>
      <c r="AR229">
        <v>4</v>
      </c>
      <c r="AU229">
        <v>4</v>
      </c>
      <c r="AV229">
        <v>2</v>
      </c>
      <c r="AW229">
        <v>5</v>
      </c>
      <c r="AX229">
        <v>11</v>
      </c>
      <c r="AY229">
        <v>10</v>
      </c>
      <c r="AZ229">
        <v>10</v>
      </c>
      <c r="BA229">
        <v>8</v>
      </c>
      <c r="BB229">
        <v>1</v>
      </c>
      <c r="BC229">
        <v>6</v>
      </c>
      <c r="BD229">
        <v>11</v>
      </c>
      <c r="BE229">
        <v>1</v>
      </c>
      <c r="BF229">
        <v>3</v>
      </c>
      <c r="BG229">
        <v>6</v>
      </c>
      <c r="BH229">
        <v>12</v>
      </c>
      <c r="BI229">
        <v>12</v>
      </c>
      <c r="BJ229">
        <v>12</v>
      </c>
      <c r="BK229">
        <v>3</v>
      </c>
      <c r="BL229">
        <v>1</v>
      </c>
      <c r="BO229">
        <v>7</v>
      </c>
      <c r="BP229">
        <v>4</v>
      </c>
      <c r="BQ229">
        <v>3</v>
      </c>
      <c r="BX229">
        <v>3</v>
      </c>
      <c r="CF229">
        <v>17</v>
      </c>
      <c r="CH229">
        <f t="shared" si="21"/>
        <v>3</v>
      </c>
      <c r="CI229" s="1">
        <f t="shared" si="22"/>
        <v>3.5</v>
      </c>
      <c r="CJ229">
        <f t="shared" si="23"/>
        <v>1</v>
      </c>
      <c r="CK229">
        <f t="shared" si="24"/>
        <v>5</v>
      </c>
      <c r="CL229" s="1">
        <f t="shared" si="25"/>
        <v>8.5</v>
      </c>
      <c r="CM229" s="1">
        <f t="shared" si="26"/>
        <v>25.5</v>
      </c>
      <c r="CO229" t="str">
        <f>IF(H229&gt;Tolerances!$C$5, "High Sat", "Low Sat")</f>
        <v>Low Sat</v>
      </c>
      <c r="CP229" t="str">
        <f>IF(CM229&lt;Tolerances!$D$5, "High EL", "Low EL")</f>
        <v>Low EL</v>
      </c>
      <c r="CQ229" t="str">
        <f t="shared" si="27"/>
        <v>Defector</v>
      </c>
      <c r="CR229" t="b">
        <f>IF(AND(CM229&lt;Tolerances!$D$9,'Respondent data Original'!H698&gt;Tolerances!$C$9),"Enthusiast",IF(AND(CM229&gt;Tolerances!$D$10,'Respondent data Original'!H698&lt;Tolerances!$C$10),"Agitator"))</f>
        <v>0</v>
      </c>
    </row>
    <row r="230" spans="1:96">
      <c r="A230">
        <v>938</v>
      </c>
      <c r="B230" t="s">
        <v>70</v>
      </c>
      <c r="C230">
        <v>4</v>
      </c>
      <c r="D230">
        <v>1</v>
      </c>
      <c r="E230">
        <v>14</v>
      </c>
      <c r="F230">
        <v>1</v>
      </c>
      <c r="G230">
        <v>2</v>
      </c>
      <c r="H230">
        <v>9</v>
      </c>
      <c r="J230">
        <v>9</v>
      </c>
      <c r="L230">
        <v>9</v>
      </c>
      <c r="N230">
        <v>9</v>
      </c>
      <c r="P230">
        <v>4</v>
      </c>
      <c r="Q230">
        <v>2</v>
      </c>
      <c r="R230">
        <v>4</v>
      </c>
      <c r="S230">
        <v>2</v>
      </c>
      <c r="T230">
        <v>3</v>
      </c>
      <c r="U230">
        <v>3</v>
      </c>
      <c r="V230">
        <v>3</v>
      </c>
      <c r="W230">
        <v>3</v>
      </c>
      <c r="X230">
        <v>2</v>
      </c>
      <c r="Y230">
        <v>3</v>
      </c>
      <c r="Z230">
        <v>3</v>
      </c>
      <c r="AA230">
        <v>2</v>
      </c>
      <c r="AB230">
        <v>3</v>
      </c>
      <c r="AC230">
        <v>3</v>
      </c>
      <c r="AD230">
        <v>4</v>
      </c>
      <c r="AE230">
        <v>2</v>
      </c>
      <c r="AF230">
        <v>1</v>
      </c>
      <c r="AG230">
        <v>1</v>
      </c>
      <c r="AI230">
        <v>3</v>
      </c>
      <c r="AK230">
        <v>2</v>
      </c>
      <c r="AL230">
        <v>3</v>
      </c>
      <c r="AM230">
        <v>3</v>
      </c>
      <c r="AN230">
        <v>2</v>
      </c>
      <c r="AO230">
        <v>2</v>
      </c>
      <c r="AP230">
        <v>3</v>
      </c>
      <c r="AQ230">
        <v>2</v>
      </c>
      <c r="AR230">
        <v>3</v>
      </c>
      <c r="AS230">
        <v>3</v>
      </c>
      <c r="AT230">
        <v>4</v>
      </c>
      <c r="AU230">
        <v>3</v>
      </c>
      <c r="AV230">
        <v>1</v>
      </c>
      <c r="AW230">
        <v>6</v>
      </c>
      <c r="AX230">
        <v>6</v>
      </c>
      <c r="AY230">
        <v>6</v>
      </c>
      <c r="AZ230">
        <v>6</v>
      </c>
      <c r="BA230">
        <v>6</v>
      </c>
      <c r="BB230">
        <v>6</v>
      </c>
      <c r="BC230">
        <v>3</v>
      </c>
      <c r="BD230">
        <v>6</v>
      </c>
      <c r="BE230">
        <v>1</v>
      </c>
      <c r="BF230">
        <v>12</v>
      </c>
      <c r="BG230">
        <v>12</v>
      </c>
      <c r="BH230">
        <v>3</v>
      </c>
      <c r="BI230">
        <v>12</v>
      </c>
      <c r="BJ230">
        <v>3</v>
      </c>
      <c r="BK230">
        <v>1</v>
      </c>
      <c r="BL230">
        <v>5</v>
      </c>
      <c r="BM230">
        <v>4</v>
      </c>
      <c r="BN230">
        <v>3</v>
      </c>
      <c r="BO230">
        <v>7</v>
      </c>
      <c r="BP230">
        <v>4</v>
      </c>
      <c r="BX230">
        <v>1</v>
      </c>
      <c r="BY230">
        <v>3</v>
      </c>
      <c r="BZ230">
        <v>5</v>
      </c>
      <c r="CA230">
        <v>6</v>
      </c>
      <c r="CF230">
        <v>15</v>
      </c>
      <c r="CH230">
        <f t="shared" si="21"/>
        <v>1</v>
      </c>
      <c r="CI230" s="1">
        <f t="shared" si="22"/>
        <v>2.5555555555555554</v>
      </c>
      <c r="CJ230">
        <f t="shared" si="23"/>
        <v>5</v>
      </c>
      <c r="CK230">
        <f t="shared" si="24"/>
        <v>1</v>
      </c>
      <c r="CL230" s="1">
        <f t="shared" si="25"/>
        <v>3.5555555555555554</v>
      </c>
      <c r="CM230" s="1">
        <f t="shared" si="26"/>
        <v>3.5555555555555554</v>
      </c>
      <c r="CO230" t="str">
        <f>IF(H230&gt;Tolerances!$C$15, "High Sat", "Low Sat")</f>
        <v>High Sat</v>
      </c>
      <c r="CP230" t="str">
        <f>IF(CM230&lt;Tolerances!$D$15, "High EL", "Low EL")</f>
        <v>High EL</v>
      </c>
      <c r="CQ230" t="str">
        <f t="shared" si="27"/>
        <v>Loyalist</v>
      </c>
      <c r="CR230" t="str">
        <f>IF(AND(CM230&lt;Tolerances!$D$19,'Respondent data Original'!H723&gt;Tolerances!$C$19),"Enthusiast",IF(AND(CM230&gt;Tolerances!$D$20,'Respondent data Original'!H723&lt;Tolerances!$C$20),"Agitator"))</f>
        <v>Enthusiast</v>
      </c>
    </row>
    <row r="231" spans="1:96">
      <c r="A231">
        <v>899</v>
      </c>
      <c r="B231" t="s">
        <v>70</v>
      </c>
      <c r="C231">
        <v>4</v>
      </c>
      <c r="D231">
        <v>1</v>
      </c>
      <c r="E231">
        <v>14</v>
      </c>
      <c r="F231">
        <v>2</v>
      </c>
      <c r="G231">
        <v>5</v>
      </c>
      <c r="H231">
        <v>9</v>
      </c>
      <c r="J231">
        <v>10</v>
      </c>
      <c r="L231">
        <v>10</v>
      </c>
      <c r="N231">
        <v>10</v>
      </c>
      <c r="P231">
        <v>4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2</v>
      </c>
      <c r="X231">
        <v>1</v>
      </c>
      <c r="Y231">
        <v>1</v>
      </c>
      <c r="Z231">
        <v>4</v>
      </c>
      <c r="AA231">
        <v>1</v>
      </c>
      <c r="AB231">
        <v>1</v>
      </c>
      <c r="AC231">
        <v>3</v>
      </c>
      <c r="AD231">
        <v>3</v>
      </c>
      <c r="AE231">
        <v>2</v>
      </c>
      <c r="AF231">
        <v>1</v>
      </c>
      <c r="AG231">
        <v>2</v>
      </c>
      <c r="AH231">
        <v>2</v>
      </c>
      <c r="AI231">
        <v>2</v>
      </c>
      <c r="AJ231">
        <v>1</v>
      </c>
      <c r="AK231">
        <v>1</v>
      </c>
      <c r="AL231">
        <v>3</v>
      </c>
      <c r="AM231">
        <v>2</v>
      </c>
      <c r="AN231">
        <v>2</v>
      </c>
      <c r="AO231">
        <v>1</v>
      </c>
      <c r="AQ231">
        <v>2</v>
      </c>
      <c r="AR231">
        <v>2</v>
      </c>
      <c r="AS231">
        <v>3</v>
      </c>
      <c r="AU231">
        <v>3</v>
      </c>
      <c r="AV231">
        <v>1</v>
      </c>
      <c r="AW231">
        <v>2</v>
      </c>
      <c r="AX231">
        <v>11</v>
      </c>
      <c r="AY231">
        <v>9</v>
      </c>
      <c r="AZ231">
        <v>10</v>
      </c>
      <c r="BA231">
        <v>6</v>
      </c>
      <c r="BB231">
        <v>8</v>
      </c>
      <c r="BC231">
        <v>2</v>
      </c>
      <c r="BD231">
        <v>11</v>
      </c>
      <c r="BE231">
        <v>1</v>
      </c>
      <c r="BF231">
        <v>9</v>
      </c>
      <c r="BG231">
        <v>7</v>
      </c>
      <c r="BH231">
        <v>12</v>
      </c>
      <c r="BI231">
        <v>12</v>
      </c>
      <c r="BJ231">
        <v>12</v>
      </c>
      <c r="BK231">
        <v>3</v>
      </c>
      <c r="BL231">
        <v>5</v>
      </c>
      <c r="BM231">
        <v>3</v>
      </c>
      <c r="BN231">
        <v>2</v>
      </c>
      <c r="BO231">
        <v>10</v>
      </c>
      <c r="BX231">
        <v>1</v>
      </c>
      <c r="BY231">
        <v>4</v>
      </c>
      <c r="BZ231">
        <v>7</v>
      </c>
      <c r="CA231">
        <v>3</v>
      </c>
      <c r="CB231">
        <v>5</v>
      </c>
      <c r="CC231">
        <v>1</v>
      </c>
      <c r="CF231">
        <v>15</v>
      </c>
      <c r="CH231">
        <f t="shared" si="21"/>
        <v>1</v>
      </c>
      <c r="CI231" s="1">
        <f t="shared" si="22"/>
        <v>3.3333333333333335</v>
      </c>
      <c r="CJ231">
        <f t="shared" si="23"/>
        <v>5</v>
      </c>
      <c r="CK231">
        <f t="shared" si="24"/>
        <v>1</v>
      </c>
      <c r="CL231" s="1">
        <f t="shared" si="25"/>
        <v>4.3333333333333339</v>
      </c>
      <c r="CM231" s="1">
        <f t="shared" si="26"/>
        <v>4.3333333333333339</v>
      </c>
      <c r="CO231" t="str">
        <f>IF(H231&gt;Tolerances!$C$5, "High Sat", "Low Sat")</f>
        <v>High Sat</v>
      </c>
      <c r="CP231" t="str">
        <f>IF(CM231&lt;Tolerances!$D$5, "High EL", "Low EL")</f>
        <v>High EL</v>
      </c>
      <c r="CQ231" t="str">
        <f t="shared" si="27"/>
        <v>Loyalist</v>
      </c>
      <c r="CR231" t="str">
        <f>IF(AND(CM231&lt;Tolerances!$D$9,'Respondent data Original'!H725&gt;Tolerances!$C$9),"Enthusiast",IF(AND(CM231&gt;Tolerances!$D$10,'Respondent data Original'!H725&lt;Tolerances!$C$10),"Agitator"))</f>
        <v>Enthusiast</v>
      </c>
    </row>
    <row r="232" spans="1:96">
      <c r="A232">
        <v>914</v>
      </c>
      <c r="B232" t="s">
        <v>70</v>
      </c>
      <c r="C232">
        <v>3</v>
      </c>
      <c r="D232">
        <v>2</v>
      </c>
      <c r="E232">
        <v>14</v>
      </c>
      <c r="F232">
        <v>2</v>
      </c>
      <c r="G232">
        <v>5</v>
      </c>
      <c r="H232">
        <v>11</v>
      </c>
      <c r="J232">
        <v>11</v>
      </c>
      <c r="L232">
        <v>11</v>
      </c>
      <c r="N232">
        <v>11</v>
      </c>
      <c r="P232">
        <v>6</v>
      </c>
      <c r="Q232">
        <v>1</v>
      </c>
      <c r="R232">
        <v>1</v>
      </c>
      <c r="S232">
        <v>1</v>
      </c>
      <c r="T232">
        <v>4</v>
      </c>
      <c r="U232">
        <v>2</v>
      </c>
      <c r="V232">
        <v>1</v>
      </c>
      <c r="W232">
        <v>1</v>
      </c>
      <c r="X232">
        <v>1</v>
      </c>
      <c r="Y232">
        <v>1</v>
      </c>
      <c r="Z232">
        <v>3</v>
      </c>
      <c r="AA232">
        <v>1</v>
      </c>
      <c r="AB232">
        <v>1</v>
      </c>
      <c r="AC232">
        <v>3</v>
      </c>
      <c r="AD232">
        <v>3</v>
      </c>
      <c r="AE232">
        <v>3</v>
      </c>
      <c r="AF232">
        <v>1</v>
      </c>
      <c r="AG232">
        <v>2</v>
      </c>
      <c r="AH232">
        <v>1</v>
      </c>
      <c r="AI232">
        <v>1</v>
      </c>
      <c r="AJ232">
        <v>3</v>
      </c>
      <c r="AK232">
        <v>2</v>
      </c>
      <c r="AL232">
        <v>1</v>
      </c>
      <c r="AM232">
        <v>2</v>
      </c>
      <c r="AN232">
        <v>1</v>
      </c>
      <c r="AO232">
        <v>1</v>
      </c>
      <c r="AP232">
        <v>2</v>
      </c>
      <c r="AQ232">
        <v>2</v>
      </c>
      <c r="AR232">
        <v>2</v>
      </c>
      <c r="AS232">
        <v>2</v>
      </c>
      <c r="AU232">
        <v>3</v>
      </c>
      <c r="AV232">
        <v>1</v>
      </c>
      <c r="AW232">
        <v>8</v>
      </c>
      <c r="AX232">
        <v>11</v>
      </c>
      <c r="AY232">
        <v>11</v>
      </c>
      <c r="AZ232">
        <v>10</v>
      </c>
      <c r="BA232">
        <v>11</v>
      </c>
      <c r="BB232">
        <v>1</v>
      </c>
      <c r="BC232">
        <v>1</v>
      </c>
      <c r="BD232">
        <v>11</v>
      </c>
      <c r="BE232">
        <v>1</v>
      </c>
      <c r="BF232">
        <v>12</v>
      </c>
      <c r="BG232">
        <v>12</v>
      </c>
      <c r="BH232">
        <v>12</v>
      </c>
      <c r="BI232">
        <v>12</v>
      </c>
      <c r="BJ232">
        <v>12</v>
      </c>
      <c r="BK232">
        <v>1</v>
      </c>
      <c r="BL232">
        <v>3</v>
      </c>
      <c r="BM232">
        <v>3</v>
      </c>
      <c r="BN232">
        <v>2</v>
      </c>
      <c r="BO232">
        <v>4</v>
      </c>
      <c r="BP232">
        <v>5</v>
      </c>
      <c r="BX232">
        <v>1</v>
      </c>
      <c r="BY232">
        <v>8</v>
      </c>
      <c r="CF232">
        <v>12</v>
      </c>
      <c r="CH232">
        <f t="shared" si="21"/>
        <v>1</v>
      </c>
      <c r="CI232" s="1">
        <f t="shared" si="22"/>
        <v>3.6111111111111112</v>
      </c>
      <c r="CJ232">
        <f t="shared" si="23"/>
        <v>3</v>
      </c>
      <c r="CK232">
        <f t="shared" si="24"/>
        <v>3</v>
      </c>
      <c r="CL232" s="1">
        <f t="shared" si="25"/>
        <v>6.6111111111111107</v>
      </c>
      <c r="CM232" s="1">
        <f t="shared" si="26"/>
        <v>6.6111111111111107</v>
      </c>
      <c r="CO232" t="str">
        <f>IF(H232&gt;Tolerances!$C$5, "High Sat", "Low Sat")</f>
        <v>High Sat</v>
      </c>
      <c r="CP232" t="str">
        <f>IF(CM232&lt;Tolerances!$D$5, "High EL", "Low EL")</f>
        <v>High EL</v>
      </c>
      <c r="CQ232" t="str">
        <f t="shared" si="27"/>
        <v>Loyalist</v>
      </c>
      <c r="CR232" t="b">
        <f>IF(AND(CM232&lt;Tolerances!$D$9,'Respondent data Original'!H735&gt;Tolerances!$C$9),"Enthusiast",IF(AND(CM232&gt;Tolerances!$D$10,'Respondent data Original'!H735&lt;Tolerances!$C$10),"Agitator"))</f>
        <v>0</v>
      </c>
    </row>
    <row r="233" spans="1:96">
      <c r="A233">
        <v>941</v>
      </c>
      <c r="B233" t="s">
        <v>70</v>
      </c>
      <c r="C233">
        <v>2</v>
      </c>
      <c r="D233">
        <v>2</v>
      </c>
      <c r="E233">
        <v>14</v>
      </c>
      <c r="F233">
        <v>2</v>
      </c>
      <c r="G233">
        <v>5</v>
      </c>
      <c r="H233">
        <v>7</v>
      </c>
      <c r="J233">
        <v>3</v>
      </c>
      <c r="L233">
        <v>4</v>
      </c>
      <c r="N233">
        <v>4</v>
      </c>
      <c r="P233">
        <v>3</v>
      </c>
      <c r="Q233">
        <v>2</v>
      </c>
      <c r="R233">
        <v>2</v>
      </c>
      <c r="S233">
        <v>1</v>
      </c>
      <c r="T233">
        <v>1</v>
      </c>
      <c r="U233">
        <v>2</v>
      </c>
      <c r="V233">
        <v>2</v>
      </c>
      <c r="W233">
        <v>2</v>
      </c>
      <c r="X233">
        <v>1</v>
      </c>
      <c r="Y233">
        <v>2</v>
      </c>
      <c r="Z233">
        <v>3</v>
      </c>
      <c r="AA233">
        <v>1</v>
      </c>
      <c r="AB233">
        <v>2</v>
      </c>
      <c r="AC233">
        <v>2</v>
      </c>
      <c r="AD233">
        <v>3</v>
      </c>
      <c r="AE233">
        <v>2</v>
      </c>
      <c r="AF233">
        <v>4</v>
      </c>
      <c r="AG233">
        <v>4</v>
      </c>
      <c r="AI233">
        <v>4</v>
      </c>
      <c r="AJ233">
        <v>1</v>
      </c>
      <c r="AK233">
        <v>3</v>
      </c>
      <c r="AL233">
        <v>4</v>
      </c>
      <c r="AM233">
        <v>4</v>
      </c>
      <c r="AN233">
        <v>4</v>
      </c>
      <c r="AO233">
        <v>3</v>
      </c>
      <c r="AP233">
        <v>4</v>
      </c>
      <c r="AQ233">
        <v>3</v>
      </c>
      <c r="AR233">
        <v>3</v>
      </c>
      <c r="AS233">
        <v>2</v>
      </c>
      <c r="AT233">
        <v>4</v>
      </c>
      <c r="AU233">
        <v>3</v>
      </c>
      <c r="AV233">
        <v>2</v>
      </c>
      <c r="AW233">
        <v>7</v>
      </c>
      <c r="AX233">
        <v>7</v>
      </c>
      <c r="AY233">
        <v>5</v>
      </c>
      <c r="AZ233">
        <v>5</v>
      </c>
      <c r="BA233">
        <v>6</v>
      </c>
      <c r="BB233">
        <v>8</v>
      </c>
      <c r="BC233">
        <v>4</v>
      </c>
      <c r="BD233">
        <v>11</v>
      </c>
      <c r="BE233">
        <v>3</v>
      </c>
      <c r="BF233">
        <v>12</v>
      </c>
      <c r="BG233">
        <v>12</v>
      </c>
      <c r="BH233">
        <v>12</v>
      </c>
      <c r="BI233">
        <v>12</v>
      </c>
      <c r="BJ233">
        <v>12</v>
      </c>
      <c r="BK233">
        <v>1</v>
      </c>
      <c r="BL233">
        <v>5</v>
      </c>
      <c r="BM233">
        <v>2</v>
      </c>
      <c r="BN233">
        <v>1</v>
      </c>
      <c r="BO233">
        <v>4</v>
      </c>
      <c r="BP233">
        <v>3</v>
      </c>
      <c r="BX233">
        <v>3</v>
      </c>
      <c r="CF233">
        <v>19</v>
      </c>
      <c r="CH233">
        <f t="shared" si="21"/>
        <v>3</v>
      </c>
      <c r="CI233" s="1">
        <f t="shared" si="22"/>
        <v>3.1111111111111112</v>
      </c>
      <c r="CJ233">
        <f t="shared" si="23"/>
        <v>5</v>
      </c>
      <c r="CK233">
        <f t="shared" si="24"/>
        <v>1</v>
      </c>
      <c r="CL233" s="1">
        <f t="shared" si="25"/>
        <v>4.1111111111111107</v>
      </c>
      <c r="CM233" s="1">
        <f t="shared" si="26"/>
        <v>12.333333333333332</v>
      </c>
      <c r="CO233" t="str">
        <f>IF(H233&gt;Tolerances!$C$15, "High Sat", "Low Sat")</f>
        <v>Low Sat</v>
      </c>
      <c r="CP233" t="str">
        <f>IF(CM233&lt;Tolerances!$D$15, "High EL", "Low EL")</f>
        <v>Low EL</v>
      </c>
      <c r="CQ233" t="str">
        <f t="shared" si="27"/>
        <v>Defector</v>
      </c>
      <c r="CR233" t="b">
        <f>IF(AND(CM233&lt;Tolerances!$D$19,'Respondent data Original'!H757&gt;Tolerances!$C$19),"Enthusiast",IF(AND(CM233&gt;Tolerances!$D$20,'Respondent data Original'!H757&lt;Tolerances!$C$20),"Agitator"))</f>
        <v>0</v>
      </c>
    </row>
    <row r="234" spans="1:96">
      <c r="A234">
        <v>959</v>
      </c>
      <c r="B234" t="s">
        <v>70</v>
      </c>
      <c r="C234">
        <v>2</v>
      </c>
      <c r="D234">
        <v>2</v>
      </c>
      <c r="E234">
        <v>14</v>
      </c>
      <c r="F234">
        <v>2</v>
      </c>
      <c r="G234">
        <v>5</v>
      </c>
      <c r="H234">
        <v>11</v>
      </c>
      <c r="J234">
        <v>10</v>
      </c>
      <c r="L234">
        <v>9</v>
      </c>
      <c r="N234">
        <v>11</v>
      </c>
      <c r="P234">
        <v>3</v>
      </c>
      <c r="Q234">
        <v>3</v>
      </c>
      <c r="R234">
        <v>3</v>
      </c>
      <c r="S234">
        <v>1</v>
      </c>
      <c r="T234">
        <v>2</v>
      </c>
      <c r="U234">
        <v>4</v>
      </c>
      <c r="V234">
        <v>3</v>
      </c>
      <c r="W234">
        <v>5</v>
      </c>
      <c r="X234">
        <v>2</v>
      </c>
      <c r="Y234">
        <v>2</v>
      </c>
      <c r="Z234">
        <v>4</v>
      </c>
      <c r="AA234">
        <v>2</v>
      </c>
      <c r="AB234">
        <v>4</v>
      </c>
      <c r="AC234">
        <v>3</v>
      </c>
      <c r="AD234">
        <v>4</v>
      </c>
      <c r="AE234">
        <v>3</v>
      </c>
      <c r="AF234">
        <v>7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2</v>
      </c>
      <c r="AN234">
        <v>2</v>
      </c>
      <c r="AO234">
        <v>2</v>
      </c>
      <c r="AP234">
        <v>4</v>
      </c>
      <c r="AQ234">
        <v>2</v>
      </c>
      <c r="AR234">
        <v>2</v>
      </c>
      <c r="AS234">
        <v>2</v>
      </c>
      <c r="AT234">
        <v>2</v>
      </c>
      <c r="AU234">
        <v>2</v>
      </c>
      <c r="AV234">
        <v>1</v>
      </c>
      <c r="AW234">
        <v>6</v>
      </c>
      <c r="AX234">
        <v>8</v>
      </c>
      <c r="AY234">
        <v>8</v>
      </c>
      <c r="AZ234">
        <v>7</v>
      </c>
      <c r="BA234">
        <v>8</v>
      </c>
      <c r="BB234">
        <v>7</v>
      </c>
      <c r="BC234">
        <v>9</v>
      </c>
      <c r="BD234">
        <v>11</v>
      </c>
      <c r="BE234">
        <v>4</v>
      </c>
      <c r="BF234">
        <v>12</v>
      </c>
      <c r="BG234">
        <v>12</v>
      </c>
      <c r="BH234">
        <v>12</v>
      </c>
      <c r="BI234">
        <v>12</v>
      </c>
      <c r="BJ234">
        <v>12</v>
      </c>
      <c r="BK234">
        <v>1</v>
      </c>
      <c r="BL234">
        <v>3</v>
      </c>
      <c r="BM234">
        <v>2</v>
      </c>
      <c r="BN234">
        <v>1</v>
      </c>
      <c r="BO234">
        <v>7</v>
      </c>
      <c r="BP234">
        <v>1</v>
      </c>
      <c r="BQ234">
        <v>5</v>
      </c>
      <c r="BX234">
        <v>1</v>
      </c>
      <c r="BY234">
        <v>3</v>
      </c>
      <c r="CF234">
        <v>17</v>
      </c>
      <c r="CH234">
        <f t="shared" si="21"/>
        <v>1</v>
      </c>
      <c r="CI234" s="1">
        <f t="shared" si="22"/>
        <v>3.7777777777777777</v>
      </c>
      <c r="CJ234">
        <f t="shared" si="23"/>
        <v>3</v>
      </c>
      <c r="CK234">
        <f t="shared" si="24"/>
        <v>3</v>
      </c>
      <c r="CL234" s="1">
        <f t="shared" si="25"/>
        <v>6.7777777777777777</v>
      </c>
      <c r="CM234" s="1">
        <f t="shared" si="26"/>
        <v>6.7777777777777777</v>
      </c>
      <c r="CO234" t="str">
        <f>IF(H234&gt;Tolerances!$C$15, "High Sat", "Low Sat")</f>
        <v>High Sat</v>
      </c>
      <c r="CP234" t="str">
        <f>IF(CM234&lt;Tolerances!$D$15, "High EL", "Low EL")</f>
        <v>High EL</v>
      </c>
      <c r="CQ234" t="str">
        <f t="shared" si="27"/>
        <v>Loyalist</v>
      </c>
      <c r="CR234" t="b">
        <f>IF(AND(CM234&lt;Tolerances!$D$19,'Respondent data Original'!H774&gt;Tolerances!$C$19),"Enthusiast",IF(AND(CM234&gt;Tolerances!$D$20,'Respondent data Original'!H774&lt;Tolerances!$C$20),"Agitator"))</f>
        <v>0</v>
      </c>
    </row>
    <row r="235" spans="1:96">
      <c r="A235">
        <v>966</v>
      </c>
      <c r="B235" t="s">
        <v>70</v>
      </c>
      <c r="C235">
        <v>3</v>
      </c>
      <c r="D235">
        <v>1</v>
      </c>
      <c r="E235">
        <v>14</v>
      </c>
      <c r="F235">
        <v>2</v>
      </c>
      <c r="G235">
        <v>4</v>
      </c>
      <c r="H235">
        <v>10</v>
      </c>
      <c r="J235">
        <v>9</v>
      </c>
      <c r="L235">
        <v>10</v>
      </c>
      <c r="N235">
        <v>10</v>
      </c>
      <c r="P235">
        <v>5</v>
      </c>
      <c r="Q235">
        <v>1</v>
      </c>
      <c r="R235">
        <v>2</v>
      </c>
      <c r="S235">
        <v>3</v>
      </c>
      <c r="T235">
        <v>2</v>
      </c>
      <c r="U235">
        <v>3</v>
      </c>
      <c r="V235">
        <v>3</v>
      </c>
      <c r="W235">
        <v>2</v>
      </c>
      <c r="X235">
        <v>2</v>
      </c>
      <c r="Y235">
        <v>3</v>
      </c>
      <c r="Z235">
        <v>3</v>
      </c>
      <c r="AA235">
        <v>3</v>
      </c>
      <c r="AB235">
        <v>2</v>
      </c>
      <c r="AC235">
        <v>3</v>
      </c>
      <c r="AD235">
        <v>2</v>
      </c>
      <c r="AE235">
        <v>2</v>
      </c>
      <c r="AF235">
        <v>10</v>
      </c>
      <c r="AG235">
        <v>2</v>
      </c>
      <c r="AH235">
        <v>3</v>
      </c>
      <c r="AI235">
        <v>1</v>
      </c>
      <c r="AJ235">
        <v>2</v>
      </c>
      <c r="AK235">
        <v>2</v>
      </c>
      <c r="AL235">
        <v>1</v>
      </c>
      <c r="AM235">
        <v>3</v>
      </c>
      <c r="AN235">
        <v>2</v>
      </c>
      <c r="AO235">
        <v>3</v>
      </c>
      <c r="AP235">
        <v>2</v>
      </c>
      <c r="AQ235">
        <v>2</v>
      </c>
      <c r="AR235">
        <v>2</v>
      </c>
      <c r="AS235">
        <v>3</v>
      </c>
      <c r="AT235">
        <v>2</v>
      </c>
      <c r="AU235">
        <v>2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8</v>
      </c>
      <c r="BD235">
        <v>9</v>
      </c>
      <c r="BE235">
        <v>1</v>
      </c>
      <c r="BF235">
        <v>6</v>
      </c>
      <c r="BG235">
        <v>3</v>
      </c>
      <c r="BH235">
        <v>3</v>
      </c>
      <c r="BI235">
        <v>3</v>
      </c>
      <c r="BJ235">
        <v>1</v>
      </c>
      <c r="BK235">
        <v>1</v>
      </c>
      <c r="BL235">
        <v>5</v>
      </c>
      <c r="BM235">
        <v>4</v>
      </c>
      <c r="BN235">
        <v>3</v>
      </c>
      <c r="BO235">
        <v>1</v>
      </c>
      <c r="BP235">
        <v>7</v>
      </c>
      <c r="BQ235">
        <v>3</v>
      </c>
      <c r="BR235">
        <v>2</v>
      </c>
      <c r="BS235">
        <v>5</v>
      </c>
      <c r="BT235">
        <v>4</v>
      </c>
      <c r="BX235">
        <v>1</v>
      </c>
      <c r="BY235">
        <v>5</v>
      </c>
      <c r="BZ235">
        <v>4</v>
      </c>
      <c r="CA235">
        <v>3</v>
      </c>
      <c r="CB235">
        <v>6</v>
      </c>
      <c r="CC235">
        <v>8</v>
      </c>
      <c r="CF235">
        <v>13</v>
      </c>
      <c r="CH235">
        <f t="shared" si="21"/>
        <v>1</v>
      </c>
      <c r="CI235" s="1">
        <f t="shared" si="22"/>
        <v>1.3333333333333333</v>
      </c>
      <c r="CJ235">
        <f t="shared" si="23"/>
        <v>5</v>
      </c>
      <c r="CK235">
        <f t="shared" si="24"/>
        <v>1</v>
      </c>
      <c r="CL235" s="1">
        <f t="shared" si="25"/>
        <v>2.333333333333333</v>
      </c>
      <c r="CM235" s="1">
        <f t="shared" si="26"/>
        <v>2.333333333333333</v>
      </c>
      <c r="CO235" t="str">
        <f>IF(H235&gt;Tolerances!$C$15, "High Sat", "Low Sat")</f>
        <v>High Sat</v>
      </c>
      <c r="CP235" t="str">
        <f>IF(CM235&lt;Tolerances!$D$15, "High EL", "Low EL")</f>
        <v>High EL</v>
      </c>
      <c r="CQ235" t="str">
        <f t="shared" si="27"/>
        <v>Loyalist</v>
      </c>
      <c r="CR235" t="str">
        <f>IF(AND(CM235&lt;Tolerances!$D$19,'Respondent data Original'!H781&gt;Tolerances!$C$19),"Enthusiast",IF(AND(CM235&gt;Tolerances!$D$20,'Respondent data Original'!H781&lt;Tolerances!$C$20),"Agitator"))</f>
        <v>Enthusiast</v>
      </c>
    </row>
    <row r="236" spans="1:96">
      <c r="A236">
        <v>977</v>
      </c>
      <c r="B236" t="s">
        <v>70</v>
      </c>
      <c r="C236">
        <v>3</v>
      </c>
      <c r="D236">
        <v>2</v>
      </c>
      <c r="E236">
        <v>14</v>
      </c>
      <c r="F236">
        <v>2</v>
      </c>
      <c r="G236">
        <v>5</v>
      </c>
      <c r="H236">
        <v>11</v>
      </c>
      <c r="J236">
        <v>11</v>
      </c>
      <c r="L236">
        <v>11</v>
      </c>
      <c r="N236">
        <v>11</v>
      </c>
      <c r="P236">
        <v>5</v>
      </c>
      <c r="Q236">
        <v>1</v>
      </c>
      <c r="R236">
        <v>2</v>
      </c>
      <c r="S236">
        <v>1</v>
      </c>
      <c r="T236">
        <v>1</v>
      </c>
      <c r="U236">
        <v>1</v>
      </c>
      <c r="V236">
        <v>1</v>
      </c>
      <c r="W236">
        <v>2</v>
      </c>
      <c r="X236">
        <v>1</v>
      </c>
      <c r="Y236">
        <v>1</v>
      </c>
      <c r="Z236">
        <v>2</v>
      </c>
      <c r="AA236">
        <v>1</v>
      </c>
      <c r="AB236">
        <v>1</v>
      </c>
      <c r="AC236">
        <v>2</v>
      </c>
      <c r="AD236">
        <v>2</v>
      </c>
      <c r="AE236">
        <v>1</v>
      </c>
      <c r="AF236">
        <v>11</v>
      </c>
      <c r="AG236">
        <v>1</v>
      </c>
      <c r="AH236">
        <v>2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3</v>
      </c>
      <c r="AQ236">
        <v>1</v>
      </c>
      <c r="AR236">
        <v>1</v>
      </c>
      <c r="AS236">
        <v>1</v>
      </c>
      <c r="AT236">
        <v>1</v>
      </c>
      <c r="AU236">
        <v>2</v>
      </c>
      <c r="AV236">
        <v>1</v>
      </c>
      <c r="AW236">
        <v>9</v>
      </c>
      <c r="AX236">
        <v>6</v>
      </c>
      <c r="AY236">
        <v>7</v>
      </c>
      <c r="AZ236">
        <v>7</v>
      </c>
      <c r="BA236">
        <v>6</v>
      </c>
      <c r="BB236">
        <v>6</v>
      </c>
      <c r="BC236">
        <v>6</v>
      </c>
      <c r="BD236">
        <v>9</v>
      </c>
      <c r="BE236">
        <v>6</v>
      </c>
      <c r="BF236">
        <v>1</v>
      </c>
      <c r="BG236">
        <v>12</v>
      </c>
      <c r="BH236">
        <v>3</v>
      </c>
      <c r="BI236">
        <v>12</v>
      </c>
      <c r="BJ236">
        <v>12</v>
      </c>
      <c r="BK236">
        <v>3</v>
      </c>
      <c r="BL236">
        <v>3</v>
      </c>
      <c r="BM236">
        <v>1</v>
      </c>
      <c r="BN236">
        <v>1</v>
      </c>
      <c r="BO236">
        <v>4</v>
      </c>
      <c r="BP236">
        <v>7</v>
      </c>
      <c r="BQ236">
        <v>5</v>
      </c>
      <c r="BR236">
        <v>2</v>
      </c>
      <c r="BX236">
        <v>2</v>
      </c>
      <c r="CF236">
        <v>16</v>
      </c>
      <c r="CH236">
        <f t="shared" si="21"/>
        <v>2</v>
      </c>
      <c r="CI236" s="1">
        <f t="shared" si="22"/>
        <v>3.4444444444444446</v>
      </c>
      <c r="CJ236">
        <f t="shared" si="23"/>
        <v>3</v>
      </c>
      <c r="CK236">
        <f t="shared" si="24"/>
        <v>3</v>
      </c>
      <c r="CL236" s="1">
        <f t="shared" si="25"/>
        <v>6.4444444444444446</v>
      </c>
      <c r="CM236" s="1">
        <f t="shared" si="26"/>
        <v>12.888888888888889</v>
      </c>
      <c r="CO236" t="str">
        <f>IF(H236&gt;Tolerances!$C$15, "High Sat", "Low Sat")</f>
        <v>High Sat</v>
      </c>
      <c r="CP236" t="str">
        <f>IF(CM236&lt;Tolerances!$D$15, "High EL", "Low EL")</f>
        <v>Low EL</v>
      </c>
      <c r="CQ236" t="str">
        <f t="shared" si="27"/>
        <v>Mercenary</v>
      </c>
      <c r="CR236" t="b">
        <f>IF(AND(CM236&lt;Tolerances!$D$19,'Respondent data Original'!H790&gt;Tolerances!$C$19),"Enthusiast",IF(AND(CM236&gt;Tolerances!$D$20,'Respondent data Original'!H790&lt;Tolerances!$C$20),"Agitator"))</f>
        <v>0</v>
      </c>
    </row>
    <row r="237" spans="1:96">
      <c r="A237">
        <v>979</v>
      </c>
      <c r="B237" t="s">
        <v>70</v>
      </c>
      <c r="C237">
        <v>4</v>
      </c>
      <c r="D237">
        <v>1</v>
      </c>
      <c r="E237">
        <v>14</v>
      </c>
      <c r="F237">
        <v>2</v>
      </c>
      <c r="G237">
        <v>5</v>
      </c>
      <c r="H237">
        <v>9</v>
      </c>
      <c r="J237">
        <v>9</v>
      </c>
      <c r="L237">
        <v>9</v>
      </c>
      <c r="N237">
        <v>10</v>
      </c>
      <c r="P237">
        <v>6</v>
      </c>
      <c r="Q237">
        <v>1</v>
      </c>
      <c r="S237">
        <v>2</v>
      </c>
      <c r="T237">
        <v>2</v>
      </c>
      <c r="U237">
        <v>2</v>
      </c>
      <c r="V237">
        <v>4</v>
      </c>
      <c r="X237">
        <v>2</v>
      </c>
      <c r="Y237">
        <v>2</v>
      </c>
      <c r="AA237">
        <v>2</v>
      </c>
      <c r="AB237">
        <v>3</v>
      </c>
      <c r="AC237">
        <v>1</v>
      </c>
      <c r="AD237">
        <v>5</v>
      </c>
      <c r="AE237">
        <v>5</v>
      </c>
      <c r="AF237">
        <v>1</v>
      </c>
      <c r="AG237">
        <v>2</v>
      </c>
      <c r="AI237">
        <v>2</v>
      </c>
      <c r="AJ237">
        <v>1</v>
      </c>
      <c r="AK237">
        <v>2</v>
      </c>
      <c r="AL237">
        <v>3</v>
      </c>
      <c r="AN237">
        <v>2</v>
      </c>
      <c r="AO237">
        <v>2</v>
      </c>
      <c r="AQ237">
        <v>2</v>
      </c>
      <c r="AR237">
        <v>4</v>
      </c>
      <c r="AS237">
        <v>1</v>
      </c>
      <c r="AU237">
        <v>4</v>
      </c>
      <c r="AV237">
        <v>3</v>
      </c>
      <c r="AW237">
        <v>8</v>
      </c>
      <c r="AX237">
        <v>11</v>
      </c>
      <c r="AY237">
        <v>8</v>
      </c>
      <c r="AZ237">
        <v>8</v>
      </c>
      <c r="BA237">
        <v>6</v>
      </c>
      <c r="BB237">
        <v>8</v>
      </c>
      <c r="BC237">
        <v>6</v>
      </c>
      <c r="BD237">
        <v>11</v>
      </c>
      <c r="BE237">
        <v>3</v>
      </c>
      <c r="BF237">
        <v>1</v>
      </c>
      <c r="BG237">
        <v>12</v>
      </c>
      <c r="BH237">
        <v>3</v>
      </c>
      <c r="BI237">
        <v>12</v>
      </c>
      <c r="BJ237">
        <v>12</v>
      </c>
      <c r="BK237">
        <v>4</v>
      </c>
      <c r="BL237">
        <v>3</v>
      </c>
      <c r="BM237">
        <v>3</v>
      </c>
      <c r="BN237">
        <v>2</v>
      </c>
      <c r="BO237">
        <v>4</v>
      </c>
      <c r="BP237">
        <v>5</v>
      </c>
      <c r="BQ237">
        <v>7</v>
      </c>
      <c r="BX237">
        <v>1</v>
      </c>
      <c r="BY237">
        <v>6</v>
      </c>
      <c r="BZ237">
        <v>3</v>
      </c>
      <c r="CA237">
        <v>8</v>
      </c>
      <c r="CF237">
        <v>13</v>
      </c>
      <c r="CH237">
        <f t="shared" si="21"/>
        <v>1</v>
      </c>
      <c r="CI237" s="1">
        <f t="shared" si="22"/>
        <v>3.8333333333333335</v>
      </c>
      <c r="CJ237">
        <f t="shared" si="23"/>
        <v>3</v>
      </c>
      <c r="CK237">
        <f t="shared" si="24"/>
        <v>3</v>
      </c>
      <c r="CL237" s="1">
        <f t="shared" si="25"/>
        <v>6.8333333333333339</v>
      </c>
      <c r="CM237" s="1">
        <f t="shared" si="26"/>
        <v>6.8333333333333339</v>
      </c>
      <c r="CO237" t="str">
        <f>IF(H237&gt;Tolerances!$C$15, "High Sat", "Low Sat")</f>
        <v>High Sat</v>
      </c>
      <c r="CP237" t="str">
        <f>IF(CM237&lt;Tolerances!$D$15, "High EL", "Low EL")</f>
        <v>High EL</v>
      </c>
      <c r="CQ237" t="str">
        <f t="shared" si="27"/>
        <v>Loyalist</v>
      </c>
      <c r="CR237" t="b">
        <f>IF(AND(CM237&lt;Tolerances!$D$19,'Respondent data Original'!H792&gt;Tolerances!$C$19),"Enthusiast",IF(AND(CM237&gt;Tolerances!$D$20,'Respondent data Original'!H792&lt;Tolerances!$C$20),"Agitator"))</f>
        <v>0</v>
      </c>
    </row>
    <row r="238" spans="1:96">
      <c r="A238">
        <v>983</v>
      </c>
      <c r="B238" t="s">
        <v>70</v>
      </c>
      <c r="C238">
        <v>3</v>
      </c>
      <c r="D238">
        <v>1</v>
      </c>
      <c r="E238">
        <v>14</v>
      </c>
      <c r="F238">
        <v>2</v>
      </c>
      <c r="G238">
        <v>4</v>
      </c>
      <c r="H238">
        <v>6</v>
      </c>
      <c r="J238">
        <v>6</v>
      </c>
      <c r="L238">
        <v>6</v>
      </c>
      <c r="N238">
        <v>3</v>
      </c>
      <c r="P238">
        <v>5</v>
      </c>
      <c r="Q238">
        <v>1</v>
      </c>
      <c r="R238">
        <v>2</v>
      </c>
      <c r="S238">
        <v>1</v>
      </c>
      <c r="T238">
        <v>2</v>
      </c>
      <c r="U238">
        <v>3</v>
      </c>
      <c r="V238">
        <v>2</v>
      </c>
      <c r="W238">
        <v>3</v>
      </c>
      <c r="X238">
        <v>1</v>
      </c>
      <c r="Y238">
        <v>3</v>
      </c>
      <c r="Z238">
        <v>5</v>
      </c>
      <c r="AA238">
        <v>2</v>
      </c>
      <c r="AB238">
        <v>3</v>
      </c>
      <c r="AC238">
        <v>3</v>
      </c>
      <c r="AD238">
        <v>3</v>
      </c>
      <c r="AE238">
        <v>4</v>
      </c>
      <c r="AF238">
        <v>1</v>
      </c>
      <c r="AG238">
        <v>5</v>
      </c>
      <c r="AH238">
        <v>4</v>
      </c>
      <c r="AI238">
        <v>3</v>
      </c>
      <c r="AJ238">
        <v>4</v>
      </c>
      <c r="AK238">
        <v>3</v>
      </c>
      <c r="AL238">
        <v>4</v>
      </c>
      <c r="AM238">
        <v>5</v>
      </c>
      <c r="AN238">
        <v>3</v>
      </c>
      <c r="AO238">
        <v>3</v>
      </c>
      <c r="AQ238">
        <v>4</v>
      </c>
      <c r="AR238">
        <v>5</v>
      </c>
      <c r="AS238">
        <v>4</v>
      </c>
      <c r="AU238">
        <v>4</v>
      </c>
      <c r="AV238">
        <v>2</v>
      </c>
      <c r="AW238">
        <v>7</v>
      </c>
      <c r="AX238">
        <v>11</v>
      </c>
      <c r="AY238">
        <v>8</v>
      </c>
      <c r="AZ238">
        <v>7</v>
      </c>
      <c r="BA238">
        <v>8</v>
      </c>
      <c r="BB238">
        <v>7</v>
      </c>
      <c r="BC238">
        <v>3</v>
      </c>
      <c r="BD238">
        <v>11</v>
      </c>
      <c r="BE238">
        <v>1</v>
      </c>
      <c r="BF238">
        <v>8</v>
      </c>
      <c r="BG238">
        <v>12</v>
      </c>
      <c r="BH238">
        <v>12</v>
      </c>
      <c r="BI238">
        <v>12</v>
      </c>
      <c r="BJ238">
        <v>12</v>
      </c>
      <c r="BK238">
        <v>3</v>
      </c>
      <c r="BL238">
        <v>1</v>
      </c>
      <c r="BO238">
        <v>5</v>
      </c>
      <c r="BP238">
        <v>6</v>
      </c>
      <c r="BQ238">
        <v>3</v>
      </c>
      <c r="BR238">
        <v>2</v>
      </c>
      <c r="BS238">
        <v>4</v>
      </c>
      <c r="BT238">
        <v>7</v>
      </c>
      <c r="BU238">
        <v>8</v>
      </c>
      <c r="BV238">
        <v>1</v>
      </c>
      <c r="BX238">
        <v>2</v>
      </c>
      <c r="CF238">
        <v>16</v>
      </c>
      <c r="CH238">
        <f t="shared" si="21"/>
        <v>2</v>
      </c>
      <c r="CI238" s="1">
        <f t="shared" si="22"/>
        <v>3.5</v>
      </c>
      <c r="CJ238">
        <f t="shared" si="23"/>
        <v>1</v>
      </c>
      <c r="CK238">
        <f t="shared" si="24"/>
        <v>5</v>
      </c>
      <c r="CL238" s="1">
        <f t="shared" si="25"/>
        <v>8.5</v>
      </c>
      <c r="CM238" s="1">
        <f t="shared" si="26"/>
        <v>17</v>
      </c>
      <c r="CO238" t="str">
        <f>IF(H238&gt;Tolerances!$C$15, "High Sat", "Low Sat")</f>
        <v>Low Sat</v>
      </c>
      <c r="CP238" t="str">
        <f>IF(CM238&lt;Tolerances!$D$15, "High EL", "Low EL")</f>
        <v>Low EL</v>
      </c>
      <c r="CQ238" t="str">
        <f t="shared" si="27"/>
        <v>Defector</v>
      </c>
      <c r="CR238" t="b">
        <f>IF(AND(CM238&lt;Tolerances!$D$19,'Respondent data Original'!H796&gt;Tolerances!$C$19),"Enthusiast",IF(AND(CM238&gt;Tolerances!$D$20,'Respondent data Original'!H796&lt;Tolerances!$C$20),"Agitator"))</f>
        <v>0</v>
      </c>
    </row>
    <row r="239" spans="1:96">
      <c r="A239">
        <v>1048</v>
      </c>
      <c r="B239" t="s">
        <v>70</v>
      </c>
      <c r="C239">
        <v>3</v>
      </c>
      <c r="D239">
        <v>1</v>
      </c>
      <c r="E239">
        <v>14</v>
      </c>
      <c r="F239">
        <v>1</v>
      </c>
      <c r="G239">
        <v>2</v>
      </c>
      <c r="H239">
        <v>8</v>
      </c>
      <c r="J239">
        <v>8</v>
      </c>
      <c r="L239">
        <v>7</v>
      </c>
      <c r="N239">
        <v>7</v>
      </c>
      <c r="P239">
        <v>1</v>
      </c>
      <c r="Q239">
        <v>3</v>
      </c>
      <c r="R239">
        <v>3</v>
      </c>
      <c r="S239">
        <v>3</v>
      </c>
      <c r="T239">
        <v>3</v>
      </c>
      <c r="U239">
        <v>3</v>
      </c>
      <c r="V239">
        <v>3</v>
      </c>
      <c r="W239">
        <v>3</v>
      </c>
      <c r="X239">
        <v>3</v>
      </c>
      <c r="Y239">
        <v>3</v>
      </c>
      <c r="Z239">
        <v>3</v>
      </c>
      <c r="AA239">
        <v>3</v>
      </c>
      <c r="AB239">
        <v>3</v>
      </c>
      <c r="AC239">
        <v>3</v>
      </c>
      <c r="AD239">
        <v>3</v>
      </c>
      <c r="AE239">
        <v>3</v>
      </c>
      <c r="AF239">
        <v>7</v>
      </c>
      <c r="AG239">
        <v>3</v>
      </c>
      <c r="AH239">
        <v>3</v>
      </c>
      <c r="AI239">
        <v>3</v>
      </c>
      <c r="AJ239">
        <v>3</v>
      </c>
      <c r="AK239">
        <v>4</v>
      </c>
      <c r="AL239">
        <v>3</v>
      </c>
      <c r="AM239">
        <v>4</v>
      </c>
      <c r="AN239">
        <v>3</v>
      </c>
      <c r="AO239">
        <v>3</v>
      </c>
      <c r="AP239">
        <v>4</v>
      </c>
      <c r="AQ239">
        <v>3</v>
      </c>
      <c r="AR239">
        <v>3</v>
      </c>
      <c r="AS239">
        <v>3</v>
      </c>
      <c r="AT239">
        <v>4</v>
      </c>
      <c r="AU239">
        <v>4</v>
      </c>
      <c r="AV239">
        <v>1</v>
      </c>
      <c r="AW239">
        <v>6</v>
      </c>
      <c r="AX239">
        <v>6</v>
      </c>
      <c r="AY239">
        <v>6</v>
      </c>
      <c r="AZ239">
        <v>5</v>
      </c>
      <c r="BA239">
        <v>6</v>
      </c>
      <c r="BB239">
        <v>4</v>
      </c>
      <c r="BC239">
        <v>4</v>
      </c>
      <c r="BD239">
        <v>9</v>
      </c>
      <c r="BE239">
        <v>6</v>
      </c>
      <c r="BF239">
        <v>7</v>
      </c>
      <c r="BG239">
        <v>7</v>
      </c>
      <c r="BH239">
        <v>6</v>
      </c>
      <c r="BI239">
        <v>6</v>
      </c>
      <c r="BJ239">
        <v>7</v>
      </c>
      <c r="BK239">
        <v>1</v>
      </c>
      <c r="BL239">
        <v>3</v>
      </c>
      <c r="BM239">
        <v>3</v>
      </c>
      <c r="BN239">
        <v>3</v>
      </c>
      <c r="BO239">
        <v>3</v>
      </c>
      <c r="BX239">
        <v>2</v>
      </c>
      <c r="CF239">
        <v>14</v>
      </c>
      <c r="CH239">
        <f t="shared" si="21"/>
        <v>2</v>
      </c>
      <c r="CI239" s="1">
        <f t="shared" si="22"/>
        <v>2.8888888888888888</v>
      </c>
      <c r="CJ239">
        <f t="shared" si="23"/>
        <v>3</v>
      </c>
      <c r="CK239">
        <f t="shared" si="24"/>
        <v>3</v>
      </c>
      <c r="CL239" s="1">
        <f t="shared" si="25"/>
        <v>5.8888888888888893</v>
      </c>
      <c r="CM239" s="1">
        <f t="shared" si="26"/>
        <v>11.777777777777779</v>
      </c>
      <c r="CO239" t="str">
        <f>IF(H239&gt;Tolerances!$C$15, "High Sat", "Low Sat")</f>
        <v>High Sat</v>
      </c>
      <c r="CP239" t="str">
        <f>IF(CM239&lt;Tolerances!$D$15, "High EL", "Low EL")</f>
        <v>Low EL</v>
      </c>
      <c r="CQ239" t="str">
        <f t="shared" si="27"/>
        <v>Mercenary</v>
      </c>
      <c r="CR239" t="b">
        <f>IF(AND(CM239&lt;Tolerances!$D$19,'Respondent data Original'!H803&gt;Tolerances!$C$19),"Enthusiast",IF(AND(CM239&gt;Tolerances!$D$20,'Respondent data Original'!H803&lt;Tolerances!$C$20),"Agitator"))</f>
        <v>0</v>
      </c>
    </row>
    <row r="240" spans="1:96">
      <c r="A240">
        <v>1011</v>
      </c>
      <c r="B240" t="s">
        <v>70</v>
      </c>
      <c r="C240">
        <v>2</v>
      </c>
      <c r="D240">
        <v>2</v>
      </c>
      <c r="E240">
        <v>14</v>
      </c>
      <c r="F240">
        <v>2</v>
      </c>
      <c r="G240">
        <v>2</v>
      </c>
      <c r="H240">
        <v>11</v>
      </c>
      <c r="J240">
        <v>9</v>
      </c>
      <c r="L240">
        <v>9</v>
      </c>
      <c r="N240">
        <v>9</v>
      </c>
      <c r="P240">
        <v>2</v>
      </c>
      <c r="Q240">
        <v>2</v>
      </c>
      <c r="R240">
        <v>1</v>
      </c>
      <c r="S240">
        <v>1</v>
      </c>
      <c r="T240">
        <v>2</v>
      </c>
      <c r="U240">
        <v>1</v>
      </c>
      <c r="V240">
        <v>2</v>
      </c>
      <c r="W240">
        <v>2</v>
      </c>
      <c r="X240">
        <v>2</v>
      </c>
      <c r="Y240">
        <v>2</v>
      </c>
      <c r="Z240">
        <v>3</v>
      </c>
      <c r="AA240">
        <v>2</v>
      </c>
      <c r="AB240">
        <v>3</v>
      </c>
      <c r="AC240">
        <v>3</v>
      </c>
      <c r="AD240">
        <v>4</v>
      </c>
      <c r="AE240">
        <v>2</v>
      </c>
      <c r="AF240">
        <v>5</v>
      </c>
      <c r="AG240">
        <v>1</v>
      </c>
      <c r="AH240">
        <v>1</v>
      </c>
      <c r="AI240">
        <v>1</v>
      </c>
      <c r="AJ240">
        <v>2</v>
      </c>
      <c r="AK240">
        <v>2</v>
      </c>
      <c r="AM240">
        <v>5</v>
      </c>
      <c r="AN240">
        <v>1</v>
      </c>
      <c r="AO240">
        <v>2</v>
      </c>
      <c r="AQ240">
        <v>2</v>
      </c>
      <c r="AR240">
        <v>4</v>
      </c>
      <c r="AS240">
        <v>3</v>
      </c>
      <c r="AT240">
        <v>2</v>
      </c>
      <c r="AU240">
        <v>2</v>
      </c>
      <c r="AV240">
        <v>3</v>
      </c>
      <c r="AW240">
        <v>6</v>
      </c>
      <c r="AX240">
        <v>7</v>
      </c>
      <c r="AY240">
        <v>9</v>
      </c>
      <c r="AZ240">
        <v>6</v>
      </c>
      <c r="BA240">
        <v>7</v>
      </c>
      <c r="BB240">
        <v>4</v>
      </c>
      <c r="BC240">
        <v>4</v>
      </c>
      <c r="BD240">
        <v>11</v>
      </c>
      <c r="BE240">
        <v>1</v>
      </c>
      <c r="BF240">
        <v>12</v>
      </c>
      <c r="BG240">
        <v>12</v>
      </c>
      <c r="BH240">
        <v>12</v>
      </c>
      <c r="BI240">
        <v>12</v>
      </c>
      <c r="BJ240">
        <v>12</v>
      </c>
      <c r="BK240">
        <v>1</v>
      </c>
      <c r="BL240">
        <v>4</v>
      </c>
      <c r="BM240">
        <v>3</v>
      </c>
      <c r="BN240">
        <v>2</v>
      </c>
      <c r="BO240">
        <v>1</v>
      </c>
      <c r="BX240">
        <v>2</v>
      </c>
      <c r="CF240">
        <v>12</v>
      </c>
      <c r="CH240">
        <f t="shared" si="21"/>
        <v>2</v>
      </c>
      <c r="CI240" s="1">
        <f t="shared" si="22"/>
        <v>3.0555555555555554</v>
      </c>
      <c r="CJ240">
        <f t="shared" si="23"/>
        <v>4</v>
      </c>
      <c r="CK240">
        <f t="shared" si="24"/>
        <v>2</v>
      </c>
      <c r="CL240" s="1">
        <f t="shared" si="25"/>
        <v>5.0555555555555554</v>
      </c>
      <c r="CM240" s="1">
        <f t="shared" si="26"/>
        <v>10.111111111111111</v>
      </c>
      <c r="CO240" t="str">
        <f>IF(H240&gt;Tolerances!$C$15, "High Sat", "Low Sat")</f>
        <v>High Sat</v>
      </c>
      <c r="CP240" t="str">
        <f>IF(CM240&lt;Tolerances!$D$15, "High EL", "Low EL")</f>
        <v>High EL</v>
      </c>
      <c r="CQ240" t="str">
        <f t="shared" si="27"/>
        <v>Loyalist</v>
      </c>
      <c r="CR240" t="b">
        <f>IF(AND(CM240&lt;Tolerances!$D$19,'Respondent data Original'!H817&gt;Tolerances!$C$19),"Enthusiast",IF(AND(CM240&gt;Tolerances!$D$20,'Respondent data Original'!H817&lt;Tolerances!$C$20),"Agitator"))</f>
        <v>0</v>
      </c>
    </row>
    <row r="241" spans="1:96">
      <c r="A241">
        <v>1012</v>
      </c>
      <c r="B241" t="s">
        <v>70</v>
      </c>
      <c r="C241">
        <v>2</v>
      </c>
      <c r="D241">
        <v>1</v>
      </c>
      <c r="E241">
        <v>14</v>
      </c>
      <c r="F241">
        <v>2</v>
      </c>
      <c r="G241">
        <v>5</v>
      </c>
      <c r="H241">
        <v>8</v>
      </c>
      <c r="J241">
        <v>8</v>
      </c>
      <c r="L241">
        <v>9</v>
      </c>
      <c r="N241">
        <v>8</v>
      </c>
      <c r="P241">
        <v>4</v>
      </c>
      <c r="Q241">
        <v>2</v>
      </c>
      <c r="R241">
        <v>4</v>
      </c>
      <c r="S241">
        <v>2</v>
      </c>
      <c r="T241">
        <v>2</v>
      </c>
      <c r="U241">
        <v>2</v>
      </c>
      <c r="V241">
        <v>2</v>
      </c>
      <c r="W241">
        <v>4</v>
      </c>
      <c r="X241">
        <v>2</v>
      </c>
      <c r="Y241">
        <v>3</v>
      </c>
      <c r="Z241">
        <v>3</v>
      </c>
      <c r="AA241">
        <v>2</v>
      </c>
      <c r="AB241">
        <v>3</v>
      </c>
      <c r="AC241">
        <v>4</v>
      </c>
      <c r="AD241">
        <v>2</v>
      </c>
      <c r="AE241">
        <v>3</v>
      </c>
      <c r="AF241">
        <v>4</v>
      </c>
      <c r="AG241">
        <v>2</v>
      </c>
      <c r="AI241">
        <v>3</v>
      </c>
      <c r="AJ241">
        <v>2</v>
      </c>
      <c r="AK241">
        <v>2</v>
      </c>
      <c r="AL241">
        <v>3</v>
      </c>
      <c r="AM241">
        <v>4</v>
      </c>
      <c r="AN241">
        <v>3</v>
      </c>
      <c r="AO241">
        <v>3</v>
      </c>
      <c r="AP241">
        <v>4</v>
      </c>
      <c r="AQ241">
        <v>3</v>
      </c>
      <c r="AR241">
        <v>3</v>
      </c>
      <c r="AS241">
        <v>3</v>
      </c>
      <c r="AT241">
        <v>4</v>
      </c>
      <c r="AU241">
        <v>3</v>
      </c>
      <c r="AV241">
        <v>1</v>
      </c>
      <c r="AW241">
        <v>7</v>
      </c>
      <c r="AX241">
        <v>4</v>
      </c>
      <c r="AY241">
        <v>8</v>
      </c>
      <c r="AZ241">
        <v>7</v>
      </c>
      <c r="BA241">
        <v>7</v>
      </c>
      <c r="BB241">
        <v>5</v>
      </c>
      <c r="BC241">
        <v>5</v>
      </c>
      <c r="BD241">
        <v>9</v>
      </c>
      <c r="BE241">
        <v>3</v>
      </c>
      <c r="BF241">
        <v>6</v>
      </c>
      <c r="BG241">
        <v>12</v>
      </c>
      <c r="BH241">
        <v>7</v>
      </c>
      <c r="BI241">
        <v>12</v>
      </c>
      <c r="BJ241">
        <v>12</v>
      </c>
      <c r="BK241">
        <v>2</v>
      </c>
      <c r="BL241">
        <v>4</v>
      </c>
      <c r="BM241">
        <v>3</v>
      </c>
      <c r="BN241">
        <v>3</v>
      </c>
      <c r="BO241">
        <v>4</v>
      </c>
      <c r="BP241">
        <v>7</v>
      </c>
      <c r="BQ241">
        <v>3</v>
      </c>
      <c r="BR241">
        <v>2</v>
      </c>
      <c r="BS241">
        <v>6</v>
      </c>
      <c r="BX241">
        <v>1</v>
      </c>
      <c r="BY241">
        <v>5</v>
      </c>
      <c r="BZ241">
        <v>6</v>
      </c>
      <c r="CA241">
        <v>4</v>
      </c>
      <c r="CB241">
        <v>1</v>
      </c>
      <c r="CC241">
        <v>3</v>
      </c>
      <c r="CF241">
        <v>18</v>
      </c>
      <c r="CH241">
        <f t="shared" si="21"/>
        <v>1</v>
      </c>
      <c r="CI241" s="1">
        <f t="shared" si="22"/>
        <v>3.0555555555555554</v>
      </c>
      <c r="CJ241">
        <f t="shared" si="23"/>
        <v>4</v>
      </c>
      <c r="CK241">
        <f t="shared" si="24"/>
        <v>2</v>
      </c>
      <c r="CL241" s="1">
        <f t="shared" si="25"/>
        <v>5.0555555555555554</v>
      </c>
      <c r="CM241" s="1">
        <f t="shared" si="26"/>
        <v>5.0555555555555554</v>
      </c>
      <c r="CO241" t="str">
        <f>IF(H241&gt;Tolerances!$C$15, "High Sat", "Low Sat")</f>
        <v>High Sat</v>
      </c>
      <c r="CP241" t="str">
        <f>IF(CM241&lt;Tolerances!$D$15, "High EL", "Low EL")</f>
        <v>High EL</v>
      </c>
      <c r="CQ241" t="str">
        <f t="shared" si="27"/>
        <v>Loyalist</v>
      </c>
      <c r="CR241" t="b">
        <f>IF(AND(CM241&lt;Tolerances!$D$19,'Respondent data Original'!H818&gt;Tolerances!$C$19),"Enthusiast",IF(AND(CM241&gt;Tolerances!$D$20,'Respondent data Original'!H818&lt;Tolerances!$C$20),"Agitator"))</f>
        <v>0</v>
      </c>
    </row>
    <row r="242" spans="1:96">
      <c r="A242">
        <v>1021</v>
      </c>
      <c r="B242" t="s">
        <v>70</v>
      </c>
      <c r="C242">
        <v>3</v>
      </c>
      <c r="D242">
        <v>1</v>
      </c>
      <c r="E242">
        <v>14</v>
      </c>
      <c r="F242">
        <v>2</v>
      </c>
      <c r="G242">
        <v>3</v>
      </c>
      <c r="H242">
        <v>10</v>
      </c>
      <c r="J242">
        <v>6</v>
      </c>
      <c r="L242">
        <v>5</v>
      </c>
      <c r="N242">
        <v>7</v>
      </c>
      <c r="P242">
        <v>5</v>
      </c>
      <c r="Q242">
        <v>1</v>
      </c>
      <c r="R242">
        <v>1</v>
      </c>
      <c r="S242">
        <v>1</v>
      </c>
      <c r="T242">
        <v>2</v>
      </c>
      <c r="U242">
        <v>1</v>
      </c>
      <c r="V242">
        <v>2</v>
      </c>
      <c r="W242">
        <v>2</v>
      </c>
      <c r="X242">
        <v>1</v>
      </c>
      <c r="Y242">
        <v>2</v>
      </c>
      <c r="Z242">
        <v>4</v>
      </c>
      <c r="AA242">
        <v>1</v>
      </c>
      <c r="AB242">
        <v>2</v>
      </c>
      <c r="AC242">
        <v>4</v>
      </c>
      <c r="AD242">
        <v>5</v>
      </c>
      <c r="AE242">
        <v>5</v>
      </c>
      <c r="AF242">
        <v>1</v>
      </c>
      <c r="AG242">
        <v>3</v>
      </c>
      <c r="AH242">
        <v>3</v>
      </c>
      <c r="AI242">
        <v>2</v>
      </c>
      <c r="AJ242">
        <v>2</v>
      </c>
      <c r="AK242">
        <v>2</v>
      </c>
      <c r="AL242">
        <v>5</v>
      </c>
      <c r="AM242">
        <v>5</v>
      </c>
      <c r="AN242">
        <v>2</v>
      </c>
      <c r="AO242">
        <v>2</v>
      </c>
      <c r="AP242">
        <v>4</v>
      </c>
      <c r="AQ242">
        <v>4</v>
      </c>
      <c r="AR242">
        <v>5</v>
      </c>
      <c r="AS242">
        <v>3</v>
      </c>
      <c r="AT242">
        <v>5</v>
      </c>
      <c r="AU242">
        <v>4</v>
      </c>
      <c r="AV242">
        <v>3</v>
      </c>
      <c r="AW242">
        <v>5</v>
      </c>
      <c r="AX242">
        <v>11</v>
      </c>
      <c r="AY242">
        <v>10</v>
      </c>
      <c r="AZ242">
        <v>10</v>
      </c>
      <c r="BA242">
        <v>9</v>
      </c>
      <c r="BB242">
        <v>5</v>
      </c>
      <c r="BC242">
        <v>4</v>
      </c>
      <c r="BD242">
        <v>7</v>
      </c>
      <c r="BE242">
        <v>1</v>
      </c>
      <c r="BF242">
        <v>9</v>
      </c>
      <c r="BG242">
        <v>10</v>
      </c>
      <c r="BH242">
        <v>3</v>
      </c>
      <c r="BI242">
        <v>12</v>
      </c>
      <c r="BJ242">
        <v>12</v>
      </c>
      <c r="BK242">
        <v>3</v>
      </c>
      <c r="BL242">
        <v>2</v>
      </c>
      <c r="BM242">
        <v>2</v>
      </c>
      <c r="BN242">
        <v>1</v>
      </c>
      <c r="BO242">
        <v>2</v>
      </c>
      <c r="BP242">
        <v>6</v>
      </c>
      <c r="BQ242">
        <v>3</v>
      </c>
      <c r="BR242">
        <v>7</v>
      </c>
      <c r="BS242">
        <v>4</v>
      </c>
      <c r="BX242">
        <v>2</v>
      </c>
      <c r="CF242">
        <v>17</v>
      </c>
      <c r="CH242">
        <f t="shared" si="21"/>
        <v>2</v>
      </c>
      <c r="CI242" s="1">
        <f t="shared" si="22"/>
        <v>3.4444444444444446</v>
      </c>
      <c r="CJ242">
        <f t="shared" si="23"/>
        <v>2</v>
      </c>
      <c r="CK242">
        <f t="shared" si="24"/>
        <v>4</v>
      </c>
      <c r="CL242" s="1">
        <f t="shared" si="25"/>
        <v>7.4444444444444446</v>
      </c>
      <c r="CM242" s="1">
        <f t="shared" si="26"/>
        <v>14.888888888888889</v>
      </c>
      <c r="CO242" t="str">
        <f>IF(H242&gt;Tolerances!$C$5, "High Sat", "Low Sat")</f>
        <v>High Sat</v>
      </c>
      <c r="CP242" t="str">
        <f>IF(CM242&lt;Tolerances!$D$5, "High EL", "Low EL")</f>
        <v>Low EL</v>
      </c>
      <c r="CQ242" t="str">
        <f t="shared" si="27"/>
        <v>Mercenary</v>
      </c>
      <c r="CR242" t="b">
        <f>IF(AND(CM242&lt;Tolerances!$D$9,'Respondent data Original'!H827&gt;Tolerances!$C$9),"Enthusiast",IF(AND(CM242&gt;Tolerances!$D$10,'Respondent data Original'!H827&lt;Tolerances!$C$10),"Agitator"))</f>
        <v>0</v>
      </c>
    </row>
    <row r="243" spans="1:96">
      <c r="A243">
        <v>1025</v>
      </c>
      <c r="B243" t="s">
        <v>70</v>
      </c>
      <c r="C243">
        <v>4</v>
      </c>
      <c r="D243">
        <v>1</v>
      </c>
      <c r="E243">
        <v>14</v>
      </c>
      <c r="F243">
        <v>2</v>
      </c>
      <c r="G243">
        <v>3</v>
      </c>
      <c r="H243">
        <v>10</v>
      </c>
      <c r="J243">
        <v>10</v>
      </c>
      <c r="L243">
        <v>10</v>
      </c>
      <c r="N243">
        <v>10</v>
      </c>
      <c r="P243">
        <v>6</v>
      </c>
      <c r="Q243">
        <v>1</v>
      </c>
      <c r="R243">
        <v>1</v>
      </c>
      <c r="S243">
        <v>1</v>
      </c>
      <c r="T243">
        <v>4</v>
      </c>
      <c r="U243">
        <v>4</v>
      </c>
      <c r="V243">
        <v>1</v>
      </c>
      <c r="W243">
        <v>4</v>
      </c>
      <c r="X243">
        <v>1</v>
      </c>
      <c r="Y243">
        <v>1</v>
      </c>
      <c r="Z243">
        <v>4</v>
      </c>
      <c r="AA243">
        <v>1</v>
      </c>
      <c r="AB243">
        <v>4</v>
      </c>
      <c r="AC243">
        <v>4</v>
      </c>
      <c r="AD243">
        <v>5</v>
      </c>
      <c r="AE243">
        <v>4</v>
      </c>
      <c r="AF243">
        <v>2</v>
      </c>
      <c r="AG243">
        <v>1</v>
      </c>
      <c r="AH243">
        <v>1</v>
      </c>
      <c r="AI243">
        <v>1</v>
      </c>
      <c r="AJ243">
        <v>1</v>
      </c>
      <c r="AK243">
        <v>3</v>
      </c>
      <c r="AL243">
        <v>3</v>
      </c>
      <c r="AM243">
        <v>3</v>
      </c>
      <c r="AN243">
        <v>1</v>
      </c>
      <c r="AO243">
        <v>2</v>
      </c>
      <c r="AP243">
        <v>3</v>
      </c>
      <c r="AQ243">
        <v>3</v>
      </c>
      <c r="AS243">
        <v>3</v>
      </c>
      <c r="AT243">
        <v>1</v>
      </c>
      <c r="AU243">
        <v>3</v>
      </c>
      <c r="AV243">
        <v>1</v>
      </c>
      <c r="AW243">
        <v>8</v>
      </c>
      <c r="AX243">
        <v>8</v>
      </c>
      <c r="AY243">
        <v>8</v>
      </c>
      <c r="AZ243">
        <v>6</v>
      </c>
      <c r="BA243">
        <v>9</v>
      </c>
      <c r="BB243">
        <v>7</v>
      </c>
      <c r="BC243">
        <v>7</v>
      </c>
      <c r="BD243">
        <v>9</v>
      </c>
      <c r="BE243">
        <v>1</v>
      </c>
      <c r="BF243">
        <v>12</v>
      </c>
      <c r="BG243">
        <v>12</v>
      </c>
      <c r="BH243">
        <v>12</v>
      </c>
      <c r="BI243">
        <v>12</v>
      </c>
      <c r="BJ243">
        <v>12</v>
      </c>
      <c r="BK243">
        <v>1</v>
      </c>
      <c r="BL243">
        <v>4</v>
      </c>
      <c r="BM243">
        <v>4</v>
      </c>
      <c r="BN243">
        <v>3</v>
      </c>
      <c r="BO243">
        <v>10</v>
      </c>
      <c r="BX243">
        <v>1</v>
      </c>
      <c r="BY243">
        <v>1</v>
      </c>
      <c r="BZ243">
        <v>7</v>
      </c>
      <c r="CA243">
        <v>6</v>
      </c>
      <c r="CB243">
        <v>2</v>
      </c>
      <c r="CC243">
        <v>5</v>
      </c>
      <c r="CF243">
        <v>17</v>
      </c>
      <c r="CH243">
        <f t="shared" si="21"/>
        <v>1</v>
      </c>
      <c r="CI243" s="1">
        <f t="shared" si="22"/>
        <v>3.5</v>
      </c>
      <c r="CJ243">
        <f t="shared" si="23"/>
        <v>4</v>
      </c>
      <c r="CK243">
        <f t="shared" si="24"/>
        <v>2</v>
      </c>
      <c r="CL243" s="1">
        <f t="shared" si="25"/>
        <v>5.5</v>
      </c>
      <c r="CM243" s="1">
        <f t="shared" si="26"/>
        <v>5.5</v>
      </c>
      <c r="CO243" t="str">
        <f>IF(H243&gt;Tolerances!$C$5, "High Sat", "Low Sat")</f>
        <v>High Sat</v>
      </c>
      <c r="CP243" t="str">
        <f>IF(CM243&lt;Tolerances!$D$5, "High EL", "Low EL")</f>
        <v>High EL</v>
      </c>
      <c r="CQ243" t="str">
        <f t="shared" si="27"/>
        <v>Loyalist</v>
      </c>
      <c r="CR243" t="b">
        <f>IF(AND(CM243&lt;Tolerances!$D$9,'Respondent data Original'!H830&gt;Tolerances!$C$9),"Enthusiast",IF(AND(CM243&gt;Tolerances!$D$10,'Respondent data Original'!H830&lt;Tolerances!$C$10),"Agitator"))</f>
        <v>0</v>
      </c>
    </row>
    <row r="244" spans="1:96">
      <c r="A244">
        <v>1082</v>
      </c>
      <c r="B244" t="s">
        <v>70</v>
      </c>
      <c r="C244">
        <v>3</v>
      </c>
      <c r="D244">
        <v>1</v>
      </c>
      <c r="E244">
        <v>14</v>
      </c>
      <c r="F244">
        <v>1</v>
      </c>
      <c r="G244">
        <v>2</v>
      </c>
      <c r="H244">
        <v>6</v>
      </c>
      <c r="J244">
        <v>6</v>
      </c>
      <c r="L244">
        <v>6</v>
      </c>
      <c r="N244">
        <v>6</v>
      </c>
      <c r="P244">
        <v>5</v>
      </c>
      <c r="Q244">
        <v>3</v>
      </c>
      <c r="R244">
        <v>3</v>
      </c>
      <c r="S244">
        <v>2</v>
      </c>
      <c r="T244">
        <v>3</v>
      </c>
      <c r="U244">
        <v>3</v>
      </c>
      <c r="V244">
        <v>2</v>
      </c>
      <c r="W244">
        <v>3</v>
      </c>
      <c r="X244">
        <v>2</v>
      </c>
      <c r="Y244">
        <v>2</v>
      </c>
      <c r="Z244">
        <v>3</v>
      </c>
      <c r="AA244">
        <v>3</v>
      </c>
      <c r="AB244">
        <v>3</v>
      </c>
      <c r="AC244">
        <v>3</v>
      </c>
      <c r="AD244">
        <v>3</v>
      </c>
      <c r="AE244">
        <v>3</v>
      </c>
      <c r="AF244">
        <v>6</v>
      </c>
      <c r="AG244">
        <v>3</v>
      </c>
      <c r="AH244">
        <v>3</v>
      </c>
      <c r="AI244">
        <v>3</v>
      </c>
      <c r="AJ244">
        <v>3</v>
      </c>
      <c r="AK244">
        <v>3</v>
      </c>
      <c r="AL244">
        <v>3</v>
      </c>
      <c r="AM244">
        <v>3</v>
      </c>
      <c r="AN244">
        <v>3</v>
      </c>
      <c r="AO244">
        <v>3</v>
      </c>
      <c r="AP244">
        <v>3</v>
      </c>
      <c r="AQ244">
        <v>3</v>
      </c>
      <c r="AR244">
        <v>3</v>
      </c>
      <c r="AS244">
        <v>3</v>
      </c>
      <c r="AT244">
        <v>3</v>
      </c>
      <c r="AU244">
        <v>3</v>
      </c>
      <c r="AV244">
        <v>1</v>
      </c>
      <c r="AW244">
        <v>5</v>
      </c>
      <c r="AX244">
        <v>5</v>
      </c>
      <c r="AY244">
        <v>5</v>
      </c>
      <c r="AZ244">
        <v>5</v>
      </c>
      <c r="BA244">
        <v>5</v>
      </c>
      <c r="BB244">
        <v>5</v>
      </c>
      <c r="BC244">
        <v>5</v>
      </c>
      <c r="BD244">
        <v>5</v>
      </c>
      <c r="BE244">
        <v>5</v>
      </c>
      <c r="BF244">
        <v>6</v>
      </c>
      <c r="BG244">
        <v>6</v>
      </c>
      <c r="BH244">
        <v>6</v>
      </c>
      <c r="BI244">
        <v>6</v>
      </c>
      <c r="BJ244">
        <v>6</v>
      </c>
      <c r="BK244">
        <v>1</v>
      </c>
      <c r="BL244">
        <v>2</v>
      </c>
      <c r="BM244">
        <v>2</v>
      </c>
      <c r="BN244">
        <v>2</v>
      </c>
      <c r="BO244">
        <v>10</v>
      </c>
      <c r="BX244">
        <v>2</v>
      </c>
      <c r="CF244">
        <v>21</v>
      </c>
      <c r="CH244">
        <f t="shared" si="21"/>
        <v>2</v>
      </c>
      <c r="CI244" s="1">
        <f t="shared" si="22"/>
        <v>2.5</v>
      </c>
      <c r="CJ244">
        <f t="shared" si="23"/>
        <v>2</v>
      </c>
      <c r="CK244">
        <f t="shared" si="24"/>
        <v>4</v>
      </c>
      <c r="CL244" s="1">
        <f t="shared" si="25"/>
        <v>6.5</v>
      </c>
      <c r="CM244" s="1">
        <f t="shared" si="26"/>
        <v>13</v>
      </c>
      <c r="CO244" t="str">
        <f>IF(H244&gt;Tolerances!$C$5, "High Sat", "Low Sat")</f>
        <v>Low Sat</v>
      </c>
      <c r="CP244" t="str">
        <f>IF(CM244&lt;Tolerances!$D$5, "High EL", "Low EL")</f>
        <v>Low EL</v>
      </c>
      <c r="CQ244" t="str">
        <f t="shared" si="27"/>
        <v>Defector</v>
      </c>
      <c r="CR244" t="b">
        <f>IF(AND(CM244&lt;Tolerances!$D$9,'Respondent data Original'!H837&gt;Tolerances!$C$9),"Enthusiast",IF(AND(CM244&gt;Tolerances!$D$10,'Respondent data Original'!H837&lt;Tolerances!$C$10),"Agitator"))</f>
        <v>0</v>
      </c>
    </row>
    <row r="245" spans="1:96">
      <c r="A245">
        <v>1036</v>
      </c>
      <c r="B245" t="s">
        <v>70</v>
      </c>
      <c r="C245">
        <v>2</v>
      </c>
      <c r="D245">
        <v>1</v>
      </c>
      <c r="E245">
        <v>14</v>
      </c>
      <c r="F245">
        <v>2</v>
      </c>
      <c r="G245">
        <v>5</v>
      </c>
      <c r="H245">
        <v>5</v>
      </c>
      <c r="J245">
        <v>3</v>
      </c>
      <c r="L245">
        <v>3</v>
      </c>
      <c r="N245">
        <v>5</v>
      </c>
      <c r="P245">
        <v>3</v>
      </c>
      <c r="Q245">
        <v>1</v>
      </c>
      <c r="R245">
        <v>3</v>
      </c>
      <c r="S245">
        <v>1</v>
      </c>
      <c r="T245">
        <v>2</v>
      </c>
      <c r="U245">
        <v>1</v>
      </c>
      <c r="V245">
        <v>1</v>
      </c>
      <c r="W245">
        <v>3</v>
      </c>
      <c r="X245">
        <v>1</v>
      </c>
      <c r="Y245">
        <v>2</v>
      </c>
      <c r="Z245">
        <v>4</v>
      </c>
      <c r="AA245">
        <v>1</v>
      </c>
      <c r="AB245">
        <v>3</v>
      </c>
      <c r="AC245">
        <v>3</v>
      </c>
      <c r="AD245">
        <v>3</v>
      </c>
      <c r="AE245">
        <v>3</v>
      </c>
      <c r="AF245">
        <v>3</v>
      </c>
      <c r="AG245">
        <v>3</v>
      </c>
      <c r="AH245">
        <v>4</v>
      </c>
      <c r="AI245">
        <v>5</v>
      </c>
      <c r="AJ245">
        <v>3</v>
      </c>
      <c r="AK245">
        <v>4</v>
      </c>
      <c r="AL245">
        <v>5</v>
      </c>
      <c r="AM245">
        <v>5</v>
      </c>
      <c r="AN245">
        <v>5</v>
      </c>
      <c r="AO245">
        <v>4</v>
      </c>
      <c r="AP245">
        <v>5</v>
      </c>
      <c r="AQ245">
        <v>5</v>
      </c>
      <c r="AR245">
        <v>5</v>
      </c>
      <c r="AS245">
        <v>4</v>
      </c>
      <c r="AU245">
        <v>5</v>
      </c>
      <c r="AV245">
        <v>2</v>
      </c>
      <c r="AW245">
        <v>9</v>
      </c>
      <c r="AX245">
        <v>8</v>
      </c>
      <c r="AY245">
        <v>10</v>
      </c>
      <c r="AZ245">
        <v>6</v>
      </c>
      <c r="BA245">
        <v>9</v>
      </c>
      <c r="BB245">
        <v>8</v>
      </c>
      <c r="BC245">
        <v>9</v>
      </c>
      <c r="BD245">
        <v>11</v>
      </c>
      <c r="BE245">
        <v>4</v>
      </c>
      <c r="BF245">
        <v>9</v>
      </c>
      <c r="BG245">
        <v>5</v>
      </c>
      <c r="BH245">
        <v>7</v>
      </c>
      <c r="BI245">
        <v>11</v>
      </c>
      <c r="BJ245">
        <v>11</v>
      </c>
      <c r="BK245">
        <v>6</v>
      </c>
      <c r="BL245">
        <v>2</v>
      </c>
      <c r="BM245">
        <v>1</v>
      </c>
      <c r="BO245">
        <v>4</v>
      </c>
      <c r="BP245">
        <v>1</v>
      </c>
      <c r="BQ245">
        <v>2</v>
      </c>
      <c r="BR245">
        <v>6</v>
      </c>
      <c r="BS245">
        <v>3</v>
      </c>
      <c r="BX245">
        <v>3</v>
      </c>
      <c r="CF245">
        <v>17</v>
      </c>
      <c r="CH245">
        <f t="shared" si="21"/>
        <v>3</v>
      </c>
      <c r="CI245" s="1">
        <f t="shared" si="22"/>
        <v>4.1111111111111107</v>
      </c>
      <c r="CJ245">
        <f t="shared" si="23"/>
        <v>2</v>
      </c>
      <c r="CK245">
        <f t="shared" si="24"/>
        <v>4</v>
      </c>
      <c r="CL245" s="1">
        <f t="shared" si="25"/>
        <v>8.1111111111111107</v>
      </c>
      <c r="CM245" s="1">
        <f t="shared" si="26"/>
        <v>24.333333333333332</v>
      </c>
      <c r="CO245" t="str">
        <f>IF(H245&gt;Tolerances!$C$15, "High Sat", "Low Sat")</f>
        <v>Low Sat</v>
      </c>
      <c r="CP245" t="str">
        <f>IF(CM245&lt;Tolerances!$D$15, "High EL", "Low EL")</f>
        <v>Low EL</v>
      </c>
      <c r="CQ245" t="str">
        <f t="shared" si="27"/>
        <v>Defector</v>
      </c>
      <c r="CR245" t="b">
        <f>IF(AND(CM245&lt;Tolerances!$D$19,'Respondent data Original'!H839&gt;Tolerances!$C$19),"Enthusiast",IF(AND(CM245&gt;Tolerances!$D$20,'Respondent data Original'!H839&lt;Tolerances!$C$20),"Agitator"))</f>
        <v>0</v>
      </c>
    </row>
    <row r="246" spans="1:96">
      <c r="A246">
        <v>1121</v>
      </c>
      <c r="B246" t="s">
        <v>70</v>
      </c>
      <c r="C246">
        <v>2</v>
      </c>
      <c r="D246">
        <v>1</v>
      </c>
      <c r="E246">
        <v>14</v>
      </c>
      <c r="F246">
        <v>1</v>
      </c>
      <c r="G246">
        <v>3</v>
      </c>
      <c r="H246">
        <v>9</v>
      </c>
      <c r="J246">
        <v>9</v>
      </c>
      <c r="L246">
        <v>9</v>
      </c>
      <c r="N246">
        <v>10</v>
      </c>
      <c r="P246">
        <v>4</v>
      </c>
      <c r="Q246">
        <v>1</v>
      </c>
      <c r="R246">
        <v>3</v>
      </c>
      <c r="S246">
        <v>1</v>
      </c>
      <c r="T246">
        <v>3</v>
      </c>
      <c r="U246">
        <v>1</v>
      </c>
      <c r="V246">
        <v>3</v>
      </c>
      <c r="W246">
        <v>3</v>
      </c>
      <c r="X246">
        <v>1</v>
      </c>
      <c r="Y246">
        <v>3</v>
      </c>
      <c r="Z246">
        <v>1</v>
      </c>
      <c r="AA246">
        <v>1</v>
      </c>
      <c r="AB246">
        <v>1</v>
      </c>
      <c r="AC246">
        <v>1</v>
      </c>
      <c r="AD246">
        <v>4</v>
      </c>
      <c r="AE246">
        <v>1</v>
      </c>
      <c r="AF246">
        <v>1</v>
      </c>
      <c r="AG246">
        <v>1</v>
      </c>
      <c r="AH246">
        <v>4</v>
      </c>
      <c r="AI246">
        <v>1</v>
      </c>
      <c r="AJ246">
        <v>1</v>
      </c>
      <c r="AK246">
        <v>1</v>
      </c>
      <c r="AL246">
        <v>3</v>
      </c>
      <c r="AM246">
        <v>4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4</v>
      </c>
      <c r="AU246">
        <v>1</v>
      </c>
      <c r="AV246">
        <v>1</v>
      </c>
      <c r="AW246">
        <v>8</v>
      </c>
      <c r="AX246">
        <v>9</v>
      </c>
      <c r="AY246">
        <v>9</v>
      </c>
      <c r="AZ246">
        <v>9</v>
      </c>
      <c r="BA246">
        <v>9</v>
      </c>
      <c r="BB246">
        <v>9</v>
      </c>
      <c r="BC246">
        <v>9</v>
      </c>
      <c r="BD246">
        <v>11</v>
      </c>
      <c r="BE246">
        <v>9</v>
      </c>
      <c r="BF246">
        <v>12</v>
      </c>
      <c r="BG246">
        <v>12</v>
      </c>
      <c r="BH246">
        <v>12</v>
      </c>
      <c r="BI246">
        <v>12</v>
      </c>
      <c r="BJ246">
        <v>12</v>
      </c>
      <c r="BK246">
        <v>1</v>
      </c>
      <c r="BL246">
        <v>3</v>
      </c>
      <c r="BM246">
        <v>2</v>
      </c>
      <c r="BN246">
        <v>2</v>
      </c>
      <c r="BO246">
        <v>5</v>
      </c>
      <c r="BP246">
        <v>7</v>
      </c>
      <c r="BQ246">
        <v>4</v>
      </c>
      <c r="BR246">
        <v>3</v>
      </c>
      <c r="BX246">
        <v>1</v>
      </c>
      <c r="BY246">
        <v>5</v>
      </c>
      <c r="BZ246">
        <v>6</v>
      </c>
      <c r="CA246">
        <v>7</v>
      </c>
      <c r="CB246">
        <v>1</v>
      </c>
      <c r="CC246">
        <v>3</v>
      </c>
      <c r="CF246">
        <v>13</v>
      </c>
      <c r="CH246">
        <f t="shared" si="21"/>
        <v>1</v>
      </c>
      <c r="CI246" s="1">
        <f t="shared" si="22"/>
        <v>4.5555555555555554</v>
      </c>
      <c r="CJ246">
        <f t="shared" si="23"/>
        <v>3</v>
      </c>
      <c r="CK246">
        <f t="shared" si="24"/>
        <v>3</v>
      </c>
      <c r="CL246" s="1">
        <f t="shared" si="25"/>
        <v>7.5555555555555554</v>
      </c>
      <c r="CM246" s="1">
        <f t="shared" si="26"/>
        <v>7.5555555555555554</v>
      </c>
      <c r="CO246" t="str">
        <f>IF(H246&gt;Tolerances!$C$5, "High Sat", "Low Sat")</f>
        <v>High Sat</v>
      </c>
      <c r="CP246" t="str">
        <f>IF(CM246&lt;Tolerances!$D$5, "High EL", "Low EL")</f>
        <v>High EL</v>
      </c>
      <c r="CQ246" t="str">
        <f t="shared" si="27"/>
        <v>Loyalist</v>
      </c>
      <c r="CR246" t="b">
        <f>IF(AND(CM246&lt;Tolerances!$D$9,'Respondent data Original'!H867&gt;Tolerances!$C$9),"Enthusiast",IF(AND(CM246&gt;Tolerances!$D$10,'Respondent data Original'!H867&lt;Tolerances!$C$10),"Agitator"))</f>
        <v>0</v>
      </c>
    </row>
    <row r="247" spans="1:96">
      <c r="A247">
        <v>1076</v>
      </c>
      <c r="B247" t="s">
        <v>70</v>
      </c>
      <c r="C247">
        <v>1</v>
      </c>
      <c r="D247">
        <v>2</v>
      </c>
      <c r="E247">
        <v>14</v>
      </c>
      <c r="F247">
        <v>2</v>
      </c>
      <c r="G247">
        <v>3</v>
      </c>
      <c r="H247">
        <v>11</v>
      </c>
      <c r="J247">
        <v>8</v>
      </c>
      <c r="L247">
        <v>8</v>
      </c>
      <c r="N247">
        <v>7</v>
      </c>
      <c r="P247">
        <v>2</v>
      </c>
      <c r="Q247">
        <v>1</v>
      </c>
      <c r="R247">
        <v>1</v>
      </c>
      <c r="S247">
        <v>1</v>
      </c>
      <c r="T247">
        <v>2</v>
      </c>
      <c r="U247">
        <v>2</v>
      </c>
      <c r="V247">
        <v>3</v>
      </c>
      <c r="W247">
        <v>3</v>
      </c>
      <c r="X247">
        <v>1</v>
      </c>
      <c r="Y247">
        <v>4</v>
      </c>
      <c r="Z247">
        <v>3</v>
      </c>
      <c r="AA247">
        <v>2</v>
      </c>
      <c r="AB247">
        <v>3</v>
      </c>
      <c r="AC247">
        <v>3</v>
      </c>
      <c r="AD247">
        <v>5</v>
      </c>
      <c r="AE247">
        <v>4</v>
      </c>
      <c r="AF247">
        <v>1</v>
      </c>
      <c r="AG247">
        <v>2</v>
      </c>
      <c r="AH247">
        <v>1</v>
      </c>
      <c r="AI247">
        <v>1</v>
      </c>
      <c r="AJ247">
        <v>2</v>
      </c>
      <c r="AK247">
        <v>3</v>
      </c>
      <c r="AL247">
        <v>3</v>
      </c>
      <c r="AM247">
        <v>3</v>
      </c>
      <c r="AN247">
        <v>1</v>
      </c>
      <c r="AP247">
        <v>2</v>
      </c>
      <c r="AQ247">
        <v>3</v>
      </c>
      <c r="AR247">
        <v>3</v>
      </c>
      <c r="AS247">
        <v>2</v>
      </c>
      <c r="AU247">
        <v>4</v>
      </c>
      <c r="AV247">
        <v>1</v>
      </c>
      <c r="AW247">
        <v>6</v>
      </c>
      <c r="AX247">
        <v>6</v>
      </c>
      <c r="AY247">
        <v>8</v>
      </c>
      <c r="AZ247">
        <v>9</v>
      </c>
      <c r="BA247">
        <v>9</v>
      </c>
      <c r="BB247">
        <v>3</v>
      </c>
      <c r="BC247">
        <v>1</v>
      </c>
      <c r="BD247">
        <v>11</v>
      </c>
      <c r="BE247">
        <v>1</v>
      </c>
      <c r="BF247">
        <v>12</v>
      </c>
      <c r="BG247">
        <v>12</v>
      </c>
      <c r="BH247">
        <v>12</v>
      </c>
      <c r="BI247">
        <v>12</v>
      </c>
      <c r="BJ247">
        <v>12</v>
      </c>
      <c r="BK247">
        <v>1</v>
      </c>
      <c r="BL247">
        <v>4</v>
      </c>
      <c r="BM247">
        <v>1</v>
      </c>
      <c r="BN247">
        <v>1</v>
      </c>
      <c r="BO247">
        <v>6</v>
      </c>
      <c r="BP247">
        <v>1</v>
      </c>
      <c r="BQ247">
        <v>7</v>
      </c>
      <c r="BR247">
        <v>5</v>
      </c>
      <c r="BS247">
        <v>2</v>
      </c>
      <c r="BX247">
        <v>3</v>
      </c>
      <c r="CF247">
        <v>13</v>
      </c>
      <c r="CH247">
        <f t="shared" si="21"/>
        <v>3</v>
      </c>
      <c r="CI247" s="1">
        <f t="shared" si="22"/>
        <v>3</v>
      </c>
      <c r="CJ247">
        <f t="shared" si="23"/>
        <v>4</v>
      </c>
      <c r="CK247">
        <f t="shared" si="24"/>
        <v>2</v>
      </c>
      <c r="CL247" s="1">
        <f t="shared" si="25"/>
        <v>5</v>
      </c>
      <c r="CM247" s="1">
        <f t="shared" si="26"/>
        <v>15</v>
      </c>
      <c r="CO247" t="str">
        <f>IF(H247&gt;Tolerances!$C$5, "High Sat", "Low Sat")</f>
        <v>High Sat</v>
      </c>
      <c r="CP247" t="str">
        <f>IF(CM247&lt;Tolerances!$D$5, "High EL", "Low EL")</f>
        <v>Low EL</v>
      </c>
      <c r="CQ247" t="str">
        <f t="shared" si="27"/>
        <v>Mercenary</v>
      </c>
      <c r="CR247" t="b">
        <f>IF(AND(CM247&lt;Tolerances!$D$9,'Respondent data Original'!H871&gt;Tolerances!$C$9),"Enthusiast",IF(AND(CM247&gt;Tolerances!$D$10,'Respondent data Original'!H871&lt;Tolerances!$C$10),"Agitator"))</f>
        <v>0</v>
      </c>
    </row>
    <row r="248" spans="1:96">
      <c r="A248">
        <v>1136</v>
      </c>
      <c r="B248" t="s">
        <v>70</v>
      </c>
      <c r="C248">
        <v>2</v>
      </c>
      <c r="D248">
        <v>1</v>
      </c>
      <c r="E248">
        <v>14</v>
      </c>
      <c r="F248">
        <v>2</v>
      </c>
      <c r="G248">
        <v>2</v>
      </c>
      <c r="H248">
        <v>7</v>
      </c>
      <c r="J248">
        <v>6</v>
      </c>
      <c r="L248">
        <v>7</v>
      </c>
      <c r="N248">
        <v>8</v>
      </c>
      <c r="P248">
        <v>2</v>
      </c>
      <c r="Q248">
        <v>1</v>
      </c>
      <c r="R248">
        <v>3</v>
      </c>
      <c r="S248">
        <v>1</v>
      </c>
      <c r="T248">
        <v>2</v>
      </c>
      <c r="U248">
        <v>2</v>
      </c>
      <c r="V248">
        <v>3</v>
      </c>
      <c r="W248">
        <v>4</v>
      </c>
      <c r="X248">
        <v>1</v>
      </c>
      <c r="Y248">
        <v>3</v>
      </c>
      <c r="Z248">
        <v>4</v>
      </c>
      <c r="AA248">
        <v>2</v>
      </c>
      <c r="AB248">
        <v>4</v>
      </c>
      <c r="AC248">
        <v>1</v>
      </c>
      <c r="AD248">
        <v>2</v>
      </c>
      <c r="AE248">
        <v>3</v>
      </c>
      <c r="AF248">
        <v>9</v>
      </c>
      <c r="AG248">
        <v>1</v>
      </c>
      <c r="AH248">
        <v>3</v>
      </c>
      <c r="AI248">
        <v>5</v>
      </c>
      <c r="AJ248">
        <v>3</v>
      </c>
      <c r="AK248">
        <v>2</v>
      </c>
      <c r="AL248">
        <v>3</v>
      </c>
      <c r="AM248">
        <v>4</v>
      </c>
      <c r="AN248">
        <v>4</v>
      </c>
      <c r="AO248">
        <v>3</v>
      </c>
      <c r="AP248">
        <v>3</v>
      </c>
      <c r="AQ248">
        <v>4</v>
      </c>
      <c r="AR248">
        <v>4</v>
      </c>
      <c r="AS248">
        <v>1</v>
      </c>
      <c r="AT248">
        <v>3</v>
      </c>
      <c r="AU248">
        <v>3</v>
      </c>
      <c r="AV248">
        <v>2</v>
      </c>
      <c r="AW248">
        <v>10</v>
      </c>
      <c r="AX248">
        <v>6</v>
      </c>
      <c r="AY248">
        <v>7</v>
      </c>
      <c r="AZ248">
        <v>8</v>
      </c>
      <c r="BA248">
        <v>8</v>
      </c>
      <c r="BB248">
        <v>7</v>
      </c>
      <c r="BC248">
        <v>5</v>
      </c>
      <c r="BD248">
        <v>7</v>
      </c>
      <c r="BE248">
        <v>3</v>
      </c>
      <c r="BF248">
        <v>3</v>
      </c>
      <c r="BG248">
        <v>12</v>
      </c>
      <c r="BH248">
        <v>7</v>
      </c>
      <c r="BI248">
        <v>12</v>
      </c>
      <c r="BJ248">
        <v>12</v>
      </c>
      <c r="BK248">
        <v>2</v>
      </c>
      <c r="BL248">
        <v>2</v>
      </c>
      <c r="BM248">
        <v>1</v>
      </c>
      <c r="BO248">
        <v>3</v>
      </c>
      <c r="BP248">
        <v>7</v>
      </c>
      <c r="BX248">
        <v>3</v>
      </c>
      <c r="CF248">
        <v>15</v>
      </c>
      <c r="CH248">
        <f t="shared" si="21"/>
        <v>3</v>
      </c>
      <c r="CI248" s="1">
        <f t="shared" si="22"/>
        <v>3.3888888888888888</v>
      </c>
      <c r="CJ248">
        <f t="shared" si="23"/>
        <v>2</v>
      </c>
      <c r="CK248">
        <f t="shared" si="24"/>
        <v>4</v>
      </c>
      <c r="CL248" s="1">
        <f t="shared" si="25"/>
        <v>7.3888888888888893</v>
      </c>
      <c r="CM248" s="1">
        <f t="shared" si="26"/>
        <v>22.166666666666668</v>
      </c>
      <c r="CO248" t="str">
        <f>IF(H248&gt;Tolerances!$C$5, "High Sat", "Low Sat")</f>
        <v>Low Sat</v>
      </c>
      <c r="CP248" t="str">
        <f>IF(CM248&lt;Tolerances!$D$5, "High EL", "Low EL")</f>
        <v>Low EL</v>
      </c>
      <c r="CQ248" t="str">
        <f t="shared" si="27"/>
        <v>Defector</v>
      </c>
      <c r="CR248" t="b">
        <f>IF(AND(CM248&lt;Tolerances!$D$9,'Respondent data Original'!H919&gt;Tolerances!$C$9),"Enthusiast",IF(AND(CM248&gt;Tolerances!$D$10,'Respondent data Original'!H919&lt;Tolerances!$C$10),"Agitator"))</f>
        <v>0</v>
      </c>
    </row>
    <row r="249" spans="1:96">
      <c r="A249">
        <v>1151</v>
      </c>
      <c r="B249" t="s">
        <v>70</v>
      </c>
      <c r="C249">
        <v>4</v>
      </c>
      <c r="D249">
        <v>1</v>
      </c>
      <c r="E249">
        <v>14</v>
      </c>
      <c r="F249">
        <v>2</v>
      </c>
      <c r="G249">
        <v>5</v>
      </c>
      <c r="H249">
        <v>10</v>
      </c>
      <c r="J249">
        <v>11</v>
      </c>
      <c r="L249">
        <v>11</v>
      </c>
      <c r="N249">
        <v>9</v>
      </c>
      <c r="P249">
        <v>2</v>
      </c>
      <c r="Q249">
        <v>1</v>
      </c>
      <c r="S249">
        <v>1</v>
      </c>
      <c r="T249">
        <v>1</v>
      </c>
      <c r="U249">
        <v>2</v>
      </c>
      <c r="V249">
        <v>2</v>
      </c>
      <c r="W249">
        <v>5</v>
      </c>
      <c r="X249">
        <v>1</v>
      </c>
      <c r="Y249">
        <v>2</v>
      </c>
      <c r="AA249">
        <v>1</v>
      </c>
      <c r="AB249">
        <v>2</v>
      </c>
      <c r="AC249">
        <v>1</v>
      </c>
      <c r="AE249">
        <v>3</v>
      </c>
      <c r="AF249">
        <v>1</v>
      </c>
      <c r="AG249">
        <v>2</v>
      </c>
      <c r="AI249">
        <v>1</v>
      </c>
      <c r="AJ249">
        <v>1</v>
      </c>
      <c r="AK249">
        <v>1</v>
      </c>
      <c r="AL249">
        <v>3</v>
      </c>
      <c r="AN249">
        <v>1</v>
      </c>
      <c r="AO249">
        <v>2</v>
      </c>
      <c r="AQ249">
        <v>1</v>
      </c>
      <c r="AR249">
        <v>2</v>
      </c>
      <c r="AS249">
        <v>3</v>
      </c>
      <c r="AU249">
        <v>3</v>
      </c>
      <c r="AV249">
        <v>2</v>
      </c>
      <c r="AW249">
        <v>4</v>
      </c>
      <c r="AX249">
        <v>6</v>
      </c>
      <c r="AY249">
        <v>9</v>
      </c>
      <c r="AZ249">
        <v>6</v>
      </c>
      <c r="BA249">
        <v>9</v>
      </c>
      <c r="BB249">
        <v>5</v>
      </c>
      <c r="BC249">
        <v>2</v>
      </c>
      <c r="BD249">
        <v>6</v>
      </c>
      <c r="BE249">
        <v>1</v>
      </c>
      <c r="BF249">
        <v>3</v>
      </c>
      <c r="BG249">
        <v>12</v>
      </c>
      <c r="BH249">
        <v>2</v>
      </c>
      <c r="BI249">
        <v>12</v>
      </c>
      <c r="BJ249">
        <v>12</v>
      </c>
      <c r="BK249">
        <v>2</v>
      </c>
      <c r="BL249">
        <v>4</v>
      </c>
      <c r="BM249">
        <v>3</v>
      </c>
      <c r="BN249">
        <v>3</v>
      </c>
      <c r="BO249">
        <v>6</v>
      </c>
      <c r="BP249">
        <v>3</v>
      </c>
      <c r="BQ249">
        <v>7</v>
      </c>
      <c r="BR249">
        <v>4</v>
      </c>
      <c r="BX249">
        <v>1</v>
      </c>
      <c r="BY249">
        <v>5</v>
      </c>
      <c r="BZ249">
        <v>1</v>
      </c>
      <c r="CF249">
        <v>18</v>
      </c>
      <c r="CH249">
        <f t="shared" si="21"/>
        <v>1</v>
      </c>
      <c r="CI249" s="1">
        <f t="shared" si="22"/>
        <v>2.6666666666666665</v>
      </c>
      <c r="CJ249">
        <f t="shared" si="23"/>
        <v>4</v>
      </c>
      <c r="CK249">
        <f t="shared" si="24"/>
        <v>2</v>
      </c>
      <c r="CL249" s="1">
        <f t="shared" si="25"/>
        <v>4.6666666666666661</v>
      </c>
      <c r="CM249" s="1">
        <f t="shared" si="26"/>
        <v>4.6666666666666661</v>
      </c>
      <c r="CO249" t="str">
        <f>IF(H249&gt;Tolerances!$C$5, "High Sat", "Low Sat")</f>
        <v>High Sat</v>
      </c>
      <c r="CP249" t="str">
        <f>IF(CM249&lt;Tolerances!$D$5, "High EL", "Low EL")</f>
        <v>High EL</v>
      </c>
      <c r="CQ249" t="str">
        <f t="shared" si="27"/>
        <v>Loyalist</v>
      </c>
      <c r="CR249" t="b">
        <f>IF(AND(CM249&lt;Tolerances!$D$9,'Respondent data Original'!H929&gt;Tolerances!$C$9),"Enthusiast",IF(AND(CM249&gt;Tolerances!$D$10,'Respondent data Original'!H929&lt;Tolerances!$C$10),"Agitator"))</f>
        <v>0</v>
      </c>
    </row>
    <row r="250" spans="1:96">
      <c r="A250">
        <v>1153</v>
      </c>
      <c r="B250" t="s">
        <v>70</v>
      </c>
      <c r="C250">
        <v>4</v>
      </c>
      <c r="D250">
        <v>2</v>
      </c>
      <c r="E250">
        <v>14</v>
      </c>
      <c r="F250">
        <v>2</v>
      </c>
      <c r="G250">
        <v>3</v>
      </c>
      <c r="H250">
        <v>8</v>
      </c>
      <c r="J250">
        <v>10</v>
      </c>
      <c r="L250">
        <v>9</v>
      </c>
      <c r="N250">
        <v>8</v>
      </c>
      <c r="P250">
        <v>6</v>
      </c>
      <c r="Q250">
        <v>1</v>
      </c>
      <c r="R250">
        <v>3</v>
      </c>
      <c r="S250">
        <v>1</v>
      </c>
      <c r="T250">
        <v>3</v>
      </c>
      <c r="U250">
        <v>4</v>
      </c>
      <c r="V250">
        <v>2</v>
      </c>
      <c r="W250">
        <v>2</v>
      </c>
      <c r="X250">
        <v>1</v>
      </c>
      <c r="Y250">
        <v>3</v>
      </c>
      <c r="AA250">
        <v>2</v>
      </c>
      <c r="AB250">
        <v>3</v>
      </c>
      <c r="AC250">
        <v>3</v>
      </c>
      <c r="AE250">
        <v>4</v>
      </c>
      <c r="AF250">
        <v>1</v>
      </c>
      <c r="AG250">
        <v>1</v>
      </c>
      <c r="AH250">
        <v>3</v>
      </c>
      <c r="AI250">
        <v>2</v>
      </c>
      <c r="AJ250">
        <v>2</v>
      </c>
      <c r="AK250">
        <v>2</v>
      </c>
      <c r="AL250">
        <v>2</v>
      </c>
      <c r="AM250">
        <v>3</v>
      </c>
      <c r="AN250">
        <v>2</v>
      </c>
      <c r="AO250">
        <v>3</v>
      </c>
      <c r="AQ250">
        <v>2</v>
      </c>
      <c r="AR250">
        <v>3</v>
      </c>
      <c r="AS250">
        <v>3</v>
      </c>
      <c r="AU250">
        <v>3</v>
      </c>
      <c r="AV250">
        <v>1</v>
      </c>
      <c r="AW250">
        <v>5</v>
      </c>
      <c r="AX250">
        <v>7</v>
      </c>
      <c r="AY250">
        <v>7</v>
      </c>
      <c r="AZ250">
        <v>7</v>
      </c>
      <c r="BA250">
        <v>6</v>
      </c>
      <c r="BB250">
        <v>3</v>
      </c>
      <c r="BC250">
        <v>3</v>
      </c>
      <c r="BD250">
        <v>8</v>
      </c>
      <c r="BE250">
        <v>1</v>
      </c>
      <c r="BF250">
        <v>3</v>
      </c>
      <c r="BG250">
        <v>3</v>
      </c>
      <c r="BH250">
        <v>3</v>
      </c>
      <c r="BI250">
        <v>12</v>
      </c>
      <c r="BJ250">
        <v>12</v>
      </c>
      <c r="BK250">
        <v>1</v>
      </c>
      <c r="BL250">
        <v>5</v>
      </c>
      <c r="BM250">
        <v>3</v>
      </c>
      <c r="BN250">
        <v>3</v>
      </c>
      <c r="BO250">
        <v>10</v>
      </c>
      <c r="BX250">
        <v>1</v>
      </c>
      <c r="BY250">
        <v>6</v>
      </c>
      <c r="BZ250">
        <v>3</v>
      </c>
      <c r="CA250">
        <v>4</v>
      </c>
      <c r="CF250">
        <v>13</v>
      </c>
      <c r="CH250">
        <f t="shared" si="21"/>
        <v>1</v>
      </c>
      <c r="CI250" s="1">
        <f t="shared" si="22"/>
        <v>2.6111111111111112</v>
      </c>
      <c r="CJ250">
        <f t="shared" si="23"/>
        <v>5</v>
      </c>
      <c r="CK250">
        <f t="shared" si="24"/>
        <v>1</v>
      </c>
      <c r="CL250" s="1">
        <f t="shared" si="25"/>
        <v>3.6111111111111112</v>
      </c>
      <c r="CM250" s="1">
        <f t="shared" si="26"/>
        <v>3.6111111111111112</v>
      </c>
      <c r="CO250" t="str">
        <f>IF(H250&gt;Tolerances!$C$5, "High Sat", "Low Sat")</f>
        <v>High Sat</v>
      </c>
      <c r="CP250" t="str">
        <f>IF(CM250&lt;Tolerances!$D$5, "High EL", "Low EL")</f>
        <v>High EL</v>
      </c>
      <c r="CQ250" t="str">
        <f t="shared" si="27"/>
        <v>Loyalist</v>
      </c>
      <c r="CR250" t="str">
        <f>IF(AND(CM250&lt;Tolerances!$D$9,'Respondent data Original'!H930&gt;Tolerances!$C$9),"Enthusiast",IF(AND(CM250&gt;Tolerances!$D$10,'Respondent data Original'!H930&lt;Tolerances!$C$10),"Agitator"))</f>
        <v>Enthusiast</v>
      </c>
    </row>
    <row r="251" spans="1:96">
      <c r="A251">
        <v>1174</v>
      </c>
      <c r="B251" t="s">
        <v>70</v>
      </c>
      <c r="C251">
        <v>2</v>
      </c>
      <c r="D251">
        <v>1</v>
      </c>
      <c r="E251">
        <v>14</v>
      </c>
      <c r="F251">
        <v>2</v>
      </c>
      <c r="G251">
        <v>4</v>
      </c>
      <c r="H251">
        <v>10</v>
      </c>
      <c r="J251">
        <v>10</v>
      </c>
      <c r="L251">
        <v>11</v>
      </c>
      <c r="N251">
        <v>9</v>
      </c>
      <c r="P251">
        <v>3</v>
      </c>
      <c r="Q251">
        <v>2</v>
      </c>
      <c r="R251">
        <v>1</v>
      </c>
      <c r="S251">
        <v>1</v>
      </c>
      <c r="T251">
        <v>1</v>
      </c>
      <c r="U251">
        <v>3</v>
      </c>
      <c r="V251">
        <v>3</v>
      </c>
      <c r="W251">
        <v>2</v>
      </c>
      <c r="X251">
        <v>2</v>
      </c>
      <c r="Y251">
        <v>5</v>
      </c>
      <c r="Z251">
        <v>4</v>
      </c>
      <c r="AA251">
        <v>3</v>
      </c>
      <c r="AB251">
        <v>4</v>
      </c>
      <c r="AC251">
        <v>4</v>
      </c>
      <c r="AD251">
        <v>5</v>
      </c>
      <c r="AE251">
        <v>5</v>
      </c>
      <c r="AF251">
        <v>1</v>
      </c>
      <c r="AG251">
        <v>3</v>
      </c>
      <c r="AH251">
        <v>1</v>
      </c>
      <c r="AI251">
        <v>2</v>
      </c>
      <c r="AJ251">
        <v>1</v>
      </c>
      <c r="AK251">
        <v>4</v>
      </c>
      <c r="AL251">
        <v>1</v>
      </c>
      <c r="AM251">
        <v>3</v>
      </c>
      <c r="AN251">
        <v>2</v>
      </c>
      <c r="AO251">
        <v>4</v>
      </c>
      <c r="AP251">
        <v>3</v>
      </c>
      <c r="AQ251">
        <v>1</v>
      </c>
      <c r="AR251">
        <v>3</v>
      </c>
      <c r="AS251">
        <v>4</v>
      </c>
      <c r="AT251">
        <v>5</v>
      </c>
      <c r="AU251">
        <v>3</v>
      </c>
      <c r="AV251">
        <v>1</v>
      </c>
      <c r="AW251">
        <v>7</v>
      </c>
      <c r="AX251">
        <v>8</v>
      </c>
      <c r="AY251">
        <v>9</v>
      </c>
      <c r="AZ251">
        <v>7</v>
      </c>
      <c r="BA251">
        <v>8</v>
      </c>
      <c r="BB251">
        <v>9</v>
      </c>
      <c r="BC251">
        <v>7</v>
      </c>
      <c r="BD251">
        <v>11</v>
      </c>
      <c r="BE251">
        <v>1</v>
      </c>
      <c r="BF251">
        <v>2</v>
      </c>
      <c r="BG251">
        <v>12</v>
      </c>
      <c r="BH251">
        <v>12</v>
      </c>
      <c r="BI251">
        <v>12</v>
      </c>
      <c r="BJ251">
        <v>12</v>
      </c>
      <c r="BK251">
        <v>1</v>
      </c>
      <c r="BL251">
        <v>4</v>
      </c>
      <c r="BM251">
        <v>2</v>
      </c>
      <c r="BN251">
        <v>2</v>
      </c>
      <c r="BO251">
        <v>2</v>
      </c>
      <c r="BP251">
        <v>6</v>
      </c>
      <c r="BQ251">
        <v>3</v>
      </c>
      <c r="BR251">
        <v>1</v>
      </c>
      <c r="BS251">
        <v>7</v>
      </c>
      <c r="BT251">
        <v>4</v>
      </c>
      <c r="BX251">
        <v>1</v>
      </c>
      <c r="BY251">
        <v>5</v>
      </c>
      <c r="BZ251">
        <v>3</v>
      </c>
      <c r="CA251">
        <v>6</v>
      </c>
      <c r="CB251">
        <v>4</v>
      </c>
      <c r="CF251">
        <v>16</v>
      </c>
      <c r="CH251">
        <f t="shared" si="21"/>
        <v>1</v>
      </c>
      <c r="CI251" s="1">
        <f t="shared" si="22"/>
        <v>3.7222222222222223</v>
      </c>
      <c r="CJ251">
        <f t="shared" si="23"/>
        <v>4</v>
      </c>
      <c r="CK251">
        <f t="shared" si="24"/>
        <v>2</v>
      </c>
      <c r="CL251" s="1">
        <f t="shared" si="25"/>
        <v>5.7222222222222223</v>
      </c>
      <c r="CM251" s="1">
        <f t="shared" si="26"/>
        <v>5.7222222222222223</v>
      </c>
      <c r="CO251" t="str">
        <f>IF(H251&gt;Tolerances!$C$5, "High Sat", "Low Sat")</f>
        <v>High Sat</v>
      </c>
      <c r="CP251" t="str">
        <f>IF(CM251&lt;Tolerances!$D$5, "High EL", "Low EL")</f>
        <v>High EL</v>
      </c>
      <c r="CQ251" t="str">
        <f t="shared" si="27"/>
        <v>Loyalist</v>
      </c>
      <c r="CR251" t="b">
        <f>IF(AND(CM251&lt;Tolerances!$D$9,'Respondent data Original'!H947&gt;Tolerances!$C$9),"Enthusiast",IF(AND(CM251&gt;Tolerances!$D$10,'Respondent data Original'!H947&lt;Tolerances!$C$10),"Agitator"))</f>
        <v>0</v>
      </c>
    </row>
    <row r="252" spans="1:96">
      <c r="A252">
        <v>1191</v>
      </c>
      <c r="B252" t="s">
        <v>70</v>
      </c>
      <c r="C252">
        <v>3</v>
      </c>
      <c r="D252">
        <v>2</v>
      </c>
      <c r="E252">
        <v>14</v>
      </c>
      <c r="F252">
        <v>2</v>
      </c>
      <c r="G252">
        <v>5</v>
      </c>
      <c r="H252">
        <v>1</v>
      </c>
      <c r="J252">
        <v>1</v>
      </c>
      <c r="L252">
        <v>1</v>
      </c>
      <c r="N252">
        <v>1</v>
      </c>
      <c r="P252">
        <v>4</v>
      </c>
      <c r="Q252">
        <v>1</v>
      </c>
      <c r="R252">
        <v>1</v>
      </c>
      <c r="S252">
        <v>1</v>
      </c>
      <c r="T252">
        <v>1</v>
      </c>
      <c r="U252">
        <v>3</v>
      </c>
      <c r="V252">
        <v>1</v>
      </c>
      <c r="W252">
        <v>3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3</v>
      </c>
      <c r="AD252">
        <v>1</v>
      </c>
      <c r="AE252">
        <v>1</v>
      </c>
      <c r="AF252">
        <v>1</v>
      </c>
      <c r="AG252">
        <v>3</v>
      </c>
      <c r="AH252">
        <v>1</v>
      </c>
      <c r="AI252">
        <v>3</v>
      </c>
      <c r="AJ252">
        <v>3</v>
      </c>
      <c r="AK252">
        <v>3</v>
      </c>
      <c r="AL252">
        <v>5</v>
      </c>
      <c r="AM252">
        <v>5</v>
      </c>
      <c r="AN252">
        <v>5</v>
      </c>
      <c r="AO252">
        <v>2</v>
      </c>
      <c r="AP252">
        <v>3</v>
      </c>
      <c r="AQ252">
        <v>5</v>
      </c>
      <c r="AR252">
        <v>5</v>
      </c>
      <c r="AS252">
        <v>2</v>
      </c>
      <c r="AT252">
        <v>5</v>
      </c>
      <c r="AU252">
        <v>3</v>
      </c>
      <c r="AV252">
        <v>1</v>
      </c>
      <c r="AW252">
        <v>6</v>
      </c>
      <c r="AX252">
        <v>6</v>
      </c>
      <c r="AY252">
        <v>11</v>
      </c>
      <c r="AZ252">
        <v>6</v>
      </c>
      <c r="BA252">
        <v>11</v>
      </c>
      <c r="BB252">
        <v>6</v>
      </c>
      <c r="BC252">
        <v>6</v>
      </c>
      <c r="BD252">
        <v>11</v>
      </c>
      <c r="BE252">
        <v>6</v>
      </c>
      <c r="BF252">
        <v>11</v>
      </c>
      <c r="BG252">
        <v>12</v>
      </c>
      <c r="BH252">
        <v>11</v>
      </c>
      <c r="BI252">
        <v>11</v>
      </c>
      <c r="BJ252">
        <v>11</v>
      </c>
      <c r="BK252">
        <v>6</v>
      </c>
      <c r="BL252">
        <v>1</v>
      </c>
      <c r="BO252">
        <v>6</v>
      </c>
      <c r="BX252">
        <v>3</v>
      </c>
      <c r="CF252">
        <v>16</v>
      </c>
      <c r="CH252">
        <f t="shared" si="21"/>
        <v>3</v>
      </c>
      <c r="CI252" s="1">
        <f t="shared" si="22"/>
        <v>3.8333333333333335</v>
      </c>
      <c r="CJ252">
        <f t="shared" si="23"/>
        <v>1</v>
      </c>
      <c r="CK252">
        <f t="shared" si="24"/>
        <v>5</v>
      </c>
      <c r="CL252" s="1">
        <f t="shared" si="25"/>
        <v>8.8333333333333339</v>
      </c>
      <c r="CM252" s="1">
        <f t="shared" si="26"/>
        <v>26.5</v>
      </c>
      <c r="CO252" t="str">
        <f>IF(H252&gt;Tolerances!$C$15, "High Sat", "Low Sat")</f>
        <v>Low Sat</v>
      </c>
      <c r="CP252" t="str">
        <f>IF(CM252&lt;Tolerances!$D$15, "High EL", "Low EL")</f>
        <v>Low EL</v>
      </c>
      <c r="CQ252" t="str">
        <f t="shared" si="27"/>
        <v>Defector</v>
      </c>
      <c r="CR252" t="b">
        <f>IF(AND(CM252&lt;Tolerances!$D$19,'Respondent data Original'!H959&gt;Tolerances!$C$19),"Enthusiast",IF(AND(CM252&gt;Tolerances!$D$20,'Respondent data Original'!H959&lt;Tolerances!$C$20),"Agitator"))</f>
        <v>0</v>
      </c>
    </row>
    <row r="253" spans="1:96">
      <c r="A253">
        <v>1259</v>
      </c>
      <c r="B253" t="s">
        <v>70</v>
      </c>
      <c r="C253">
        <v>2</v>
      </c>
      <c r="D253">
        <v>1</v>
      </c>
      <c r="E253">
        <v>14</v>
      </c>
      <c r="F253">
        <v>1</v>
      </c>
      <c r="G253">
        <v>3</v>
      </c>
      <c r="H253">
        <v>5</v>
      </c>
      <c r="J253">
        <v>6</v>
      </c>
      <c r="L253">
        <v>3</v>
      </c>
      <c r="N253">
        <v>5</v>
      </c>
      <c r="P253">
        <v>2</v>
      </c>
      <c r="Q253">
        <v>3</v>
      </c>
      <c r="R253">
        <v>3</v>
      </c>
      <c r="S253">
        <v>2</v>
      </c>
      <c r="T253">
        <v>3</v>
      </c>
      <c r="U253">
        <v>1</v>
      </c>
      <c r="V253">
        <v>1</v>
      </c>
      <c r="W253">
        <v>4</v>
      </c>
      <c r="X253">
        <v>4</v>
      </c>
      <c r="Y253">
        <v>2</v>
      </c>
      <c r="Z253">
        <v>1</v>
      </c>
      <c r="AA253">
        <v>3</v>
      </c>
      <c r="AB253">
        <v>2</v>
      </c>
      <c r="AC253">
        <v>2</v>
      </c>
      <c r="AD253">
        <v>3</v>
      </c>
      <c r="AE253">
        <v>4</v>
      </c>
      <c r="AF253">
        <v>4</v>
      </c>
      <c r="AG253">
        <v>2</v>
      </c>
      <c r="AH253">
        <v>4</v>
      </c>
      <c r="AI253">
        <v>3</v>
      </c>
      <c r="AJ253">
        <v>2</v>
      </c>
      <c r="AK253">
        <v>2</v>
      </c>
      <c r="AL253">
        <v>4</v>
      </c>
      <c r="AM253">
        <v>2</v>
      </c>
      <c r="AN253">
        <v>3</v>
      </c>
      <c r="AO253">
        <v>5</v>
      </c>
      <c r="AP253">
        <v>1</v>
      </c>
      <c r="AQ253">
        <v>2</v>
      </c>
      <c r="AR253">
        <v>5</v>
      </c>
      <c r="AS253">
        <v>2</v>
      </c>
      <c r="AT253">
        <v>3</v>
      </c>
      <c r="AU253">
        <v>3</v>
      </c>
      <c r="AV253">
        <v>1</v>
      </c>
      <c r="AW253">
        <v>4</v>
      </c>
      <c r="AX253">
        <v>3</v>
      </c>
      <c r="AY253">
        <v>5</v>
      </c>
      <c r="AZ253">
        <v>2</v>
      </c>
      <c r="BA253">
        <v>5</v>
      </c>
      <c r="BB253">
        <v>4</v>
      </c>
      <c r="BC253">
        <v>6</v>
      </c>
      <c r="BD253">
        <v>2</v>
      </c>
      <c r="BE253">
        <v>3</v>
      </c>
      <c r="BF253">
        <v>1</v>
      </c>
      <c r="BG253">
        <v>2</v>
      </c>
      <c r="BH253">
        <v>3</v>
      </c>
      <c r="BI253">
        <v>3</v>
      </c>
      <c r="BJ253">
        <v>4</v>
      </c>
      <c r="BK253">
        <v>3</v>
      </c>
      <c r="BL253">
        <v>3</v>
      </c>
      <c r="BM253">
        <v>2</v>
      </c>
      <c r="BN253">
        <v>2</v>
      </c>
      <c r="BO253">
        <v>5</v>
      </c>
      <c r="BP253">
        <v>7</v>
      </c>
      <c r="BQ253">
        <v>3</v>
      </c>
      <c r="BX253">
        <v>2</v>
      </c>
      <c r="CF253">
        <v>12</v>
      </c>
      <c r="CH253">
        <f t="shared" si="21"/>
        <v>2</v>
      </c>
      <c r="CI253" s="1">
        <f t="shared" si="22"/>
        <v>1.8888888888888888</v>
      </c>
      <c r="CJ253">
        <f t="shared" si="23"/>
        <v>3</v>
      </c>
      <c r="CK253">
        <f t="shared" si="24"/>
        <v>3</v>
      </c>
      <c r="CL253" s="1">
        <f t="shared" si="25"/>
        <v>4.8888888888888893</v>
      </c>
      <c r="CM253" s="1">
        <f t="shared" si="26"/>
        <v>9.7777777777777786</v>
      </c>
      <c r="CO253" t="str">
        <f>IF(H253&gt;Tolerances!$C$15, "High Sat", "Low Sat")</f>
        <v>Low Sat</v>
      </c>
      <c r="CP253" t="str">
        <f>IF(CM253&lt;Tolerances!$D$15, "High EL", "Low EL")</f>
        <v>High EL</v>
      </c>
      <c r="CQ253" t="str">
        <f t="shared" si="27"/>
        <v>Hostage</v>
      </c>
      <c r="CR253" t="b">
        <f>IF(AND(CM253&lt;Tolerances!$D$19,'Respondent data Original'!H966&gt;Tolerances!$C$19),"Enthusiast",IF(AND(CM253&gt;Tolerances!$D$20,'Respondent data Original'!H966&lt;Tolerances!$C$20),"Agitator"))</f>
        <v>0</v>
      </c>
    </row>
    <row r="254" spans="1:96">
      <c r="A254">
        <v>1212</v>
      </c>
      <c r="B254" t="s">
        <v>70</v>
      </c>
      <c r="C254">
        <v>2</v>
      </c>
      <c r="D254">
        <v>2</v>
      </c>
      <c r="E254">
        <v>14</v>
      </c>
      <c r="F254">
        <v>2</v>
      </c>
      <c r="G254">
        <v>2</v>
      </c>
      <c r="H254">
        <v>8</v>
      </c>
      <c r="J254">
        <v>7</v>
      </c>
      <c r="L254">
        <v>8</v>
      </c>
      <c r="N254">
        <v>8</v>
      </c>
      <c r="P254">
        <v>1</v>
      </c>
      <c r="Q254">
        <v>2</v>
      </c>
      <c r="R254">
        <v>2</v>
      </c>
      <c r="S254">
        <v>2</v>
      </c>
      <c r="T254">
        <v>2</v>
      </c>
      <c r="U254">
        <v>2</v>
      </c>
      <c r="V254">
        <v>2</v>
      </c>
      <c r="W254">
        <v>2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2</v>
      </c>
      <c r="AD254">
        <v>2</v>
      </c>
      <c r="AE254">
        <v>2</v>
      </c>
      <c r="AF254">
        <v>7</v>
      </c>
      <c r="AG254">
        <v>1</v>
      </c>
      <c r="AH254">
        <v>2</v>
      </c>
      <c r="AI254">
        <v>2</v>
      </c>
      <c r="AJ254">
        <v>2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2</v>
      </c>
      <c r="AQ254">
        <v>2</v>
      </c>
      <c r="AR254">
        <v>2</v>
      </c>
      <c r="AS254">
        <v>2</v>
      </c>
      <c r="AT254">
        <v>3</v>
      </c>
      <c r="AU254">
        <v>2</v>
      </c>
      <c r="AV254">
        <v>2</v>
      </c>
      <c r="AW254">
        <v>10</v>
      </c>
      <c r="AX254">
        <v>10</v>
      </c>
      <c r="AY254">
        <v>10</v>
      </c>
      <c r="AZ254">
        <v>10</v>
      </c>
      <c r="BA254">
        <v>10</v>
      </c>
      <c r="BB254">
        <v>10</v>
      </c>
      <c r="BC254">
        <v>10</v>
      </c>
      <c r="BD254">
        <v>10</v>
      </c>
      <c r="BE254">
        <v>10</v>
      </c>
      <c r="BF254">
        <v>12</v>
      </c>
      <c r="BG254">
        <v>3</v>
      </c>
      <c r="BH254">
        <v>12</v>
      </c>
      <c r="BI254">
        <v>12</v>
      </c>
      <c r="BJ254">
        <v>12</v>
      </c>
      <c r="BK254">
        <v>1</v>
      </c>
      <c r="BL254">
        <v>1</v>
      </c>
      <c r="BM254">
        <v>1</v>
      </c>
      <c r="BN254">
        <v>1</v>
      </c>
      <c r="BO254">
        <v>4</v>
      </c>
      <c r="BP254">
        <v>3</v>
      </c>
      <c r="BQ254">
        <v>7</v>
      </c>
      <c r="BX254">
        <v>3</v>
      </c>
      <c r="CF254">
        <v>17</v>
      </c>
      <c r="CH254">
        <f t="shared" si="21"/>
        <v>3</v>
      </c>
      <c r="CI254" s="1">
        <f t="shared" si="22"/>
        <v>5</v>
      </c>
      <c r="CJ254">
        <f t="shared" si="23"/>
        <v>1</v>
      </c>
      <c r="CK254">
        <f t="shared" si="24"/>
        <v>5</v>
      </c>
      <c r="CL254" s="1">
        <f t="shared" si="25"/>
        <v>10</v>
      </c>
      <c r="CM254" s="1">
        <f t="shared" si="26"/>
        <v>30</v>
      </c>
      <c r="CO254" t="str">
        <f>IF(H254&gt;Tolerances!$C$5, "High Sat", "Low Sat")</f>
        <v>High Sat</v>
      </c>
      <c r="CP254" t="str">
        <f>IF(CM254&lt;Tolerances!$D$5, "High EL", "Low EL")</f>
        <v>Low EL</v>
      </c>
      <c r="CQ254" t="str">
        <f t="shared" si="27"/>
        <v>Mercenary</v>
      </c>
      <c r="CR254" t="b">
        <f>IF(AND(CM254&lt;Tolerances!$D$9,'Respondent data Original'!H977&gt;Tolerances!$C$9),"Enthusiast",IF(AND(CM254&gt;Tolerances!$D$10,'Respondent data Original'!H977&lt;Tolerances!$C$10),"Agitator"))</f>
        <v>0</v>
      </c>
    </row>
    <row r="255" spans="1:96">
      <c r="A255">
        <v>1219</v>
      </c>
      <c r="B255" t="s">
        <v>70</v>
      </c>
      <c r="C255">
        <v>4</v>
      </c>
      <c r="D255">
        <v>2</v>
      </c>
      <c r="E255">
        <v>14</v>
      </c>
      <c r="F255">
        <v>2</v>
      </c>
      <c r="G255">
        <v>3</v>
      </c>
      <c r="H255">
        <v>7</v>
      </c>
      <c r="J255">
        <v>6</v>
      </c>
      <c r="L255">
        <v>7</v>
      </c>
      <c r="N255">
        <v>8</v>
      </c>
      <c r="P255">
        <v>2</v>
      </c>
      <c r="Q255">
        <v>2</v>
      </c>
      <c r="R255">
        <v>1</v>
      </c>
      <c r="S255">
        <v>2</v>
      </c>
      <c r="T255">
        <v>3</v>
      </c>
      <c r="U255">
        <v>4</v>
      </c>
      <c r="V255">
        <v>2</v>
      </c>
      <c r="W255">
        <v>4</v>
      </c>
      <c r="X255">
        <v>2</v>
      </c>
      <c r="Y255">
        <v>2</v>
      </c>
      <c r="Z255">
        <v>2</v>
      </c>
      <c r="AA255">
        <v>2</v>
      </c>
      <c r="AB255">
        <v>2</v>
      </c>
      <c r="AC255">
        <v>4</v>
      </c>
      <c r="AD255">
        <v>3</v>
      </c>
      <c r="AE255">
        <v>4</v>
      </c>
      <c r="AF255">
        <v>1</v>
      </c>
      <c r="AG255">
        <v>1</v>
      </c>
      <c r="AH255">
        <v>1</v>
      </c>
      <c r="AI255">
        <v>3</v>
      </c>
      <c r="AJ255">
        <v>1</v>
      </c>
      <c r="AK255">
        <v>2</v>
      </c>
      <c r="AN255">
        <v>4</v>
      </c>
      <c r="AO255">
        <v>2</v>
      </c>
      <c r="AP255">
        <v>2</v>
      </c>
      <c r="AQ255">
        <v>3</v>
      </c>
      <c r="AR255">
        <v>3</v>
      </c>
      <c r="AS255">
        <v>4</v>
      </c>
      <c r="AU255">
        <v>4</v>
      </c>
      <c r="AV255">
        <v>2</v>
      </c>
      <c r="AW255">
        <v>6</v>
      </c>
      <c r="AX255">
        <v>11</v>
      </c>
      <c r="AY255">
        <v>11</v>
      </c>
      <c r="AZ255">
        <v>7</v>
      </c>
      <c r="BA255">
        <v>10</v>
      </c>
      <c r="BB255">
        <v>6</v>
      </c>
      <c r="BC255">
        <v>1</v>
      </c>
      <c r="BD255">
        <v>11</v>
      </c>
      <c r="BE255">
        <v>1</v>
      </c>
      <c r="BF255">
        <v>12</v>
      </c>
      <c r="BG255">
        <v>6</v>
      </c>
      <c r="BH255">
        <v>12</v>
      </c>
      <c r="BI255">
        <v>12</v>
      </c>
      <c r="BJ255">
        <v>12</v>
      </c>
      <c r="BK255">
        <v>2</v>
      </c>
      <c r="BL255">
        <v>1</v>
      </c>
      <c r="BO255">
        <v>2</v>
      </c>
      <c r="BP255">
        <v>1</v>
      </c>
      <c r="BQ255">
        <v>7</v>
      </c>
      <c r="BR255">
        <v>3</v>
      </c>
      <c r="BX255">
        <v>1</v>
      </c>
      <c r="BY255">
        <v>8</v>
      </c>
      <c r="CF255">
        <v>15</v>
      </c>
      <c r="CH255">
        <f t="shared" si="21"/>
        <v>1</v>
      </c>
      <c r="CI255" s="1">
        <f t="shared" si="22"/>
        <v>3.5555555555555554</v>
      </c>
      <c r="CJ255">
        <f t="shared" si="23"/>
        <v>1</v>
      </c>
      <c r="CK255">
        <f t="shared" si="24"/>
        <v>5</v>
      </c>
      <c r="CL255" s="1">
        <f t="shared" si="25"/>
        <v>8.5555555555555554</v>
      </c>
      <c r="CM255" s="1">
        <f t="shared" si="26"/>
        <v>8.5555555555555554</v>
      </c>
      <c r="CO255" t="str">
        <f>IF(H255&gt;Tolerances!$C$5, "High Sat", "Low Sat")</f>
        <v>Low Sat</v>
      </c>
      <c r="CP255" t="str">
        <f>IF(CM255&lt;Tolerances!$D$5, "High EL", "Low EL")</f>
        <v>High EL</v>
      </c>
      <c r="CQ255" t="str">
        <f t="shared" si="27"/>
        <v>Hostage</v>
      </c>
      <c r="CR255" t="b">
        <f>IF(AND(CM255&lt;Tolerances!$D$9,'Respondent data Original'!H981&gt;Tolerances!$C$9),"Enthusiast",IF(AND(CM255&gt;Tolerances!$D$10,'Respondent data Original'!H981&lt;Tolerances!$C$10),"Agitator"))</f>
        <v>0</v>
      </c>
    </row>
    <row r="256" spans="1:96">
      <c r="A256">
        <v>1226</v>
      </c>
      <c r="B256" t="s">
        <v>70</v>
      </c>
      <c r="C256">
        <v>4</v>
      </c>
      <c r="D256">
        <v>1</v>
      </c>
      <c r="E256">
        <v>14</v>
      </c>
      <c r="F256">
        <v>2</v>
      </c>
      <c r="G256">
        <v>5</v>
      </c>
      <c r="H256">
        <v>7</v>
      </c>
      <c r="J256">
        <v>8</v>
      </c>
      <c r="L256">
        <v>8</v>
      </c>
      <c r="N256">
        <v>8</v>
      </c>
      <c r="P256">
        <v>3</v>
      </c>
      <c r="Q256">
        <v>1</v>
      </c>
      <c r="S256">
        <v>1</v>
      </c>
      <c r="T256">
        <v>1</v>
      </c>
      <c r="U256">
        <v>1</v>
      </c>
      <c r="V256">
        <v>3</v>
      </c>
      <c r="W256">
        <v>5</v>
      </c>
      <c r="X256">
        <v>1</v>
      </c>
      <c r="Y256">
        <v>2</v>
      </c>
      <c r="Z256">
        <v>5</v>
      </c>
      <c r="AA256">
        <v>3</v>
      </c>
      <c r="AB256">
        <v>4</v>
      </c>
      <c r="AC256">
        <v>5</v>
      </c>
      <c r="AD256">
        <v>3</v>
      </c>
      <c r="AE256">
        <v>5</v>
      </c>
      <c r="AF256">
        <v>9</v>
      </c>
      <c r="AG256">
        <v>3</v>
      </c>
      <c r="AI256">
        <v>3</v>
      </c>
      <c r="AJ256">
        <v>1</v>
      </c>
      <c r="AK256">
        <v>4</v>
      </c>
      <c r="AL256">
        <v>5</v>
      </c>
      <c r="AN256">
        <v>4</v>
      </c>
      <c r="AO256">
        <v>1</v>
      </c>
      <c r="AP256">
        <v>3</v>
      </c>
      <c r="AQ256">
        <v>5</v>
      </c>
      <c r="AR256">
        <v>5</v>
      </c>
      <c r="AS256">
        <v>5</v>
      </c>
      <c r="AT256">
        <v>3</v>
      </c>
      <c r="AU256">
        <v>5</v>
      </c>
      <c r="AV256">
        <v>1</v>
      </c>
      <c r="AW256">
        <v>11</v>
      </c>
      <c r="AX256">
        <v>11</v>
      </c>
      <c r="AY256">
        <v>11</v>
      </c>
      <c r="AZ256">
        <v>11</v>
      </c>
      <c r="BA256">
        <v>11</v>
      </c>
      <c r="BB256">
        <v>11</v>
      </c>
      <c r="BC256">
        <v>6</v>
      </c>
      <c r="BD256">
        <v>11</v>
      </c>
      <c r="BE256">
        <v>1</v>
      </c>
      <c r="BF256">
        <v>3</v>
      </c>
      <c r="BG256">
        <v>12</v>
      </c>
      <c r="BH256">
        <v>11</v>
      </c>
      <c r="BI256">
        <v>12</v>
      </c>
      <c r="BJ256">
        <v>12</v>
      </c>
      <c r="BK256">
        <v>3</v>
      </c>
      <c r="BL256">
        <v>3</v>
      </c>
      <c r="BM256">
        <v>1</v>
      </c>
      <c r="BO256">
        <v>7</v>
      </c>
      <c r="BP256">
        <v>3</v>
      </c>
      <c r="BQ256">
        <v>4</v>
      </c>
      <c r="BR256">
        <v>2</v>
      </c>
      <c r="BX256">
        <v>2</v>
      </c>
      <c r="CF256">
        <v>16</v>
      </c>
      <c r="CH256">
        <f t="shared" si="21"/>
        <v>2</v>
      </c>
      <c r="CI256" s="1">
        <f t="shared" si="22"/>
        <v>4.666666666666667</v>
      </c>
      <c r="CJ256">
        <f t="shared" si="23"/>
        <v>3</v>
      </c>
      <c r="CK256">
        <f t="shared" si="24"/>
        <v>3</v>
      </c>
      <c r="CL256" s="1">
        <f t="shared" si="25"/>
        <v>7.666666666666667</v>
      </c>
      <c r="CM256" s="1">
        <f t="shared" si="26"/>
        <v>15.333333333333334</v>
      </c>
      <c r="CO256" t="str">
        <f>IF(H256&gt;Tolerances!$C$5, "High Sat", "Low Sat")</f>
        <v>Low Sat</v>
      </c>
      <c r="CP256" t="str">
        <f>IF(CM256&lt;Tolerances!$D$5, "High EL", "Low EL")</f>
        <v>Low EL</v>
      </c>
      <c r="CQ256" t="str">
        <f t="shared" si="27"/>
        <v>Defector</v>
      </c>
      <c r="CR256" t="b">
        <f>IF(AND(CM256&lt;Tolerances!$D$9,'Respondent data Original'!H984&gt;Tolerances!$C$9),"Enthusiast",IF(AND(CM256&gt;Tolerances!$D$10,'Respondent data Original'!H984&lt;Tolerances!$C$10),"Agitator"))</f>
        <v>0</v>
      </c>
    </row>
    <row r="257" spans="1:96">
      <c r="A257">
        <v>1240</v>
      </c>
      <c r="B257" t="s">
        <v>70</v>
      </c>
      <c r="C257">
        <v>4</v>
      </c>
      <c r="D257">
        <v>1</v>
      </c>
      <c r="E257">
        <v>14</v>
      </c>
      <c r="F257">
        <v>2</v>
      </c>
      <c r="G257">
        <v>5</v>
      </c>
      <c r="H257">
        <v>9</v>
      </c>
      <c r="J257">
        <v>9</v>
      </c>
      <c r="L257">
        <v>9</v>
      </c>
      <c r="N257">
        <v>8</v>
      </c>
      <c r="P257">
        <v>4</v>
      </c>
      <c r="Q257">
        <v>1</v>
      </c>
      <c r="R257">
        <v>4</v>
      </c>
      <c r="S257">
        <v>1</v>
      </c>
      <c r="T257">
        <v>4</v>
      </c>
      <c r="U257">
        <v>1</v>
      </c>
      <c r="V257">
        <v>1</v>
      </c>
      <c r="W257">
        <v>3</v>
      </c>
      <c r="X257">
        <v>1</v>
      </c>
      <c r="Y257">
        <v>1</v>
      </c>
      <c r="AA257">
        <v>1</v>
      </c>
      <c r="AB257">
        <v>3</v>
      </c>
      <c r="AC257">
        <v>3</v>
      </c>
      <c r="AD257">
        <v>3</v>
      </c>
      <c r="AE257">
        <v>4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N257">
        <v>1</v>
      </c>
      <c r="AO257">
        <v>1</v>
      </c>
      <c r="AQ257">
        <v>1</v>
      </c>
      <c r="AR257">
        <v>3</v>
      </c>
      <c r="AS257">
        <v>3</v>
      </c>
      <c r="AU257">
        <v>3</v>
      </c>
      <c r="AV257">
        <v>2</v>
      </c>
      <c r="AW257">
        <v>6</v>
      </c>
      <c r="AX257">
        <v>11</v>
      </c>
      <c r="AY257">
        <v>10</v>
      </c>
      <c r="AZ257">
        <v>6</v>
      </c>
      <c r="BA257">
        <v>9</v>
      </c>
      <c r="BB257">
        <v>1</v>
      </c>
      <c r="BC257">
        <v>1</v>
      </c>
      <c r="BD257">
        <v>10</v>
      </c>
      <c r="BE257">
        <v>1</v>
      </c>
      <c r="BF257">
        <v>1</v>
      </c>
      <c r="BG257">
        <v>12</v>
      </c>
      <c r="BH257">
        <v>1</v>
      </c>
      <c r="BI257">
        <v>12</v>
      </c>
      <c r="BJ257">
        <v>12</v>
      </c>
      <c r="BK257">
        <v>1</v>
      </c>
      <c r="BL257">
        <v>3</v>
      </c>
      <c r="BM257">
        <v>2</v>
      </c>
      <c r="BN257">
        <v>1</v>
      </c>
      <c r="BO257">
        <v>2</v>
      </c>
      <c r="BP257">
        <v>1</v>
      </c>
      <c r="BQ257">
        <v>7</v>
      </c>
      <c r="BR257">
        <v>5</v>
      </c>
      <c r="BS257">
        <v>3</v>
      </c>
      <c r="BT257">
        <v>4</v>
      </c>
      <c r="BU257">
        <v>6</v>
      </c>
      <c r="BX257">
        <v>1</v>
      </c>
      <c r="BY257">
        <v>3</v>
      </c>
      <c r="BZ257">
        <v>6</v>
      </c>
      <c r="CF257">
        <v>17</v>
      </c>
      <c r="CH257">
        <f t="shared" si="21"/>
        <v>1</v>
      </c>
      <c r="CI257" s="1">
        <f t="shared" si="22"/>
        <v>3.0555555555555554</v>
      </c>
      <c r="CJ257">
        <f t="shared" si="23"/>
        <v>3</v>
      </c>
      <c r="CK257">
        <f t="shared" si="24"/>
        <v>3</v>
      </c>
      <c r="CL257" s="1">
        <f t="shared" si="25"/>
        <v>6.0555555555555554</v>
      </c>
      <c r="CM257" s="1">
        <f t="shared" si="26"/>
        <v>6.0555555555555554</v>
      </c>
      <c r="CO257" t="str">
        <f>IF(H257&gt;Tolerances!$C$5, "High Sat", "Low Sat")</f>
        <v>High Sat</v>
      </c>
      <c r="CP257" t="str">
        <f>IF(CM257&lt;Tolerances!$D$5, "High EL", "Low EL")</f>
        <v>High EL</v>
      </c>
      <c r="CQ257" t="str">
        <f t="shared" si="27"/>
        <v>Loyalist</v>
      </c>
      <c r="CR257" t="b">
        <f>IF(AND(CM257&lt;Tolerances!$D$9,'Respondent data Original'!H987&gt;Tolerances!$C$9),"Enthusiast",IF(AND(CM257&gt;Tolerances!$D$10,'Respondent data Original'!H987&lt;Tolerances!$C$10),"Agitator"))</f>
        <v>0</v>
      </c>
    </row>
    <row r="258" spans="1:96">
      <c r="A258">
        <v>1248</v>
      </c>
      <c r="B258" t="s">
        <v>70</v>
      </c>
      <c r="C258">
        <v>5</v>
      </c>
      <c r="D258">
        <v>1</v>
      </c>
      <c r="E258">
        <v>14</v>
      </c>
      <c r="F258">
        <v>2</v>
      </c>
      <c r="G258">
        <v>2</v>
      </c>
      <c r="H258">
        <v>9</v>
      </c>
      <c r="J258">
        <v>8</v>
      </c>
      <c r="M258">
        <v>1</v>
      </c>
      <c r="O258">
        <v>1</v>
      </c>
      <c r="P258">
        <v>6</v>
      </c>
      <c r="Q258">
        <v>1</v>
      </c>
      <c r="R258">
        <v>2</v>
      </c>
      <c r="S258">
        <v>2</v>
      </c>
      <c r="T258">
        <v>3</v>
      </c>
      <c r="U258">
        <v>4</v>
      </c>
      <c r="V258">
        <v>3</v>
      </c>
      <c r="W258">
        <v>4</v>
      </c>
      <c r="X258">
        <v>1</v>
      </c>
      <c r="Y258">
        <v>2</v>
      </c>
      <c r="Z258">
        <v>4</v>
      </c>
      <c r="AA258">
        <v>2</v>
      </c>
      <c r="AB258">
        <v>3</v>
      </c>
      <c r="AC258">
        <v>4</v>
      </c>
      <c r="AD258">
        <v>5</v>
      </c>
      <c r="AE258">
        <v>4</v>
      </c>
      <c r="AF258">
        <v>1</v>
      </c>
      <c r="AG258">
        <v>2</v>
      </c>
      <c r="AH258">
        <v>2</v>
      </c>
      <c r="AI258">
        <v>2</v>
      </c>
      <c r="AJ258">
        <v>2</v>
      </c>
      <c r="AL258">
        <v>2</v>
      </c>
      <c r="AN258">
        <v>2</v>
      </c>
      <c r="AO258">
        <v>2</v>
      </c>
      <c r="AQ258">
        <v>2</v>
      </c>
      <c r="AR258">
        <v>2</v>
      </c>
      <c r="AS258">
        <v>3</v>
      </c>
      <c r="AU258">
        <v>3</v>
      </c>
      <c r="AV258">
        <v>1</v>
      </c>
      <c r="AW258">
        <v>7</v>
      </c>
      <c r="AX258">
        <v>8</v>
      </c>
      <c r="AY258">
        <v>6</v>
      </c>
      <c r="AZ258">
        <v>6</v>
      </c>
      <c r="BA258">
        <v>8</v>
      </c>
      <c r="BB258">
        <v>3</v>
      </c>
      <c r="BC258">
        <v>2</v>
      </c>
      <c r="BD258">
        <v>9</v>
      </c>
      <c r="BE258">
        <v>3</v>
      </c>
      <c r="BF258">
        <v>12</v>
      </c>
      <c r="BG258">
        <v>12</v>
      </c>
      <c r="BH258">
        <v>2</v>
      </c>
      <c r="BI258">
        <v>12</v>
      </c>
      <c r="BJ258">
        <v>12</v>
      </c>
      <c r="BK258">
        <v>1</v>
      </c>
      <c r="BL258">
        <v>4</v>
      </c>
      <c r="BM258">
        <v>3</v>
      </c>
      <c r="BN258">
        <v>3</v>
      </c>
      <c r="BO258">
        <v>4</v>
      </c>
      <c r="BP258">
        <v>1</v>
      </c>
      <c r="BQ258">
        <v>5</v>
      </c>
      <c r="BX258">
        <v>2</v>
      </c>
      <c r="CF258">
        <v>12</v>
      </c>
      <c r="CH258">
        <f t="shared" ref="CH258:CH321" si="28">BX258</f>
        <v>2</v>
      </c>
      <c r="CI258" s="1">
        <f t="shared" ref="CI258:CI321" si="29">AVERAGE(AW258:BE258)/2</f>
        <v>2.8888888888888888</v>
      </c>
      <c r="CJ258">
        <f t="shared" ref="CJ258:CJ321" si="30">BL258</f>
        <v>4</v>
      </c>
      <c r="CK258">
        <f t="shared" ref="CK258:CK321" si="31">IF(AND(CJ258=5),1,IF(AND(CJ258=4),2,IF(AND(CJ258=3),3,IF(AND(CJ258=2),4,IF(AND(CJ258=1),5,IF(AND(CJ258=0),5))))))</f>
        <v>2</v>
      </c>
      <c r="CL258" s="1">
        <f t="shared" ref="CL258:CL321" si="32">CI258+CK258</f>
        <v>4.8888888888888893</v>
      </c>
      <c r="CM258" s="1">
        <f t="shared" ref="CM258:CM321" si="33">CH258*CL258</f>
        <v>9.7777777777777786</v>
      </c>
      <c r="CO258" t="str">
        <f>IF(H258&gt;Tolerances!$C$5, "High Sat", "Low Sat")</f>
        <v>High Sat</v>
      </c>
      <c r="CP258" t="str">
        <f>IF(CM258&lt;Tolerances!$D$5, "High EL", "Low EL")</f>
        <v>High EL</v>
      </c>
      <c r="CQ258" t="str">
        <f t="shared" ref="CQ258:CQ321" si="34">IF(AND(CP258="High EL", CO258="High Sat"),"Loyalist", IF(AND(CP258="High EL", CO258="Low Sat"),"Hostage", IF(AND(CP258="Low EL", CO258="Low Sat"),"Defector",IF(AND(CP258="Low EL", CO258="High Sat"),"Mercenary"))))</f>
        <v>Loyalist</v>
      </c>
      <c r="CR258" t="b">
        <f>IF(AND(CM258&lt;Tolerances!$D$9,'Respondent data Original'!H993&gt;Tolerances!$C$9),"Enthusiast",IF(AND(CM258&gt;Tolerances!$D$10,'Respondent data Original'!H993&lt;Tolerances!$C$10),"Agitator"))</f>
        <v>0</v>
      </c>
    </row>
    <row r="259" spans="1:96">
      <c r="A259">
        <v>7</v>
      </c>
      <c r="B259" t="s">
        <v>70</v>
      </c>
      <c r="C259">
        <v>5</v>
      </c>
      <c r="D259">
        <v>1</v>
      </c>
      <c r="E259">
        <v>13</v>
      </c>
      <c r="F259">
        <v>2</v>
      </c>
      <c r="G259">
        <v>2</v>
      </c>
      <c r="H259">
        <v>6</v>
      </c>
      <c r="J259">
        <v>6</v>
      </c>
      <c r="L259">
        <v>6</v>
      </c>
      <c r="N259">
        <v>6</v>
      </c>
      <c r="P259">
        <v>6</v>
      </c>
      <c r="AF259">
        <v>1</v>
      </c>
      <c r="AG259">
        <v>4</v>
      </c>
      <c r="AI259">
        <v>3</v>
      </c>
      <c r="AK259">
        <v>3</v>
      </c>
      <c r="AN259">
        <v>2</v>
      </c>
      <c r="AO259">
        <v>3</v>
      </c>
      <c r="AQ259">
        <v>4</v>
      </c>
      <c r="AS259">
        <v>4</v>
      </c>
      <c r="AV259">
        <v>2</v>
      </c>
      <c r="AW259">
        <v>3</v>
      </c>
      <c r="AX259">
        <v>6</v>
      </c>
      <c r="AY259">
        <v>2</v>
      </c>
      <c r="AZ259">
        <v>6</v>
      </c>
      <c r="BA259">
        <v>8</v>
      </c>
      <c r="BB259">
        <v>1</v>
      </c>
      <c r="BC259">
        <v>1</v>
      </c>
      <c r="BD259">
        <v>11</v>
      </c>
      <c r="BE259">
        <v>1</v>
      </c>
      <c r="BF259">
        <v>12</v>
      </c>
      <c r="BG259">
        <v>12</v>
      </c>
      <c r="BH259">
        <v>12</v>
      </c>
      <c r="BI259">
        <v>12</v>
      </c>
      <c r="BJ259">
        <v>3</v>
      </c>
      <c r="BK259">
        <v>1</v>
      </c>
      <c r="BL259">
        <v>4</v>
      </c>
      <c r="BM259">
        <v>4</v>
      </c>
      <c r="BN259">
        <v>2</v>
      </c>
      <c r="BO259">
        <v>10</v>
      </c>
      <c r="BX259">
        <v>1</v>
      </c>
      <c r="BY259">
        <v>6</v>
      </c>
      <c r="CF259">
        <v>21</v>
      </c>
      <c r="CH259">
        <f t="shared" si="28"/>
        <v>1</v>
      </c>
      <c r="CI259" s="1">
        <f t="shared" si="29"/>
        <v>2.1666666666666665</v>
      </c>
      <c r="CJ259">
        <f t="shared" si="30"/>
        <v>4</v>
      </c>
      <c r="CK259">
        <f t="shared" si="31"/>
        <v>2</v>
      </c>
      <c r="CL259" s="1">
        <f t="shared" si="32"/>
        <v>4.1666666666666661</v>
      </c>
      <c r="CM259" s="1">
        <f t="shared" si="33"/>
        <v>4.1666666666666661</v>
      </c>
      <c r="CO259" t="str">
        <f>IF(H259&gt;Tolerances!$C$5, "High Sat", "Low Sat")</f>
        <v>Low Sat</v>
      </c>
      <c r="CP259" t="str">
        <f>IF(CM259&lt;Tolerances!$D$5, "High EL", "Low EL")</f>
        <v>High EL</v>
      </c>
      <c r="CQ259" t="str">
        <f t="shared" si="34"/>
        <v>Hostage</v>
      </c>
      <c r="CR259" t="str">
        <f>IF(AND(CM259&lt;Tolerances!$D$9,'Respondent data Original'!H3&gt;Tolerances!$C$9),"Enthusiast",IF(AND(CM259&gt;Tolerances!$D$10,'Respondent data Original'!H3&lt;Tolerances!$C$10),"Agitator"))</f>
        <v>Enthusiast</v>
      </c>
    </row>
    <row r="260" spans="1:96">
      <c r="A260">
        <v>10</v>
      </c>
      <c r="B260" t="s">
        <v>70</v>
      </c>
      <c r="C260">
        <v>4</v>
      </c>
      <c r="D260">
        <v>2</v>
      </c>
      <c r="E260">
        <v>13</v>
      </c>
      <c r="F260">
        <v>2</v>
      </c>
      <c r="G260">
        <v>2</v>
      </c>
      <c r="H260">
        <v>10</v>
      </c>
      <c r="J260">
        <v>8</v>
      </c>
      <c r="L260">
        <v>8</v>
      </c>
      <c r="N260">
        <v>8</v>
      </c>
      <c r="P260">
        <v>6</v>
      </c>
      <c r="Q260">
        <v>2</v>
      </c>
      <c r="S260">
        <v>1</v>
      </c>
      <c r="T260">
        <v>4</v>
      </c>
      <c r="V260">
        <v>3</v>
      </c>
      <c r="W260">
        <v>4</v>
      </c>
      <c r="X260">
        <v>2</v>
      </c>
      <c r="Y260">
        <v>3</v>
      </c>
      <c r="Z260">
        <v>3</v>
      </c>
      <c r="AA260">
        <v>2</v>
      </c>
      <c r="AB260">
        <v>4</v>
      </c>
      <c r="AC260">
        <v>4</v>
      </c>
      <c r="AD260">
        <v>3</v>
      </c>
      <c r="AE260">
        <v>4</v>
      </c>
      <c r="AF260">
        <v>1</v>
      </c>
      <c r="AG260">
        <v>2</v>
      </c>
      <c r="AI260">
        <v>2</v>
      </c>
      <c r="AJ260">
        <v>3</v>
      </c>
      <c r="AL260">
        <v>3</v>
      </c>
      <c r="AN260">
        <v>2</v>
      </c>
      <c r="AO260">
        <v>2</v>
      </c>
      <c r="AP260">
        <v>3</v>
      </c>
      <c r="AQ260">
        <v>2</v>
      </c>
      <c r="AR260">
        <v>3</v>
      </c>
      <c r="AS260">
        <v>3</v>
      </c>
      <c r="AU260">
        <v>3</v>
      </c>
      <c r="AV260">
        <v>1</v>
      </c>
      <c r="AW260">
        <v>6</v>
      </c>
      <c r="AX260">
        <v>8</v>
      </c>
      <c r="AY260">
        <v>8</v>
      </c>
      <c r="AZ260">
        <v>8</v>
      </c>
      <c r="BA260">
        <v>8</v>
      </c>
      <c r="BB260">
        <v>6</v>
      </c>
      <c r="BC260">
        <v>1</v>
      </c>
      <c r="BD260">
        <v>11</v>
      </c>
      <c r="BE260">
        <v>4</v>
      </c>
      <c r="BF260">
        <v>12</v>
      </c>
      <c r="BG260">
        <v>12</v>
      </c>
      <c r="BH260">
        <v>12</v>
      </c>
      <c r="BI260">
        <v>12</v>
      </c>
      <c r="BJ260">
        <v>12</v>
      </c>
      <c r="BK260">
        <v>1</v>
      </c>
      <c r="BL260">
        <v>5</v>
      </c>
      <c r="BM260">
        <v>4</v>
      </c>
      <c r="BN260">
        <v>2</v>
      </c>
      <c r="BO260">
        <v>10</v>
      </c>
      <c r="BX260">
        <v>1</v>
      </c>
      <c r="BY260">
        <v>6</v>
      </c>
      <c r="CF260">
        <v>17</v>
      </c>
      <c r="CH260">
        <f t="shared" si="28"/>
        <v>1</v>
      </c>
      <c r="CI260" s="1">
        <f t="shared" si="29"/>
        <v>3.3333333333333335</v>
      </c>
      <c r="CJ260">
        <f t="shared" si="30"/>
        <v>5</v>
      </c>
      <c r="CK260">
        <f t="shared" si="31"/>
        <v>1</v>
      </c>
      <c r="CL260" s="1">
        <f t="shared" si="32"/>
        <v>4.3333333333333339</v>
      </c>
      <c r="CM260" s="1">
        <f t="shared" si="33"/>
        <v>4.3333333333333339</v>
      </c>
      <c r="CO260" t="str">
        <f>IF(H260&gt;Tolerances!$C$5, "High Sat", "Low Sat")</f>
        <v>High Sat</v>
      </c>
      <c r="CP260" t="str">
        <f>IF(CM260&lt;Tolerances!$D$5, "High EL", "Low EL")</f>
        <v>High EL</v>
      </c>
      <c r="CQ260" t="str">
        <f t="shared" si="34"/>
        <v>Loyalist</v>
      </c>
      <c r="CR260" t="str">
        <f>IF(AND(CM260&lt;Tolerances!$D$9,'Respondent data Original'!H6&gt;Tolerances!$C$9),"Enthusiast",IF(AND(CM260&gt;Tolerances!$D$10,'Respondent data Original'!H6&lt;Tolerances!$C$10),"Agitator"))</f>
        <v>Enthusiast</v>
      </c>
    </row>
    <row r="261" spans="1:96">
      <c r="A261">
        <v>11</v>
      </c>
      <c r="B261" t="s">
        <v>70</v>
      </c>
      <c r="C261">
        <v>3</v>
      </c>
      <c r="D261">
        <v>2</v>
      </c>
      <c r="E261">
        <v>13</v>
      </c>
      <c r="F261">
        <v>2</v>
      </c>
      <c r="G261">
        <v>4</v>
      </c>
      <c r="H261">
        <v>10</v>
      </c>
      <c r="J261">
        <v>10</v>
      </c>
      <c r="L261">
        <v>10</v>
      </c>
      <c r="N261">
        <v>8</v>
      </c>
      <c r="P261">
        <v>6</v>
      </c>
      <c r="Q261">
        <v>2</v>
      </c>
      <c r="R261">
        <v>1</v>
      </c>
      <c r="S261">
        <v>1</v>
      </c>
      <c r="T261">
        <v>2</v>
      </c>
      <c r="U261">
        <v>2</v>
      </c>
      <c r="V261">
        <v>2</v>
      </c>
      <c r="W261">
        <v>4</v>
      </c>
      <c r="X261">
        <v>2</v>
      </c>
      <c r="Y261">
        <v>2</v>
      </c>
      <c r="Z261">
        <v>3</v>
      </c>
      <c r="AA261">
        <v>1</v>
      </c>
      <c r="AB261">
        <v>2</v>
      </c>
      <c r="AC261">
        <v>3</v>
      </c>
      <c r="AD261">
        <v>2</v>
      </c>
      <c r="AE261">
        <v>2</v>
      </c>
      <c r="AF261">
        <v>7</v>
      </c>
      <c r="AG261">
        <v>2</v>
      </c>
      <c r="AH261">
        <v>1</v>
      </c>
      <c r="AI261">
        <v>1</v>
      </c>
      <c r="AJ261">
        <v>1</v>
      </c>
      <c r="AK261">
        <v>2</v>
      </c>
      <c r="AL261">
        <v>2</v>
      </c>
      <c r="AM261">
        <v>4</v>
      </c>
      <c r="AN261">
        <v>1</v>
      </c>
      <c r="AO261">
        <v>1</v>
      </c>
      <c r="AP261">
        <v>3</v>
      </c>
      <c r="AQ261">
        <v>2</v>
      </c>
      <c r="AR261">
        <v>2</v>
      </c>
      <c r="AS261">
        <v>3</v>
      </c>
      <c r="AT261">
        <v>2</v>
      </c>
      <c r="AU261">
        <v>2</v>
      </c>
      <c r="AV261">
        <v>1</v>
      </c>
      <c r="AW261">
        <v>6</v>
      </c>
      <c r="AX261">
        <v>6</v>
      </c>
      <c r="AY261">
        <v>7</v>
      </c>
      <c r="AZ261">
        <v>5</v>
      </c>
      <c r="BA261">
        <v>7</v>
      </c>
      <c r="BB261">
        <v>8</v>
      </c>
      <c r="BC261">
        <v>8</v>
      </c>
      <c r="BD261">
        <v>8</v>
      </c>
      <c r="BE261">
        <v>6</v>
      </c>
      <c r="BF261">
        <v>1</v>
      </c>
      <c r="BG261">
        <v>4</v>
      </c>
      <c r="BH261">
        <v>12</v>
      </c>
      <c r="BI261">
        <v>12</v>
      </c>
      <c r="BJ261">
        <v>12</v>
      </c>
      <c r="BK261">
        <v>3</v>
      </c>
      <c r="BL261">
        <v>5</v>
      </c>
      <c r="BM261">
        <v>3</v>
      </c>
      <c r="BN261">
        <v>3</v>
      </c>
      <c r="BO261">
        <v>7</v>
      </c>
      <c r="BP261">
        <v>2</v>
      </c>
      <c r="BX261">
        <v>1</v>
      </c>
      <c r="BY261">
        <v>7</v>
      </c>
      <c r="BZ261">
        <v>5</v>
      </c>
      <c r="CF261">
        <v>18</v>
      </c>
      <c r="CH261">
        <f t="shared" si="28"/>
        <v>1</v>
      </c>
      <c r="CI261" s="1">
        <f t="shared" si="29"/>
        <v>3.3888888888888888</v>
      </c>
      <c r="CJ261">
        <f t="shared" si="30"/>
        <v>5</v>
      </c>
      <c r="CK261">
        <f t="shared" si="31"/>
        <v>1</v>
      </c>
      <c r="CL261" s="1">
        <f t="shared" si="32"/>
        <v>4.3888888888888893</v>
      </c>
      <c r="CM261" s="1">
        <f t="shared" si="33"/>
        <v>4.3888888888888893</v>
      </c>
      <c r="CO261" t="str">
        <f>IF(H261&gt;Tolerances!$C$5, "High Sat", "Low Sat")</f>
        <v>High Sat</v>
      </c>
      <c r="CP261" t="str">
        <f>IF(CM261&lt;Tolerances!$D$5, "High EL", "Low EL")</f>
        <v>High EL</v>
      </c>
      <c r="CQ261" t="str">
        <f t="shared" si="34"/>
        <v>Loyalist</v>
      </c>
      <c r="CR261" t="str">
        <f>IF(AND(CM261&lt;Tolerances!$D$9,'Respondent data Original'!H7&gt;Tolerances!$C$9),"Enthusiast",IF(AND(CM261&gt;Tolerances!$D$10,'Respondent data Original'!H7&lt;Tolerances!$C$10),"Agitator"))</f>
        <v>Enthusiast</v>
      </c>
    </row>
    <row r="262" spans="1:96">
      <c r="A262">
        <v>18</v>
      </c>
      <c r="B262" t="s">
        <v>70</v>
      </c>
      <c r="C262">
        <v>1</v>
      </c>
      <c r="D262">
        <v>2</v>
      </c>
      <c r="E262">
        <v>13</v>
      </c>
      <c r="F262">
        <v>2</v>
      </c>
      <c r="G262">
        <v>3</v>
      </c>
      <c r="H262">
        <v>7</v>
      </c>
      <c r="J262">
        <v>5</v>
      </c>
      <c r="L262">
        <v>6</v>
      </c>
      <c r="N262">
        <v>7</v>
      </c>
      <c r="P262">
        <v>3</v>
      </c>
      <c r="Q262">
        <v>2</v>
      </c>
      <c r="R262">
        <v>2</v>
      </c>
      <c r="S262">
        <v>2</v>
      </c>
      <c r="T262">
        <v>2</v>
      </c>
      <c r="U262">
        <v>2</v>
      </c>
      <c r="V262">
        <v>3</v>
      </c>
      <c r="W262">
        <v>2</v>
      </c>
      <c r="X262">
        <v>2</v>
      </c>
      <c r="Y262">
        <v>3</v>
      </c>
      <c r="Z262">
        <v>3</v>
      </c>
      <c r="AA262">
        <v>4</v>
      </c>
      <c r="AB262">
        <v>4</v>
      </c>
      <c r="AC262">
        <v>4</v>
      </c>
      <c r="AD262">
        <v>5</v>
      </c>
      <c r="AE262">
        <v>5</v>
      </c>
      <c r="AF262">
        <v>3</v>
      </c>
      <c r="AG262">
        <v>3</v>
      </c>
      <c r="AH262">
        <v>3</v>
      </c>
      <c r="AI262">
        <v>3</v>
      </c>
      <c r="AJ262">
        <v>4</v>
      </c>
      <c r="AK262">
        <v>3</v>
      </c>
      <c r="AL262">
        <v>5</v>
      </c>
      <c r="AM262">
        <v>3</v>
      </c>
      <c r="AN262">
        <v>4</v>
      </c>
      <c r="AO262">
        <v>4</v>
      </c>
      <c r="AP262">
        <v>3</v>
      </c>
      <c r="AQ262">
        <v>5</v>
      </c>
      <c r="AR262">
        <v>5</v>
      </c>
      <c r="AS262">
        <v>4</v>
      </c>
      <c r="AT262">
        <v>4</v>
      </c>
      <c r="AU262">
        <v>5</v>
      </c>
      <c r="AV262">
        <v>1</v>
      </c>
      <c r="AW262">
        <v>6</v>
      </c>
      <c r="AX262">
        <v>8</v>
      </c>
      <c r="AY262">
        <v>7</v>
      </c>
      <c r="AZ262">
        <v>8</v>
      </c>
      <c r="BA262">
        <v>8</v>
      </c>
      <c r="BB262">
        <v>7</v>
      </c>
      <c r="BC262">
        <v>5</v>
      </c>
      <c r="BD262">
        <v>10</v>
      </c>
      <c r="BE262">
        <v>3</v>
      </c>
      <c r="BF262">
        <v>9</v>
      </c>
      <c r="BG262">
        <v>12</v>
      </c>
      <c r="BH262">
        <v>9</v>
      </c>
      <c r="BI262">
        <v>12</v>
      </c>
      <c r="BJ262">
        <v>12</v>
      </c>
      <c r="BK262">
        <v>4</v>
      </c>
      <c r="BL262">
        <v>3</v>
      </c>
      <c r="BM262">
        <v>2</v>
      </c>
      <c r="BN262">
        <v>2</v>
      </c>
      <c r="BO262">
        <v>2</v>
      </c>
      <c r="BP262">
        <v>3</v>
      </c>
      <c r="BQ262">
        <v>6</v>
      </c>
      <c r="BR262">
        <v>4</v>
      </c>
      <c r="BX262">
        <v>1</v>
      </c>
      <c r="BY262">
        <v>2</v>
      </c>
      <c r="CF262">
        <v>16</v>
      </c>
      <c r="CH262">
        <f t="shared" si="28"/>
        <v>1</v>
      </c>
      <c r="CI262" s="1">
        <f t="shared" si="29"/>
        <v>3.4444444444444446</v>
      </c>
      <c r="CJ262">
        <f t="shared" si="30"/>
        <v>3</v>
      </c>
      <c r="CK262">
        <f t="shared" si="31"/>
        <v>3</v>
      </c>
      <c r="CL262" s="1">
        <f t="shared" si="32"/>
        <v>6.4444444444444446</v>
      </c>
      <c r="CM262" s="1">
        <f t="shared" si="33"/>
        <v>6.4444444444444446</v>
      </c>
      <c r="CO262" t="str">
        <f>IF(H262&gt;Tolerances!$C$5, "High Sat", "Low Sat")</f>
        <v>Low Sat</v>
      </c>
      <c r="CP262" t="str">
        <f>IF(CM262&lt;Tolerances!$D$5, "High EL", "Low EL")</f>
        <v>High EL</v>
      </c>
      <c r="CQ262" t="str">
        <f t="shared" si="34"/>
        <v>Hostage</v>
      </c>
      <c r="CR262" t="b">
        <f>IF(AND(CM262&lt;Tolerances!$D$9,'Respondent data Original'!H12&gt;Tolerances!$C$9),"Enthusiast",IF(AND(CM262&gt;Tolerances!$D$10,'Respondent data Original'!H12&lt;Tolerances!$C$10),"Agitator"))</f>
        <v>0</v>
      </c>
    </row>
    <row r="263" spans="1:96">
      <c r="A263">
        <v>21</v>
      </c>
      <c r="B263" t="s">
        <v>70</v>
      </c>
      <c r="C263">
        <v>2</v>
      </c>
      <c r="D263">
        <v>1</v>
      </c>
      <c r="E263">
        <v>13</v>
      </c>
      <c r="F263">
        <v>2</v>
      </c>
      <c r="G263">
        <v>5</v>
      </c>
      <c r="H263">
        <v>9</v>
      </c>
      <c r="J263">
        <v>9</v>
      </c>
      <c r="L263">
        <v>8</v>
      </c>
      <c r="N263">
        <v>8</v>
      </c>
      <c r="P263">
        <v>4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5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2</v>
      </c>
      <c r="AW263">
        <v>1</v>
      </c>
      <c r="AX263">
        <v>11</v>
      </c>
      <c r="AY263">
        <v>6</v>
      </c>
      <c r="AZ263">
        <v>11</v>
      </c>
      <c r="BA263">
        <v>6</v>
      </c>
      <c r="BB263">
        <v>6</v>
      </c>
      <c r="BC263">
        <v>1</v>
      </c>
      <c r="BD263">
        <v>6</v>
      </c>
      <c r="BE263">
        <v>1</v>
      </c>
      <c r="BF263">
        <v>12</v>
      </c>
      <c r="BG263">
        <v>12</v>
      </c>
      <c r="BH263">
        <v>12</v>
      </c>
      <c r="BI263">
        <v>12</v>
      </c>
      <c r="BJ263">
        <v>12</v>
      </c>
      <c r="BK263">
        <v>1</v>
      </c>
      <c r="BL263">
        <v>2</v>
      </c>
      <c r="BM263">
        <v>2</v>
      </c>
      <c r="BN263">
        <v>1</v>
      </c>
      <c r="BO263">
        <v>2</v>
      </c>
      <c r="BX263">
        <v>2</v>
      </c>
      <c r="CF263">
        <v>15</v>
      </c>
      <c r="CH263">
        <f t="shared" si="28"/>
        <v>2</v>
      </c>
      <c r="CI263" s="1">
        <f t="shared" si="29"/>
        <v>2.7222222222222223</v>
      </c>
      <c r="CJ263">
        <f t="shared" si="30"/>
        <v>2</v>
      </c>
      <c r="CK263">
        <f t="shared" si="31"/>
        <v>4</v>
      </c>
      <c r="CL263" s="1">
        <f t="shared" si="32"/>
        <v>6.7222222222222223</v>
      </c>
      <c r="CM263" s="1">
        <f t="shared" si="33"/>
        <v>13.444444444444445</v>
      </c>
      <c r="CO263" t="str">
        <f>IF(H263&gt;Tolerances!$C$5, "High Sat", "Low Sat")</f>
        <v>High Sat</v>
      </c>
      <c r="CP263" t="str">
        <f>IF(CM263&lt;Tolerances!$D$5, "High EL", "Low EL")</f>
        <v>Low EL</v>
      </c>
      <c r="CQ263" t="str">
        <f t="shared" si="34"/>
        <v>Mercenary</v>
      </c>
      <c r="CR263" t="b">
        <f>IF(AND(CM263&lt;Tolerances!$D$9,'Respondent data Original'!H15&gt;Tolerances!$C$9),"Enthusiast",IF(AND(CM263&gt;Tolerances!$D$10,'Respondent data Original'!H15&lt;Tolerances!$C$10),"Agitator"))</f>
        <v>0</v>
      </c>
    </row>
    <row r="264" spans="1:96">
      <c r="A264">
        <v>25</v>
      </c>
      <c r="B264" t="s">
        <v>70</v>
      </c>
      <c r="C264">
        <v>4</v>
      </c>
      <c r="D264">
        <v>2</v>
      </c>
      <c r="E264">
        <v>13</v>
      </c>
      <c r="F264">
        <v>1</v>
      </c>
      <c r="G264">
        <v>1</v>
      </c>
      <c r="H264">
        <v>10</v>
      </c>
      <c r="J264">
        <v>9</v>
      </c>
      <c r="L264">
        <v>9</v>
      </c>
      <c r="N264">
        <v>7</v>
      </c>
      <c r="P264">
        <v>6</v>
      </c>
      <c r="Q264">
        <v>1</v>
      </c>
      <c r="S264">
        <v>2</v>
      </c>
      <c r="T264">
        <v>1</v>
      </c>
      <c r="U264">
        <v>4</v>
      </c>
      <c r="V264">
        <v>1</v>
      </c>
      <c r="W264">
        <v>3</v>
      </c>
      <c r="X264">
        <v>1</v>
      </c>
      <c r="Y264">
        <v>1</v>
      </c>
      <c r="Z264">
        <v>1</v>
      </c>
      <c r="AA264">
        <v>1</v>
      </c>
      <c r="AB264">
        <v>2</v>
      </c>
      <c r="AC264">
        <v>4</v>
      </c>
      <c r="AD264">
        <v>4</v>
      </c>
      <c r="AE264">
        <v>4</v>
      </c>
      <c r="AF264">
        <v>1</v>
      </c>
      <c r="AG264">
        <v>1</v>
      </c>
      <c r="AI264">
        <v>2</v>
      </c>
      <c r="AJ264">
        <v>3</v>
      </c>
      <c r="AK264">
        <v>3</v>
      </c>
      <c r="AL264">
        <v>3</v>
      </c>
      <c r="AM264">
        <v>4</v>
      </c>
      <c r="AN264">
        <v>1</v>
      </c>
      <c r="AO264">
        <v>2</v>
      </c>
      <c r="AP264">
        <v>1</v>
      </c>
      <c r="AQ264">
        <v>2</v>
      </c>
      <c r="AR264">
        <v>2</v>
      </c>
      <c r="AS264">
        <v>4</v>
      </c>
      <c r="AT264">
        <v>3</v>
      </c>
      <c r="AU264">
        <v>4</v>
      </c>
      <c r="AV264">
        <v>1</v>
      </c>
      <c r="AW264">
        <v>3</v>
      </c>
      <c r="AX264">
        <v>10</v>
      </c>
      <c r="AY264">
        <v>8</v>
      </c>
      <c r="AZ264">
        <v>7</v>
      </c>
      <c r="BA264">
        <v>10</v>
      </c>
      <c r="BB264">
        <v>1</v>
      </c>
      <c r="BC264">
        <v>1</v>
      </c>
      <c r="BD264">
        <v>11</v>
      </c>
      <c r="BE264">
        <v>1</v>
      </c>
      <c r="BF264">
        <v>12</v>
      </c>
      <c r="BG264">
        <v>12</v>
      </c>
      <c r="BH264">
        <v>12</v>
      </c>
      <c r="BI264">
        <v>12</v>
      </c>
      <c r="BJ264">
        <v>12</v>
      </c>
      <c r="BK264">
        <v>1</v>
      </c>
      <c r="BL264">
        <v>5</v>
      </c>
      <c r="BM264">
        <v>4</v>
      </c>
      <c r="BN264">
        <v>3</v>
      </c>
      <c r="BO264">
        <v>10</v>
      </c>
      <c r="BX264">
        <v>1</v>
      </c>
      <c r="BY264">
        <v>3</v>
      </c>
      <c r="CF264">
        <v>18</v>
      </c>
      <c r="CH264">
        <f t="shared" si="28"/>
        <v>1</v>
      </c>
      <c r="CI264" s="1">
        <f t="shared" si="29"/>
        <v>2.8888888888888888</v>
      </c>
      <c r="CJ264">
        <f t="shared" si="30"/>
        <v>5</v>
      </c>
      <c r="CK264">
        <f t="shared" si="31"/>
        <v>1</v>
      </c>
      <c r="CL264" s="1">
        <f t="shared" si="32"/>
        <v>3.8888888888888888</v>
      </c>
      <c r="CM264" s="1">
        <f t="shared" si="33"/>
        <v>3.8888888888888888</v>
      </c>
      <c r="CO264" t="str">
        <f>IF(H264&gt;Tolerances!$C$5, "High Sat", "Low Sat")</f>
        <v>High Sat</v>
      </c>
      <c r="CP264" t="str">
        <f>IF(CM264&lt;Tolerances!$D$5, "High EL", "Low EL")</f>
        <v>High EL</v>
      </c>
      <c r="CQ264" t="str">
        <f t="shared" si="34"/>
        <v>Loyalist</v>
      </c>
      <c r="CR264" t="str">
        <f>IF(AND(CM264&lt;Tolerances!$D$9,'Respondent data Original'!H19&gt;Tolerances!$C$9),"Enthusiast",IF(AND(CM264&gt;Tolerances!$D$10,'Respondent data Original'!H19&lt;Tolerances!$C$10),"Agitator"))</f>
        <v>Enthusiast</v>
      </c>
    </row>
    <row r="265" spans="1:96">
      <c r="A265">
        <v>27</v>
      </c>
      <c r="B265" t="s">
        <v>70</v>
      </c>
      <c r="C265">
        <v>4</v>
      </c>
      <c r="D265">
        <v>1</v>
      </c>
      <c r="E265">
        <v>13</v>
      </c>
      <c r="F265">
        <v>1</v>
      </c>
      <c r="G265">
        <v>1</v>
      </c>
      <c r="H265">
        <v>3</v>
      </c>
      <c r="J265">
        <v>3</v>
      </c>
      <c r="L265">
        <v>3</v>
      </c>
      <c r="N265">
        <v>3</v>
      </c>
      <c r="P265">
        <v>6</v>
      </c>
      <c r="Q265">
        <v>2</v>
      </c>
      <c r="R265">
        <v>3</v>
      </c>
      <c r="S265">
        <v>2</v>
      </c>
      <c r="T265">
        <v>3</v>
      </c>
      <c r="U265">
        <v>4</v>
      </c>
      <c r="V265">
        <v>3</v>
      </c>
      <c r="W265">
        <v>3</v>
      </c>
      <c r="X265">
        <v>1</v>
      </c>
      <c r="Y265">
        <v>1</v>
      </c>
      <c r="Z265">
        <v>3</v>
      </c>
      <c r="AA265">
        <v>1</v>
      </c>
      <c r="AB265">
        <v>2</v>
      </c>
      <c r="AC265">
        <v>3</v>
      </c>
      <c r="AD265">
        <v>3</v>
      </c>
      <c r="AE265">
        <v>3</v>
      </c>
      <c r="AF265">
        <v>9</v>
      </c>
      <c r="AG265">
        <v>4</v>
      </c>
      <c r="AH265">
        <v>4</v>
      </c>
      <c r="AI265">
        <v>4</v>
      </c>
      <c r="AJ265">
        <v>3</v>
      </c>
      <c r="AK265">
        <v>4</v>
      </c>
      <c r="AL265">
        <v>4</v>
      </c>
      <c r="AM265">
        <v>4</v>
      </c>
      <c r="AN265">
        <v>4</v>
      </c>
      <c r="AO265">
        <v>3</v>
      </c>
      <c r="AP265">
        <v>4</v>
      </c>
      <c r="AQ265">
        <v>4</v>
      </c>
      <c r="AR265">
        <v>4</v>
      </c>
      <c r="AS265">
        <v>3</v>
      </c>
      <c r="AT265">
        <v>4</v>
      </c>
      <c r="AU265">
        <v>4</v>
      </c>
      <c r="AV265">
        <v>1</v>
      </c>
      <c r="AW265">
        <v>11</v>
      </c>
      <c r="AX265">
        <v>11</v>
      </c>
      <c r="AY265">
        <v>10</v>
      </c>
      <c r="AZ265">
        <v>9</v>
      </c>
      <c r="BA265">
        <v>10</v>
      </c>
      <c r="BB265">
        <v>6</v>
      </c>
      <c r="BC265">
        <v>10</v>
      </c>
      <c r="BD265">
        <v>11</v>
      </c>
      <c r="BE265">
        <v>11</v>
      </c>
      <c r="BF265">
        <v>12</v>
      </c>
      <c r="BG265">
        <v>12</v>
      </c>
      <c r="BH265">
        <v>11</v>
      </c>
      <c r="BI265">
        <v>11</v>
      </c>
      <c r="BJ265">
        <v>11</v>
      </c>
      <c r="BK265">
        <v>3</v>
      </c>
      <c r="BL265">
        <v>1</v>
      </c>
      <c r="BO265">
        <v>6</v>
      </c>
      <c r="BP265">
        <v>4</v>
      </c>
      <c r="BQ265">
        <v>3</v>
      </c>
      <c r="BR265">
        <v>5</v>
      </c>
      <c r="BX265">
        <v>1</v>
      </c>
      <c r="BY265">
        <v>8</v>
      </c>
      <c r="CF265">
        <v>13</v>
      </c>
      <c r="CH265">
        <f t="shared" si="28"/>
        <v>1</v>
      </c>
      <c r="CI265" s="1">
        <f t="shared" si="29"/>
        <v>4.9444444444444446</v>
      </c>
      <c r="CJ265">
        <f t="shared" si="30"/>
        <v>1</v>
      </c>
      <c r="CK265">
        <f t="shared" si="31"/>
        <v>5</v>
      </c>
      <c r="CL265" s="1">
        <f t="shared" si="32"/>
        <v>9.9444444444444446</v>
      </c>
      <c r="CM265" s="1">
        <f t="shared" si="33"/>
        <v>9.9444444444444446</v>
      </c>
      <c r="CO265" t="str">
        <f>IF(H265&gt;Tolerances!$C$5, "High Sat", "Low Sat")</f>
        <v>Low Sat</v>
      </c>
      <c r="CP265" t="str">
        <f>IF(CM265&lt;Tolerances!$D$5, "High EL", "Low EL")</f>
        <v>High EL</v>
      </c>
      <c r="CQ265" t="str">
        <f t="shared" si="34"/>
        <v>Hostage</v>
      </c>
      <c r="CR265" t="b">
        <f>IF(AND(CM265&lt;Tolerances!$D$9,'Respondent data Original'!H21&gt;Tolerances!$C$9),"Enthusiast",IF(AND(CM265&gt;Tolerances!$D$10,'Respondent data Original'!H21&lt;Tolerances!$C$10),"Agitator"))</f>
        <v>0</v>
      </c>
    </row>
    <row r="266" spans="1:96">
      <c r="A266">
        <v>29</v>
      </c>
      <c r="B266" t="s">
        <v>70</v>
      </c>
      <c r="C266">
        <v>4</v>
      </c>
      <c r="D266">
        <v>1</v>
      </c>
      <c r="E266">
        <v>13</v>
      </c>
      <c r="F266">
        <v>1</v>
      </c>
      <c r="G266">
        <v>1</v>
      </c>
      <c r="H266">
        <v>9</v>
      </c>
      <c r="J266">
        <v>9</v>
      </c>
      <c r="L266">
        <v>9</v>
      </c>
      <c r="O266">
        <v>1</v>
      </c>
      <c r="P266">
        <v>6</v>
      </c>
      <c r="Q266">
        <v>2</v>
      </c>
      <c r="R266">
        <v>3</v>
      </c>
      <c r="S266">
        <v>3</v>
      </c>
      <c r="T266">
        <v>3</v>
      </c>
      <c r="U266">
        <v>3</v>
      </c>
      <c r="V266">
        <v>3</v>
      </c>
      <c r="W266">
        <v>3</v>
      </c>
      <c r="X266">
        <v>3</v>
      </c>
      <c r="Y266">
        <v>3</v>
      </c>
      <c r="Z266">
        <v>3</v>
      </c>
      <c r="AA266">
        <v>3</v>
      </c>
      <c r="AC266">
        <v>3</v>
      </c>
      <c r="AD266">
        <v>4</v>
      </c>
      <c r="AE266">
        <v>4</v>
      </c>
      <c r="AF266">
        <v>2</v>
      </c>
      <c r="AG266">
        <v>2</v>
      </c>
      <c r="AI266">
        <v>3</v>
      </c>
      <c r="AJ266">
        <v>3</v>
      </c>
      <c r="AK266">
        <v>3</v>
      </c>
      <c r="AL266">
        <v>2</v>
      </c>
      <c r="AM266">
        <v>5</v>
      </c>
      <c r="AN266">
        <v>2</v>
      </c>
      <c r="AO266">
        <v>3</v>
      </c>
      <c r="AP266">
        <v>2</v>
      </c>
      <c r="AQ266">
        <v>2</v>
      </c>
      <c r="AS266">
        <v>3</v>
      </c>
      <c r="AU266">
        <v>3</v>
      </c>
      <c r="AV266">
        <v>1</v>
      </c>
      <c r="AW266">
        <v>6</v>
      </c>
      <c r="AX266">
        <v>10</v>
      </c>
      <c r="AY266">
        <v>6</v>
      </c>
      <c r="AZ266">
        <v>6</v>
      </c>
      <c r="BA266">
        <v>6</v>
      </c>
      <c r="BB266">
        <v>6</v>
      </c>
      <c r="BC266">
        <v>3</v>
      </c>
      <c r="BD266">
        <v>10</v>
      </c>
      <c r="BE266">
        <v>1</v>
      </c>
      <c r="BF266">
        <v>12</v>
      </c>
      <c r="BG266">
        <v>12</v>
      </c>
      <c r="BH266">
        <v>12</v>
      </c>
      <c r="BI266">
        <v>12</v>
      </c>
      <c r="BJ266">
        <v>12</v>
      </c>
      <c r="BK266">
        <v>1</v>
      </c>
      <c r="BL266">
        <v>3</v>
      </c>
      <c r="BM266">
        <v>3</v>
      </c>
      <c r="BN266">
        <v>3</v>
      </c>
      <c r="BO266">
        <v>5</v>
      </c>
      <c r="BX266">
        <v>1</v>
      </c>
      <c r="BY266">
        <v>6</v>
      </c>
      <c r="CF266">
        <v>16</v>
      </c>
      <c r="CH266">
        <f t="shared" si="28"/>
        <v>1</v>
      </c>
      <c r="CI266" s="1">
        <f t="shared" si="29"/>
        <v>3</v>
      </c>
      <c r="CJ266">
        <f t="shared" si="30"/>
        <v>3</v>
      </c>
      <c r="CK266">
        <f t="shared" si="31"/>
        <v>3</v>
      </c>
      <c r="CL266" s="1">
        <f t="shared" si="32"/>
        <v>6</v>
      </c>
      <c r="CM266" s="1">
        <f t="shared" si="33"/>
        <v>6</v>
      </c>
      <c r="CO266" t="str">
        <f>IF(H266&gt;Tolerances!$C$5, "High Sat", "Low Sat")</f>
        <v>High Sat</v>
      </c>
      <c r="CP266" t="str">
        <f>IF(CM266&lt;Tolerances!$D$5, "High EL", "Low EL")</f>
        <v>High EL</v>
      </c>
      <c r="CQ266" t="str">
        <f t="shared" si="34"/>
        <v>Loyalist</v>
      </c>
      <c r="CR266" t="b">
        <f>IF(AND(CM266&lt;Tolerances!$D$9,'Respondent data Original'!H23&gt;Tolerances!$C$9),"Enthusiast",IF(AND(CM266&gt;Tolerances!$D$10,'Respondent data Original'!H23&lt;Tolerances!$C$10),"Agitator"))</f>
        <v>0</v>
      </c>
    </row>
    <row r="267" spans="1:96">
      <c r="A267">
        <v>30</v>
      </c>
      <c r="B267" t="s">
        <v>70</v>
      </c>
      <c r="C267">
        <v>3</v>
      </c>
      <c r="D267">
        <v>2</v>
      </c>
      <c r="E267">
        <v>13</v>
      </c>
      <c r="F267">
        <v>1</v>
      </c>
      <c r="G267">
        <v>1</v>
      </c>
      <c r="H267">
        <v>11</v>
      </c>
      <c r="J267">
        <v>11</v>
      </c>
      <c r="L267">
        <v>11</v>
      </c>
      <c r="N267">
        <v>10</v>
      </c>
      <c r="P267">
        <v>6</v>
      </c>
      <c r="Q267">
        <v>2</v>
      </c>
      <c r="R267">
        <v>3</v>
      </c>
      <c r="S267">
        <v>2</v>
      </c>
      <c r="T267">
        <v>4</v>
      </c>
      <c r="U267">
        <v>2</v>
      </c>
      <c r="V267">
        <v>3</v>
      </c>
      <c r="W267">
        <v>2</v>
      </c>
      <c r="X267">
        <v>2</v>
      </c>
      <c r="Y267">
        <v>2</v>
      </c>
      <c r="Z267">
        <v>2</v>
      </c>
      <c r="AA267">
        <v>3</v>
      </c>
      <c r="AB267">
        <v>2</v>
      </c>
      <c r="AC267">
        <v>4</v>
      </c>
      <c r="AD267">
        <v>3</v>
      </c>
      <c r="AE267">
        <v>3</v>
      </c>
      <c r="AF267">
        <v>9</v>
      </c>
      <c r="AG267">
        <v>2</v>
      </c>
      <c r="AH267">
        <v>3</v>
      </c>
      <c r="AI267">
        <v>1</v>
      </c>
      <c r="AJ267">
        <v>3</v>
      </c>
      <c r="AK267">
        <v>2</v>
      </c>
      <c r="AL267">
        <v>3</v>
      </c>
      <c r="AM267">
        <v>2</v>
      </c>
      <c r="AN267">
        <v>1</v>
      </c>
      <c r="AO267">
        <v>2</v>
      </c>
      <c r="AP267">
        <v>2</v>
      </c>
      <c r="AQ267">
        <v>2</v>
      </c>
      <c r="AR267">
        <v>3</v>
      </c>
      <c r="AS267">
        <v>3</v>
      </c>
      <c r="AT267">
        <v>3</v>
      </c>
      <c r="AU267">
        <v>3</v>
      </c>
      <c r="AV267">
        <v>1</v>
      </c>
      <c r="AW267">
        <v>7</v>
      </c>
      <c r="AX267">
        <v>7</v>
      </c>
      <c r="AY267">
        <v>6</v>
      </c>
      <c r="AZ267">
        <v>4</v>
      </c>
      <c r="BA267">
        <v>5</v>
      </c>
      <c r="BB267">
        <v>6</v>
      </c>
      <c r="BC267">
        <v>1</v>
      </c>
      <c r="BD267">
        <v>6</v>
      </c>
      <c r="BE267">
        <v>1</v>
      </c>
      <c r="BF267">
        <v>2</v>
      </c>
      <c r="BG267">
        <v>3</v>
      </c>
      <c r="BH267">
        <v>2</v>
      </c>
      <c r="BI267">
        <v>2</v>
      </c>
      <c r="BJ267">
        <v>2</v>
      </c>
      <c r="BK267">
        <v>1</v>
      </c>
      <c r="BL267">
        <v>3</v>
      </c>
      <c r="BM267">
        <v>3</v>
      </c>
      <c r="BN267">
        <v>3</v>
      </c>
      <c r="BO267">
        <v>5</v>
      </c>
      <c r="BX267">
        <v>1</v>
      </c>
      <c r="BY267">
        <v>1</v>
      </c>
      <c r="BZ267">
        <v>3</v>
      </c>
      <c r="CF267">
        <v>17</v>
      </c>
      <c r="CH267">
        <f t="shared" si="28"/>
        <v>1</v>
      </c>
      <c r="CI267" s="1">
        <f t="shared" si="29"/>
        <v>2.3888888888888888</v>
      </c>
      <c r="CJ267">
        <f t="shared" si="30"/>
        <v>3</v>
      </c>
      <c r="CK267">
        <f t="shared" si="31"/>
        <v>3</v>
      </c>
      <c r="CL267" s="1">
        <f t="shared" si="32"/>
        <v>5.3888888888888893</v>
      </c>
      <c r="CM267" s="1">
        <f t="shared" si="33"/>
        <v>5.3888888888888893</v>
      </c>
      <c r="CO267" t="str">
        <f>IF(H267&gt;Tolerances!$C$5, "High Sat", "Low Sat")</f>
        <v>High Sat</v>
      </c>
      <c r="CP267" t="str">
        <f>IF(CM267&lt;Tolerances!$D$5, "High EL", "Low EL")</f>
        <v>High EL</v>
      </c>
      <c r="CQ267" t="str">
        <f t="shared" si="34"/>
        <v>Loyalist</v>
      </c>
      <c r="CR267" t="b">
        <f>IF(AND(CM267&lt;Tolerances!$D$9,'Respondent data Original'!H24&gt;Tolerances!$C$9),"Enthusiast",IF(AND(CM267&gt;Tolerances!$D$10,'Respondent data Original'!H24&lt;Tolerances!$C$10),"Agitator"))</f>
        <v>0</v>
      </c>
    </row>
    <row r="268" spans="1:96">
      <c r="A268">
        <v>32</v>
      </c>
      <c r="B268" t="s">
        <v>70</v>
      </c>
      <c r="C268">
        <v>4</v>
      </c>
      <c r="D268">
        <v>2</v>
      </c>
      <c r="E268">
        <v>13</v>
      </c>
      <c r="F268">
        <v>2</v>
      </c>
      <c r="G268">
        <v>5</v>
      </c>
      <c r="H268">
        <v>9</v>
      </c>
      <c r="J268">
        <v>9</v>
      </c>
      <c r="L268">
        <v>9</v>
      </c>
      <c r="N268">
        <v>9</v>
      </c>
      <c r="P268">
        <v>4</v>
      </c>
      <c r="Q268">
        <v>2</v>
      </c>
      <c r="R268">
        <v>1</v>
      </c>
      <c r="S268">
        <v>3</v>
      </c>
      <c r="T268">
        <v>3</v>
      </c>
      <c r="U268">
        <v>3</v>
      </c>
      <c r="V268">
        <v>3</v>
      </c>
      <c r="W268">
        <v>3</v>
      </c>
      <c r="X268">
        <v>2</v>
      </c>
      <c r="Y268">
        <v>4</v>
      </c>
      <c r="Z268">
        <v>3</v>
      </c>
      <c r="AA268">
        <v>2</v>
      </c>
      <c r="AB268">
        <v>3</v>
      </c>
      <c r="AC268">
        <v>3</v>
      </c>
      <c r="AD268">
        <v>4</v>
      </c>
      <c r="AE268">
        <v>4</v>
      </c>
      <c r="AF268">
        <v>9</v>
      </c>
      <c r="AG268">
        <v>3</v>
      </c>
      <c r="AH268">
        <v>1</v>
      </c>
      <c r="AI268">
        <v>2</v>
      </c>
      <c r="AJ268">
        <v>2</v>
      </c>
      <c r="AK268">
        <v>3</v>
      </c>
      <c r="AL268">
        <v>3</v>
      </c>
      <c r="AM268">
        <v>3</v>
      </c>
      <c r="AN268">
        <v>3</v>
      </c>
      <c r="AO268">
        <v>3</v>
      </c>
      <c r="AP268">
        <v>3</v>
      </c>
      <c r="AQ268">
        <v>3</v>
      </c>
      <c r="AR268">
        <v>3</v>
      </c>
      <c r="AS268">
        <v>2</v>
      </c>
      <c r="AT268">
        <v>4</v>
      </c>
      <c r="AU268">
        <v>3</v>
      </c>
      <c r="AV268">
        <v>1</v>
      </c>
      <c r="AW268">
        <v>6</v>
      </c>
      <c r="AX268">
        <v>8</v>
      </c>
      <c r="AY268">
        <v>6</v>
      </c>
      <c r="AZ268">
        <v>9</v>
      </c>
      <c r="BA268">
        <v>3</v>
      </c>
      <c r="BB268">
        <v>2</v>
      </c>
      <c r="BC268">
        <v>3</v>
      </c>
      <c r="BD268">
        <v>11</v>
      </c>
      <c r="BE268">
        <v>1</v>
      </c>
      <c r="BF268">
        <v>1</v>
      </c>
      <c r="BG268">
        <v>12</v>
      </c>
      <c r="BH268">
        <v>12</v>
      </c>
      <c r="BI268">
        <v>12</v>
      </c>
      <c r="BJ268">
        <v>12</v>
      </c>
      <c r="BK268">
        <v>1</v>
      </c>
      <c r="BL268">
        <v>3</v>
      </c>
      <c r="BM268">
        <v>2</v>
      </c>
      <c r="BN268">
        <v>1</v>
      </c>
      <c r="BO268">
        <v>5</v>
      </c>
      <c r="BX268">
        <v>2</v>
      </c>
      <c r="CF268">
        <v>17</v>
      </c>
      <c r="CH268">
        <f t="shared" si="28"/>
        <v>2</v>
      </c>
      <c r="CI268" s="1">
        <f t="shared" si="29"/>
        <v>2.7222222222222223</v>
      </c>
      <c r="CJ268">
        <f t="shared" si="30"/>
        <v>3</v>
      </c>
      <c r="CK268">
        <f t="shared" si="31"/>
        <v>3</v>
      </c>
      <c r="CL268" s="1">
        <f t="shared" si="32"/>
        <v>5.7222222222222223</v>
      </c>
      <c r="CM268" s="1">
        <f t="shared" si="33"/>
        <v>11.444444444444445</v>
      </c>
      <c r="CO268" t="str">
        <f>IF(H268&gt;Tolerances!$C$5, "High Sat", "Low Sat")</f>
        <v>High Sat</v>
      </c>
      <c r="CP268" t="str">
        <f>IF(CM268&lt;Tolerances!$D$5, "High EL", "Low EL")</f>
        <v>Low EL</v>
      </c>
      <c r="CQ268" t="str">
        <f t="shared" si="34"/>
        <v>Mercenary</v>
      </c>
      <c r="CR268" t="b">
        <f>IF(AND(CM268&lt;Tolerances!$D$9,'Respondent data Original'!H26&gt;Tolerances!$C$9),"Enthusiast",IF(AND(CM268&gt;Tolerances!$D$10,'Respondent data Original'!H26&lt;Tolerances!$C$10),"Agitator"))</f>
        <v>0</v>
      </c>
    </row>
    <row r="269" spans="1:96">
      <c r="A269">
        <v>43</v>
      </c>
      <c r="B269" t="s">
        <v>70</v>
      </c>
      <c r="C269">
        <v>4</v>
      </c>
      <c r="D269">
        <v>1</v>
      </c>
      <c r="E269">
        <v>13</v>
      </c>
      <c r="F269">
        <v>1</v>
      </c>
      <c r="G269">
        <v>1</v>
      </c>
      <c r="H269">
        <v>11</v>
      </c>
      <c r="J269">
        <v>11</v>
      </c>
      <c r="L269">
        <v>6</v>
      </c>
      <c r="O269">
        <v>1</v>
      </c>
      <c r="P269">
        <v>6</v>
      </c>
      <c r="Q269">
        <v>3</v>
      </c>
      <c r="S269">
        <v>1</v>
      </c>
      <c r="T269">
        <v>1</v>
      </c>
      <c r="U269">
        <v>3</v>
      </c>
      <c r="V269">
        <v>4</v>
      </c>
      <c r="W269">
        <v>4</v>
      </c>
      <c r="X269">
        <v>1</v>
      </c>
      <c r="Y269">
        <v>1</v>
      </c>
      <c r="Z269">
        <v>3</v>
      </c>
      <c r="AA269">
        <v>1</v>
      </c>
      <c r="AB269">
        <v>4</v>
      </c>
      <c r="AC269">
        <v>3</v>
      </c>
      <c r="AE269">
        <v>3</v>
      </c>
      <c r="AF269">
        <v>1</v>
      </c>
      <c r="AG269">
        <v>5</v>
      </c>
      <c r="AI269">
        <v>1</v>
      </c>
      <c r="AJ269">
        <v>1</v>
      </c>
      <c r="AK269">
        <v>1</v>
      </c>
      <c r="AM269">
        <v>4</v>
      </c>
      <c r="AN269">
        <v>1</v>
      </c>
      <c r="AO269">
        <v>1</v>
      </c>
      <c r="AP269">
        <v>3</v>
      </c>
      <c r="AQ269">
        <v>1</v>
      </c>
      <c r="AR269">
        <v>4</v>
      </c>
      <c r="AS269">
        <v>3</v>
      </c>
      <c r="AU269">
        <v>1</v>
      </c>
      <c r="AV269">
        <v>1</v>
      </c>
      <c r="AW269">
        <v>6</v>
      </c>
      <c r="AX269">
        <v>9</v>
      </c>
      <c r="AY269">
        <v>11</v>
      </c>
      <c r="AZ269">
        <v>6</v>
      </c>
      <c r="BA269">
        <v>6</v>
      </c>
      <c r="BB269">
        <v>1</v>
      </c>
      <c r="BC269">
        <v>1</v>
      </c>
      <c r="BD269">
        <v>11</v>
      </c>
      <c r="BE269">
        <v>1</v>
      </c>
      <c r="BF269">
        <v>12</v>
      </c>
      <c r="BG269">
        <v>12</v>
      </c>
      <c r="BH269">
        <v>12</v>
      </c>
      <c r="BI269">
        <v>12</v>
      </c>
      <c r="BJ269">
        <v>12</v>
      </c>
      <c r="BK269">
        <v>1</v>
      </c>
      <c r="BL269">
        <v>2</v>
      </c>
      <c r="BM269">
        <v>2</v>
      </c>
      <c r="BN269">
        <v>2</v>
      </c>
      <c r="BO269">
        <v>2</v>
      </c>
      <c r="BP269">
        <v>5</v>
      </c>
      <c r="BQ269">
        <v>4</v>
      </c>
      <c r="BR269">
        <v>3</v>
      </c>
      <c r="BX269">
        <v>1</v>
      </c>
      <c r="BY269">
        <v>5</v>
      </c>
      <c r="BZ269">
        <v>2</v>
      </c>
      <c r="CF269">
        <v>16</v>
      </c>
      <c r="CH269">
        <f t="shared" si="28"/>
        <v>1</v>
      </c>
      <c r="CI269" s="1">
        <f t="shared" si="29"/>
        <v>2.8888888888888888</v>
      </c>
      <c r="CJ269">
        <f t="shared" si="30"/>
        <v>2</v>
      </c>
      <c r="CK269">
        <f t="shared" si="31"/>
        <v>4</v>
      </c>
      <c r="CL269" s="1">
        <f t="shared" si="32"/>
        <v>6.8888888888888893</v>
      </c>
      <c r="CM269" s="1">
        <f t="shared" si="33"/>
        <v>6.8888888888888893</v>
      </c>
      <c r="CO269" t="str">
        <f>IF(H269&gt;Tolerances!$C$5, "High Sat", "Low Sat")</f>
        <v>High Sat</v>
      </c>
      <c r="CP269" t="str">
        <f>IF(CM269&lt;Tolerances!$D$5, "High EL", "Low EL")</f>
        <v>High EL</v>
      </c>
      <c r="CQ269" t="str">
        <f t="shared" si="34"/>
        <v>Loyalist</v>
      </c>
      <c r="CR269" t="b">
        <f>IF(AND(CM269&lt;Tolerances!$D$9,'Respondent data Original'!H37&gt;Tolerances!$C$9),"Enthusiast",IF(AND(CM269&gt;Tolerances!$D$10,'Respondent data Original'!H37&lt;Tolerances!$C$10),"Agitator"))</f>
        <v>0</v>
      </c>
    </row>
    <row r="270" spans="1:96">
      <c r="A270">
        <v>44</v>
      </c>
      <c r="B270" t="s">
        <v>70</v>
      </c>
      <c r="C270">
        <v>4</v>
      </c>
      <c r="D270">
        <v>2</v>
      </c>
      <c r="E270">
        <v>13</v>
      </c>
      <c r="F270">
        <v>1</v>
      </c>
      <c r="G270">
        <v>2</v>
      </c>
      <c r="H270">
        <v>8</v>
      </c>
      <c r="J270">
        <v>6</v>
      </c>
      <c r="M270">
        <v>1</v>
      </c>
      <c r="N270">
        <v>5</v>
      </c>
      <c r="P270">
        <v>3</v>
      </c>
      <c r="Q270">
        <v>2</v>
      </c>
      <c r="S270">
        <v>1</v>
      </c>
      <c r="T270">
        <v>2</v>
      </c>
      <c r="U270">
        <v>2</v>
      </c>
      <c r="V270">
        <v>3</v>
      </c>
      <c r="W270">
        <v>3</v>
      </c>
      <c r="X270">
        <v>1</v>
      </c>
      <c r="Y270">
        <v>3</v>
      </c>
      <c r="Z270">
        <v>3</v>
      </c>
      <c r="AA270">
        <v>2</v>
      </c>
      <c r="AB270">
        <v>3</v>
      </c>
      <c r="AC270">
        <v>4</v>
      </c>
      <c r="AD270">
        <v>3</v>
      </c>
      <c r="AE270">
        <v>5</v>
      </c>
      <c r="AF270">
        <v>4</v>
      </c>
      <c r="AG270">
        <v>3</v>
      </c>
      <c r="AI270">
        <v>4</v>
      </c>
      <c r="AJ270">
        <v>3</v>
      </c>
      <c r="AK270">
        <v>4</v>
      </c>
      <c r="AL270">
        <v>5</v>
      </c>
      <c r="AM270">
        <v>5</v>
      </c>
      <c r="AN270">
        <v>4</v>
      </c>
      <c r="AO270">
        <v>3</v>
      </c>
      <c r="AP270">
        <v>3</v>
      </c>
      <c r="AQ270">
        <v>5</v>
      </c>
      <c r="AR270">
        <v>5</v>
      </c>
      <c r="AU270">
        <v>4</v>
      </c>
      <c r="AV270">
        <v>2</v>
      </c>
      <c r="AW270">
        <v>4</v>
      </c>
      <c r="AX270">
        <v>9</v>
      </c>
      <c r="AY270">
        <v>9</v>
      </c>
      <c r="AZ270">
        <v>7</v>
      </c>
      <c r="BA270">
        <v>9</v>
      </c>
      <c r="BB270">
        <v>6</v>
      </c>
      <c r="BC270">
        <v>3</v>
      </c>
      <c r="BD270">
        <v>11</v>
      </c>
      <c r="BE270">
        <v>2</v>
      </c>
      <c r="BF270">
        <v>10</v>
      </c>
      <c r="BG270">
        <v>12</v>
      </c>
      <c r="BH270">
        <v>10</v>
      </c>
      <c r="BI270">
        <v>12</v>
      </c>
      <c r="BJ270">
        <v>10</v>
      </c>
      <c r="BK270">
        <v>5</v>
      </c>
      <c r="BL270">
        <v>4</v>
      </c>
      <c r="BM270">
        <v>2</v>
      </c>
      <c r="BN270">
        <v>1</v>
      </c>
      <c r="BO270">
        <v>6</v>
      </c>
      <c r="BP270">
        <v>4</v>
      </c>
      <c r="BX270">
        <v>2</v>
      </c>
      <c r="CF270">
        <v>16</v>
      </c>
      <c r="CH270">
        <f t="shared" si="28"/>
        <v>2</v>
      </c>
      <c r="CI270" s="1">
        <f t="shared" si="29"/>
        <v>3.3333333333333335</v>
      </c>
      <c r="CJ270">
        <f t="shared" si="30"/>
        <v>4</v>
      </c>
      <c r="CK270">
        <f t="shared" si="31"/>
        <v>2</v>
      </c>
      <c r="CL270" s="1">
        <f t="shared" si="32"/>
        <v>5.3333333333333339</v>
      </c>
      <c r="CM270" s="1">
        <f t="shared" si="33"/>
        <v>10.666666666666668</v>
      </c>
      <c r="CO270" t="str">
        <f>IF(H270&gt;Tolerances!$C$5, "High Sat", "Low Sat")</f>
        <v>High Sat</v>
      </c>
      <c r="CP270" t="str">
        <f>IF(CM270&lt;Tolerances!$D$5, "High EL", "Low EL")</f>
        <v>High EL</v>
      </c>
      <c r="CQ270" t="str">
        <f t="shared" si="34"/>
        <v>Loyalist</v>
      </c>
      <c r="CR270" t="b">
        <f>IF(AND(CM270&lt;Tolerances!$D$9,'Respondent data Original'!H38&gt;Tolerances!$C$9),"Enthusiast",IF(AND(CM270&gt;Tolerances!$D$10,'Respondent data Original'!H38&lt;Tolerances!$C$10),"Agitator"))</f>
        <v>0</v>
      </c>
    </row>
    <row r="271" spans="1:96">
      <c r="A271">
        <v>45</v>
      </c>
      <c r="B271" t="s">
        <v>70</v>
      </c>
      <c r="C271">
        <v>2</v>
      </c>
      <c r="D271">
        <v>2</v>
      </c>
      <c r="E271">
        <v>13</v>
      </c>
      <c r="F271">
        <v>2</v>
      </c>
      <c r="G271">
        <v>4</v>
      </c>
      <c r="H271">
        <v>9</v>
      </c>
      <c r="J271">
        <v>9</v>
      </c>
      <c r="L271">
        <v>9</v>
      </c>
      <c r="N271">
        <v>6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2</v>
      </c>
      <c r="V271">
        <v>1</v>
      </c>
      <c r="W271">
        <v>2</v>
      </c>
      <c r="X271">
        <v>1</v>
      </c>
      <c r="Y271">
        <v>2</v>
      </c>
      <c r="Z271">
        <v>5</v>
      </c>
      <c r="AA271">
        <v>1</v>
      </c>
      <c r="AB271">
        <v>1</v>
      </c>
      <c r="AC271">
        <v>1</v>
      </c>
      <c r="AE271">
        <v>2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2</v>
      </c>
      <c r="AL271">
        <v>2</v>
      </c>
      <c r="AN271">
        <v>2</v>
      </c>
      <c r="AO271">
        <v>2</v>
      </c>
      <c r="AQ271">
        <v>3</v>
      </c>
      <c r="AR271">
        <v>4</v>
      </c>
      <c r="AS271">
        <v>3</v>
      </c>
      <c r="AU271">
        <v>3</v>
      </c>
      <c r="AV271">
        <v>1</v>
      </c>
      <c r="AW271">
        <v>6</v>
      </c>
      <c r="AX271">
        <v>3</v>
      </c>
      <c r="AY271">
        <v>7</v>
      </c>
      <c r="AZ271">
        <v>6</v>
      </c>
      <c r="BA271">
        <v>6</v>
      </c>
      <c r="BB271">
        <v>1</v>
      </c>
      <c r="BC271">
        <v>6</v>
      </c>
      <c r="BD271">
        <v>11</v>
      </c>
      <c r="BE271">
        <v>1</v>
      </c>
      <c r="BF271">
        <v>3</v>
      </c>
      <c r="BG271">
        <v>1</v>
      </c>
      <c r="BH271">
        <v>4</v>
      </c>
      <c r="BI271">
        <v>12</v>
      </c>
      <c r="BJ271">
        <v>12</v>
      </c>
      <c r="BK271">
        <v>3</v>
      </c>
      <c r="BL271">
        <v>5</v>
      </c>
      <c r="BM271">
        <v>4</v>
      </c>
      <c r="BN271">
        <v>4</v>
      </c>
      <c r="BO271">
        <v>10</v>
      </c>
      <c r="BX271">
        <v>1</v>
      </c>
      <c r="BY271">
        <v>5</v>
      </c>
      <c r="CF271">
        <v>21</v>
      </c>
      <c r="CH271">
        <f t="shared" si="28"/>
        <v>1</v>
      </c>
      <c r="CI271" s="1">
        <f t="shared" si="29"/>
        <v>2.6111111111111112</v>
      </c>
      <c r="CJ271">
        <f t="shared" si="30"/>
        <v>5</v>
      </c>
      <c r="CK271">
        <f t="shared" si="31"/>
        <v>1</v>
      </c>
      <c r="CL271" s="1">
        <f t="shared" si="32"/>
        <v>3.6111111111111112</v>
      </c>
      <c r="CM271" s="1">
        <f t="shared" si="33"/>
        <v>3.6111111111111112</v>
      </c>
      <c r="CO271" t="str">
        <f>IF(H271&gt;Tolerances!$C$5, "High Sat", "Low Sat")</f>
        <v>High Sat</v>
      </c>
      <c r="CP271" t="str">
        <f>IF(CM271&lt;Tolerances!$D$5, "High EL", "Low EL")</f>
        <v>High EL</v>
      </c>
      <c r="CQ271" t="str">
        <f t="shared" si="34"/>
        <v>Loyalist</v>
      </c>
      <c r="CR271" t="str">
        <f>IF(AND(CM271&lt;Tolerances!$D$9,'Respondent data Original'!H39&gt;Tolerances!$C$9),"Enthusiast",IF(AND(CM271&gt;Tolerances!$D$10,'Respondent data Original'!H39&lt;Tolerances!$C$10),"Agitator"))</f>
        <v>Enthusiast</v>
      </c>
    </row>
    <row r="272" spans="1:96">
      <c r="A272">
        <v>52</v>
      </c>
      <c r="B272" t="s">
        <v>70</v>
      </c>
      <c r="C272">
        <v>4</v>
      </c>
      <c r="D272">
        <v>2</v>
      </c>
      <c r="E272">
        <v>13</v>
      </c>
      <c r="F272">
        <v>2</v>
      </c>
      <c r="G272">
        <v>6</v>
      </c>
      <c r="H272">
        <v>8</v>
      </c>
      <c r="J272">
        <v>8</v>
      </c>
      <c r="L272">
        <v>8</v>
      </c>
      <c r="N272">
        <v>9</v>
      </c>
      <c r="P272">
        <v>6</v>
      </c>
      <c r="Q272">
        <v>1</v>
      </c>
      <c r="R272">
        <v>4</v>
      </c>
      <c r="S272">
        <v>1</v>
      </c>
      <c r="T272">
        <v>4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3</v>
      </c>
      <c r="AD272">
        <v>3</v>
      </c>
      <c r="AE272">
        <v>1</v>
      </c>
      <c r="AF272">
        <v>4</v>
      </c>
      <c r="AG272">
        <v>2</v>
      </c>
      <c r="AI272">
        <v>2</v>
      </c>
      <c r="AK272">
        <v>2</v>
      </c>
      <c r="AL272">
        <v>3</v>
      </c>
      <c r="AM272">
        <v>3</v>
      </c>
      <c r="AN272">
        <v>2</v>
      </c>
      <c r="AO272">
        <v>2</v>
      </c>
      <c r="AP272">
        <v>2</v>
      </c>
      <c r="AQ272">
        <v>2</v>
      </c>
      <c r="AR272">
        <v>3</v>
      </c>
      <c r="AS272">
        <v>3</v>
      </c>
      <c r="AT272">
        <v>2</v>
      </c>
      <c r="AU272">
        <v>2</v>
      </c>
      <c r="AV272">
        <v>1</v>
      </c>
      <c r="AW272">
        <v>6</v>
      </c>
      <c r="AX272">
        <v>8</v>
      </c>
      <c r="AY272">
        <v>11</v>
      </c>
      <c r="AZ272">
        <v>11</v>
      </c>
      <c r="BA272">
        <v>11</v>
      </c>
      <c r="BB272">
        <v>6</v>
      </c>
      <c r="BC272">
        <v>6</v>
      </c>
      <c r="BD272">
        <v>11</v>
      </c>
      <c r="BE272">
        <v>1</v>
      </c>
      <c r="BF272">
        <v>2</v>
      </c>
      <c r="BG272">
        <v>12</v>
      </c>
      <c r="BH272">
        <v>12</v>
      </c>
      <c r="BI272">
        <v>12</v>
      </c>
      <c r="BJ272">
        <v>12</v>
      </c>
      <c r="BK272">
        <v>3</v>
      </c>
      <c r="BL272">
        <v>5</v>
      </c>
      <c r="BM272">
        <v>3</v>
      </c>
      <c r="BN272">
        <v>2</v>
      </c>
      <c r="BO272">
        <v>6</v>
      </c>
      <c r="BP272">
        <v>3</v>
      </c>
      <c r="BQ272">
        <v>5</v>
      </c>
      <c r="BR272">
        <v>4</v>
      </c>
      <c r="BX272">
        <v>2</v>
      </c>
      <c r="CF272">
        <v>17</v>
      </c>
      <c r="CH272">
        <f t="shared" si="28"/>
        <v>2</v>
      </c>
      <c r="CI272" s="1">
        <f t="shared" si="29"/>
        <v>3.9444444444444446</v>
      </c>
      <c r="CJ272">
        <f t="shared" si="30"/>
        <v>5</v>
      </c>
      <c r="CK272">
        <f t="shared" si="31"/>
        <v>1</v>
      </c>
      <c r="CL272" s="1">
        <f t="shared" si="32"/>
        <v>4.9444444444444446</v>
      </c>
      <c r="CM272" s="1">
        <f t="shared" si="33"/>
        <v>9.8888888888888893</v>
      </c>
      <c r="CO272" t="str">
        <f>IF(H272&gt;Tolerances!$C$5, "High Sat", "Low Sat")</f>
        <v>High Sat</v>
      </c>
      <c r="CP272" t="str">
        <f>IF(CM272&lt;Tolerances!$D$5, "High EL", "Low EL")</f>
        <v>High EL</v>
      </c>
      <c r="CQ272" t="str">
        <f t="shared" si="34"/>
        <v>Loyalist</v>
      </c>
      <c r="CR272" t="b">
        <f>IF(AND(CM272&lt;Tolerances!$D$9,'Respondent data Original'!H46&gt;Tolerances!$C$9),"Enthusiast",IF(AND(CM272&gt;Tolerances!$D$10,'Respondent data Original'!H46&lt;Tolerances!$C$10),"Agitator"))</f>
        <v>0</v>
      </c>
    </row>
    <row r="273" spans="1:96">
      <c r="A273">
        <v>53</v>
      </c>
      <c r="B273" t="s">
        <v>70</v>
      </c>
      <c r="C273">
        <v>3</v>
      </c>
      <c r="D273">
        <v>2</v>
      </c>
      <c r="E273">
        <v>13</v>
      </c>
      <c r="F273">
        <v>2</v>
      </c>
      <c r="G273">
        <v>2</v>
      </c>
      <c r="H273">
        <v>7</v>
      </c>
      <c r="J273">
        <v>8</v>
      </c>
      <c r="L273">
        <v>6</v>
      </c>
      <c r="N273">
        <v>7</v>
      </c>
      <c r="P273">
        <v>6</v>
      </c>
      <c r="Q273">
        <v>2</v>
      </c>
      <c r="R273">
        <v>4</v>
      </c>
      <c r="S273">
        <v>3</v>
      </c>
      <c r="T273">
        <v>4</v>
      </c>
      <c r="U273">
        <v>3</v>
      </c>
      <c r="V273">
        <v>3</v>
      </c>
      <c r="W273">
        <v>4</v>
      </c>
      <c r="X273">
        <v>4</v>
      </c>
      <c r="Y273">
        <v>3</v>
      </c>
      <c r="Z273">
        <v>4</v>
      </c>
      <c r="AA273">
        <v>4</v>
      </c>
      <c r="AB273">
        <v>2</v>
      </c>
      <c r="AC273">
        <v>4</v>
      </c>
      <c r="AD273">
        <v>3</v>
      </c>
      <c r="AE273">
        <v>4</v>
      </c>
      <c r="AF273">
        <v>9</v>
      </c>
      <c r="AG273">
        <v>2</v>
      </c>
      <c r="AI273">
        <v>2</v>
      </c>
      <c r="AJ273">
        <v>3</v>
      </c>
      <c r="AK273">
        <v>4</v>
      </c>
      <c r="AL273">
        <v>4</v>
      </c>
      <c r="AM273">
        <v>4</v>
      </c>
      <c r="AN273">
        <v>3</v>
      </c>
      <c r="AO273">
        <v>3</v>
      </c>
      <c r="AP273">
        <v>3</v>
      </c>
      <c r="AQ273">
        <v>4</v>
      </c>
      <c r="AR273">
        <v>4</v>
      </c>
      <c r="AS273">
        <v>4</v>
      </c>
      <c r="AT273">
        <v>3</v>
      </c>
      <c r="AU273">
        <v>3</v>
      </c>
      <c r="AV273">
        <v>1</v>
      </c>
      <c r="AW273">
        <v>6</v>
      </c>
      <c r="AX273">
        <v>8</v>
      </c>
      <c r="AY273">
        <v>10</v>
      </c>
      <c r="AZ273">
        <v>9</v>
      </c>
      <c r="BA273">
        <v>8</v>
      </c>
      <c r="BB273">
        <v>8</v>
      </c>
      <c r="BC273">
        <v>9</v>
      </c>
      <c r="BD273">
        <v>11</v>
      </c>
      <c r="BE273">
        <v>1</v>
      </c>
      <c r="BF273">
        <v>9</v>
      </c>
      <c r="BG273">
        <v>12</v>
      </c>
      <c r="BH273">
        <v>9</v>
      </c>
      <c r="BI273">
        <v>6</v>
      </c>
      <c r="BJ273">
        <v>10</v>
      </c>
      <c r="BK273">
        <v>3</v>
      </c>
      <c r="BL273">
        <v>2</v>
      </c>
      <c r="BM273">
        <v>1</v>
      </c>
      <c r="BO273">
        <v>3</v>
      </c>
      <c r="BP273">
        <v>4</v>
      </c>
      <c r="BQ273">
        <v>7</v>
      </c>
      <c r="BR273">
        <v>2</v>
      </c>
      <c r="BS273">
        <v>6</v>
      </c>
      <c r="BX273">
        <v>2</v>
      </c>
      <c r="CF273">
        <v>17</v>
      </c>
      <c r="CH273">
        <f t="shared" si="28"/>
        <v>2</v>
      </c>
      <c r="CI273" s="1">
        <f t="shared" si="29"/>
        <v>3.8888888888888888</v>
      </c>
      <c r="CJ273">
        <f t="shared" si="30"/>
        <v>2</v>
      </c>
      <c r="CK273">
        <f t="shared" si="31"/>
        <v>4</v>
      </c>
      <c r="CL273" s="1">
        <f t="shared" si="32"/>
        <v>7.8888888888888893</v>
      </c>
      <c r="CM273" s="1">
        <f t="shared" si="33"/>
        <v>15.777777777777779</v>
      </c>
      <c r="CO273" t="str">
        <f>IF(H273&gt;Tolerances!$C$5, "High Sat", "Low Sat")</f>
        <v>Low Sat</v>
      </c>
      <c r="CP273" t="str">
        <f>IF(CM273&lt;Tolerances!$D$5, "High EL", "Low EL")</f>
        <v>Low EL</v>
      </c>
      <c r="CQ273" t="str">
        <f t="shared" si="34"/>
        <v>Defector</v>
      </c>
      <c r="CR273" t="b">
        <f>IF(AND(CM273&lt;Tolerances!$D$9,'Respondent data Original'!H47&gt;Tolerances!$C$9),"Enthusiast",IF(AND(CM273&gt;Tolerances!$D$10,'Respondent data Original'!H47&lt;Tolerances!$C$10),"Agitator"))</f>
        <v>0</v>
      </c>
    </row>
    <row r="274" spans="1:96">
      <c r="A274">
        <v>55</v>
      </c>
      <c r="B274" t="s">
        <v>70</v>
      </c>
      <c r="C274">
        <v>2</v>
      </c>
      <c r="D274">
        <v>1</v>
      </c>
      <c r="E274">
        <v>13</v>
      </c>
      <c r="F274">
        <v>2</v>
      </c>
      <c r="G274">
        <v>5</v>
      </c>
      <c r="H274">
        <v>6</v>
      </c>
      <c r="J274">
        <v>8</v>
      </c>
      <c r="L274">
        <v>8</v>
      </c>
      <c r="N274">
        <v>7</v>
      </c>
      <c r="P274">
        <v>4</v>
      </c>
      <c r="Q274">
        <v>1</v>
      </c>
      <c r="R274">
        <v>4</v>
      </c>
      <c r="S274">
        <v>1</v>
      </c>
      <c r="T274">
        <v>2</v>
      </c>
      <c r="U274">
        <v>2</v>
      </c>
      <c r="V274">
        <v>1</v>
      </c>
      <c r="W274">
        <v>3</v>
      </c>
      <c r="X274">
        <v>1</v>
      </c>
      <c r="Y274">
        <v>3</v>
      </c>
      <c r="Z274">
        <v>4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7</v>
      </c>
      <c r="AG274">
        <v>4</v>
      </c>
      <c r="AI274">
        <v>2</v>
      </c>
      <c r="AJ274">
        <v>1</v>
      </c>
      <c r="AK274">
        <v>3</v>
      </c>
      <c r="AL274">
        <v>5</v>
      </c>
      <c r="AM274">
        <v>5</v>
      </c>
      <c r="AN274">
        <v>2</v>
      </c>
      <c r="AO274">
        <v>3</v>
      </c>
      <c r="AP274">
        <v>4</v>
      </c>
      <c r="AQ274">
        <v>5</v>
      </c>
      <c r="AR274">
        <v>5</v>
      </c>
      <c r="AS274">
        <v>5</v>
      </c>
      <c r="AT274">
        <v>4</v>
      </c>
      <c r="AU274">
        <v>4</v>
      </c>
      <c r="AV274">
        <v>1</v>
      </c>
      <c r="AW274">
        <v>6</v>
      </c>
      <c r="AX274">
        <v>10</v>
      </c>
      <c r="AY274">
        <v>11</v>
      </c>
      <c r="AZ274">
        <v>10</v>
      </c>
      <c r="BA274">
        <v>10</v>
      </c>
      <c r="BB274">
        <v>11</v>
      </c>
      <c r="BC274">
        <v>11</v>
      </c>
      <c r="BD274">
        <v>11</v>
      </c>
      <c r="BE274">
        <v>5</v>
      </c>
      <c r="BF274">
        <v>10</v>
      </c>
      <c r="BG274">
        <v>10</v>
      </c>
      <c r="BH274">
        <v>11</v>
      </c>
      <c r="BI274">
        <v>11</v>
      </c>
      <c r="BJ274">
        <v>11</v>
      </c>
      <c r="BK274">
        <v>4</v>
      </c>
      <c r="BL274">
        <v>3</v>
      </c>
      <c r="BM274">
        <v>2</v>
      </c>
      <c r="BN274">
        <v>1</v>
      </c>
      <c r="BO274">
        <v>5</v>
      </c>
      <c r="BP274">
        <v>6</v>
      </c>
      <c r="BQ274">
        <v>7</v>
      </c>
      <c r="BR274">
        <v>4</v>
      </c>
      <c r="BX274">
        <v>2</v>
      </c>
      <c r="CF274">
        <v>17</v>
      </c>
      <c r="CH274">
        <f t="shared" si="28"/>
        <v>2</v>
      </c>
      <c r="CI274" s="1">
        <f t="shared" si="29"/>
        <v>4.7222222222222223</v>
      </c>
      <c r="CJ274">
        <f t="shared" si="30"/>
        <v>3</v>
      </c>
      <c r="CK274">
        <f t="shared" si="31"/>
        <v>3</v>
      </c>
      <c r="CL274" s="1">
        <f t="shared" si="32"/>
        <v>7.7222222222222223</v>
      </c>
      <c r="CM274" s="1">
        <f t="shared" si="33"/>
        <v>15.444444444444445</v>
      </c>
      <c r="CO274" t="str">
        <f>IF(H274&gt;Tolerances!$C$5, "High Sat", "Low Sat")</f>
        <v>Low Sat</v>
      </c>
      <c r="CP274" t="str">
        <f>IF(CM274&lt;Tolerances!$D$5, "High EL", "Low EL")</f>
        <v>Low EL</v>
      </c>
      <c r="CQ274" t="str">
        <f t="shared" si="34"/>
        <v>Defector</v>
      </c>
      <c r="CR274" t="b">
        <f>IF(AND(CM274&lt;Tolerances!$D$9,'Respondent data Original'!H49&gt;Tolerances!$C$9),"Enthusiast",IF(AND(CM274&gt;Tolerances!$D$10,'Respondent data Original'!H49&lt;Tolerances!$C$10),"Agitator"))</f>
        <v>0</v>
      </c>
    </row>
    <row r="275" spans="1:96">
      <c r="A275">
        <v>56</v>
      </c>
      <c r="B275" t="s">
        <v>70</v>
      </c>
      <c r="C275">
        <v>3</v>
      </c>
      <c r="D275">
        <v>2</v>
      </c>
      <c r="E275">
        <v>13</v>
      </c>
      <c r="F275">
        <v>2</v>
      </c>
      <c r="G275">
        <v>6</v>
      </c>
      <c r="H275">
        <v>7</v>
      </c>
      <c r="J275">
        <v>4</v>
      </c>
      <c r="L275">
        <v>4</v>
      </c>
      <c r="N275">
        <v>6</v>
      </c>
      <c r="P275">
        <v>3</v>
      </c>
      <c r="Q275">
        <v>1</v>
      </c>
      <c r="R275">
        <v>3</v>
      </c>
      <c r="S275">
        <v>2</v>
      </c>
      <c r="T275">
        <v>2</v>
      </c>
      <c r="U275">
        <v>2</v>
      </c>
      <c r="V275">
        <v>2</v>
      </c>
      <c r="W275">
        <v>5</v>
      </c>
      <c r="X275">
        <v>3</v>
      </c>
      <c r="Y275">
        <v>3</v>
      </c>
      <c r="Z275">
        <v>4</v>
      </c>
      <c r="AA275">
        <v>3</v>
      </c>
      <c r="AB275">
        <v>3</v>
      </c>
      <c r="AC275">
        <v>5</v>
      </c>
      <c r="AE275">
        <v>5</v>
      </c>
      <c r="AF275">
        <v>7</v>
      </c>
      <c r="AG275">
        <v>5</v>
      </c>
      <c r="AH275">
        <v>2</v>
      </c>
      <c r="AI275">
        <v>3</v>
      </c>
      <c r="AJ275">
        <v>3</v>
      </c>
      <c r="AK275">
        <v>4</v>
      </c>
      <c r="AL275">
        <v>4</v>
      </c>
      <c r="AN275">
        <v>3</v>
      </c>
      <c r="AO275">
        <v>4</v>
      </c>
      <c r="AQ275">
        <v>3</v>
      </c>
      <c r="AR275">
        <v>3</v>
      </c>
      <c r="AT275">
        <v>4</v>
      </c>
      <c r="AU275">
        <v>3</v>
      </c>
      <c r="AV275">
        <v>2</v>
      </c>
      <c r="AW275">
        <v>9</v>
      </c>
      <c r="AX275">
        <v>11</v>
      </c>
      <c r="AY275">
        <v>11</v>
      </c>
      <c r="AZ275">
        <v>9</v>
      </c>
      <c r="BA275">
        <v>10</v>
      </c>
      <c r="BB275">
        <v>6</v>
      </c>
      <c r="BC275">
        <v>11</v>
      </c>
      <c r="BD275">
        <v>11</v>
      </c>
      <c r="BE275">
        <v>1</v>
      </c>
      <c r="BF275">
        <v>12</v>
      </c>
      <c r="BG275">
        <v>12</v>
      </c>
      <c r="BH275">
        <v>12</v>
      </c>
      <c r="BI275">
        <v>12</v>
      </c>
      <c r="BJ275">
        <v>12</v>
      </c>
      <c r="BK275">
        <v>1</v>
      </c>
      <c r="BL275">
        <v>5</v>
      </c>
      <c r="BM275">
        <v>5</v>
      </c>
      <c r="BN275">
        <v>3</v>
      </c>
      <c r="BO275">
        <v>3</v>
      </c>
      <c r="BP275">
        <v>6</v>
      </c>
      <c r="BQ275">
        <v>5</v>
      </c>
      <c r="BX275">
        <v>3</v>
      </c>
      <c r="CF275">
        <v>17</v>
      </c>
      <c r="CH275">
        <f t="shared" si="28"/>
        <v>3</v>
      </c>
      <c r="CI275" s="1">
        <f t="shared" si="29"/>
        <v>4.3888888888888893</v>
      </c>
      <c r="CJ275">
        <f t="shared" si="30"/>
        <v>5</v>
      </c>
      <c r="CK275">
        <f t="shared" si="31"/>
        <v>1</v>
      </c>
      <c r="CL275" s="1">
        <f t="shared" si="32"/>
        <v>5.3888888888888893</v>
      </c>
      <c r="CM275" s="1">
        <f t="shared" si="33"/>
        <v>16.166666666666668</v>
      </c>
      <c r="CO275" t="str">
        <f>IF(H275&gt;Tolerances!$C$5, "High Sat", "Low Sat")</f>
        <v>Low Sat</v>
      </c>
      <c r="CP275" t="str">
        <f>IF(CM275&lt;Tolerances!$D$5, "High EL", "Low EL")</f>
        <v>Low EL</v>
      </c>
      <c r="CQ275" t="str">
        <f t="shared" si="34"/>
        <v>Defector</v>
      </c>
      <c r="CR275" t="b">
        <f>IF(AND(CM275&lt;Tolerances!$D$9,'Respondent data Original'!H50&gt;Tolerances!$C$9),"Enthusiast",IF(AND(CM275&gt;Tolerances!$D$10,'Respondent data Original'!H50&lt;Tolerances!$C$10),"Agitator"))</f>
        <v>0</v>
      </c>
    </row>
    <row r="276" spans="1:96">
      <c r="A276">
        <v>65</v>
      </c>
      <c r="B276" t="s">
        <v>70</v>
      </c>
      <c r="C276">
        <v>1</v>
      </c>
      <c r="D276">
        <v>1</v>
      </c>
      <c r="E276">
        <v>13</v>
      </c>
      <c r="F276">
        <v>2</v>
      </c>
      <c r="G276">
        <v>2</v>
      </c>
      <c r="H276">
        <v>9</v>
      </c>
      <c r="J276">
        <v>9</v>
      </c>
      <c r="L276">
        <v>9</v>
      </c>
      <c r="N276">
        <v>9</v>
      </c>
      <c r="P276">
        <v>1</v>
      </c>
      <c r="Q276">
        <v>1</v>
      </c>
      <c r="R276">
        <v>3</v>
      </c>
      <c r="S276">
        <v>2</v>
      </c>
      <c r="T276">
        <v>3</v>
      </c>
      <c r="U276">
        <v>2</v>
      </c>
      <c r="V276">
        <v>2</v>
      </c>
      <c r="W276">
        <v>3</v>
      </c>
      <c r="X276">
        <v>2</v>
      </c>
      <c r="Y276">
        <v>2</v>
      </c>
      <c r="Z276">
        <v>2</v>
      </c>
      <c r="AA276">
        <v>3</v>
      </c>
      <c r="AB276">
        <v>4</v>
      </c>
      <c r="AC276">
        <v>3</v>
      </c>
      <c r="AD276">
        <v>4</v>
      </c>
      <c r="AE276">
        <v>3</v>
      </c>
      <c r="AF276">
        <v>3</v>
      </c>
      <c r="AG276">
        <v>2</v>
      </c>
      <c r="AH276">
        <v>2</v>
      </c>
      <c r="AI276">
        <v>2</v>
      </c>
      <c r="AJ276">
        <v>2</v>
      </c>
      <c r="AK276">
        <v>1</v>
      </c>
      <c r="AL276">
        <v>3</v>
      </c>
      <c r="AM276">
        <v>3</v>
      </c>
      <c r="AN276">
        <v>2</v>
      </c>
      <c r="AO276">
        <v>3</v>
      </c>
      <c r="AP276">
        <v>2</v>
      </c>
      <c r="AQ276">
        <v>1</v>
      </c>
      <c r="AR276">
        <v>2</v>
      </c>
      <c r="AS276">
        <v>2</v>
      </c>
      <c r="AT276">
        <v>2</v>
      </c>
      <c r="AU276">
        <v>2</v>
      </c>
      <c r="AV276">
        <v>1</v>
      </c>
      <c r="AW276">
        <v>9</v>
      </c>
      <c r="AX276">
        <v>9</v>
      </c>
      <c r="AY276">
        <v>7</v>
      </c>
      <c r="AZ276">
        <v>8</v>
      </c>
      <c r="BA276">
        <v>8</v>
      </c>
      <c r="BB276">
        <v>9</v>
      </c>
      <c r="BC276">
        <v>11</v>
      </c>
      <c r="BD276">
        <v>8</v>
      </c>
      <c r="BE276">
        <v>1</v>
      </c>
      <c r="BF276">
        <v>12</v>
      </c>
      <c r="BG276">
        <v>12</v>
      </c>
      <c r="BH276">
        <v>4</v>
      </c>
      <c r="BI276">
        <v>12</v>
      </c>
      <c r="BJ276">
        <v>12</v>
      </c>
      <c r="BK276">
        <v>1</v>
      </c>
      <c r="BL276">
        <v>1</v>
      </c>
      <c r="BO276">
        <v>7</v>
      </c>
      <c r="BP276">
        <v>3</v>
      </c>
      <c r="BX276">
        <v>1</v>
      </c>
      <c r="BY276">
        <v>1</v>
      </c>
      <c r="CF276">
        <v>14</v>
      </c>
      <c r="CH276">
        <f t="shared" si="28"/>
        <v>1</v>
      </c>
      <c r="CI276" s="1">
        <f t="shared" si="29"/>
        <v>3.8888888888888888</v>
      </c>
      <c r="CJ276">
        <f t="shared" si="30"/>
        <v>1</v>
      </c>
      <c r="CK276">
        <f t="shared" si="31"/>
        <v>5</v>
      </c>
      <c r="CL276" s="1">
        <f t="shared" si="32"/>
        <v>8.8888888888888893</v>
      </c>
      <c r="CM276" s="1">
        <f t="shared" si="33"/>
        <v>8.8888888888888893</v>
      </c>
      <c r="CO276" t="str">
        <f>IF(H276&gt;Tolerances!$C$5, "High Sat", "Low Sat")</f>
        <v>High Sat</v>
      </c>
      <c r="CP276" t="str">
        <f>IF(CM276&lt;Tolerances!$D$5, "High EL", "Low EL")</f>
        <v>High EL</v>
      </c>
      <c r="CQ276" t="str">
        <f t="shared" si="34"/>
        <v>Loyalist</v>
      </c>
      <c r="CR276" t="b">
        <f>IF(AND(CM276&lt;Tolerances!$D$9,'Respondent data Original'!H59&gt;Tolerances!$C$9),"Enthusiast",IF(AND(CM276&gt;Tolerances!$D$10,'Respondent data Original'!H59&lt;Tolerances!$C$10),"Agitator"))</f>
        <v>0</v>
      </c>
    </row>
    <row r="277" spans="1:96">
      <c r="A277">
        <v>77</v>
      </c>
      <c r="B277" t="s">
        <v>70</v>
      </c>
      <c r="C277">
        <v>3</v>
      </c>
      <c r="D277">
        <v>1</v>
      </c>
      <c r="E277">
        <v>13</v>
      </c>
      <c r="F277">
        <v>1</v>
      </c>
      <c r="G277">
        <v>1</v>
      </c>
      <c r="H277">
        <v>9</v>
      </c>
      <c r="J277">
        <v>9</v>
      </c>
      <c r="L277">
        <v>9</v>
      </c>
      <c r="N277">
        <v>8</v>
      </c>
      <c r="P277">
        <v>4</v>
      </c>
      <c r="Q277">
        <v>2</v>
      </c>
      <c r="R277">
        <v>2</v>
      </c>
      <c r="S277">
        <v>2</v>
      </c>
      <c r="T277">
        <v>3</v>
      </c>
      <c r="U277">
        <v>3</v>
      </c>
      <c r="V277">
        <v>2</v>
      </c>
      <c r="W277">
        <v>3</v>
      </c>
      <c r="X277">
        <v>2</v>
      </c>
      <c r="Y277">
        <v>2</v>
      </c>
      <c r="Z277">
        <v>2</v>
      </c>
      <c r="AA277">
        <v>2</v>
      </c>
      <c r="AB277">
        <v>3</v>
      </c>
      <c r="AC277">
        <v>3</v>
      </c>
      <c r="AD277">
        <v>4</v>
      </c>
      <c r="AE277">
        <v>3</v>
      </c>
      <c r="AF277">
        <v>8</v>
      </c>
      <c r="AG277">
        <v>2</v>
      </c>
      <c r="AH277">
        <v>3</v>
      </c>
      <c r="AI277">
        <v>2</v>
      </c>
      <c r="AJ277">
        <v>3</v>
      </c>
      <c r="AK277">
        <v>3</v>
      </c>
      <c r="AL277">
        <v>3</v>
      </c>
      <c r="AM277">
        <v>3</v>
      </c>
      <c r="AN277">
        <v>3</v>
      </c>
      <c r="AO277">
        <v>3</v>
      </c>
      <c r="AP277">
        <v>2</v>
      </c>
      <c r="AQ277">
        <v>3</v>
      </c>
      <c r="AR277">
        <v>3</v>
      </c>
      <c r="AS277">
        <v>3</v>
      </c>
      <c r="AT277">
        <v>3</v>
      </c>
      <c r="AU277">
        <v>3</v>
      </c>
      <c r="AV277">
        <v>1</v>
      </c>
      <c r="AW277">
        <v>6</v>
      </c>
      <c r="AX277">
        <v>10</v>
      </c>
      <c r="AY277">
        <v>7</v>
      </c>
      <c r="AZ277">
        <v>8</v>
      </c>
      <c r="BA277">
        <v>7</v>
      </c>
      <c r="BB277">
        <v>6</v>
      </c>
      <c r="BC277">
        <v>6</v>
      </c>
      <c r="BD277">
        <v>8</v>
      </c>
      <c r="BE277">
        <v>3</v>
      </c>
      <c r="BF277">
        <v>4</v>
      </c>
      <c r="BG277">
        <v>12</v>
      </c>
      <c r="BH277">
        <v>12</v>
      </c>
      <c r="BI277">
        <v>12</v>
      </c>
      <c r="BJ277">
        <v>12</v>
      </c>
      <c r="BK277">
        <v>2</v>
      </c>
      <c r="BL277">
        <v>4</v>
      </c>
      <c r="BM277">
        <v>2</v>
      </c>
      <c r="BN277">
        <v>2</v>
      </c>
      <c r="BO277">
        <v>4</v>
      </c>
      <c r="BX277">
        <v>1</v>
      </c>
      <c r="BY277">
        <v>3</v>
      </c>
      <c r="CF277">
        <v>15</v>
      </c>
      <c r="CH277">
        <f t="shared" si="28"/>
        <v>1</v>
      </c>
      <c r="CI277" s="1">
        <f t="shared" si="29"/>
        <v>3.3888888888888888</v>
      </c>
      <c r="CJ277">
        <f t="shared" si="30"/>
        <v>4</v>
      </c>
      <c r="CK277">
        <f t="shared" si="31"/>
        <v>2</v>
      </c>
      <c r="CL277" s="1">
        <f t="shared" si="32"/>
        <v>5.3888888888888893</v>
      </c>
      <c r="CM277" s="1">
        <f t="shared" si="33"/>
        <v>5.3888888888888893</v>
      </c>
      <c r="CO277" t="str">
        <f>IF(H277&gt;Tolerances!$C$5, "High Sat", "Low Sat")</f>
        <v>High Sat</v>
      </c>
      <c r="CP277" t="str">
        <f>IF(CM277&lt;Tolerances!$D$5, "High EL", "Low EL")</f>
        <v>High EL</v>
      </c>
      <c r="CQ277" t="str">
        <f t="shared" si="34"/>
        <v>Loyalist</v>
      </c>
      <c r="CR277" t="b">
        <f>IF(AND(CM277&lt;Tolerances!$D$9,'Respondent data Original'!H71&gt;Tolerances!$C$9),"Enthusiast",IF(AND(CM277&gt;Tolerances!$D$10,'Respondent data Original'!H71&lt;Tolerances!$C$10),"Agitator"))</f>
        <v>0</v>
      </c>
    </row>
    <row r="278" spans="1:96">
      <c r="A278">
        <v>97</v>
      </c>
      <c r="B278" t="s">
        <v>70</v>
      </c>
      <c r="C278">
        <v>3</v>
      </c>
      <c r="D278">
        <v>1</v>
      </c>
      <c r="E278">
        <v>13</v>
      </c>
      <c r="F278">
        <v>2</v>
      </c>
      <c r="G278">
        <v>5</v>
      </c>
      <c r="H278">
        <v>8</v>
      </c>
      <c r="J278">
        <v>10</v>
      </c>
      <c r="L278">
        <v>9</v>
      </c>
      <c r="N278">
        <v>7</v>
      </c>
      <c r="P278">
        <v>6</v>
      </c>
      <c r="Q278">
        <v>2</v>
      </c>
      <c r="R278">
        <v>1</v>
      </c>
      <c r="S278">
        <v>1</v>
      </c>
      <c r="T278">
        <v>2</v>
      </c>
      <c r="U278">
        <v>3</v>
      </c>
      <c r="V278">
        <v>3</v>
      </c>
      <c r="W278">
        <v>5</v>
      </c>
      <c r="X278">
        <v>2</v>
      </c>
      <c r="Y278">
        <v>4</v>
      </c>
      <c r="Z278">
        <v>4</v>
      </c>
      <c r="AA278">
        <v>3</v>
      </c>
      <c r="AB278">
        <v>3</v>
      </c>
      <c r="AC278">
        <v>4</v>
      </c>
      <c r="AD278">
        <v>4</v>
      </c>
      <c r="AE278">
        <v>3</v>
      </c>
      <c r="AF278">
        <v>6</v>
      </c>
      <c r="AG278">
        <v>2</v>
      </c>
      <c r="AH278">
        <v>2</v>
      </c>
      <c r="AI278">
        <v>3</v>
      </c>
      <c r="AJ278">
        <v>2</v>
      </c>
      <c r="AK278">
        <v>2</v>
      </c>
      <c r="AL278">
        <v>3</v>
      </c>
      <c r="AM278">
        <v>4</v>
      </c>
      <c r="AN278">
        <v>4</v>
      </c>
      <c r="AO278">
        <v>3</v>
      </c>
      <c r="AP278">
        <v>2</v>
      </c>
      <c r="AQ278">
        <v>2</v>
      </c>
      <c r="AR278">
        <v>4</v>
      </c>
      <c r="AS278">
        <v>3</v>
      </c>
      <c r="AT278">
        <v>3</v>
      </c>
      <c r="AU278">
        <v>3</v>
      </c>
      <c r="AV278">
        <v>1</v>
      </c>
      <c r="AW278">
        <v>6</v>
      </c>
      <c r="AX278">
        <v>11</v>
      </c>
      <c r="AY278">
        <v>9</v>
      </c>
      <c r="AZ278">
        <v>8</v>
      </c>
      <c r="BA278">
        <v>6</v>
      </c>
      <c r="BB278">
        <v>6</v>
      </c>
      <c r="BC278">
        <v>6</v>
      </c>
      <c r="BD278">
        <v>11</v>
      </c>
      <c r="BE278">
        <v>5</v>
      </c>
      <c r="BF278">
        <v>5</v>
      </c>
      <c r="BG278">
        <v>5</v>
      </c>
      <c r="BH278">
        <v>5</v>
      </c>
      <c r="BI278">
        <v>5</v>
      </c>
      <c r="BJ278">
        <v>5</v>
      </c>
      <c r="BK278">
        <v>2</v>
      </c>
      <c r="BN278">
        <v>5</v>
      </c>
      <c r="BO278">
        <v>4</v>
      </c>
      <c r="BP278">
        <v>5</v>
      </c>
      <c r="BX278">
        <v>1</v>
      </c>
      <c r="BY278">
        <v>7</v>
      </c>
      <c r="CF278">
        <v>15</v>
      </c>
      <c r="CH278">
        <f t="shared" si="28"/>
        <v>1</v>
      </c>
      <c r="CI278" s="1">
        <f t="shared" si="29"/>
        <v>3.7777777777777777</v>
      </c>
      <c r="CJ278">
        <f t="shared" si="30"/>
        <v>0</v>
      </c>
      <c r="CK278">
        <f t="shared" si="31"/>
        <v>5</v>
      </c>
      <c r="CL278" s="1">
        <f t="shared" si="32"/>
        <v>8.7777777777777786</v>
      </c>
      <c r="CM278" s="1">
        <f t="shared" si="33"/>
        <v>8.7777777777777786</v>
      </c>
      <c r="CO278" t="str">
        <f>IF(H278&gt;Tolerances!$C$5, "High Sat", "Low Sat")</f>
        <v>High Sat</v>
      </c>
      <c r="CP278" t="str">
        <f>IF(CM278&lt;Tolerances!$D$5, "High EL", "Low EL")</f>
        <v>High EL</v>
      </c>
      <c r="CQ278" t="str">
        <f t="shared" si="34"/>
        <v>Loyalist</v>
      </c>
      <c r="CR278" t="b">
        <f>IF(AND(CM278&lt;Tolerances!$D$9,'Respondent data Original'!H83&gt;Tolerances!$C$9),"Enthusiast",IF(AND(CM278&gt;Tolerances!$D$10,'Respondent data Original'!H83&lt;Tolerances!$C$10),"Agitator"))</f>
        <v>0</v>
      </c>
    </row>
    <row r="279" spans="1:96">
      <c r="A279">
        <v>111</v>
      </c>
      <c r="B279" t="s">
        <v>70</v>
      </c>
      <c r="C279">
        <v>3</v>
      </c>
      <c r="D279">
        <v>2</v>
      </c>
      <c r="E279">
        <v>13</v>
      </c>
      <c r="F279">
        <v>2</v>
      </c>
      <c r="G279">
        <v>2</v>
      </c>
      <c r="H279">
        <v>3</v>
      </c>
      <c r="J279">
        <v>2</v>
      </c>
      <c r="L279">
        <v>2</v>
      </c>
      <c r="N279">
        <v>4</v>
      </c>
      <c r="P279">
        <v>2</v>
      </c>
      <c r="Q279">
        <v>1</v>
      </c>
      <c r="R279">
        <v>3</v>
      </c>
      <c r="S279">
        <v>2</v>
      </c>
      <c r="T279">
        <v>3</v>
      </c>
      <c r="U279">
        <v>3</v>
      </c>
      <c r="V279">
        <v>1</v>
      </c>
      <c r="W279">
        <v>3</v>
      </c>
      <c r="X279">
        <v>1</v>
      </c>
      <c r="Y279">
        <v>3</v>
      </c>
      <c r="Z279">
        <v>3</v>
      </c>
      <c r="AA279">
        <v>2</v>
      </c>
      <c r="AB279">
        <v>1</v>
      </c>
      <c r="AC279">
        <v>3</v>
      </c>
      <c r="AD279">
        <v>3</v>
      </c>
      <c r="AE279">
        <v>2</v>
      </c>
      <c r="AF279">
        <v>6</v>
      </c>
      <c r="AG279">
        <v>3</v>
      </c>
      <c r="AH279">
        <v>3</v>
      </c>
      <c r="AI279">
        <v>2</v>
      </c>
      <c r="AJ279">
        <v>3</v>
      </c>
      <c r="AK279">
        <v>2</v>
      </c>
      <c r="AL279">
        <v>5</v>
      </c>
      <c r="AM279">
        <v>3</v>
      </c>
      <c r="AN279">
        <v>3</v>
      </c>
      <c r="AO279">
        <v>2</v>
      </c>
      <c r="AP279">
        <v>2</v>
      </c>
      <c r="AQ279">
        <v>4</v>
      </c>
      <c r="AR279">
        <v>5</v>
      </c>
      <c r="AS279">
        <v>3</v>
      </c>
      <c r="AT279">
        <v>4</v>
      </c>
      <c r="AU279">
        <v>3</v>
      </c>
      <c r="AV279">
        <v>2</v>
      </c>
      <c r="AW279">
        <v>6</v>
      </c>
      <c r="AX279">
        <v>6</v>
      </c>
      <c r="AY279">
        <v>11</v>
      </c>
      <c r="AZ279">
        <v>7</v>
      </c>
      <c r="BA279">
        <v>9</v>
      </c>
      <c r="BB279">
        <v>5</v>
      </c>
      <c r="BC279">
        <v>6</v>
      </c>
      <c r="BD279">
        <v>10</v>
      </c>
      <c r="BE279">
        <v>5</v>
      </c>
      <c r="BF279">
        <v>11</v>
      </c>
      <c r="BG279">
        <v>6</v>
      </c>
      <c r="BH279">
        <v>12</v>
      </c>
      <c r="BI279">
        <v>12</v>
      </c>
      <c r="BJ279">
        <v>12</v>
      </c>
      <c r="BK279">
        <v>6</v>
      </c>
      <c r="BL279">
        <v>1</v>
      </c>
      <c r="BM279">
        <v>1</v>
      </c>
      <c r="BN279">
        <v>1</v>
      </c>
      <c r="BO279">
        <v>6</v>
      </c>
      <c r="BX279">
        <v>3</v>
      </c>
      <c r="CF279">
        <v>21</v>
      </c>
      <c r="CH279">
        <f t="shared" si="28"/>
        <v>3</v>
      </c>
      <c r="CI279" s="1">
        <f t="shared" si="29"/>
        <v>3.6111111111111112</v>
      </c>
      <c r="CJ279">
        <f t="shared" si="30"/>
        <v>1</v>
      </c>
      <c r="CK279">
        <f t="shared" si="31"/>
        <v>5</v>
      </c>
      <c r="CL279" s="1">
        <f t="shared" si="32"/>
        <v>8.6111111111111107</v>
      </c>
      <c r="CM279" s="1">
        <f t="shared" si="33"/>
        <v>25.833333333333332</v>
      </c>
      <c r="CO279" t="str">
        <f>IF(H279&gt;Tolerances!$C$5, "High Sat", "Low Sat")</f>
        <v>Low Sat</v>
      </c>
      <c r="CP279" t="str">
        <f>IF(CM279&lt;Tolerances!$D$5, "High EL", "Low EL")</f>
        <v>Low EL</v>
      </c>
      <c r="CQ279" t="str">
        <f t="shared" si="34"/>
        <v>Defector</v>
      </c>
      <c r="CR279" t="b">
        <f>IF(AND(CM279&lt;Tolerances!$D$9,'Respondent data Original'!H94&gt;Tolerances!$C$9),"Enthusiast",IF(AND(CM279&gt;Tolerances!$D$10,'Respondent data Original'!H94&lt;Tolerances!$C$10),"Agitator"))</f>
        <v>0</v>
      </c>
    </row>
    <row r="280" spans="1:96">
      <c r="A280">
        <v>119</v>
      </c>
      <c r="B280" t="s">
        <v>70</v>
      </c>
      <c r="C280">
        <v>1</v>
      </c>
      <c r="D280">
        <v>2</v>
      </c>
      <c r="E280">
        <v>13</v>
      </c>
      <c r="F280">
        <v>2</v>
      </c>
      <c r="G280">
        <v>3</v>
      </c>
      <c r="H280">
        <v>10</v>
      </c>
      <c r="J280">
        <v>10</v>
      </c>
      <c r="L280">
        <v>10</v>
      </c>
      <c r="N280">
        <v>8</v>
      </c>
      <c r="P280">
        <v>5</v>
      </c>
      <c r="Q280">
        <v>1</v>
      </c>
      <c r="R280">
        <v>3</v>
      </c>
      <c r="S280">
        <v>1</v>
      </c>
      <c r="T280">
        <v>1</v>
      </c>
      <c r="U280">
        <v>2</v>
      </c>
      <c r="V280">
        <v>3</v>
      </c>
      <c r="X280">
        <v>1</v>
      </c>
      <c r="Y280">
        <v>4</v>
      </c>
      <c r="AA280">
        <v>3</v>
      </c>
      <c r="AB280">
        <v>3</v>
      </c>
      <c r="AC280">
        <v>4</v>
      </c>
      <c r="AD280">
        <v>3</v>
      </c>
      <c r="AE280">
        <v>4</v>
      </c>
      <c r="AF280">
        <v>3</v>
      </c>
      <c r="AG280">
        <v>1</v>
      </c>
      <c r="AH280">
        <v>5</v>
      </c>
      <c r="AI280">
        <v>1</v>
      </c>
      <c r="AJ280">
        <v>2</v>
      </c>
      <c r="AK280">
        <v>2</v>
      </c>
      <c r="AL280">
        <v>2</v>
      </c>
      <c r="AM280">
        <v>1</v>
      </c>
      <c r="AN280">
        <v>1</v>
      </c>
      <c r="AO280">
        <v>2</v>
      </c>
      <c r="AQ280">
        <v>1</v>
      </c>
      <c r="AR280">
        <v>2</v>
      </c>
      <c r="AS280">
        <v>2</v>
      </c>
      <c r="AT280">
        <v>2</v>
      </c>
      <c r="AU280">
        <v>2</v>
      </c>
      <c r="AV280">
        <v>1</v>
      </c>
      <c r="AW280">
        <v>8</v>
      </c>
      <c r="AX280">
        <v>8</v>
      </c>
      <c r="AY280">
        <v>7</v>
      </c>
      <c r="AZ280">
        <v>6</v>
      </c>
      <c r="BA280">
        <v>7</v>
      </c>
      <c r="BB280">
        <v>5</v>
      </c>
      <c r="BC280">
        <v>6</v>
      </c>
      <c r="BD280">
        <v>9</v>
      </c>
      <c r="BE280">
        <v>1</v>
      </c>
      <c r="BF280">
        <v>12</v>
      </c>
      <c r="BG280">
        <v>12</v>
      </c>
      <c r="BH280">
        <v>12</v>
      </c>
      <c r="BI280">
        <v>12</v>
      </c>
      <c r="BJ280">
        <v>12</v>
      </c>
      <c r="BK280">
        <v>1</v>
      </c>
      <c r="BL280">
        <v>4</v>
      </c>
      <c r="BM280">
        <v>3</v>
      </c>
      <c r="BN280">
        <v>1</v>
      </c>
      <c r="BO280">
        <v>2</v>
      </c>
      <c r="BP280">
        <v>1</v>
      </c>
      <c r="BQ280">
        <v>7</v>
      </c>
      <c r="BX280">
        <v>2</v>
      </c>
      <c r="CF280">
        <v>21</v>
      </c>
      <c r="CH280">
        <f t="shared" si="28"/>
        <v>2</v>
      </c>
      <c r="CI280" s="1">
        <f t="shared" si="29"/>
        <v>3.1666666666666665</v>
      </c>
      <c r="CJ280">
        <f t="shared" si="30"/>
        <v>4</v>
      </c>
      <c r="CK280">
        <f t="shared" si="31"/>
        <v>2</v>
      </c>
      <c r="CL280" s="1">
        <f t="shared" si="32"/>
        <v>5.1666666666666661</v>
      </c>
      <c r="CM280" s="1">
        <f t="shared" si="33"/>
        <v>10.333333333333332</v>
      </c>
      <c r="CO280" t="str">
        <f>IF(H280&gt;Tolerances!$C$5, "High Sat", "Low Sat")</f>
        <v>High Sat</v>
      </c>
      <c r="CP280" t="str">
        <f>IF(CM280&lt;Tolerances!$D$5, "High EL", "Low EL")</f>
        <v>High EL</v>
      </c>
      <c r="CQ280" t="str">
        <f t="shared" si="34"/>
        <v>Loyalist</v>
      </c>
      <c r="CR280" t="b">
        <f>IF(AND(CM280&lt;Tolerances!$D$9,'Respondent data Original'!H101&gt;Tolerances!$C$9),"Enthusiast",IF(AND(CM280&gt;Tolerances!$D$10,'Respondent data Original'!H101&lt;Tolerances!$C$10),"Agitator"))</f>
        <v>0</v>
      </c>
    </row>
    <row r="281" spans="1:96">
      <c r="A281">
        <v>120</v>
      </c>
      <c r="B281" t="s">
        <v>70</v>
      </c>
      <c r="C281">
        <v>2</v>
      </c>
      <c r="D281">
        <v>2</v>
      </c>
      <c r="E281">
        <v>13</v>
      </c>
      <c r="F281">
        <v>1</v>
      </c>
      <c r="G281">
        <v>2</v>
      </c>
      <c r="H281">
        <v>10</v>
      </c>
      <c r="J281">
        <v>10</v>
      </c>
      <c r="L281">
        <v>10</v>
      </c>
      <c r="N281">
        <v>10</v>
      </c>
      <c r="P281">
        <v>3</v>
      </c>
      <c r="Q281">
        <v>2</v>
      </c>
      <c r="S281">
        <v>2</v>
      </c>
      <c r="T281">
        <v>2</v>
      </c>
      <c r="U281">
        <v>4</v>
      </c>
      <c r="V281">
        <v>2</v>
      </c>
      <c r="W281">
        <v>1</v>
      </c>
      <c r="X281">
        <v>2</v>
      </c>
      <c r="Y281">
        <v>2</v>
      </c>
      <c r="Z281">
        <v>3</v>
      </c>
      <c r="AA281">
        <v>2</v>
      </c>
      <c r="AB281">
        <v>2</v>
      </c>
      <c r="AC281">
        <v>2</v>
      </c>
      <c r="AD281">
        <v>2</v>
      </c>
      <c r="AE281">
        <v>2</v>
      </c>
      <c r="AF281">
        <v>6</v>
      </c>
      <c r="AG281">
        <v>2</v>
      </c>
      <c r="AI281">
        <v>2</v>
      </c>
      <c r="AJ281">
        <v>2</v>
      </c>
      <c r="AK281">
        <v>3</v>
      </c>
      <c r="AL281">
        <v>2</v>
      </c>
      <c r="AM281">
        <v>1</v>
      </c>
      <c r="AN281">
        <v>2</v>
      </c>
      <c r="AO281">
        <v>2</v>
      </c>
      <c r="AP281">
        <v>2</v>
      </c>
      <c r="AQ281">
        <v>2</v>
      </c>
      <c r="AR281">
        <v>2</v>
      </c>
      <c r="AS281">
        <v>2</v>
      </c>
      <c r="AT281">
        <v>2</v>
      </c>
      <c r="AU281">
        <v>2</v>
      </c>
      <c r="AV281">
        <v>1</v>
      </c>
      <c r="AW281">
        <v>6</v>
      </c>
      <c r="AX281">
        <v>6</v>
      </c>
      <c r="AY281">
        <v>10</v>
      </c>
      <c r="AZ281">
        <v>6</v>
      </c>
      <c r="BA281">
        <v>7</v>
      </c>
      <c r="BB281">
        <v>3</v>
      </c>
      <c r="BC281">
        <v>6</v>
      </c>
      <c r="BD281">
        <v>10</v>
      </c>
      <c r="BE281">
        <v>2</v>
      </c>
      <c r="BF281">
        <v>12</v>
      </c>
      <c r="BG281">
        <v>12</v>
      </c>
      <c r="BH281">
        <v>12</v>
      </c>
      <c r="BI281">
        <v>12</v>
      </c>
      <c r="BJ281">
        <v>12</v>
      </c>
      <c r="BK281">
        <v>1</v>
      </c>
      <c r="BL281">
        <v>5</v>
      </c>
      <c r="BM281">
        <v>4</v>
      </c>
      <c r="BN281">
        <v>3</v>
      </c>
      <c r="BO281">
        <v>7</v>
      </c>
      <c r="BP281">
        <v>5</v>
      </c>
      <c r="BX281">
        <v>1</v>
      </c>
      <c r="BY281">
        <v>3</v>
      </c>
      <c r="CF281">
        <v>15</v>
      </c>
      <c r="CH281">
        <f t="shared" si="28"/>
        <v>1</v>
      </c>
      <c r="CI281" s="1">
        <f t="shared" si="29"/>
        <v>3.1111111111111112</v>
      </c>
      <c r="CJ281">
        <f t="shared" si="30"/>
        <v>5</v>
      </c>
      <c r="CK281">
        <f t="shared" si="31"/>
        <v>1</v>
      </c>
      <c r="CL281" s="1">
        <f t="shared" si="32"/>
        <v>4.1111111111111107</v>
      </c>
      <c r="CM281" s="1">
        <f t="shared" si="33"/>
        <v>4.1111111111111107</v>
      </c>
      <c r="CO281" t="str">
        <f>IF(H281&gt;Tolerances!$C$5, "High Sat", "Low Sat")</f>
        <v>High Sat</v>
      </c>
      <c r="CP281" t="str">
        <f>IF(CM281&lt;Tolerances!$D$5, "High EL", "Low EL")</f>
        <v>High EL</v>
      </c>
      <c r="CQ281" t="str">
        <f t="shared" si="34"/>
        <v>Loyalist</v>
      </c>
      <c r="CR281" t="str">
        <f>IF(AND(CM281&lt;Tolerances!$D$9,'Respondent data Original'!H102&gt;Tolerances!$C$9),"Enthusiast",IF(AND(CM281&gt;Tolerances!$D$10,'Respondent data Original'!H102&lt;Tolerances!$C$10),"Agitator"))</f>
        <v>Enthusiast</v>
      </c>
    </row>
    <row r="282" spans="1:96">
      <c r="A282">
        <v>122</v>
      </c>
      <c r="B282" t="s">
        <v>70</v>
      </c>
      <c r="C282">
        <v>4</v>
      </c>
      <c r="D282">
        <v>1</v>
      </c>
      <c r="E282">
        <v>13</v>
      </c>
      <c r="F282">
        <v>2</v>
      </c>
      <c r="G282">
        <v>2</v>
      </c>
      <c r="H282">
        <v>8</v>
      </c>
      <c r="J282">
        <v>8</v>
      </c>
      <c r="L282">
        <v>9</v>
      </c>
      <c r="N282">
        <v>8</v>
      </c>
      <c r="P282">
        <v>1</v>
      </c>
      <c r="Q282">
        <v>1</v>
      </c>
      <c r="R282">
        <v>3</v>
      </c>
      <c r="S282">
        <v>1</v>
      </c>
      <c r="T282">
        <v>3</v>
      </c>
      <c r="U282">
        <v>3</v>
      </c>
      <c r="V282">
        <v>1</v>
      </c>
      <c r="W282">
        <v>2</v>
      </c>
      <c r="X282">
        <v>1</v>
      </c>
      <c r="Y282">
        <v>1</v>
      </c>
      <c r="Z282">
        <v>3</v>
      </c>
      <c r="AA282">
        <v>1</v>
      </c>
      <c r="AB282">
        <v>2</v>
      </c>
      <c r="AC282">
        <v>2</v>
      </c>
      <c r="AD282">
        <v>1</v>
      </c>
      <c r="AE282">
        <v>3</v>
      </c>
      <c r="AF282">
        <v>10</v>
      </c>
      <c r="AG282">
        <v>1</v>
      </c>
      <c r="AH282">
        <v>3</v>
      </c>
      <c r="AI282">
        <v>1</v>
      </c>
      <c r="AJ282">
        <v>3</v>
      </c>
      <c r="AK282">
        <v>2</v>
      </c>
      <c r="AL282">
        <v>2</v>
      </c>
      <c r="AM282">
        <v>2</v>
      </c>
      <c r="AN282">
        <v>1</v>
      </c>
      <c r="AO282">
        <v>1</v>
      </c>
      <c r="AP282">
        <v>2</v>
      </c>
      <c r="AQ282">
        <v>2</v>
      </c>
      <c r="AR282">
        <v>3</v>
      </c>
      <c r="AS282">
        <v>2</v>
      </c>
      <c r="AT282">
        <v>1</v>
      </c>
      <c r="AU282">
        <v>3</v>
      </c>
      <c r="AV282">
        <v>2</v>
      </c>
      <c r="AW282">
        <v>6</v>
      </c>
      <c r="AX282">
        <v>9</v>
      </c>
      <c r="AY282">
        <v>7</v>
      </c>
      <c r="AZ282">
        <v>7</v>
      </c>
      <c r="BA282">
        <v>7</v>
      </c>
      <c r="BB282">
        <v>6</v>
      </c>
      <c r="BC282">
        <v>5</v>
      </c>
      <c r="BD282">
        <v>7</v>
      </c>
      <c r="BE282">
        <v>10</v>
      </c>
      <c r="BF282">
        <v>5</v>
      </c>
      <c r="BG282">
        <v>4</v>
      </c>
      <c r="BH282">
        <v>7</v>
      </c>
      <c r="BI282">
        <v>7</v>
      </c>
      <c r="BJ282">
        <v>6</v>
      </c>
      <c r="BK282">
        <v>3</v>
      </c>
      <c r="BL282">
        <v>5</v>
      </c>
      <c r="BM282">
        <v>4</v>
      </c>
      <c r="BN282">
        <v>2</v>
      </c>
      <c r="BO282">
        <v>5</v>
      </c>
      <c r="BP282">
        <v>3</v>
      </c>
      <c r="BQ282">
        <v>4</v>
      </c>
      <c r="BX282">
        <v>1</v>
      </c>
      <c r="BY282">
        <v>6</v>
      </c>
      <c r="BZ282">
        <v>2</v>
      </c>
      <c r="CA282">
        <v>5</v>
      </c>
      <c r="CB282">
        <v>8</v>
      </c>
      <c r="CF282">
        <v>19</v>
      </c>
      <c r="CH282">
        <f t="shared" si="28"/>
        <v>1</v>
      </c>
      <c r="CI282" s="1">
        <f t="shared" si="29"/>
        <v>3.5555555555555554</v>
      </c>
      <c r="CJ282">
        <f t="shared" si="30"/>
        <v>5</v>
      </c>
      <c r="CK282">
        <f t="shared" si="31"/>
        <v>1</v>
      </c>
      <c r="CL282" s="1">
        <f t="shared" si="32"/>
        <v>4.5555555555555554</v>
      </c>
      <c r="CM282" s="1">
        <f t="shared" si="33"/>
        <v>4.5555555555555554</v>
      </c>
      <c r="CO282" t="str">
        <f>IF(H282&gt;Tolerances!$C$5, "High Sat", "Low Sat")</f>
        <v>High Sat</v>
      </c>
      <c r="CP282" t="str">
        <f>IF(CM282&lt;Tolerances!$D$5, "High EL", "Low EL")</f>
        <v>High EL</v>
      </c>
      <c r="CQ282" t="str">
        <f t="shared" si="34"/>
        <v>Loyalist</v>
      </c>
      <c r="CR282" t="b">
        <f>IF(AND(CM282&lt;Tolerances!$D$9,'Respondent data Original'!H104&gt;Tolerances!$C$9),"Enthusiast",IF(AND(CM282&gt;Tolerances!$D$10,'Respondent data Original'!H104&lt;Tolerances!$C$10),"Agitator"))</f>
        <v>0</v>
      </c>
    </row>
    <row r="283" spans="1:96">
      <c r="A283">
        <v>124</v>
      </c>
      <c r="B283" t="s">
        <v>70</v>
      </c>
      <c r="C283">
        <v>3</v>
      </c>
      <c r="D283">
        <v>2</v>
      </c>
      <c r="E283">
        <v>13</v>
      </c>
      <c r="F283">
        <v>1</v>
      </c>
      <c r="G283">
        <v>1</v>
      </c>
      <c r="H283">
        <v>7</v>
      </c>
      <c r="J283">
        <v>9</v>
      </c>
      <c r="L283">
        <v>6</v>
      </c>
      <c r="N283">
        <v>6</v>
      </c>
      <c r="P283">
        <v>6</v>
      </c>
      <c r="Q283">
        <v>1</v>
      </c>
      <c r="R283">
        <v>1</v>
      </c>
      <c r="S283">
        <v>2</v>
      </c>
      <c r="T283">
        <v>1</v>
      </c>
      <c r="U283">
        <v>5</v>
      </c>
      <c r="V283">
        <v>1</v>
      </c>
      <c r="W283">
        <v>1</v>
      </c>
      <c r="X283">
        <v>1</v>
      </c>
      <c r="Y283">
        <v>3</v>
      </c>
      <c r="Z283">
        <v>2</v>
      </c>
      <c r="AA283">
        <v>1</v>
      </c>
      <c r="AB283">
        <v>2</v>
      </c>
      <c r="AC283">
        <v>1</v>
      </c>
      <c r="AD283">
        <v>3</v>
      </c>
      <c r="AE283">
        <v>2</v>
      </c>
      <c r="AF283">
        <v>1</v>
      </c>
      <c r="AG283">
        <v>3</v>
      </c>
      <c r="AI283">
        <v>3</v>
      </c>
      <c r="AJ283">
        <v>3</v>
      </c>
      <c r="AL283">
        <v>4</v>
      </c>
      <c r="AM283">
        <v>4</v>
      </c>
      <c r="AN283">
        <v>3</v>
      </c>
      <c r="AO283">
        <v>4</v>
      </c>
      <c r="AP283">
        <v>4</v>
      </c>
      <c r="AQ283">
        <v>4</v>
      </c>
      <c r="AR283">
        <v>4</v>
      </c>
      <c r="AS283">
        <v>4</v>
      </c>
      <c r="AU283">
        <v>4</v>
      </c>
      <c r="AV283">
        <v>2</v>
      </c>
      <c r="AW283">
        <v>9</v>
      </c>
      <c r="AX283">
        <v>10</v>
      </c>
      <c r="AY283">
        <v>9</v>
      </c>
      <c r="AZ283">
        <v>9</v>
      </c>
      <c r="BA283">
        <v>9</v>
      </c>
      <c r="BB283">
        <v>9</v>
      </c>
      <c r="BC283">
        <v>4</v>
      </c>
      <c r="BD283">
        <v>11</v>
      </c>
      <c r="BE283">
        <v>3</v>
      </c>
      <c r="BF283">
        <v>12</v>
      </c>
      <c r="BG283">
        <v>12</v>
      </c>
      <c r="BH283">
        <v>12</v>
      </c>
      <c r="BI283">
        <v>12</v>
      </c>
      <c r="BJ283">
        <v>12</v>
      </c>
      <c r="BK283">
        <v>1</v>
      </c>
      <c r="BL283">
        <v>2</v>
      </c>
      <c r="BM283">
        <v>1</v>
      </c>
      <c r="BO283">
        <v>5</v>
      </c>
      <c r="BP283">
        <v>2</v>
      </c>
      <c r="BX283">
        <v>2</v>
      </c>
      <c r="CF283">
        <v>19</v>
      </c>
      <c r="CH283">
        <f t="shared" si="28"/>
        <v>2</v>
      </c>
      <c r="CI283" s="1">
        <f t="shared" si="29"/>
        <v>4.0555555555555554</v>
      </c>
      <c r="CJ283">
        <f t="shared" si="30"/>
        <v>2</v>
      </c>
      <c r="CK283">
        <f t="shared" si="31"/>
        <v>4</v>
      </c>
      <c r="CL283" s="1">
        <f t="shared" si="32"/>
        <v>8.0555555555555554</v>
      </c>
      <c r="CM283" s="1">
        <f t="shared" si="33"/>
        <v>16.111111111111111</v>
      </c>
      <c r="CO283" t="str">
        <f>IF(H283&gt;Tolerances!$C$5, "High Sat", "Low Sat")</f>
        <v>Low Sat</v>
      </c>
      <c r="CP283" t="str">
        <f>IF(CM283&lt;Tolerances!$D$5, "High EL", "Low EL")</f>
        <v>Low EL</v>
      </c>
      <c r="CQ283" t="str">
        <f t="shared" si="34"/>
        <v>Defector</v>
      </c>
      <c r="CR283" t="b">
        <f>IF(AND(CM283&lt;Tolerances!$D$9,'Respondent data Original'!H106&gt;Tolerances!$C$9),"Enthusiast",IF(AND(CM283&gt;Tolerances!$D$10,'Respondent data Original'!H106&lt;Tolerances!$C$10),"Agitator"))</f>
        <v>0</v>
      </c>
    </row>
    <row r="284" spans="1:96">
      <c r="A284">
        <v>129</v>
      </c>
      <c r="B284" t="s">
        <v>70</v>
      </c>
      <c r="C284">
        <v>2</v>
      </c>
      <c r="D284">
        <v>1</v>
      </c>
      <c r="E284">
        <v>13</v>
      </c>
      <c r="F284">
        <v>2</v>
      </c>
      <c r="G284">
        <v>1</v>
      </c>
      <c r="H284">
        <v>11</v>
      </c>
      <c r="J284">
        <v>11</v>
      </c>
      <c r="L284">
        <v>11</v>
      </c>
      <c r="N284">
        <v>11</v>
      </c>
      <c r="P284">
        <v>6</v>
      </c>
      <c r="Q284">
        <v>1</v>
      </c>
      <c r="R284">
        <v>2</v>
      </c>
      <c r="S284">
        <v>1</v>
      </c>
      <c r="T284">
        <v>1</v>
      </c>
      <c r="U284">
        <v>3</v>
      </c>
      <c r="V284">
        <v>1</v>
      </c>
      <c r="W284">
        <v>2</v>
      </c>
      <c r="X284">
        <v>1</v>
      </c>
      <c r="Y284">
        <v>1</v>
      </c>
      <c r="Z284">
        <v>2</v>
      </c>
      <c r="AA284">
        <v>1</v>
      </c>
      <c r="AB284">
        <v>1</v>
      </c>
      <c r="AC284">
        <v>4</v>
      </c>
      <c r="AD284">
        <v>1</v>
      </c>
      <c r="AE284">
        <v>1</v>
      </c>
      <c r="AF284">
        <v>9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4</v>
      </c>
      <c r="AY284">
        <v>1</v>
      </c>
      <c r="AZ284">
        <v>6</v>
      </c>
      <c r="BA284">
        <v>6</v>
      </c>
      <c r="BB284">
        <v>1</v>
      </c>
      <c r="BC284">
        <v>1</v>
      </c>
      <c r="BD284">
        <v>11</v>
      </c>
      <c r="BE284">
        <v>11</v>
      </c>
      <c r="BF284">
        <v>12</v>
      </c>
      <c r="BG284">
        <v>1</v>
      </c>
      <c r="BH284">
        <v>12</v>
      </c>
      <c r="BI284">
        <v>12</v>
      </c>
      <c r="BJ284">
        <v>12</v>
      </c>
      <c r="BK284">
        <v>1</v>
      </c>
      <c r="BL284">
        <v>5</v>
      </c>
      <c r="BM284">
        <v>5</v>
      </c>
      <c r="BN284">
        <v>3</v>
      </c>
      <c r="BO284">
        <v>2</v>
      </c>
      <c r="BP284">
        <v>1</v>
      </c>
      <c r="BQ284">
        <v>4</v>
      </c>
      <c r="BX284">
        <v>1</v>
      </c>
      <c r="BY284">
        <v>1</v>
      </c>
      <c r="BZ284">
        <v>6</v>
      </c>
      <c r="CA284">
        <v>3</v>
      </c>
      <c r="CF284">
        <v>13</v>
      </c>
      <c r="CH284">
        <f t="shared" si="28"/>
        <v>1</v>
      </c>
      <c r="CI284" s="1">
        <f t="shared" si="29"/>
        <v>2.3333333333333335</v>
      </c>
      <c r="CJ284">
        <f t="shared" si="30"/>
        <v>5</v>
      </c>
      <c r="CK284">
        <f t="shared" si="31"/>
        <v>1</v>
      </c>
      <c r="CL284" s="1">
        <f t="shared" si="32"/>
        <v>3.3333333333333335</v>
      </c>
      <c r="CM284" s="1">
        <f t="shared" si="33"/>
        <v>3.3333333333333335</v>
      </c>
      <c r="CO284" t="str">
        <f>IF(H284&gt;Tolerances!$C$5, "High Sat", "Low Sat")</f>
        <v>High Sat</v>
      </c>
      <c r="CP284" t="str">
        <f>IF(CM284&lt;Tolerances!$D$5, "High EL", "Low EL")</f>
        <v>High EL</v>
      </c>
      <c r="CQ284" t="str">
        <f t="shared" si="34"/>
        <v>Loyalist</v>
      </c>
      <c r="CR284" t="b">
        <f>IF(AND(CM284&lt;Tolerances!$D$9,'Respondent data Original'!H111&gt;Tolerances!$C$9),"Enthusiast",IF(AND(CM284&gt;Tolerances!$D$10,'Respondent data Original'!H111&lt;Tolerances!$C$10),"Agitator"))</f>
        <v>0</v>
      </c>
    </row>
    <row r="285" spans="1:96">
      <c r="A285">
        <v>133</v>
      </c>
      <c r="B285" t="s">
        <v>70</v>
      </c>
      <c r="C285">
        <v>4</v>
      </c>
      <c r="D285">
        <v>1</v>
      </c>
      <c r="E285">
        <v>13</v>
      </c>
      <c r="F285">
        <v>2</v>
      </c>
      <c r="G285">
        <v>4</v>
      </c>
      <c r="H285">
        <v>8</v>
      </c>
      <c r="J285">
        <v>6</v>
      </c>
      <c r="L285">
        <v>6</v>
      </c>
      <c r="N285">
        <v>7</v>
      </c>
      <c r="P285">
        <v>6</v>
      </c>
      <c r="Q285">
        <v>2</v>
      </c>
      <c r="R285">
        <v>2</v>
      </c>
      <c r="S285">
        <v>1</v>
      </c>
      <c r="T285">
        <v>4</v>
      </c>
      <c r="U285">
        <v>2</v>
      </c>
      <c r="V285">
        <v>3</v>
      </c>
      <c r="W285">
        <v>2</v>
      </c>
      <c r="X285">
        <v>1</v>
      </c>
      <c r="Y285">
        <v>3</v>
      </c>
      <c r="Z285">
        <v>3</v>
      </c>
      <c r="AA285">
        <v>2</v>
      </c>
      <c r="AB285">
        <v>3</v>
      </c>
      <c r="AC285">
        <v>3</v>
      </c>
      <c r="AD285">
        <v>4</v>
      </c>
      <c r="AE285">
        <v>4</v>
      </c>
      <c r="AF285">
        <v>10</v>
      </c>
      <c r="AG285">
        <v>3</v>
      </c>
      <c r="AH285">
        <v>3</v>
      </c>
      <c r="AI285">
        <v>4</v>
      </c>
      <c r="AJ285">
        <v>3</v>
      </c>
      <c r="AK285">
        <v>3</v>
      </c>
      <c r="AL285">
        <v>3</v>
      </c>
      <c r="AM285">
        <v>2</v>
      </c>
      <c r="AN285">
        <v>3</v>
      </c>
      <c r="AO285">
        <v>3</v>
      </c>
      <c r="AP285">
        <v>2</v>
      </c>
      <c r="AQ285">
        <v>3</v>
      </c>
      <c r="AR285">
        <v>4</v>
      </c>
      <c r="AS285">
        <v>4</v>
      </c>
      <c r="AT285">
        <v>4</v>
      </c>
      <c r="AU285">
        <v>4</v>
      </c>
      <c r="AV285">
        <v>1</v>
      </c>
      <c r="AW285">
        <v>8</v>
      </c>
      <c r="AX285">
        <v>9</v>
      </c>
      <c r="AY285">
        <v>6</v>
      </c>
      <c r="AZ285">
        <v>6</v>
      </c>
      <c r="BA285">
        <v>8</v>
      </c>
      <c r="BB285">
        <v>8</v>
      </c>
      <c r="BC285">
        <v>8</v>
      </c>
      <c r="BD285">
        <v>8</v>
      </c>
      <c r="BE285">
        <v>3</v>
      </c>
      <c r="BF285">
        <v>12</v>
      </c>
      <c r="BG285">
        <v>9</v>
      </c>
      <c r="BH285">
        <v>8</v>
      </c>
      <c r="BI285">
        <v>12</v>
      </c>
      <c r="BJ285">
        <v>12</v>
      </c>
      <c r="BK285">
        <v>1</v>
      </c>
      <c r="BN285">
        <v>5</v>
      </c>
      <c r="BO285">
        <v>4</v>
      </c>
      <c r="BX285">
        <v>2</v>
      </c>
      <c r="CF285">
        <v>17</v>
      </c>
      <c r="CH285">
        <f t="shared" si="28"/>
        <v>2</v>
      </c>
      <c r="CI285" s="1">
        <f t="shared" si="29"/>
        <v>3.5555555555555554</v>
      </c>
      <c r="CJ285">
        <f t="shared" si="30"/>
        <v>0</v>
      </c>
      <c r="CK285">
        <f t="shared" si="31"/>
        <v>5</v>
      </c>
      <c r="CL285" s="1">
        <f t="shared" si="32"/>
        <v>8.5555555555555554</v>
      </c>
      <c r="CM285" s="1">
        <f t="shared" si="33"/>
        <v>17.111111111111111</v>
      </c>
      <c r="CO285" t="str">
        <f>IF(H285&gt;Tolerances!$C$5, "High Sat", "Low Sat")</f>
        <v>High Sat</v>
      </c>
      <c r="CP285" t="str">
        <f>IF(CM285&lt;Tolerances!$D$5, "High EL", "Low EL")</f>
        <v>Low EL</v>
      </c>
      <c r="CQ285" t="str">
        <f t="shared" si="34"/>
        <v>Mercenary</v>
      </c>
      <c r="CR285" t="b">
        <f>IF(AND(CM285&lt;Tolerances!$D$9,'Respondent data Original'!H115&gt;Tolerances!$C$9),"Enthusiast",IF(AND(CM285&gt;Tolerances!$D$10,'Respondent data Original'!H115&lt;Tolerances!$C$10),"Agitator"))</f>
        <v>0</v>
      </c>
    </row>
    <row r="286" spans="1:96">
      <c r="A286">
        <v>136</v>
      </c>
      <c r="B286" t="s">
        <v>70</v>
      </c>
      <c r="C286">
        <v>5</v>
      </c>
      <c r="D286">
        <v>1</v>
      </c>
      <c r="E286">
        <v>13</v>
      </c>
      <c r="F286">
        <v>2</v>
      </c>
      <c r="G286">
        <v>4</v>
      </c>
      <c r="H286">
        <v>11</v>
      </c>
      <c r="J286">
        <v>11</v>
      </c>
      <c r="L286">
        <v>11</v>
      </c>
      <c r="N286">
        <v>11</v>
      </c>
      <c r="P286">
        <v>6</v>
      </c>
      <c r="Q286">
        <v>1</v>
      </c>
      <c r="R286">
        <v>1</v>
      </c>
      <c r="S286">
        <v>1</v>
      </c>
      <c r="T286">
        <v>1</v>
      </c>
      <c r="U286">
        <v>2</v>
      </c>
      <c r="V286">
        <v>1</v>
      </c>
      <c r="W286">
        <v>1</v>
      </c>
      <c r="X286">
        <v>1</v>
      </c>
      <c r="Y286">
        <v>1</v>
      </c>
      <c r="Z286">
        <v>2</v>
      </c>
      <c r="AA286">
        <v>1</v>
      </c>
      <c r="AB286">
        <v>1</v>
      </c>
      <c r="AC286">
        <v>1</v>
      </c>
      <c r="AD286">
        <v>2</v>
      </c>
      <c r="AE286">
        <v>1</v>
      </c>
      <c r="AF286">
        <v>8</v>
      </c>
      <c r="AG286">
        <v>1</v>
      </c>
      <c r="AH286">
        <v>1</v>
      </c>
      <c r="AI286">
        <v>1</v>
      </c>
      <c r="AJ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3</v>
      </c>
      <c r="AX286">
        <v>2</v>
      </c>
      <c r="AY286">
        <v>3</v>
      </c>
      <c r="AZ286">
        <v>2</v>
      </c>
      <c r="BA286">
        <v>3</v>
      </c>
      <c r="BB286">
        <v>7</v>
      </c>
      <c r="BC286">
        <v>5</v>
      </c>
      <c r="BD286">
        <v>7</v>
      </c>
      <c r="BE286">
        <v>1</v>
      </c>
      <c r="BF286">
        <v>1</v>
      </c>
      <c r="BG286">
        <v>12</v>
      </c>
      <c r="BH286">
        <v>1</v>
      </c>
      <c r="BI286">
        <v>12</v>
      </c>
      <c r="BJ286">
        <v>12</v>
      </c>
      <c r="BK286">
        <v>1</v>
      </c>
      <c r="BL286">
        <v>5</v>
      </c>
      <c r="BM286">
        <v>5</v>
      </c>
      <c r="BN286">
        <v>5</v>
      </c>
      <c r="BO286">
        <v>10</v>
      </c>
      <c r="BX286">
        <v>1</v>
      </c>
      <c r="BY286">
        <v>6</v>
      </c>
      <c r="BZ286">
        <v>1</v>
      </c>
      <c r="CA286">
        <v>4</v>
      </c>
      <c r="CB286">
        <v>3</v>
      </c>
      <c r="CC286">
        <v>5</v>
      </c>
      <c r="CF286">
        <v>17</v>
      </c>
      <c r="CH286">
        <f t="shared" si="28"/>
        <v>1</v>
      </c>
      <c r="CI286" s="1">
        <f t="shared" si="29"/>
        <v>1.8333333333333333</v>
      </c>
      <c r="CJ286">
        <f t="shared" si="30"/>
        <v>5</v>
      </c>
      <c r="CK286">
        <f t="shared" si="31"/>
        <v>1</v>
      </c>
      <c r="CL286" s="1">
        <f t="shared" si="32"/>
        <v>2.833333333333333</v>
      </c>
      <c r="CM286" s="1">
        <f t="shared" si="33"/>
        <v>2.833333333333333</v>
      </c>
      <c r="CO286" t="str">
        <f>IF(H286&gt;Tolerances!$C$5, "High Sat", "Low Sat")</f>
        <v>High Sat</v>
      </c>
      <c r="CP286" t="str">
        <f>IF(CM286&lt;Tolerances!$D$5, "High EL", "Low EL")</f>
        <v>High EL</v>
      </c>
      <c r="CQ286" t="str">
        <f t="shared" si="34"/>
        <v>Loyalist</v>
      </c>
      <c r="CR286" t="b">
        <f>IF(AND(CM286&lt;Tolerances!$D$9,'Respondent data Original'!H118&gt;Tolerances!$C$9),"Enthusiast",IF(AND(CM286&gt;Tolerances!$D$10,'Respondent data Original'!H118&lt;Tolerances!$C$10),"Agitator"))</f>
        <v>0</v>
      </c>
    </row>
    <row r="287" spans="1:96">
      <c r="A287">
        <v>140</v>
      </c>
      <c r="B287" t="s">
        <v>70</v>
      </c>
      <c r="C287">
        <v>5</v>
      </c>
      <c r="D287">
        <v>2</v>
      </c>
      <c r="E287">
        <v>13</v>
      </c>
      <c r="F287">
        <v>2</v>
      </c>
      <c r="G287">
        <v>4</v>
      </c>
      <c r="H287">
        <v>9</v>
      </c>
      <c r="J287">
        <v>9</v>
      </c>
      <c r="L287">
        <v>9</v>
      </c>
      <c r="N287">
        <v>9</v>
      </c>
      <c r="P287">
        <v>3</v>
      </c>
      <c r="Q287">
        <v>2</v>
      </c>
      <c r="R287">
        <v>2</v>
      </c>
      <c r="S287">
        <v>2</v>
      </c>
      <c r="T287">
        <v>2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2</v>
      </c>
      <c r="AA287">
        <v>2</v>
      </c>
      <c r="AB287">
        <v>2</v>
      </c>
      <c r="AC287">
        <v>2</v>
      </c>
      <c r="AD287">
        <v>2</v>
      </c>
      <c r="AE287">
        <v>2</v>
      </c>
      <c r="AF287">
        <v>11</v>
      </c>
      <c r="AG287">
        <v>2</v>
      </c>
      <c r="AH287">
        <v>2</v>
      </c>
      <c r="AI287">
        <v>2</v>
      </c>
      <c r="AJ287">
        <v>2</v>
      </c>
      <c r="AK287">
        <v>2</v>
      </c>
      <c r="AL287">
        <v>2</v>
      </c>
      <c r="AN287">
        <v>2</v>
      </c>
      <c r="AO287">
        <v>2</v>
      </c>
      <c r="AP287">
        <v>2</v>
      </c>
      <c r="AQ287">
        <v>2</v>
      </c>
      <c r="AR287">
        <v>2</v>
      </c>
      <c r="AS287">
        <v>2</v>
      </c>
      <c r="AT287">
        <v>2</v>
      </c>
      <c r="AU287">
        <v>2</v>
      </c>
      <c r="AV287">
        <v>3</v>
      </c>
      <c r="AW287">
        <v>5</v>
      </c>
      <c r="AX287">
        <v>10</v>
      </c>
      <c r="AY287">
        <v>6</v>
      </c>
      <c r="AZ287">
        <v>6</v>
      </c>
      <c r="BA287">
        <v>9</v>
      </c>
      <c r="BB287">
        <v>9</v>
      </c>
      <c r="BC287">
        <v>3</v>
      </c>
      <c r="BD287">
        <v>10</v>
      </c>
      <c r="BE287">
        <v>2</v>
      </c>
      <c r="BF287">
        <v>12</v>
      </c>
      <c r="BG287">
        <v>12</v>
      </c>
      <c r="BH287">
        <v>12</v>
      </c>
      <c r="BI287">
        <v>12</v>
      </c>
      <c r="BJ287">
        <v>12</v>
      </c>
      <c r="BK287">
        <v>1</v>
      </c>
      <c r="BL287">
        <v>2</v>
      </c>
      <c r="BM287">
        <v>2</v>
      </c>
      <c r="BN287">
        <v>2</v>
      </c>
      <c r="BO287">
        <v>10</v>
      </c>
      <c r="BX287">
        <v>2</v>
      </c>
      <c r="CF287">
        <v>13</v>
      </c>
      <c r="CH287">
        <f t="shared" si="28"/>
        <v>2</v>
      </c>
      <c r="CI287" s="1">
        <f t="shared" si="29"/>
        <v>3.3333333333333335</v>
      </c>
      <c r="CJ287">
        <f t="shared" si="30"/>
        <v>2</v>
      </c>
      <c r="CK287">
        <f t="shared" si="31"/>
        <v>4</v>
      </c>
      <c r="CL287" s="1">
        <f t="shared" si="32"/>
        <v>7.3333333333333339</v>
      </c>
      <c r="CM287" s="1">
        <f t="shared" si="33"/>
        <v>14.666666666666668</v>
      </c>
      <c r="CO287" t="str">
        <f>IF(H287&gt;Tolerances!$C$5, "High Sat", "Low Sat")</f>
        <v>High Sat</v>
      </c>
      <c r="CP287" t="str">
        <f>IF(CM287&lt;Tolerances!$D$5, "High EL", "Low EL")</f>
        <v>Low EL</v>
      </c>
      <c r="CQ287" t="str">
        <f t="shared" si="34"/>
        <v>Mercenary</v>
      </c>
      <c r="CR287" t="b">
        <f>IF(AND(CM287&lt;Tolerances!$D$9,'Respondent data Original'!H122&gt;Tolerances!$C$9),"Enthusiast",IF(AND(CM287&gt;Tolerances!$D$10,'Respondent data Original'!H122&lt;Tolerances!$C$10),"Agitator"))</f>
        <v>0</v>
      </c>
    </row>
    <row r="288" spans="1:96">
      <c r="A288">
        <v>151</v>
      </c>
      <c r="B288" t="s">
        <v>70</v>
      </c>
      <c r="C288">
        <v>1</v>
      </c>
      <c r="D288">
        <v>1</v>
      </c>
      <c r="E288">
        <v>13</v>
      </c>
      <c r="F288">
        <v>1</v>
      </c>
      <c r="G288">
        <v>2</v>
      </c>
      <c r="H288">
        <v>9</v>
      </c>
      <c r="J288">
        <v>9</v>
      </c>
      <c r="L288">
        <v>9</v>
      </c>
      <c r="N288">
        <v>8</v>
      </c>
      <c r="P288">
        <v>6</v>
      </c>
      <c r="Q288">
        <v>2</v>
      </c>
      <c r="S288">
        <v>3</v>
      </c>
      <c r="T288">
        <v>3</v>
      </c>
      <c r="U288">
        <v>3</v>
      </c>
      <c r="V288">
        <v>2</v>
      </c>
      <c r="W288">
        <v>3</v>
      </c>
      <c r="X288">
        <v>2</v>
      </c>
      <c r="Y288">
        <v>2</v>
      </c>
      <c r="Z288">
        <v>2</v>
      </c>
      <c r="AA288">
        <v>1</v>
      </c>
      <c r="AB288">
        <v>2</v>
      </c>
      <c r="AC288">
        <v>2</v>
      </c>
      <c r="AD288">
        <v>2</v>
      </c>
      <c r="AE288">
        <v>2</v>
      </c>
      <c r="AF288">
        <v>3</v>
      </c>
      <c r="AG288">
        <v>2</v>
      </c>
      <c r="AI288">
        <v>3</v>
      </c>
      <c r="AJ288">
        <v>2</v>
      </c>
      <c r="AK288">
        <v>2</v>
      </c>
      <c r="AL288">
        <v>2</v>
      </c>
      <c r="AM288">
        <v>3</v>
      </c>
      <c r="AN288">
        <v>2</v>
      </c>
      <c r="AO288">
        <v>2</v>
      </c>
      <c r="AP288">
        <v>2</v>
      </c>
      <c r="AQ288">
        <v>1</v>
      </c>
      <c r="AR288">
        <v>2</v>
      </c>
      <c r="AS288">
        <v>2</v>
      </c>
      <c r="AT288">
        <v>3</v>
      </c>
      <c r="AU288">
        <v>2</v>
      </c>
      <c r="AV288">
        <v>1</v>
      </c>
      <c r="AW288">
        <v>10</v>
      </c>
      <c r="AX288">
        <v>8</v>
      </c>
      <c r="AY288">
        <v>8</v>
      </c>
      <c r="AZ288">
        <v>8</v>
      </c>
      <c r="BA288">
        <v>9</v>
      </c>
      <c r="BB288">
        <v>6</v>
      </c>
      <c r="BC288">
        <v>6</v>
      </c>
      <c r="BD288">
        <v>11</v>
      </c>
      <c r="BE288">
        <v>2</v>
      </c>
      <c r="BF288">
        <v>4</v>
      </c>
      <c r="BG288">
        <v>3</v>
      </c>
      <c r="BH288">
        <v>4</v>
      </c>
      <c r="BI288">
        <v>4</v>
      </c>
      <c r="BJ288">
        <v>4</v>
      </c>
      <c r="BK288">
        <v>2</v>
      </c>
      <c r="BL288">
        <v>4</v>
      </c>
      <c r="BM288">
        <v>3</v>
      </c>
      <c r="BN288">
        <v>2</v>
      </c>
      <c r="BO288">
        <v>5</v>
      </c>
      <c r="BX288">
        <v>1</v>
      </c>
      <c r="BY288">
        <v>1</v>
      </c>
      <c r="CF288">
        <v>17</v>
      </c>
      <c r="CH288">
        <f t="shared" si="28"/>
        <v>1</v>
      </c>
      <c r="CI288" s="1">
        <f t="shared" si="29"/>
        <v>3.7777777777777777</v>
      </c>
      <c r="CJ288">
        <f t="shared" si="30"/>
        <v>4</v>
      </c>
      <c r="CK288">
        <f t="shared" si="31"/>
        <v>2</v>
      </c>
      <c r="CL288" s="1">
        <f t="shared" si="32"/>
        <v>5.7777777777777777</v>
      </c>
      <c r="CM288" s="1">
        <f t="shared" si="33"/>
        <v>5.7777777777777777</v>
      </c>
      <c r="CO288" t="str">
        <f>IF(H288&gt;Tolerances!$C$5, "High Sat", "Low Sat")</f>
        <v>High Sat</v>
      </c>
      <c r="CP288" t="str">
        <f>IF(CM288&lt;Tolerances!$D$5, "High EL", "Low EL")</f>
        <v>High EL</v>
      </c>
      <c r="CQ288" t="str">
        <f t="shared" si="34"/>
        <v>Loyalist</v>
      </c>
      <c r="CR288" t="b">
        <f>IF(AND(CM288&lt;Tolerances!$D$9,'Respondent data Original'!H132&gt;Tolerances!$C$9),"Enthusiast",IF(AND(CM288&gt;Tolerances!$D$10,'Respondent data Original'!H132&lt;Tolerances!$C$10),"Agitator"))</f>
        <v>0</v>
      </c>
    </row>
    <row r="289" spans="1:96">
      <c r="A289">
        <v>153</v>
      </c>
      <c r="B289" t="s">
        <v>70</v>
      </c>
      <c r="C289">
        <v>2</v>
      </c>
      <c r="D289">
        <v>1</v>
      </c>
      <c r="E289">
        <v>13</v>
      </c>
      <c r="F289">
        <v>2</v>
      </c>
      <c r="G289">
        <v>5</v>
      </c>
      <c r="H289">
        <v>9</v>
      </c>
      <c r="J289">
        <v>9</v>
      </c>
      <c r="L289">
        <v>8</v>
      </c>
      <c r="N289">
        <v>9</v>
      </c>
      <c r="P289">
        <v>4</v>
      </c>
      <c r="Q289">
        <v>4</v>
      </c>
      <c r="R289">
        <v>1</v>
      </c>
      <c r="S289">
        <v>1</v>
      </c>
      <c r="T289">
        <v>2</v>
      </c>
      <c r="U289">
        <v>2</v>
      </c>
      <c r="V289">
        <v>1</v>
      </c>
      <c r="W289">
        <v>3</v>
      </c>
      <c r="X289">
        <v>1</v>
      </c>
      <c r="Y289">
        <v>2</v>
      </c>
      <c r="Z289">
        <v>4</v>
      </c>
      <c r="AA289">
        <v>3</v>
      </c>
      <c r="AB289">
        <v>3</v>
      </c>
      <c r="AC289">
        <v>4</v>
      </c>
      <c r="AD289">
        <v>3</v>
      </c>
      <c r="AE289">
        <v>2</v>
      </c>
      <c r="AF289">
        <v>9</v>
      </c>
      <c r="AG289">
        <v>3</v>
      </c>
      <c r="AH289">
        <v>1</v>
      </c>
      <c r="AI289">
        <v>1</v>
      </c>
      <c r="AJ289">
        <v>2</v>
      </c>
      <c r="AK289">
        <v>3</v>
      </c>
      <c r="AL289">
        <v>1</v>
      </c>
      <c r="AM289">
        <v>3</v>
      </c>
      <c r="AN289">
        <v>2</v>
      </c>
      <c r="AO289">
        <v>2</v>
      </c>
      <c r="AP289">
        <v>3</v>
      </c>
      <c r="AQ289">
        <v>2</v>
      </c>
      <c r="AR289">
        <v>4</v>
      </c>
      <c r="AS289">
        <v>3</v>
      </c>
      <c r="AT289">
        <v>3</v>
      </c>
      <c r="AU289">
        <v>2</v>
      </c>
      <c r="AV289">
        <v>1</v>
      </c>
      <c r="AW289">
        <v>6</v>
      </c>
      <c r="AX289">
        <v>11</v>
      </c>
      <c r="AY289">
        <v>5</v>
      </c>
      <c r="AZ289">
        <v>6</v>
      </c>
      <c r="BA289">
        <v>7</v>
      </c>
      <c r="BB289">
        <v>10</v>
      </c>
      <c r="BC289">
        <v>3</v>
      </c>
      <c r="BD289">
        <v>3</v>
      </c>
      <c r="BE289">
        <v>7</v>
      </c>
      <c r="BF289">
        <v>1</v>
      </c>
      <c r="BG289">
        <v>4</v>
      </c>
      <c r="BH289">
        <v>1</v>
      </c>
      <c r="BI289">
        <v>2</v>
      </c>
      <c r="BJ289">
        <v>2</v>
      </c>
      <c r="BK289">
        <v>4</v>
      </c>
      <c r="BL289">
        <v>1</v>
      </c>
      <c r="BO289">
        <v>3</v>
      </c>
      <c r="BP289">
        <v>4</v>
      </c>
      <c r="BQ289">
        <v>7</v>
      </c>
      <c r="BR289">
        <v>5</v>
      </c>
      <c r="BX289">
        <v>2</v>
      </c>
      <c r="CF289">
        <v>15</v>
      </c>
      <c r="CH289">
        <f t="shared" si="28"/>
        <v>2</v>
      </c>
      <c r="CI289" s="1">
        <f t="shared" si="29"/>
        <v>3.2222222222222223</v>
      </c>
      <c r="CJ289">
        <f t="shared" si="30"/>
        <v>1</v>
      </c>
      <c r="CK289">
        <f t="shared" si="31"/>
        <v>5</v>
      </c>
      <c r="CL289" s="1">
        <f t="shared" si="32"/>
        <v>8.2222222222222214</v>
      </c>
      <c r="CM289" s="1">
        <f t="shared" si="33"/>
        <v>16.444444444444443</v>
      </c>
      <c r="CO289" t="str">
        <f>IF(H289&gt;Tolerances!$C$5, "High Sat", "Low Sat")</f>
        <v>High Sat</v>
      </c>
      <c r="CP289" t="str">
        <f>IF(CM289&lt;Tolerances!$D$5, "High EL", "Low EL")</f>
        <v>Low EL</v>
      </c>
      <c r="CQ289" t="str">
        <f t="shared" si="34"/>
        <v>Mercenary</v>
      </c>
      <c r="CR289" t="b">
        <f>IF(AND(CM289&lt;Tolerances!$D$9,'Respondent data Original'!H134&gt;Tolerances!$C$9),"Enthusiast",IF(AND(CM289&gt;Tolerances!$D$10,'Respondent data Original'!H134&lt;Tolerances!$C$10),"Agitator"))</f>
        <v>0</v>
      </c>
    </row>
    <row r="290" spans="1:96">
      <c r="A290">
        <v>155</v>
      </c>
      <c r="B290" t="s">
        <v>70</v>
      </c>
      <c r="C290">
        <v>2</v>
      </c>
      <c r="D290">
        <v>2</v>
      </c>
      <c r="E290">
        <v>13</v>
      </c>
      <c r="F290">
        <v>2</v>
      </c>
      <c r="G290">
        <v>5</v>
      </c>
      <c r="H290">
        <v>9</v>
      </c>
      <c r="J290">
        <v>10</v>
      </c>
      <c r="L290">
        <v>11</v>
      </c>
      <c r="N290">
        <v>9</v>
      </c>
      <c r="P290">
        <v>4</v>
      </c>
      <c r="Q290">
        <v>2</v>
      </c>
      <c r="R290">
        <v>2</v>
      </c>
      <c r="S290">
        <v>1</v>
      </c>
      <c r="T290">
        <v>2</v>
      </c>
      <c r="U290">
        <v>3</v>
      </c>
      <c r="V290">
        <v>2</v>
      </c>
      <c r="W290">
        <v>3</v>
      </c>
      <c r="X290">
        <v>2</v>
      </c>
      <c r="Y290">
        <v>1</v>
      </c>
      <c r="Z290">
        <v>4</v>
      </c>
      <c r="AA290">
        <v>3</v>
      </c>
      <c r="AB290">
        <v>3</v>
      </c>
      <c r="AC290">
        <v>2</v>
      </c>
      <c r="AD290">
        <v>2</v>
      </c>
      <c r="AE290">
        <v>3</v>
      </c>
      <c r="AF290">
        <v>2</v>
      </c>
      <c r="AG290">
        <v>2</v>
      </c>
      <c r="AH290">
        <v>1</v>
      </c>
      <c r="AI290">
        <v>1</v>
      </c>
      <c r="AJ290">
        <v>1</v>
      </c>
      <c r="AK290">
        <v>3</v>
      </c>
      <c r="AL290">
        <v>2</v>
      </c>
      <c r="AM290">
        <v>3</v>
      </c>
      <c r="AN290">
        <v>2</v>
      </c>
      <c r="AO290">
        <v>2</v>
      </c>
      <c r="AP290">
        <v>4</v>
      </c>
      <c r="AQ290">
        <v>2</v>
      </c>
      <c r="AR290">
        <v>4</v>
      </c>
      <c r="AS290">
        <v>2</v>
      </c>
      <c r="AT290">
        <v>3</v>
      </c>
      <c r="AU290">
        <v>3</v>
      </c>
      <c r="AV290">
        <v>1</v>
      </c>
      <c r="AW290">
        <v>5</v>
      </c>
      <c r="AX290">
        <v>8</v>
      </c>
      <c r="AY290">
        <v>8</v>
      </c>
      <c r="AZ290">
        <v>7</v>
      </c>
      <c r="BA290">
        <v>6</v>
      </c>
      <c r="BB290">
        <v>6</v>
      </c>
      <c r="BC290">
        <v>8</v>
      </c>
      <c r="BD290">
        <v>8</v>
      </c>
      <c r="BE290">
        <v>10</v>
      </c>
      <c r="BF290">
        <v>3</v>
      </c>
      <c r="BG290">
        <v>3</v>
      </c>
      <c r="BH290">
        <v>4</v>
      </c>
      <c r="BI290">
        <v>12</v>
      </c>
      <c r="BJ290">
        <v>12</v>
      </c>
      <c r="BK290">
        <v>1</v>
      </c>
      <c r="BL290">
        <v>4</v>
      </c>
      <c r="BM290">
        <v>3</v>
      </c>
      <c r="BN290">
        <v>2</v>
      </c>
      <c r="BO290">
        <v>5</v>
      </c>
      <c r="BP290">
        <v>2</v>
      </c>
      <c r="BQ290">
        <v>1</v>
      </c>
      <c r="BR290">
        <v>7</v>
      </c>
      <c r="BX290">
        <v>1</v>
      </c>
      <c r="BY290">
        <v>5</v>
      </c>
      <c r="BZ290">
        <v>6</v>
      </c>
      <c r="CF290">
        <v>17</v>
      </c>
      <c r="CH290">
        <f t="shared" si="28"/>
        <v>1</v>
      </c>
      <c r="CI290" s="1">
        <f t="shared" si="29"/>
        <v>3.6666666666666665</v>
      </c>
      <c r="CJ290">
        <f t="shared" si="30"/>
        <v>4</v>
      </c>
      <c r="CK290">
        <f t="shared" si="31"/>
        <v>2</v>
      </c>
      <c r="CL290" s="1">
        <f t="shared" si="32"/>
        <v>5.6666666666666661</v>
      </c>
      <c r="CM290" s="1">
        <f t="shared" si="33"/>
        <v>5.6666666666666661</v>
      </c>
      <c r="CO290" t="str">
        <f>IF(H290&gt;Tolerances!$C$5, "High Sat", "Low Sat")</f>
        <v>High Sat</v>
      </c>
      <c r="CP290" t="str">
        <f>IF(CM290&lt;Tolerances!$D$5, "High EL", "Low EL")</f>
        <v>High EL</v>
      </c>
      <c r="CQ290" t="str">
        <f t="shared" si="34"/>
        <v>Loyalist</v>
      </c>
      <c r="CR290" t="b">
        <f>IF(AND(CM290&lt;Tolerances!$D$9,'Respondent data Original'!H136&gt;Tolerances!$C$9),"Enthusiast",IF(AND(CM290&gt;Tolerances!$D$10,'Respondent data Original'!H136&lt;Tolerances!$C$10),"Agitator"))</f>
        <v>0</v>
      </c>
    </row>
    <row r="291" spans="1:96">
      <c r="A291">
        <v>174</v>
      </c>
      <c r="B291" t="s">
        <v>70</v>
      </c>
      <c r="C291">
        <v>4</v>
      </c>
      <c r="D291">
        <v>2</v>
      </c>
      <c r="E291">
        <v>13</v>
      </c>
      <c r="F291">
        <v>2</v>
      </c>
      <c r="G291">
        <v>5</v>
      </c>
      <c r="H291">
        <v>5</v>
      </c>
      <c r="J291">
        <v>5</v>
      </c>
      <c r="L291">
        <v>4</v>
      </c>
      <c r="N291">
        <v>3</v>
      </c>
      <c r="P291">
        <v>6</v>
      </c>
      <c r="Q291">
        <v>2</v>
      </c>
      <c r="R291">
        <v>2</v>
      </c>
      <c r="S291">
        <v>3</v>
      </c>
      <c r="T291">
        <v>1</v>
      </c>
      <c r="U291">
        <v>3</v>
      </c>
      <c r="V291">
        <v>1</v>
      </c>
      <c r="W291">
        <v>1</v>
      </c>
      <c r="X291">
        <v>1</v>
      </c>
      <c r="Y291">
        <v>2</v>
      </c>
      <c r="Z291">
        <v>4</v>
      </c>
      <c r="AA291">
        <v>2</v>
      </c>
      <c r="AB291">
        <v>1</v>
      </c>
      <c r="AC291">
        <v>3</v>
      </c>
      <c r="AD291">
        <v>3</v>
      </c>
      <c r="AE291">
        <v>3</v>
      </c>
      <c r="AF291">
        <v>9</v>
      </c>
      <c r="AG291">
        <v>3</v>
      </c>
      <c r="AH291">
        <v>3</v>
      </c>
      <c r="AI291">
        <v>3</v>
      </c>
      <c r="AJ291">
        <v>3</v>
      </c>
      <c r="AK291">
        <v>4</v>
      </c>
      <c r="AL291">
        <v>5</v>
      </c>
      <c r="AM291">
        <v>3</v>
      </c>
      <c r="AN291">
        <v>4</v>
      </c>
      <c r="AO291">
        <v>4</v>
      </c>
      <c r="AP291">
        <v>3</v>
      </c>
      <c r="AQ291">
        <v>4</v>
      </c>
      <c r="AR291">
        <v>4</v>
      </c>
      <c r="AS291">
        <v>4</v>
      </c>
      <c r="AT291">
        <v>4</v>
      </c>
      <c r="AU291">
        <v>4</v>
      </c>
      <c r="AV291">
        <v>1</v>
      </c>
      <c r="AW291">
        <v>10</v>
      </c>
      <c r="AX291">
        <v>10</v>
      </c>
      <c r="AY291">
        <v>9</v>
      </c>
      <c r="AZ291">
        <v>10</v>
      </c>
      <c r="BA291">
        <v>10</v>
      </c>
      <c r="BB291">
        <v>8</v>
      </c>
      <c r="BC291">
        <v>6</v>
      </c>
      <c r="BD291">
        <v>11</v>
      </c>
      <c r="BE291">
        <v>8</v>
      </c>
      <c r="BF291">
        <v>11</v>
      </c>
      <c r="BG291">
        <v>12</v>
      </c>
      <c r="BH291">
        <v>9</v>
      </c>
      <c r="BI291">
        <v>9</v>
      </c>
      <c r="BJ291">
        <v>9</v>
      </c>
      <c r="BK291">
        <v>6</v>
      </c>
      <c r="BL291">
        <v>2</v>
      </c>
      <c r="BM291">
        <v>1</v>
      </c>
      <c r="BN291">
        <v>1</v>
      </c>
      <c r="BO291">
        <v>6</v>
      </c>
      <c r="BP291">
        <v>2</v>
      </c>
      <c r="BQ291">
        <v>5</v>
      </c>
      <c r="BR291">
        <v>8</v>
      </c>
      <c r="BS291">
        <v>4</v>
      </c>
      <c r="BX291">
        <v>3</v>
      </c>
      <c r="CF291">
        <v>21</v>
      </c>
      <c r="CH291">
        <f t="shared" si="28"/>
        <v>3</v>
      </c>
      <c r="CI291" s="1">
        <f t="shared" si="29"/>
        <v>4.5555555555555554</v>
      </c>
      <c r="CJ291">
        <f t="shared" si="30"/>
        <v>2</v>
      </c>
      <c r="CK291">
        <f t="shared" si="31"/>
        <v>4</v>
      </c>
      <c r="CL291" s="1">
        <f t="shared" si="32"/>
        <v>8.5555555555555554</v>
      </c>
      <c r="CM291" s="1">
        <f t="shared" si="33"/>
        <v>25.666666666666664</v>
      </c>
      <c r="CO291" t="str">
        <f>IF(H291&gt;Tolerances!$C$5, "High Sat", "Low Sat")</f>
        <v>Low Sat</v>
      </c>
      <c r="CP291" t="str">
        <f>IF(CM291&lt;Tolerances!$D$5, "High EL", "Low EL")</f>
        <v>Low EL</v>
      </c>
      <c r="CQ291" t="str">
        <f t="shared" si="34"/>
        <v>Defector</v>
      </c>
      <c r="CR291" t="b">
        <f>IF(AND(CM291&lt;Tolerances!$D$9,'Respondent data Original'!H155&gt;Tolerances!$C$9),"Enthusiast",IF(AND(CM291&gt;Tolerances!$D$10,'Respondent data Original'!H155&lt;Tolerances!$C$10),"Agitator"))</f>
        <v>0</v>
      </c>
    </row>
    <row r="292" spans="1:96">
      <c r="A292">
        <v>175</v>
      </c>
      <c r="B292" t="s">
        <v>70</v>
      </c>
      <c r="C292">
        <v>3</v>
      </c>
      <c r="D292">
        <v>2</v>
      </c>
      <c r="E292">
        <v>13</v>
      </c>
      <c r="F292">
        <v>1</v>
      </c>
      <c r="G292">
        <v>1</v>
      </c>
      <c r="H292">
        <v>8</v>
      </c>
      <c r="J292">
        <v>9</v>
      </c>
      <c r="L292">
        <v>6</v>
      </c>
      <c r="N292">
        <v>1</v>
      </c>
      <c r="P292">
        <v>6</v>
      </c>
      <c r="Q292">
        <v>2</v>
      </c>
      <c r="S292">
        <v>4</v>
      </c>
      <c r="T292">
        <v>3</v>
      </c>
      <c r="U292">
        <v>5</v>
      </c>
      <c r="V292">
        <v>3</v>
      </c>
      <c r="W292">
        <v>4</v>
      </c>
      <c r="X292">
        <v>1</v>
      </c>
      <c r="Y292">
        <v>4</v>
      </c>
      <c r="Z292">
        <v>3</v>
      </c>
      <c r="AA292">
        <v>2</v>
      </c>
      <c r="AB292">
        <v>4</v>
      </c>
      <c r="AC292">
        <v>4</v>
      </c>
      <c r="AE292">
        <v>5</v>
      </c>
      <c r="AF292">
        <v>1</v>
      </c>
      <c r="AG292">
        <v>4</v>
      </c>
      <c r="AH292">
        <v>5</v>
      </c>
      <c r="AI292">
        <v>4</v>
      </c>
      <c r="AJ292">
        <v>5</v>
      </c>
      <c r="AL292">
        <v>5</v>
      </c>
      <c r="AM292">
        <v>5</v>
      </c>
      <c r="AN292">
        <v>2</v>
      </c>
      <c r="AO292">
        <v>3</v>
      </c>
      <c r="AP292">
        <v>4</v>
      </c>
      <c r="AQ292">
        <v>3</v>
      </c>
      <c r="AR292">
        <v>5</v>
      </c>
      <c r="AS292">
        <v>5</v>
      </c>
      <c r="AU292">
        <v>5</v>
      </c>
      <c r="AV292">
        <v>2</v>
      </c>
      <c r="AW292">
        <v>8</v>
      </c>
      <c r="AX292">
        <v>11</v>
      </c>
      <c r="AY292">
        <v>10</v>
      </c>
      <c r="AZ292">
        <v>11</v>
      </c>
      <c r="BA292">
        <v>11</v>
      </c>
      <c r="BB292">
        <v>11</v>
      </c>
      <c r="BC292">
        <v>9</v>
      </c>
      <c r="BD292">
        <v>11</v>
      </c>
      <c r="BE292">
        <v>10</v>
      </c>
      <c r="BF292">
        <v>11</v>
      </c>
      <c r="BG292">
        <v>9</v>
      </c>
      <c r="BH292">
        <v>11</v>
      </c>
      <c r="BI292">
        <v>12</v>
      </c>
      <c r="BJ292">
        <v>12</v>
      </c>
      <c r="BK292">
        <v>3</v>
      </c>
      <c r="BL292">
        <v>5</v>
      </c>
      <c r="BM292">
        <v>4</v>
      </c>
      <c r="BN292">
        <v>3</v>
      </c>
      <c r="BO292">
        <v>6</v>
      </c>
      <c r="BP292">
        <v>1</v>
      </c>
      <c r="BQ292">
        <v>2</v>
      </c>
      <c r="BR292">
        <v>5</v>
      </c>
      <c r="BX292">
        <v>2</v>
      </c>
      <c r="CF292">
        <v>21</v>
      </c>
      <c r="CH292">
        <f t="shared" si="28"/>
        <v>2</v>
      </c>
      <c r="CI292" s="1">
        <f t="shared" si="29"/>
        <v>5.1111111111111107</v>
      </c>
      <c r="CJ292">
        <f t="shared" si="30"/>
        <v>5</v>
      </c>
      <c r="CK292">
        <f t="shared" si="31"/>
        <v>1</v>
      </c>
      <c r="CL292" s="1">
        <f t="shared" si="32"/>
        <v>6.1111111111111107</v>
      </c>
      <c r="CM292" s="1">
        <f t="shared" si="33"/>
        <v>12.222222222222221</v>
      </c>
      <c r="CO292" t="str">
        <f>IF(H292&gt;Tolerances!$C$5, "High Sat", "Low Sat")</f>
        <v>High Sat</v>
      </c>
      <c r="CP292" t="str">
        <f>IF(CM292&lt;Tolerances!$D$5, "High EL", "Low EL")</f>
        <v>Low EL</v>
      </c>
      <c r="CQ292" t="str">
        <f t="shared" si="34"/>
        <v>Mercenary</v>
      </c>
      <c r="CR292" t="b">
        <f>IF(AND(CM292&lt;Tolerances!$D$9,'Respondent data Original'!H156&gt;Tolerances!$C$9),"Enthusiast",IF(AND(CM292&gt;Tolerances!$D$10,'Respondent data Original'!H156&lt;Tolerances!$C$10),"Agitator"))</f>
        <v>0</v>
      </c>
    </row>
    <row r="293" spans="1:96">
      <c r="A293">
        <v>176</v>
      </c>
      <c r="B293" t="s">
        <v>70</v>
      </c>
      <c r="C293">
        <v>4</v>
      </c>
      <c r="D293">
        <v>2</v>
      </c>
      <c r="E293">
        <v>13</v>
      </c>
      <c r="F293">
        <v>2</v>
      </c>
      <c r="G293">
        <v>4</v>
      </c>
      <c r="H293">
        <v>8</v>
      </c>
      <c r="J293">
        <v>9</v>
      </c>
      <c r="L293">
        <v>8</v>
      </c>
      <c r="N293">
        <v>8</v>
      </c>
      <c r="P293">
        <v>1</v>
      </c>
      <c r="Q293">
        <v>1</v>
      </c>
      <c r="R293">
        <v>1</v>
      </c>
      <c r="S293">
        <v>1</v>
      </c>
      <c r="T293">
        <v>2</v>
      </c>
      <c r="U293">
        <v>2</v>
      </c>
      <c r="V293">
        <v>1</v>
      </c>
      <c r="W293">
        <v>2</v>
      </c>
      <c r="X293">
        <v>1</v>
      </c>
      <c r="Y293">
        <v>2</v>
      </c>
      <c r="Z293">
        <v>2</v>
      </c>
      <c r="AA293">
        <v>1</v>
      </c>
      <c r="AB293">
        <v>1</v>
      </c>
      <c r="AC293">
        <v>2</v>
      </c>
      <c r="AD293">
        <v>2</v>
      </c>
      <c r="AE293">
        <v>2</v>
      </c>
      <c r="AF293">
        <v>6</v>
      </c>
      <c r="AG293">
        <v>2</v>
      </c>
      <c r="AH293">
        <v>1</v>
      </c>
      <c r="AI293">
        <v>1</v>
      </c>
      <c r="AJ293">
        <v>1</v>
      </c>
      <c r="AK293">
        <v>2</v>
      </c>
      <c r="AL293">
        <v>2</v>
      </c>
      <c r="AM293">
        <v>1</v>
      </c>
      <c r="AN293">
        <v>1</v>
      </c>
      <c r="AO293">
        <v>2</v>
      </c>
      <c r="AP293">
        <v>1</v>
      </c>
      <c r="AQ293">
        <v>2</v>
      </c>
      <c r="AR293">
        <v>3</v>
      </c>
      <c r="AS293">
        <v>2</v>
      </c>
      <c r="AT293">
        <v>2</v>
      </c>
      <c r="AU293">
        <v>1</v>
      </c>
      <c r="AV293">
        <v>2</v>
      </c>
      <c r="AW293">
        <v>9</v>
      </c>
      <c r="AX293">
        <v>10</v>
      </c>
      <c r="AY293">
        <v>11</v>
      </c>
      <c r="AZ293">
        <v>11</v>
      </c>
      <c r="BA293">
        <v>11</v>
      </c>
      <c r="BB293">
        <v>9</v>
      </c>
      <c r="BC293">
        <v>5</v>
      </c>
      <c r="BD293">
        <v>11</v>
      </c>
      <c r="BE293">
        <v>10</v>
      </c>
      <c r="BF293">
        <v>3</v>
      </c>
      <c r="BG293">
        <v>12</v>
      </c>
      <c r="BH293">
        <v>12</v>
      </c>
      <c r="BI293">
        <v>12</v>
      </c>
      <c r="BJ293">
        <v>12</v>
      </c>
      <c r="BK293">
        <v>1</v>
      </c>
      <c r="BL293">
        <v>4</v>
      </c>
      <c r="BM293">
        <v>3</v>
      </c>
      <c r="BN293">
        <v>2</v>
      </c>
      <c r="BO293">
        <v>6</v>
      </c>
      <c r="BX293">
        <v>2</v>
      </c>
      <c r="CF293">
        <v>15</v>
      </c>
      <c r="CH293">
        <f t="shared" si="28"/>
        <v>2</v>
      </c>
      <c r="CI293" s="1">
        <f t="shared" si="29"/>
        <v>4.833333333333333</v>
      </c>
      <c r="CJ293">
        <f t="shared" si="30"/>
        <v>4</v>
      </c>
      <c r="CK293">
        <f t="shared" si="31"/>
        <v>2</v>
      </c>
      <c r="CL293" s="1">
        <f t="shared" si="32"/>
        <v>6.833333333333333</v>
      </c>
      <c r="CM293" s="1">
        <f t="shared" si="33"/>
        <v>13.666666666666666</v>
      </c>
      <c r="CO293" t="str">
        <f>IF(H293&gt;Tolerances!$C$5, "High Sat", "Low Sat")</f>
        <v>High Sat</v>
      </c>
      <c r="CP293" t="str">
        <f>IF(CM293&lt;Tolerances!$D$5, "High EL", "Low EL")</f>
        <v>Low EL</v>
      </c>
      <c r="CQ293" t="str">
        <f t="shared" si="34"/>
        <v>Mercenary</v>
      </c>
      <c r="CR293" t="b">
        <f>IF(AND(CM293&lt;Tolerances!$D$9,'Respondent data Original'!H157&gt;Tolerances!$C$9),"Enthusiast",IF(AND(CM293&gt;Tolerances!$D$10,'Respondent data Original'!H157&lt;Tolerances!$C$10),"Agitator"))</f>
        <v>0</v>
      </c>
    </row>
    <row r="294" spans="1:96">
      <c r="A294">
        <v>180</v>
      </c>
      <c r="B294" t="s">
        <v>70</v>
      </c>
      <c r="C294">
        <v>4</v>
      </c>
      <c r="D294">
        <v>2</v>
      </c>
      <c r="E294">
        <v>13</v>
      </c>
      <c r="F294">
        <v>1</v>
      </c>
      <c r="G294">
        <v>3</v>
      </c>
      <c r="H294">
        <v>8</v>
      </c>
      <c r="J294">
        <v>7</v>
      </c>
      <c r="L294">
        <v>7</v>
      </c>
      <c r="N294">
        <v>8</v>
      </c>
      <c r="P294">
        <v>6</v>
      </c>
      <c r="Q294">
        <v>2</v>
      </c>
      <c r="R294">
        <v>2</v>
      </c>
      <c r="S294">
        <v>2</v>
      </c>
      <c r="T294">
        <v>2</v>
      </c>
      <c r="U294">
        <v>3</v>
      </c>
      <c r="V294">
        <v>2</v>
      </c>
      <c r="W294">
        <v>2</v>
      </c>
      <c r="X294">
        <v>2</v>
      </c>
      <c r="Y294">
        <v>2</v>
      </c>
      <c r="Z294">
        <v>2</v>
      </c>
      <c r="AA294">
        <v>2</v>
      </c>
      <c r="AB294">
        <v>2</v>
      </c>
      <c r="AC294">
        <v>3</v>
      </c>
      <c r="AD294">
        <v>3</v>
      </c>
      <c r="AE294">
        <v>2</v>
      </c>
      <c r="AF294">
        <v>4</v>
      </c>
      <c r="AG294">
        <v>2</v>
      </c>
      <c r="AH294">
        <v>1</v>
      </c>
      <c r="AI294">
        <v>2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  <c r="AP294">
        <v>2</v>
      </c>
      <c r="AQ294">
        <v>2</v>
      </c>
      <c r="AR294">
        <v>2</v>
      </c>
      <c r="AS294">
        <v>2</v>
      </c>
      <c r="AT294">
        <v>3</v>
      </c>
      <c r="AU294">
        <v>2</v>
      </c>
      <c r="AV294">
        <v>1</v>
      </c>
      <c r="AW294">
        <v>8</v>
      </c>
      <c r="AX294">
        <v>5</v>
      </c>
      <c r="AY294">
        <v>5</v>
      </c>
      <c r="AZ294">
        <v>6</v>
      </c>
      <c r="BA294">
        <v>5</v>
      </c>
      <c r="BB294">
        <v>6</v>
      </c>
      <c r="BC294">
        <v>5</v>
      </c>
      <c r="BD294">
        <v>11</v>
      </c>
      <c r="BE294">
        <v>5</v>
      </c>
      <c r="BF294">
        <v>4</v>
      </c>
      <c r="BG294">
        <v>12</v>
      </c>
      <c r="BH294">
        <v>12</v>
      </c>
      <c r="BI294">
        <v>12</v>
      </c>
      <c r="BJ294">
        <v>12</v>
      </c>
      <c r="BK294">
        <v>1</v>
      </c>
      <c r="BL294">
        <v>2</v>
      </c>
      <c r="BM294">
        <v>1</v>
      </c>
      <c r="BO294">
        <v>4</v>
      </c>
      <c r="BX294">
        <v>2</v>
      </c>
      <c r="CF294">
        <v>15</v>
      </c>
      <c r="CH294">
        <f t="shared" si="28"/>
        <v>2</v>
      </c>
      <c r="CI294" s="1">
        <f t="shared" si="29"/>
        <v>3.1111111111111112</v>
      </c>
      <c r="CJ294">
        <f t="shared" si="30"/>
        <v>2</v>
      </c>
      <c r="CK294">
        <f t="shared" si="31"/>
        <v>4</v>
      </c>
      <c r="CL294" s="1">
        <f t="shared" si="32"/>
        <v>7.1111111111111107</v>
      </c>
      <c r="CM294" s="1">
        <f t="shared" si="33"/>
        <v>14.222222222222221</v>
      </c>
      <c r="CO294" t="str">
        <f>IF(H294&gt;Tolerances!$C$5, "High Sat", "Low Sat")</f>
        <v>High Sat</v>
      </c>
      <c r="CP294" t="str">
        <f>IF(CM294&lt;Tolerances!$D$5, "High EL", "Low EL")</f>
        <v>Low EL</v>
      </c>
      <c r="CQ294" t="str">
        <f t="shared" si="34"/>
        <v>Mercenary</v>
      </c>
      <c r="CR294" t="b">
        <f>IF(AND(CM294&lt;Tolerances!$D$9,'Respondent data Original'!H161&gt;Tolerances!$C$9),"Enthusiast",IF(AND(CM294&gt;Tolerances!$D$10,'Respondent data Original'!H161&lt;Tolerances!$C$10),"Agitator"))</f>
        <v>0</v>
      </c>
    </row>
    <row r="295" spans="1:96">
      <c r="A295">
        <v>184</v>
      </c>
      <c r="B295" t="s">
        <v>70</v>
      </c>
      <c r="C295">
        <v>3</v>
      </c>
      <c r="D295">
        <v>1</v>
      </c>
      <c r="E295">
        <v>13</v>
      </c>
      <c r="F295">
        <v>2</v>
      </c>
      <c r="G295">
        <v>2</v>
      </c>
      <c r="H295">
        <v>9</v>
      </c>
      <c r="J295">
        <v>9</v>
      </c>
      <c r="L295">
        <v>9</v>
      </c>
      <c r="N295">
        <v>9</v>
      </c>
      <c r="P295">
        <v>6</v>
      </c>
      <c r="Q295">
        <v>3</v>
      </c>
      <c r="R295">
        <v>3</v>
      </c>
      <c r="S295">
        <v>3</v>
      </c>
      <c r="T295">
        <v>2</v>
      </c>
      <c r="U295">
        <v>4</v>
      </c>
      <c r="V295">
        <v>3</v>
      </c>
      <c r="W295">
        <v>1</v>
      </c>
      <c r="X295">
        <v>4</v>
      </c>
      <c r="Y295">
        <v>3</v>
      </c>
      <c r="Z295">
        <v>2</v>
      </c>
      <c r="AA295">
        <v>3</v>
      </c>
      <c r="AB295">
        <v>3</v>
      </c>
      <c r="AC295">
        <v>3</v>
      </c>
      <c r="AD295">
        <v>3</v>
      </c>
      <c r="AE295">
        <v>3</v>
      </c>
      <c r="AF295">
        <v>8</v>
      </c>
      <c r="AG295">
        <v>3</v>
      </c>
      <c r="AH295">
        <v>4</v>
      </c>
      <c r="AI295">
        <v>2</v>
      </c>
      <c r="AJ295">
        <v>3</v>
      </c>
      <c r="AK295">
        <v>3</v>
      </c>
      <c r="AL295">
        <v>2</v>
      </c>
      <c r="AM295">
        <v>3</v>
      </c>
      <c r="AN295">
        <v>3</v>
      </c>
      <c r="AO295">
        <v>3</v>
      </c>
      <c r="AP295">
        <v>3</v>
      </c>
      <c r="AQ295">
        <v>3</v>
      </c>
      <c r="AR295">
        <v>3</v>
      </c>
      <c r="AS295">
        <v>2</v>
      </c>
      <c r="AT295">
        <v>2</v>
      </c>
      <c r="AU295">
        <v>3</v>
      </c>
      <c r="AV295">
        <v>1</v>
      </c>
      <c r="AW295">
        <v>4</v>
      </c>
      <c r="AX295">
        <v>6</v>
      </c>
      <c r="AY295">
        <v>6</v>
      </c>
      <c r="AZ295">
        <v>6</v>
      </c>
      <c r="BA295">
        <v>6</v>
      </c>
      <c r="BB295">
        <v>5</v>
      </c>
      <c r="BC295">
        <v>5</v>
      </c>
      <c r="BD295">
        <v>5</v>
      </c>
      <c r="BE295">
        <v>6</v>
      </c>
      <c r="BF295">
        <v>5</v>
      </c>
      <c r="BG295">
        <v>4</v>
      </c>
      <c r="BH295">
        <v>3</v>
      </c>
      <c r="BI295">
        <v>4</v>
      </c>
      <c r="BJ295">
        <v>5</v>
      </c>
      <c r="BK295">
        <v>1</v>
      </c>
      <c r="BL295">
        <v>2</v>
      </c>
      <c r="BM295">
        <v>2</v>
      </c>
      <c r="BN295">
        <v>1</v>
      </c>
      <c r="BO295">
        <v>2</v>
      </c>
      <c r="BP295">
        <v>5</v>
      </c>
      <c r="BX295">
        <v>2</v>
      </c>
      <c r="CF295">
        <v>15</v>
      </c>
      <c r="CH295">
        <f t="shared" si="28"/>
        <v>2</v>
      </c>
      <c r="CI295" s="1">
        <f t="shared" si="29"/>
        <v>2.7222222222222223</v>
      </c>
      <c r="CJ295">
        <f t="shared" si="30"/>
        <v>2</v>
      </c>
      <c r="CK295">
        <f t="shared" si="31"/>
        <v>4</v>
      </c>
      <c r="CL295" s="1">
        <f t="shared" si="32"/>
        <v>6.7222222222222223</v>
      </c>
      <c r="CM295" s="1">
        <f t="shared" si="33"/>
        <v>13.444444444444445</v>
      </c>
      <c r="CO295" t="str">
        <f>IF(H295&gt;Tolerances!$C$5, "High Sat", "Low Sat")</f>
        <v>High Sat</v>
      </c>
      <c r="CP295" t="str">
        <f>IF(CM295&lt;Tolerances!$D$5, "High EL", "Low EL")</f>
        <v>Low EL</v>
      </c>
      <c r="CQ295" t="str">
        <f t="shared" si="34"/>
        <v>Mercenary</v>
      </c>
      <c r="CR295" t="b">
        <f>IF(AND(CM295&lt;Tolerances!$D$9,'Respondent data Original'!H165&gt;Tolerances!$C$9),"Enthusiast",IF(AND(CM295&gt;Tolerances!$D$10,'Respondent data Original'!H165&lt;Tolerances!$C$10),"Agitator"))</f>
        <v>0</v>
      </c>
    </row>
    <row r="296" spans="1:96">
      <c r="A296">
        <v>190</v>
      </c>
      <c r="B296" t="s">
        <v>70</v>
      </c>
      <c r="C296">
        <v>3</v>
      </c>
      <c r="D296">
        <v>2</v>
      </c>
      <c r="E296">
        <v>13</v>
      </c>
      <c r="F296">
        <v>1</v>
      </c>
      <c r="G296">
        <v>2</v>
      </c>
      <c r="H296">
        <v>9</v>
      </c>
      <c r="J296">
        <v>7</v>
      </c>
      <c r="L296">
        <v>9</v>
      </c>
      <c r="O296">
        <v>1</v>
      </c>
      <c r="P296">
        <v>4</v>
      </c>
      <c r="Q296">
        <v>1</v>
      </c>
      <c r="R296">
        <v>3</v>
      </c>
      <c r="S296">
        <v>1</v>
      </c>
      <c r="T296">
        <v>1</v>
      </c>
      <c r="V296">
        <v>2</v>
      </c>
      <c r="W296">
        <v>1</v>
      </c>
      <c r="X296">
        <v>1</v>
      </c>
      <c r="Y296">
        <v>2</v>
      </c>
      <c r="AA296">
        <v>2</v>
      </c>
      <c r="AB296">
        <v>1</v>
      </c>
      <c r="AC296">
        <v>1</v>
      </c>
      <c r="AD296">
        <v>1</v>
      </c>
      <c r="AE296">
        <v>3</v>
      </c>
      <c r="AF296">
        <v>8</v>
      </c>
      <c r="AG296">
        <v>3</v>
      </c>
      <c r="AH296">
        <v>3</v>
      </c>
      <c r="AI296">
        <v>3</v>
      </c>
      <c r="AJ296">
        <v>3</v>
      </c>
      <c r="AK296">
        <v>3</v>
      </c>
      <c r="AL296">
        <v>3</v>
      </c>
      <c r="AM296">
        <v>3</v>
      </c>
      <c r="AN296">
        <v>3</v>
      </c>
      <c r="AO296">
        <v>3</v>
      </c>
      <c r="AP296">
        <v>3</v>
      </c>
      <c r="AQ296">
        <v>3</v>
      </c>
      <c r="AR296">
        <v>3</v>
      </c>
      <c r="AS296">
        <v>3</v>
      </c>
      <c r="AT296">
        <v>3</v>
      </c>
      <c r="AU296">
        <v>3</v>
      </c>
      <c r="AV296">
        <v>3</v>
      </c>
      <c r="AW296">
        <v>10</v>
      </c>
      <c r="AX296">
        <v>11</v>
      </c>
      <c r="AY296">
        <v>11</v>
      </c>
      <c r="AZ296">
        <v>11</v>
      </c>
      <c r="BA296">
        <v>11</v>
      </c>
      <c r="BB296">
        <v>10</v>
      </c>
      <c r="BC296">
        <v>10</v>
      </c>
      <c r="BD296">
        <v>11</v>
      </c>
      <c r="BE296">
        <v>10</v>
      </c>
      <c r="BF296">
        <v>6</v>
      </c>
      <c r="BG296">
        <v>5</v>
      </c>
      <c r="BH296">
        <v>7</v>
      </c>
      <c r="BI296">
        <v>8</v>
      </c>
      <c r="BJ296">
        <v>6</v>
      </c>
      <c r="BK296">
        <v>3</v>
      </c>
      <c r="BL296">
        <v>3</v>
      </c>
      <c r="BM296">
        <v>3</v>
      </c>
      <c r="BN296">
        <v>3</v>
      </c>
      <c r="BO296">
        <v>6</v>
      </c>
      <c r="BP296">
        <v>4</v>
      </c>
      <c r="BQ296">
        <v>2</v>
      </c>
      <c r="BR296">
        <v>1</v>
      </c>
      <c r="BS296">
        <v>8</v>
      </c>
      <c r="BT296">
        <v>5</v>
      </c>
      <c r="BX296">
        <v>2</v>
      </c>
      <c r="CF296">
        <v>14</v>
      </c>
      <c r="CH296">
        <f t="shared" si="28"/>
        <v>2</v>
      </c>
      <c r="CI296" s="1">
        <f t="shared" si="29"/>
        <v>5.2777777777777777</v>
      </c>
      <c r="CJ296">
        <f t="shared" si="30"/>
        <v>3</v>
      </c>
      <c r="CK296">
        <f t="shared" si="31"/>
        <v>3</v>
      </c>
      <c r="CL296" s="1">
        <f t="shared" si="32"/>
        <v>8.2777777777777786</v>
      </c>
      <c r="CM296" s="1">
        <f t="shared" si="33"/>
        <v>16.555555555555557</v>
      </c>
      <c r="CO296" t="str">
        <f>IF(H296&gt;Tolerances!$C$5, "High Sat", "Low Sat")</f>
        <v>High Sat</v>
      </c>
      <c r="CP296" t="str">
        <f>IF(CM296&lt;Tolerances!$D$5, "High EL", "Low EL")</f>
        <v>Low EL</v>
      </c>
      <c r="CQ296" t="str">
        <f t="shared" si="34"/>
        <v>Mercenary</v>
      </c>
      <c r="CR296" t="b">
        <f>IF(AND(CM296&lt;Tolerances!$D$9,'Respondent data Original'!H171&gt;Tolerances!$C$9),"Enthusiast",IF(AND(CM296&gt;Tolerances!$D$10,'Respondent data Original'!H171&lt;Tolerances!$C$10),"Agitator"))</f>
        <v>0</v>
      </c>
    </row>
    <row r="297" spans="1:96">
      <c r="A297">
        <v>195</v>
      </c>
      <c r="B297" t="s">
        <v>70</v>
      </c>
      <c r="C297">
        <v>2</v>
      </c>
      <c r="D297">
        <v>2</v>
      </c>
      <c r="E297">
        <v>13</v>
      </c>
      <c r="F297">
        <v>2</v>
      </c>
      <c r="G297">
        <v>4</v>
      </c>
      <c r="H297">
        <v>10</v>
      </c>
      <c r="J297">
        <v>9</v>
      </c>
      <c r="L297">
        <v>10</v>
      </c>
      <c r="N297">
        <v>9</v>
      </c>
      <c r="P297">
        <v>5</v>
      </c>
      <c r="Q297">
        <v>1</v>
      </c>
      <c r="R297">
        <v>1</v>
      </c>
      <c r="S297">
        <v>1</v>
      </c>
      <c r="T297">
        <v>1</v>
      </c>
      <c r="U297">
        <v>2</v>
      </c>
      <c r="V297">
        <v>1</v>
      </c>
      <c r="W297">
        <v>1</v>
      </c>
      <c r="X297">
        <v>1</v>
      </c>
      <c r="Y297">
        <v>1</v>
      </c>
      <c r="Z297">
        <v>2</v>
      </c>
      <c r="AA297">
        <v>1</v>
      </c>
      <c r="AB297">
        <v>2</v>
      </c>
      <c r="AC297">
        <v>2</v>
      </c>
      <c r="AD297">
        <v>2</v>
      </c>
      <c r="AE297">
        <v>2</v>
      </c>
      <c r="AF297">
        <v>10</v>
      </c>
      <c r="AG297">
        <v>2</v>
      </c>
      <c r="AH297">
        <v>1</v>
      </c>
      <c r="AI297">
        <v>2</v>
      </c>
      <c r="AJ297">
        <v>1</v>
      </c>
      <c r="AK297">
        <v>1</v>
      </c>
      <c r="AL297">
        <v>2</v>
      </c>
      <c r="AM297">
        <v>3</v>
      </c>
      <c r="AN297">
        <v>1</v>
      </c>
      <c r="AO297">
        <v>1</v>
      </c>
      <c r="AP297">
        <v>3</v>
      </c>
      <c r="AQ297">
        <v>1</v>
      </c>
      <c r="AR297">
        <v>2</v>
      </c>
      <c r="AS297">
        <v>3</v>
      </c>
      <c r="AT297">
        <v>2</v>
      </c>
      <c r="AU297">
        <v>2</v>
      </c>
      <c r="AV297">
        <v>1</v>
      </c>
      <c r="AW297">
        <v>6</v>
      </c>
      <c r="AX297">
        <v>10</v>
      </c>
      <c r="AY297">
        <v>8</v>
      </c>
      <c r="AZ297">
        <v>6</v>
      </c>
      <c r="BA297">
        <v>9</v>
      </c>
      <c r="BB297">
        <v>1</v>
      </c>
      <c r="BC297">
        <v>6</v>
      </c>
      <c r="BD297">
        <v>10</v>
      </c>
      <c r="BE297">
        <v>1</v>
      </c>
      <c r="BF297">
        <v>2</v>
      </c>
      <c r="BG297">
        <v>12</v>
      </c>
      <c r="BH297">
        <v>12</v>
      </c>
      <c r="BI297">
        <v>12</v>
      </c>
      <c r="BJ297">
        <v>12</v>
      </c>
      <c r="BK297">
        <v>1</v>
      </c>
      <c r="BL297">
        <v>4</v>
      </c>
      <c r="BM297">
        <v>3</v>
      </c>
      <c r="BN297">
        <v>3</v>
      </c>
      <c r="BO297">
        <v>1</v>
      </c>
      <c r="BP297">
        <v>4</v>
      </c>
      <c r="BQ297">
        <v>5</v>
      </c>
      <c r="BR297">
        <v>6</v>
      </c>
      <c r="BX297">
        <v>1</v>
      </c>
      <c r="BY297">
        <v>1</v>
      </c>
      <c r="CF297">
        <v>15</v>
      </c>
      <c r="CH297">
        <f t="shared" si="28"/>
        <v>1</v>
      </c>
      <c r="CI297" s="1">
        <f t="shared" si="29"/>
        <v>3.1666666666666665</v>
      </c>
      <c r="CJ297">
        <f t="shared" si="30"/>
        <v>4</v>
      </c>
      <c r="CK297">
        <f t="shared" si="31"/>
        <v>2</v>
      </c>
      <c r="CL297" s="1">
        <f t="shared" si="32"/>
        <v>5.1666666666666661</v>
      </c>
      <c r="CM297" s="1">
        <f t="shared" si="33"/>
        <v>5.1666666666666661</v>
      </c>
      <c r="CO297" t="str">
        <f>IF(H297&gt;Tolerances!$C$5, "High Sat", "Low Sat")</f>
        <v>High Sat</v>
      </c>
      <c r="CP297" t="str">
        <f>IF(CM297&lt;Tolerances!$D$5, "High EL", "Low EL")</f>
        <v>High EL</v>
      </c>
      <c r="CQ297" t="str">
        <f t="shared" si="34"/>
        <v>Loyalist</v>
      </c>
      <c r="CR297" t="b">
        <f>IF(AND(CM297&lt;Tolerances!$D$9,'Respondent data Original'!H176&gt;Tolerances!$C$9),"Enthusiast",IF(AND(CM297&gt;Tolerances!$D$10,'Respondent data Original'!H176&lt;Tolerances!$C$10),"Agitator"))</f>
        <v>0</v>
      </c>
    </row>
    <row r="298" spans="1:96">
      <c r="A298">
        <v>206</v>
      </c>
      <c r="B298" t="s">
        <v>70</v>
      </c>
      <c r="C298">
        <v>4</v>
      </c>
      <c r="D298">
        <v>2</v>
      </c>
      <c r="E298">
        <v>13</v>
      </c>
      <c r="F298">
        <v>2</v>
      </c>
      <c r="G298">
        <v>3</v>
      </c>
      <c r="H298">
        <v>11</v>
      </c>
      <c r="J298">
        <v>11</v>
      </c>
      <c r="L298">
        <v>11</v>
      </c>
      <c r="N298">
        <v>11</v>
      </c>
      <c r="P298">
        <v>6</v>
      </c>
      <c r="Q298">
        <v>1</v>
      </c>
      <c r="R298">
        <v>1</v>
      </c>
      <c r="S298">
        <v>1</v>
      </c>
      <c r="T298">
        <v>2</v>
      </c>
      <c r="V298">
        <v>1</v>
      </c>
      <c r="W298">
        <v>1</v>
      </c>
      <c r="X298">
        <v>1</v>
      </c>
      <c r="Y298">
        <v>1</v>
      </c>
      <c r="Z298">
        <v>2</v>
      </c>
      <c r="AA298">
        <v>1</v>
      </c>
      <c r="AB298">
        <v>2</v>
      </c>
      <c r="AC298">
        <v>2</v>
      </c>
      <c r="AD298">
        <v>3</v>
      </c>
      <c r="AE298">
        <v>2</v>
      </c>
      <c r="AF298">
        <v>7</v>
      </c>
      <c r="AG298">
        <v>1</v>
      </c>
      <c r="AH298">
        <v>1</v>
      </c>
      <c r="AI298">
        <v>2</v>
      </c>
      <c r="AJ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2</v>
      </c>
      <c r="AS298">
        <v>2</v>
      </c>
      <c r="AT298">
        <v>3</v>
      </c>
      <c r="AU298">
        <v>2</v>
      </c>
      <c r="AV298">
        <v>1</v>
      </c>
      <c r="AW298">
        <v>6</v>
      </c>
      <c r="AX298">
        <v>8</v>
      </c>
      <c r="AY298">
        <v>7</v>
      </c>
      <c r="AZ298">
        <v>6</v>
      </c>
      <c r="BA298">
        <v>6</v>
      </c>
      <c r="BB298">
        <v>6</v>
      </c>
      <c r="BC298">
        <v>2</v>
      </c>
      <c r="BD298">
        <v>9</v>
      </c>
      <c r="BE298">
        <v>2</v>
      </c>
      <c r="BF298">
        <v>3</v>
      </c>
      <c r="BG298">
        <v>12</v>
      </c>
      <c r="BH298">
        <v>12</v>
      </c>
      <c r="BI298">
        <v>12</v>
      </c>
      <c r="BJ298">
        <v>12</v>
      </c>
      <c r="BK298">
        <v>2</v>
      </c>
      <c r="BM298">
        <v>5</v>
      </c>
      <c r="BN298">
        <v>4</v>
      </c>
      <c r="BO298">
        <v>5</v>
      </c>
      <c r="BP298">
        <v>1</v>
      </c>
      <c r="BX298">
        <v>1</v>
      </c>
      <c r="BY298">
        <v>5</v>
      </c>
      <c r="BZ298">
        <v>6</v>
      </c>
      <c r="CA298">
        <v>1</v>
      </c>
      <c r="CB298">
        <v>4</v>
      </c>
      <c r="CC298">
        <v>3</v>
      </c>
      <c r="CF298">
        <v>21</v>
      </c>
      <c r="CH298">
        <f t="shared" si="28"/>
        <v>1</v>
      </c>
      <c r="CI298" s="1">
        <f t="shared" si="29"/>
        <v>2.8888888888888888</v>
      </c>
      <c r="CJ298">
        <f t="shared" si="30"/>
        <v>0</v>
      </c>
      <c r="CK298">
        <f t="shared" si="31"/>
        <v>5</v>
      </c>
      <c r="CL298" s="1">
        <f t="shared" si="32"/>
        <v>7.8888888888888893</v>
      </c>
      <c r="CM298" s="1">
        <f t="shared" si="33"/>
        <v>7.8888888888888893</v>
      </c>
      <c r="CO298" t="str">
        <f>IF(H298&gt;Tolerances!$C$5, "High Sat", "Low Sat")</f>
        <v>High Sat</v>
      </c>
      <c r="CP298" t="str">
        <f>IF(CM298&lt;Tolerances!$D$5, "High EL", "Low EL")</f>
        <v>High EL</v>
      </c>
      <c r="CQ298" t="str">
        <f t="shared" si="34"/>
        <v>Loyalist</v>
      </c>
      <c r="CR298" t="b">
        <f>IF(AND(CM298&lt;Tolerances!$D$9,'Respondent data Original'!H187&gt;Tolerances!$C$9),"Enthusiast",IF(AND(CM298&gt;Tolerances!$D$10,'Respondent data Original'!H187&lt;Tolerances!$C$10),"Agitator"))</f>
        <v>0</v>
      </c>
    </row>
    <row r="299" spans="1:96">
      <c r="A299">
        <v>207</v>
      </c>
      <c r="B299" t="s">
        <v>70</v>
      </c>
      <c r="C299">
        <v>3</v>
      </c>
      <c r="D299">
        <v>2</v>
      </c>
      <c r="E299">
        <v>13</v>
      </c>
      <c r="F299">
        <v>1</v>
      </c>
      <c r="G299">
        <v>5</v>
      </c>
      <c r="H299">
        <v>10</v>
      </c>
      <c r="J299">
        <v>11</v>
      </c>
      <c r="L299">
        <v>9</v>
      </c>
      <c r="N299">
        <v>9</v>
      </c>
      <c r="P299">
        <v>4</v>
      </c>
      <c r="Q299">
        <v>2</v>
      </c>
      <c r="S299">
        <v>1</v>
      </c>
      <c r="T299">
        <v>1</v>
      </c>
      <c r="V299">
        <v>4</v>
      </c>
      <c r="X299">
        <v>2</v>
      </c>
      <c r="Z299">
        <v>2</v>
      </c>
      <c r="AA299">
        <v>3</v>
      </c>
      <c r="AB299">
        <v>3</v>
      </c>
      <c r="AC299">
        <v>4</v>
      </c>
      <c r="AD299">
        <v>4</v>
      </c>
      <c r="AF299">
        <v>2</v>
      </c>
      <c r="AG299">
        <v>3</v>
      </c>
      <c r="AI299">
        <v>2</v>
      </c>
      <c r="AJ299">
        <v>2</v>
      </c>
      <c r="AK299">
        <v>3</v>
      </c>
      <c r="AL299">
        <v>3</v>
      </c>
      <c r="AM299">
        <v>2</v>
      </c>
      <c r="AN299">
        <v>2</v>
      </c>
      <c r="AO299">
        <v>3</v>
      </c>
      <c r="AP299">
        <v>1</v>
      </c>
      <c r="AQ299">
        <v>3</v>
      </c>
      <c r="AR299">
        <v>2</v>
      </c>
      <c r="AS299">
        <v>3</v>
      </c>
      <c r="AT299">
        <v>3</v>
      </c>
      <c r="AU299">
        <v>3</v>
      </c>
      <c r="AV299">
        <v>1</v>
      </c>
      <c r="AW299">
        <v>6</v>
      </c>
      <c r="AX299">
        <v>6</v>
      </c>
      <c r="AY299">
        <v>6</v>
      </c>
      <c r="AZ299">
        <v>11</v>
      </c>
      <c r="BA299">
        <v>6</v>
      </c>
      <c r="BB299">
        <v>6</v>
      </c>
      <c r="BC299">
        <v>1</v>
      </c>
      <c r="BD299">
        <v>11</v>
      </c>
      <c r="BE299">
        <v>1</v>
      </c>
      <c r="BF299">
        <v>12</v>
      </c>
      <c r="BG299">
        <v>4</v>
      </c>
      <c r="BH299">
        <v>11</v>
      </c>
      <c r="BI299">
        <v>12</v>
      </c>
      <c r="BJ299">
        <v>12</v>
      </c>
      <c r="BK299">
        <v>1</v>
      </c>
      <c r="BL299">
        <v>3</v>
      </c>
      <c r="BM299">
        <v>2</v>
      </c>
      <c r="BN299">
        <v>2</v>
      </c>
      <c r="BO299">
        <v>10</v>
      </c>
      <c r="BX299">
        <v>1</v>
      </c>
      <c r="BY299">
        <v>6</v>
      </c>
      <c r="CF299">
        <v>13</v>
      </c>
      <c r="CH299">
        <f t="shared" si="28"/>
        <v>1</v>
      </c>
      <c r="CI299" s="1">
        <f t="shared" si="29"/>
        <v>3</v>
      </c>
      <c r="CJ299">
        <f t="shared" si="30"/>
        <v>3</v>
      </c>
      <c r="CK299">
        <f t="shared" si="31"/>
        <v>3</v>
      </c>
      <c r="CL299" s="1">
        <f t="shared" si="32"/>
        <v>6</v>
      </c>
      <c r="CM299" s="1">
        <f t="shared" si="33"/>
        <v>6</v>
      </c>
      <c r="CO299" t="str">
        <f>IF(H299&gt;Tolerances!$C$5, "High Sat", "Low Sat")</f>
        <v>High Sat</v>
      </c>
      <c r="CP299" t="str">
        <f>IF(CM299&lt;Tolerances!$D$5, "High EL", "Low EL")</f>
        <v>High EL</v>
      </c>
      <c r="CQ299" t="str">
        <f t="shared" si="34"/>
        <v>Loyalist</v>
      </c>
      <c r="CR299" t="b">
        <f>IF(AND(CM299&lt;Tolerances!$D$9,'Respondent data Original'!H188&gt;Tolerances!$C$9),"Enthusiast",IF(AND(CM299&gt;Tolerances!$D$10,'Respondent data Original'!H188&lt;Tolerances!$C$10),"Agitator"))</f>
        <v>0</v>
      </c>
    </row>
    <row r="300" spans="1:96">
      <c r="A300">
        <v>211</v>
      </c>
      <c r="B300" t="s">
        <v>70</v>
      </c>
      <c r="C300">
        <v>4</v>
      </c>
      <c r="D300">
        <v>1</v>
      </c>
      <c r="E300">
        <v>13</v>
      </c>
      <c r="F300">
        <v>1</v>
      </c>
      <c r="G300">
        <v>1</v>
      </c>
      <c r="H300">
        <v>7</v>
      </c>
      <c r="J300">
        <v>7</v>
      </c>
      <c r="L300">
        <v>7</v>
      </c>
      <c r="N300">
        <v>6</v>
      </c>
      <c r="P300">
        <v>6</v>
      </c>
      <c r="Q300">
        <v>3</v>
      </c>
      <c r="R300">
        <v>5</v>
      </c>
      <c r="S300">
        <v>2</v>
      </c>
      <c r="T300">
        <v>3</v>
      </c>
      <c r="U300">
        <v>4</v>
      </c>
      <c r="V300">
        <v>2</v>
      </c>
      <c r="W300">
        <v>2</v>
      </c>
      <c r="X300">
        <v>2</v>
      </c>
      <c r="Y300">
        <v>2</v>
      </c>
      <c r="Z300">
        <v>4</v>
      </c>
      <c r="AA300">
        <v>2</v>
      </c>
      <c r="AB300">
        <v>3</v>
      </c>
      <c r="AC300">
        <v>4</v>
      </c>
      <c r="AD300">
        <v>4</v>
      </c>
      <c r="AE300">
        <v>4</v>
      </c>
      <c r="AF300">
        <v>1</v>
      </c>
      <c r="AG300">
        <v>3</v>
      </c>
      <c r="AI300">
        <v>3</v>
      </c>
      <c r="AJ300">
        <v>3</v>
      </c>
      <c r="AL300">
        <v>3</v>
      </c>
      <c r="AM300">
        <v>3</v>
      </c>
      <c r="AN300">
        <v>3</v>
      </c>
      <c r="AO300">
        <v>3</v>
      </c>
      <c r="AP300">
        <v>3</v>
      </c>
      <c r="AQ300">
        <v>3</v>
      </c>
      <c r="AR300">
        <v>3</v>
      </c>
      <c r="AS300">
        <v>3</v>
      </c>
      <c r="AT300">
        <v>3</v>
      </c>
      <c r="AU300">
        <v>3</v>
      </c>
      <c r="AV300">
        <v>1</v>
      </c>
      <c r="AW300">
        <v>11</v>
      </c>
      <c r="AX300">
        <v>11</v>
      </c>
      <c r="AY300">
        <v>9</v>
      </c>
      <c r="AZ300">
        <v>1</v>
      </c>
      <c r="BA300">
        <v>9</v>
      </c>
      <c r="BB300">
        <v>6</v>
      </c>
      <c r="BC300">
        <v>6</v>
      </c>
      <c r="BD300">
        <v>11</v>
      </c>
      <c r="BE300">
        <v>1</v>
      </c>
      <c r="BF300">
        <v>12</v>
      </c>
      <c r="BG300">
        <v>12</v>
      </c>
      <c r="BH300">
        <v>12</v>
      </c>
      <c r="BI300">
        <v>12</v>
      </c>
      <c r="BJ300">
        <v>12</v>
      </c>
      <c r="BK300">
        <v>1</v>
      </c>
      <c r="BL300">
        <v>4</v>
      </c>
      <c r="BM300">
        <v>4</v>
      </c>
      <c r="BN300">
        <v>2</v>
      </c>
      <c r="BO300">
        <v>5</v>
      </c>
      <c r="BP300">
        <v>4</v>
      </c>
      <c r="BX300">
        <v>1</v>
      </c>
      <c r="BY300">
        <v>6</v>
      </c>
      <c r="CF300">
        <v>17</v>
      </c>
      <c r="CH300">
        <f t="shared" si="28"/>
        <v>1</v>
      </c>
      <c r="CI300" s="1">
        <f t="shared" si="29"/>
        <v>3.6111111111111112</v>
      </c>
      <c r="CJ300">
        <f t="shared" si="30"/>
        <v>4</v>
      </c>
      <c r="CK300">
        <f t="shared" si="31"/>
        <v>2</v>
      </c>
      <c r="CL300" s="1">
        <f t="shared" si="32"/>
        <v>5.6111111111111107</v>
      </c>
      <c r="CM300" s="1">
        <f t="shared" si="33"/>
        <v>5.6111111111111107</v>
      </c>
      <c r="CO300" t="str">
        <f>IF(H300&gt;Tolerances!$C$5, "High Sat", "Low Sat")</f>
        <v>Low Sat</v>
      </c>
      <c r="CP300" t="str">
        <f>IF(CM300&lt;Tolerances!$D$5, "High EL", "Low EL")</f>
        <v>High EL</v>
      </c>
      <c r="CQ300" t="str">
        <f t="shared" si="34"/>
        <v>Hostage</v>
      </c>
      <c r="CR300" t="b">
        <f>IF(AND(CM300&lt;Tolerances!$D$9,'Respondent data Original'!H192&gt;Tolerances!$C$9),"Enthusiast",IF(AND(CM300&gt;Tolerances!$D$10,'Respondent data Original'!H192&lt;Tolerances!$C$10),"Agitator"))</f>
        <v>0</v>
      </c>
    </row>
    <row r="301" spans="1:96">
      <c r="A301">
        <v>215</v>
      </c>
      <c r="B301" t="s">
        <v>70</v>
      </c>
      <c r="C301">
        <v>4</v>
      </c>
      <c r="D301">
        <v>2</v>
      </c>
      <c r="E301">
        <v>13</v>
      </c>
      <c r="F301">
        <v>2</v>
      </c>
      <c r="G301">
        <v>4</v>
      </c>
      <c r="H301">
        <v>10</v>
      </c>
      <c r="J301">
        <v>10</v>
      </c>
      <c r="L301">
        <v>10</v>
      </c>
      <c r="N301">
        <v>8</v>
      </c>
      <c r="P301">
        <v>6</v>
      </c>
      <c r="Q301">
        <v>1</v>
      </c>
      <c r="R301">
        <v>1</v>
      </c>
      <c r="S301">
        <v>1</v>
      </c>
      <c r="T301">
        <v>2</v>
      </c>
      <c r="U301">
        <v>2</v>
      </c>
      <c r="V301">
        <v>1</v>
      </c>
      <c r="W301">
        <v>2</v>
      </c>
      <c r="X301">
        <v>1</v>
      </c>
      <c r="Y301">
        <v>1</v>
      </c>
      <c r="Z301">
        <v>4</v>
      </c>
      <c r="AA301">
        <v>1</v>
      </c>
      <c r="AB301">
        <v>1</v>
      </c>
      <c r="AC301">
        <v>1</v>
      </c>
      <c r="AD301">
        <v>3</v>
      </c>
      <c r="AE301">
        <v>1</v>
      </c>
      <c r="AF301">
        <v>1</v>
      </c>
      <c r="AG301">
        <v>3</v>
      </c>
      <c r="AH301">
        <v>1</v>
      </c>
      <c r="AI301">
        <v>3</v>
      </c>
      <c r="AJ301">
        <v>3</v>
      </c>
      <c r="AK301">
        <v>3</v>
      </c>
      <c r="AL301">
        <v>2</v>
      </c>
      <c r="AM301">
        <v>5</v>
      </c>
      <c r="AN301">
        <v>3</v>
      </c>
      <c r="AO301">
        <v>3</v>
      </c>
      <c r="AP301">
        <v>3</v>
      </c>
      <c r="AQ301">
        <v>3</v>
      </c>
      <c r="AR301">
        <v>2</v>
      </c>
      <c r="AS301">
        <v>4</v>
      </c>
      <c r="AU301">
        <v>3</v>
      </c>
      <c r="AV301">
        <v>1</v>
      </c>
      <c r="AW301">
        <v>7</v>
      </c>
      <c r="AX301">
        <v>9</v>
      </c>
      <c r="AY301">
        <v>6</v>
      </c>
      <c r="AZ301">
        <v>7</v>
      </c>
      <c r="BA301">
        <v>7</v>
      </c>
      <c r="BB301">
        <v>7</v>
      </c>
      <c r="BC301">
        <v>2</v>
      </c>
      <c r="BD301">
        <v>10</v>
      </c>
      <c r="BE301">
        <v>4</v>
      </c>
      <c r="BF301">
        <v>1</v>
      </c>
      <c r="BG301">
        <v>12</v>
      </c>
      <c r="BH301">
        <v>12</v>
      </c>
      <c r="BI301">
        <v>1</v>
      </c>
      <c r="BJ301">
        <v>12</v>
      </c>
      <c r="BK301">
        <v>4</v>
      </c>
      <c r="BL301">
        <v>3</v>
      </c>
      <c r="BM301">
        <v>3</v>
      </c>
      <c r="BN301">
        <v>2</v>
      </c>
      <c r="BO301">
        <v>3</v>
      </c>
      <c r="BP301">
        <v>4</v>
      </c>
      <c r="BQ301">
        <v>5</v>
      </c>
      <c r="BX301">
        <v>3</v>
      </c>
      <c r="CF301">
        <v>11</v>
      </c>
      <c r="CH301">
        <f t="shared" si="28"/>
        <v>3</v>
      </c>
      <c r="CI301" s="1">
        <f t="shared" si="29"/>
        <v>3.2777777777777777</v>
      </c>
      <c r="CJ301">
        <f t="shared" si="30"/>
        <v>3</v>
      </c>
      <c r="CK301">
        <f t="shared" si="31"/>
        <v>3</v>
      </c>
      <c r="CL301" s="1">
        <f t="shared" si="32"/>
        <v>6.2777777777777777</v>
      </c>
      <c r="CM301" s="1">
        <f t="shared" si="33"/>
        <v>18.833333333333332</v>
      </c>
      <c r="CO301" t="str">
        <f>IF(H301&gt;Tolerances!$C$5, "High Sat", "Low Sat")</f>
        <v>High Sat</v>
      </c>
      <c r="CP301" t="str">
        <f>IF(CM301&lt;Tolerances!$D$5, "High EL", "Low EL")</f>
        <v>Low EL</v>
      </c>
      <c r="CQ301" t="str">
        <f t="shared" si="34"/>
        <v>Mercenary</v>
      </c>
      <c r="CR301" t="b">
        <f>IF(AND(CM301&lt;Tolerances!$D$9,'Respondent data Original'!H196&gt;Tolerances!$C$9),"Enthusiast",IF(AND(CM301&gt;Tolerances!$D$10,'Respondent data Original'!H196&lt;Tolerances!$C$10),"Agitator"))</f>
        <v>0</v>
      </c>
    </row>
    <row r="302" spans="1:96">
      <c r="A302">
        <v>216</v>
      </c>
      <c r="B302" t="s">
        <v>70</v>
      </c>
      <c r="C302">
        <v>4</v>
      </c>
      <c r="D302">
        <v>2</v>
      </c>
      <c r="E302">
        <v>13</v>
      </c>
      <c r="F302">
        <v>1</v>
      </c>
      <c r="G302">
        <v>1</v>
      </c>
      <c r="H302">
        <v>7</v>
      </c>
      <c r="J302">
        <v>6</v>
      </c>
      <c r="L302">
        <v>6</v>
      </c>
      <c r="N302">
        <v>6</v>
      </c>
      <c r="P302">
        <v>6</v>
      </c>
      <c r="Q302">
        <v>1</v>
      </c>
      <c r="S302">
        <v>2</v>
      </c>
      <c r="V302">
        <v>3</v>
      </c>
      <c r="W302">
        <v>3</v>
      </c>
      <c r="X302">
        <v>1</v>
      </c>
      <c r="Y302">
        <v>3</v>
      </c>
      <c r="Z302">
        <v>1</v>
      </c>
      <c r="AA302">
        <v>4</v>
      </c>
      <c r="AB302">
        <v>3</v>
      </c>
      <c r="AD302">
        <v>4</v>
      </c>
      <c r="AE302">
        <v>3</v>
      </c>
      <c r="AF302">
        <v>6</v>
      </c>
      <c r="AG302">
        <v>5</v>
      </c>
      <c r="AI302">
        <v>2</v>
      </c>
      <c r="AL302">
        <v>5</v>
      </c>
      <c r="AN302">
        <v>4</v>
      </c>
      <c r="AO302">
        <v>3</v>
      </c>
      <c r="AP302">
        <v>2</v>
      </c>
      <c r="AQ302">
        <v>5</v>
      </c>
      <c r="AR302">
        <v>5</v>
      </c>
      <c r="AS302">
        <v>4</v>
      </c>
      <c r="AU302">
        <v>4</v>
      </c>
      <c r="AV302">
        <v>2</v>
      </c>
      <c r="AW302">
        <v>6</v>
      </c>
      <c r="AX302">
        <v>8</v>
      </c>
      <c r="AY302">
        <v>7</v>
      </c>
      <c r="AZ302">
        <v>5</v>
      </c>
      <c r="BA302">
        <v>8</v>
      </c>
      <c r="BB302">
        <v>6</v>
      </c>
      <c r="BC302">
        <v>1</v>
      </c>
      <c r="BD302">
        <v>11</v>
      </c>
      <c r="BE302">
        <v>1</v>
      </c>
      <c r="BF302">
        <v>12</v>
      </c>
      <c r="BG302">
        <v>12</v>
      </c>
      <c r="BH302">
        <v>12</v>
      </c>
      <c r="BI302">
        <v>12</v>
      </c>
      <c r="BJ302">
        <v>12</v>
      </c>
      <c r="BK302">
        <v>1</v>
      </c>
      <c r="BL302">
        <v>3</v>
      </c>
      <c r="BM302">
        <v>3</v>
      </c>
      <c r="BN302">
        <v>2</v>
      </c>
      <c r="BO302">
        <v>5</v>
      </c>
      <c r="BP302">
        <v>4</v>
      </c>
      <c r="BX302">
        <v>2</v>
      </c>
      <c r="CF302">
        <v>21</v>
      </c>
      <c r="CH302">
        <f t="shared" si="28"/>
        <v>2</v>
      </c>
      <c r="CI302" s="1">
        <f t="shared" si="29"/>
        <v>2.9444444444444446</v>
      </c>
      <c r="CJ302">
        <f t="shared" si="30"/>
        <v>3</v>
      </c>
      <c r="CK302">
        <f t="shared" si="31"/>
        <v>3</v>
      </c>
      <c r="CL302" s="1">
        <f t="shared" si="32"/>
        <v>5.9444444444444446</v>
      </c>
      <c r="CM302" s="1">
        <f t="shared" si="33"/>
        <v>11.888888888888889</v>
      </c>
      <c r="CO302" t="str">
        <f>IF(H302&gt;Tolerances!$C$5, "High Sat", "Low Sat")</f>
        <v>Low Sat</v>
      </c>
      <c r="CP302" t="str">
        <f>IF(CM302&lt;Tolerances!$D$5, "High EL", "Low EL")</f>
        <v>Low EL</v>
      </c>
      <c r="CQ302" t="str">
        <f t="shared" si="34"/>
        <v>Defector</v>
      </c>
      <c r="CR302" t="b">
        <f>IF(AND(CM302&lt;Tolerances!$D$9,'Respondent data Original'!H197&gt;Tolerances!$C$9),"Enthusiast",IF(AND(CM302&gt;Tolerances!$D$10,'Respondent data Original'!H197&lt;Tolerances!$C$10),"Agitator"))</f>
        <v>0</v>
      </c>
    </row>
    <row r="303" spans="1:96">
      <c r="A303">
        <v>217</v>
      </c>
      <c r="B303" t="s">
        <v>70</v>
      </c>
      <c r="C303">
        <v>3</v>
      </c>
      <c r="D303">
        <v>1</v>
      </c>
      <c r="E303">
        <v>13</v>
      </c>
      <c r="F303">
        <v>2</v>
      </c>
      <c r="G303">
        <v>3</v>
      </c>
      <c r="H303">
        <v>9</v>
      </c>
      <c r="J303">
        <v>9</v>
      </c>
      <c r="L303">
        <v>9</v>
      </c>
      <c r="N303">
        <v>8</v>
      </c>
      <c r="P303">
        <v>6</v>
      </c>
      <c r="Q303">
        <v>2</v>
      </c>
      <c r="R303">
        <v>2</v>
      </c>
      <c r="S303">
        <v>2</v>
      </c>
      <c r="T303">
        <v>3</v>
      </c>
      <c r="U303">
        <v>3</v>
      </c>
      <c r="V303">
        <v>2</v>
      </c>
      <c r="W303">
        <v>3</v>
      </c>
      <c r="X303">
        <v>2</v>
      </c>
      <c r="Y303">
        <v>2</v>
      </c>
      <c r="Z303">
        <v>4</v>
      </c>
      <c r="AA303">
        <v>3</v>
      </c>
      <c r="AB303">
        <v>3</v>
      </c>
      <c r="AC303">
        <v>3</v>
      </c>
      <c r="AD303">
        <v>3</v>
      </c>
      <c r="AE303">
        <v>2</v>
      </c>
      <c r="AF303">
        <v>7</v>
      </c>
      <c r="AG303">
        <v>3</v>
      </c>
      <c r="AH303">
        <v>2</v>
      </c>
      <c r="AI303">
        <v>2</v>
      </c>
      <c r="AJ303">
        <v>2</v>
      </c>
      <c r="AK303">
        <v>3</v>
      </c>
      <c r="AL303">
        <v>3</v>
      </c>
      <c r="AM303">
        <v>3</v>
      </c>
      <c r="AN303">
        <v>2</v>
      </c>
      <c r="AO303">
        <v>3</v>
      </c>
      <c r="AP303">
        <v>4</v>
      </c>
      <c r="AQ303">
        <v>3</v>
      </c>
      <c r="AR303">
        <v>3</v>
      </c>
      <c r="AS303">
        <v>3</v>
      </c>
      <c r="AT303">
        <v>3</v>
      </c>
      <c r="AU303">
        <v>3</v>
      </c>
      <c r="AV303">
        <v>1</v>
      </c>
      <c r="AW303">
        <v>8</v>
      </c>
      <c r="AX303">
        <v>8</v>
      </c>
      <c r="AY303">
        <v>6</v>
      </c>
      <c r="AZ303">
        <v>6</v>
      </c>
      <c r="BA303">
        <v>8</v>
      </c>
      <c r="BB303">
        <v>5</v>
      </c>
      <c r="BC303">
        <v>7</v>
      </c>
      <c r="BD303">
        <v>10</v>
      </c>
      <c r="BE303">
        <v>7</v>
      </c>
      <c r="BF303">
        <v>4</v>
      </c>
      <c r="BG303">
        <v>2</v>
      </c>
      <c r="BH303">
        <v>7</v>
      </c>
      <c r="BI303">
        <v>12</v>
      </c>
      <c r="BJ303">
        <v>8</v>
      </c>
      <c r="BK303">
        <v>4</v>
      </c>
      <c r="BL303">
        <v>3</v>
      </c>
      <c r="BM303">
        <v>3</v>
      </c>
      <c r="BN303">
        <v>2</v>
      </c>
      <c r="BO303">
        <v>1</v>
      </c>
      <c r="BP303">
        <v>3</v>
      </c>
      <c r="BQ303">
        <v>5</v>
      </c>
      <c r="BR303">
        <v>4</v>
      </c>
      <c r="BX303">
        <v>2</v>
      </c>
      <c r="CF303">
        <v>17</v>
      </c>
      <c r="CH303">
        <f t="shared" si="28"/>
        <v>2</v>
      </c>
      <c r="CI303" s="1">
        <f t="shared" si="29"/>
        <v>3.6111111111111112</v>
      </c>
      <c r="CJ303">
        <f t="shared" si="30"/>
        <v>3</v>
      </c>
      <c r="CK303">
        <f t="shared" si="31"/>
        <v>3</v>
      </c>
      <c r="CL303" s="1">
        <f t="shared" si="32"/>
        <v>6.6111111111111107</v>
      </c>
      <c r="CM303" s="1">
        <f t="shared" si="33"/>
        <v>13.222222222222221</v>
      </c>
      <c r="CO303" t="str">
        <f>IF(H303&gt;Tolerances!$C$5, "High Sat", "Low Sat")</f>
        <v>High Sat</v>
      </c>
      <c r="CP303" t="str">
        <f>IF(CM303&lt;Tolerances!$D$5, "High EL", "Low EL")</f>
        <v>Low EL</v>
      </c>
      <c r="CQ303" t="str">
        <f t="shared" si="34"/>
        <v>Mercenary</v>
      </c>
      <c r="CR303" t="b">
        <f>IF(AND(CM303&lt;Tolerances!$D$9,'Respondent data Original'!H198&gt;Tolerances!$C$9),"Enthusiast",IF(AND(CM303&gt;Tolerances!$D$10,'Respondent data Original'!H198&lt;Tolerances!$C$10),"Agitator"))</f>
        <v>0</v>
      </c>
    </row>
    <row r="304" spans="1:96">
      <c r="A304">
        <v>232</v>
      </c>
      <c r="B304" t="s">
        <v>70</v>
      </c>
      <c r="C304">
        <v>2</v>
      </c>
      <c r="D304">
        <v>2</v>
      </c>
      <c r="E304">
        <v>13</v>
      </c>
      <c r="F304">
        <v>1</v>
      </c>
      <c r="G304">
        <v>1</v>
      </c>
      <c r="H304">
        <v>8</v>
      </c>
      <c r="J304">
        <v>8</v>
      </c>
      <c r="L304">
        <v>8</v>
      </c>
      <c r="N304">
        <v>7</v>
      </c>
      <c r="P304">
        <v>6</v>
      </c>
      <c r="Q304">
        <v>2</v>
      </c>
      <c r="S304">
        <v>2</v>
      </c>
      <c r="T304">
        <v>5</v>
      </c>
      <c r="U304">
        <v>5</v>
      </c>
      <c r="V304">
        <v>3</v>
      </c>
      <c r="W304">
        <v>5</v>
      </c>
      <c r="X304">
        <v>2</v>
      </c>
      <c r="Y304">
        <v>3</v>
      </c>
      <c r="Z304">
        <v>3</v>
      </c>
      <c r="AA304">
        <v>2</v>
      </c>
      <c r="AB304">
        <v>3</v>
      </c>
      <c r="AC304">
        <v>5</v>
      </c>
      <c r="AD304">
        <v>3</v>
      </c>
      <c r="AE304">
        <v>5</v>
      </c>
      <c r="AF304">
        <v>7</v>
      </c>
      <c r="AG304">
        <v>3</v>
      </c>
      <c r="AI304">
        <v>2</v>
      </c>
      <c r="AJ304">
        <v>3</v>
      </c>
      <c r="AL304">
        <v>3</v>
      </c>
      <c r="AM304">
        <v>4</v>
      </c>
      <c r="AN304">
        <v>3</v>
      </c>
      <c r="AO304">
        <v>3</v>
      </c>
      <c r="AP304">
        <v>3</v>
      </c>
      <c r="AQ304">
        <v>3</v>
      </c>
      <c r="AR304">
        <v>3</v>
      </c>
      <c r="AS304">
        <v>4</v>
      </c>
      <c r="AT304">
        <v>3</v>
      </c>
      <c r="AU304">
        <v>3</v>
      </c>
      <c r="AV304">
        <v>1</v>
      </c>
      <c r="AW304">
        <v>5</v>
      </c>
      <c r="AX304">
        <v>6</v>
      </c>
      <c r="AY304">
        <v>8</v>
      </c>
      <c r="AZ304">
        <v>6</v>
      </c>
      <c r="BA304">
        <v>8</v>
      </c>
      <c r="BB304">
        <v>2</v>
      </c>
      <c r="BC304">
        <v>7</v>
      </c>
      <c r="BD304">
        <v>11</v>
      </c>
      <c r="BE304">
        <v>2</v>
      </c>
      <c r="BF304">
        <v>12</v>
      </c>
      <c r="BG304">
        <v>12</v>
      </c>
      <c r="BH304">
        <v>12</v>
      </c>
      <c r="BI304">
        <v>12</v>
      </c>
      <c r="BJ304">
        <v>12</v>
      </c>
      <c r="BK304">
        <v>1</v>
      </c>
      <c r="BL304">
        <v>5</v>
      </c>
      <c r="BM304">
        <v>4</v>
      </c>
      <c r="BN304">
        <v>3</v>
      </c>
      <c r="BO304">
        <v>10</v>
      </c>
      <c r="BX304">
        <v>1</v>
      </c>
      <c r="BY304">
        <v>5</v>
      </c>
      <c r="CF304">
        <v>17</v>
      </c>
      <c r="CH304">
        <f t="shared" si="28"/>
        <v>1</v>
      </c>
      <c r="CI304" s="1">
        <f t="shared" si="29"/>
        <v>3.0555555555555554</v>
      </c>
      <c r="CJ304">
        <f t="shared" si="30"/>
        <v>5</v>
      </c>
      <c r="CK304">
        <f t="shared" si="31"/>
        <v>1</v>
      </c>
      <c r="CL304" s="1">
        <f t="shared" si="32"/>
        <v>4.0555555555555554</v>
      </c>
      <c r="CM304" s="1">
        <f t="shared" si="33"/>
        <v>4.0555555555555554</v>
      </c>
      <c r="CO304" t="str">
        <f>IF(H304&gt;Tolerances!$C$5, "High Sat", "Low Sat")</f>
        <v>High Sat</v>
      </c>
      <c r="CP304" t="str">
        <f>IF(CM304&lt;Tolerances!$D$5, "High EL", "Low EL")</f>
        <v>High EL</v>
      </c>
      <c r="CQ304" t="str">
        <f t="shared" si="34"/>
        <v>Loyalist</v>
      </c>
      <c r="CR304" t="str">
        <f>IF(AND(CM304&lt;Tolerances!$D$9,'Respondent data Original'!H213&gt;Tolerances!$C$9),"Enthusiast",IF(AND(CM304&gt;Tolerances!$D$10,'Respondent data Original'!H213&lt;Tolerances!$C$10),"Agitator"))</f>
        <v>Enthusiast</v>
      </c>
    </row>
    <row r="305" spans="1:96">
      <c r="A305">
        <v>235</v>
      </c>
      <c r="B305" t="s">
        <v>70</v>
      </c>
      <c r="C305">
        <v>2</v>
      </c>
      <c r="D305">
        <v>2</v>
      </c>
      <c r="E305">
        <v>13</v>
      </c>
      <c r="F305">
        <v>1</v>
      </c>
      <c r="G305">
        <v>1</v>
      </c>
      <c r="H305">
        <v>9</v>
      </c>
      <c r="J305">
        <v>8</v>
      </c>
      <c r="L305">
        <v>8</v>
      </c>
      <c r="N305">
        <v>6</v>
      </c>
      <c r="P305">
        <v>6</v>
      </c>
      <c r="Q305">
        <v>2</v>
      </c>
      <c r="S305">
        <v>1</v>
      </c>
      <c r="V305">
        <v>3</v>
      </c>
      <c r="W305">
        <v>5</v>
      </c>
      <c r="X305">
        <v>1</v>
      </c>
      <c r="Y305">
        <v>2</v>
      </c>
      <c r="Z305">
        <v>1</v>
      </c>
      <c r="AA305">
        <v>2</v>
      </c>
      <c r="AB305">
        <v>2</v>
      </c>
      <c r="AC305">
        <v>5</v>
      </c>
      <c r="AD305">
        <v>3</v>
      </c>
      <c r="AE305">
        <v>3</v>
      </c>
      <c r="AF305">
        <v>1</v>
      </c>
      <c r="AG305">
        <v>4</v>
      </c>
      <c r="AI305">
        <v>2</v>
      </c>
      <c r="AL305">
        <v>3</v>
      </c>
      <c r="AM305">
        <v>3</v>
      </c>
      <c r="AN305">
        <v>1</v>
      </c>
      <c r="AO305">
        <v>3</v>
      </c>
      <c r="AP305">
        <v>3</v>
      </c>
      <c r="AQ305">
        <v>3</v>
      </c>
      <c r="AR305">
        <v>3</v>
      </c>
      <c r="AS305">
        <v>3</v>
      </c>
      <c r="AT305">
        <v>3</v>
      </c>
      <c r="AV305">
        <v>3</v>
      </c>
      <c r="AW305">
        <v>6</v>
      </c>
      <c r="AX305">
        <v>9</v>
      </c>
      <c r="AY305">
        <v>9</v>
      </c>
      <c r="AZ305">
        <v>9</v>
      </c>
      <c r="BA305">
        <v>9</v>
      </c>
      <c r="BB305">
        <v>6</v>
      </c>
      <c r="BC305">
        <v>6</v>
      </c>
      <c r="BD305">
        <v>11</v>
      </c>
      <c r="BE305">
        <v>6</v>
      </c>
      <c r="BF305">
        <v>12</v>
      </c>
      <c r="BG305">
        <v>12</v>
      </c>
      <c r="BH305">
        <v>12</v>
      </c>
      <c r="BI305">
        <v>12</v>
      </c>
      <c r="BJ305">
        <v>12</v>
      </c>
      <c r="BK305">
        <v>1</v>
      </c>
      <c r="BL305">
        <v>3</v>
      </c>
      <c r="BM305">
        <v>3</v>
      </c>
      <c r="BN305">
        <v>2</v>
      </c>
      <c r="BO305">
        <v>9</v>
      </c>
      <c r="BX305">
        <v>1</v>
      </c>
      <c r="BY305">
        <v>6</v>
      </c>
      <c r="CF305">
        <v>18</v>
      </c>
      <c r="CH305">
        <f t="shared" si="28"/>
        <v>1</v>
      </c>
      <c r="CI305" s="1">
        <f t="shared" si="29"/>
        <v>3.9444444444444446</v>
      </c>
      <c r="CJ305">
        <f t="shared" si="30"/>
        <v>3</v>
      </c>
      <c r="CK305">
        <f t="shared" si="31"/>
        <v>3</v>
      </c>
      <c r="CL305" s="1">
        <f t="shared" si="32"/>
        <v>6.9444444444444446</v>
      </c>
      <c r="CM305" s="1">
        <f t="shared" si="33"/>
        <v>6.9444444444444446</v>
      </c>
      <c r="CO305" t="str">
        <f>IF(H305&gt;Tolerances!$C$5, "High Sat", "Low Sat")</f>
        <v>High Sat</v>
      </c>
      <c r="CP305" t="str">
        <f>IF(CM305&lt;Tolerances!$D$5, "High EL", "Low EL")</f>
        <v>High EL</v>
      </c>
      <c r="CQ305" t="str">
        <f t="shared" si="34"/>
        <v>Loyalist</v>
      </c>
      <c r="CR305" t="b">
        <f>IF(AND(CM305&lt;Tolerances!$D$9,'Respondent data Original'!H216&gt;Tolerances!$C$9),"Enthusiast",IF(AND(CM305&gt;Tolerances!$D$10,'Respondent data Original'!H216&lt;Tolerances!$C$10),"Agitator"))</f>
        <v>0</v>
      </c>
    </row>
    <row r="306" spans="1:96">
      <c r="A306">
        <v>242</v>
      </c>
      <c r="B306" t="s">
        <v>70</v>
      </c>
      <c r="C306">
        <v>4</v>
      </c>
      <c r="D306">
        <v>1</v>
      </c>
      <c r="E306">
        <v>13</v>
      </c>
      <c r="F306">
        <v>1</v>
      </c>
      <c r="G306">
        <v>1</v>
      </c>
      <c r="H306">
        <v>8</v>
      </c>
      <c r="J306">
        <v>6</v>
      </c>
      <c r="L306">
        <v>8</v>
      </c>
      <c r="N306">
        <v>3</v>
      </c>
      <c r="P306">
        <v>6</v>
      </c>
      <c r="Q306">
        <v>1</v>
      </c>
      <c r="R306">
        <v>2</v>
      </c>
      <c r="S306">
        <v>1</v>
      </c>
      <c r="T306">
        <v>1</v>
      </c>
      <c r="U306">
        <v>1</v>
      </c>
      <c r="V306">
        <v>2</v>
      </c>
      <c r="W306">
        <v>1</v>
      </c>
      <c r="X306">
        <v>1</v>
      </c>
      <c r="Z306">
        <v>1</v>
      </c>
      <c r="AA306">
        <v>2</v>
      </c>
      <c r="AB306">
        <v>1</v>
      </c>
      <c r="AC306">
        <v>2</v>
      </c>
      <c r="AD306">
        <v>3</v>
      </c>
      <c r="AE306">
        <v>2</v>
      </c>
      <c r="AF306">
        <v>5</v>
      </c>
      <c r="AG306">
        <v>3</v>
      </c>
      <c r="AI306">
        <v>3</v>
      </c>
      <c r="AJ306">
        <v>3</v>
      </c>
      <c r="AL306">
        <v>4</v>
      </c>
      <c r="AM306">
        <v>5</v>
      </c>
      <c r="AN306">
        <v>2</v>
      </c>
      <c r="AP306">
        <v>2</v>
      </c>
      <c r="AQ306">
        <v>3</v>
      </c>
      <c r="AR306">
        <v>4</v>
      </c>
      <c r="AS306">
        <v>4</v>
      </c>
      <c r="AU306">
        <v>3</v>
      </c>
      <c r="AV306">
        <v>1</v>
      </c>
      <c r="AW306">
        <v>10</v>
      </c>
      <c r="AX306">
        <v>9</v>
      </c>
      <c r="AY306">
        <v>8</v>
      </c>
      <c r="AZ306">
        <v>10</v>
      </c>
      <c r="BA306">
        <v>9</v>
      </c>
      <c r="BB306">
        <v>7</v>
      </c>
      <c r="BC306">
        <v>9</v>
      </c>
      <c r="BD306">
        <v>11</v>
      </c>
      <c r="BE306">
        <v>7</v>
      </c>
      <c r="BF306">
        <v>12</v>
      </c>
      <c r="BG306">
        <v>12</v>
      </c>
      <c r="BH306">
        <v>9</v>
      </c>
      <c r="BI306">
        <v>9</v>
      </c>
      <c r="BJ306">
        <v>12</v>
      </c>
      <c r="BK306">
        <v>2</v>
      </c>
      <c r="BL306">
        <v>4</v>
      </c>
      <c r="BM306">
        <v>4</v>
      </c>
      <c r="BN306">
        <v>3</v>
      </c>
      <c r="BO306">
        <v>6</v>
      </c>
      <c r="BP306">
        <v>3</v>
      </c>
      <c r="BQ306">
        <v>5</v>
      </c>
      <c r="BR306">
        <v>2</v>
      </c>
      <c r="BX306">
        <v>2</v>
      </c>
      <c r="CF306">
        <v>21</v>
      </c>
      <c r="CH306">
        <f t="shared" si="28"/>
        <v>2</v>
      </c>
      <c r="CI306" s="1">
        <f t="shared" si="29"/>
        <v>4.4444444444444446</v>
      </c>
      <c r="CJ306">
        <f t="shared" si="30"/>
        <v>4</v>
      </c>
      <c r="CK306">
        <f t="shared" si="31"/>
        <v>2</v>
      </c>
      <c r="CL306" s="1">
        <f t="shared" si="32"/>
        <v>6.4444444444444446</v>
      </c>
      <c r="CM306" s="1">
        <f t="shared" si="33"/>
        <v>12.888888888888889</v>
      </c>
      <c r="CO306" t="str">
        <f>IF(H306&gt;Tolerances!$C$5, "High Sat", "Low Sat")</f>
        <v>High Sat</v>
      </c>
      <c r="CP306" t="str">
        <f>IF(CM306&lt;Tolerances!$D$5, "High EL", "Low EL")</f>
        <v>Low EL</v>
      </c>
      <c r="CQ306" t="str">
        <f t="shared" si="34"/>
        <v>Mercenary</v>
      </c>
      <c r="CR306" t="b">
        <f>IF(AND(CM306&lt;Tolerances!$D$9,'Respondent data Original'!H223&gt;Tolerances!$C$9),"Enthusiast",IF(AND(CM306&gt;Tolerances!$D$10,'Respondent data Original'!H223&lt;Tolerances!$C$10),"Agitator"))</f>
        <v>0</v>
      </c>
    </row>
    <row r="307" spans="1:96">
      <c r="A307">
        <v>244</v>
      </c>
      <c r="B307" t="s">
        <v>70</v>
      </c>
      <c r="C307">
        <v>4</v>
      </c>
      <c r="D307">
        <v>1</v>
      </c>
      <c r="E307">
        <v>13</v>
      </c>
      <c r="F307">
        <v>2</v>
      </c>
      <c r="G307">
        <v>2</v>
      </c>
      <c r="H307">
        <v>8</v>
      </c>
      <c r="K307">
        <v>1</v>
      </c>
      <c r="L307">
        <v>6</v>
      </c>
      <c r="N307">
        <v>6</v>
      </c>
      <c r="P307">
        <v>3</v>
      </c>
      <c r="Q307">
        <v>2</v>
      </c>
      <c r="R307">
        <v>3</v>
      </c>
      <c r="S307">
        <v>2</v>
      </c>
      <c r="T307">
        <v>3</v>
      </c>
      <c r="U307">
        <v>3</v>
      </c>
      <c r="V307">
        <v>2</v>
      </c>
      <c r="W307">
        <v>3</v>
      </c>
      <c r="X307">
        <v>2</v>
      </c>
      <c r="Y307">
        <v>2</v>
      </c>
      <c r="Z307">
        <v>3</v>
      </c>
      <c r="AA307">
        <v>3</v>
      </c>
      <c r="AB307">
        <v>3</v>
      </c>
      <c r="AC307">
        <v>3</v>
      </c>
      <c r="AD307">
        <v>3</v>
      </c>
      <c r="AE307">
        <v>3</v>
      </c>
      <c r="AF307">
        <v>5</v>
      </c>
      <c r="AG307">
        <v>3</v>
      </c>
      <c r="AH307">
        <v>4</v>
      </c>
      <c r="AI307">
        <v>3</v>
      </c>
      <c r="AJ307">
        <v>3</v>
      </c>
      <c r="AK307">
        <v>4</v>
      </c>
      <c r="AL307">
        <v>3</v>
      </c>
      <c r="AM307">
        <v>4</v>
      </c>
      <c r="AN307">
        <v>3</v>
      </c>
      <c r="AO307">
        <v>3</v>
      </c>
      <c r="AP307">
        <v>3</v>
      </c>
      <c r="AQ307">
        <v>4</v>
      </c>
      <c r="AR307">
        <v>3</v>
      </c>
      <c r="AS307">
        <v>4</v>
      </c>
      <c r="AT307">
        <v>4</v>
      </c>
      <c r="AU307">
        <v>4</v>
      </c>
      <c r="AV307">
        <v>1</v>
      </c>
      <c r="AW307">
        <v>7</v>
      </c>
      <c r="AX307">
        <v>7</v>
      </c>
      <c r="AY307">
        <v>7</v>
      </c>
      <c r="AZ307">
        <v>7</v>
      </c>
      <c r="BA307">
        <v>8</v>
      </c>
      <c r="BB307">
        <v>6</v>
      </c>
      <c r="BC307">
        <v>5</v>
      </c>
      <c r="BD307">
        <v>8</v>
      </c>
      <c r="BE307">
        <v>4</v>
      </c>
      <c r="BF307">
        <v>5</v>
      </c>
      <c r="BG307">
        <v>6</v>
      </c>
      <c r="BH307">
        <v>5</v>
      </c>
      <c r="BI307">
        <v>12</v>
      </c>
      <c r="BJ307">
        <v>12</v>
      </c>
      <c r="BK307">
        <v>2</v>
      </c>
      <c r="BL307">
        <v>5</v>
      </c>
      <c r="BM307">
        <v>4</v>
      </c>
      <c r="BN307">
        <v>3</v>
      </c>
      <c r="BO307">
        <v>4</v>
      </c>
      <c r="BP307">
        <v>2</v>
      </c>
      <c r="BX307">
        <v>2</v>
      </c>
      <c r="CF307">
        <v>16</v>
      </c>
      <c r="CH307">
        <f t="shared" si="28"/>
        <v>2</v>
      </c>
      <c r="CI307" s="1">
        <f t="shared" si="29"/>
        <v>3.2777777777777777</v>
      </c>
      <c r="CJ307">
        <f t="shared" si="30"/>
        <v>5</v>
      </c>
      <c r="CK307">
        <f t="shared" si="31"/>
        <v>1</v>
      </c>
      <c r="CL307" s="1">
        <f t="shared" si="32"/>
        <v>4.2777777777777777</v>
      </c>
      <c r="CM307" s="1">
        <f t="shared" si="33"/>
        <v>8.5555555555555554</v>
      </c>
      <c r="CO307" t="str">
        <f>IF(H307&gt;Tolerances!$C$5, "High Sat", "Low Sat")</f>
        <v>High Sat</v>
      </c>
      <c r="CP307" t="str">
        <f>IF(CM307&lt;Tolerances!$D$5, "High EL", "Low EL")</f>
        <v>High EL</v>
      </c>
      <c r="CQ307" t="str">
        <f t="shared" si="34"/>
        <v>Loyalist</v>
      </c>
      <c r="CR307" t="b">
        <f>IF(AND(CM307&lt;Tolerances!$D$9,'Respondent data Original'!H225&gt;Tolerances!$C$9),"Enthusiast",IF(AND(CM307&gt;Tolerances!$D$10,'Respondent data Original'!H225&lt;Tolerances!$C$10),"Agitator"))</f>
        <v>0</v>
      </c>
    </row>
    <row r="308" spans="1:96">
      <c r="A308">
        <v>246</v>
      </c>
      <c r="B308" t="s">
        <v>70</v>
      </c>
      <c r="C308">
        <v>2</v>
      </c>
      <c r="D308">
        <v>2</v>
      </c>
      <c r="E308">
        <v>13</v>
      </c>
      <c r="F308">
        <v>2</v>
      </c>
      <c r="G308">
        <v>3</v>
      </c>
      <c r="H308">
        <v>10</v>
      </c>
      <c r="J308">
        <v>9</v>
      </c>
      <c r="L308">
        <v>11</v>
      </c>
      <c r="N308">
        <v>10</v>
      </c>
      <c r="P308">
        <v>6</v>
      </c>
      <c r="Q308">
        <v>1</v>
      </c>
      <c r="R308">
        <v>2</v>
      </c>
      <c r="S308">
        <v>1</v>
      </c>
      <c r="T308">
        <v>1</v>
      </c>
      <c r="U308">
        <v>3</v>
      </c>
      <c r="V308">
        <v>2</v>
      </c>
      <c r="W308">
        <v>5</v>
      </c>
      <c r="X308">
        <v>2</v>
      </c>
      <c r="Y308">
        <v>2</v>
      </c>
      <c r="Z308">
        <v>3</v>
      </c>
      <c r="AA308">
        <v>2</v>
      </c>
      <c r="AB308">
        <v>3</v>
      </c>
      <c r="AC308">
        <v>3</v>
      </c>
      <c r="AD308">
        <v>2</v>
      </c>
      <c r="AE308">
        <v>2</v>
      </c>
      <c r="AF308">
        <v>9</v>
      </c>
      <c r="AG308">
        <v>3</v>
      </c>
      <c r="AH308">
        <v>1</v>
      </c>
      <c r="AI308">
        <v>1</v>
      </c>
      <c r="AJ308">
        <v>3</v>
      </c>
      <c r="AK308">
        <v>3</v>
      </c>
      <c r="AL308">
        <v>1</v>
      </c>
      <c r="AM308">
        <v>3</v>
      </c>
      <c r="AN308">
        <v>2</v>
      </c>
      <c r="AO308">
        <v>3</v>
      </c>
      <c r="AP308">
        <v>3</v>
      </c>
      <c r="AQ308">
        <v>3</v>
      </c>
      <c r="AR308">
        <v>3</v>
      </c>
      <c r="AS308">
        <v>3</v>
      </c>
      <c r="AT308">
        <v>2</v>
      </c>
      <c r="AU308">
        <v>3</v>
      </c>
      <c r="AV308">
        <v>1</v>
      </c>
      <c r="AW308">
        <v>4</v>
      </c>
      <c r="AX308">
        <v>6</v>
      </c>
      <c r="AY308">
        <v>3</v>
      </c>
      <c r="AZ308">
        <v>4</v>
      </c>
      <c r="BA308">
        <v>6</v>
      </c>
      <c r="BB308">
        <v>6</v>
      </c>
      <c r="BC308">
        <v>6</v>
      </c>
      <c r="BD308">
        <v>7</v>
      </c>
      <c r="BE308">
        <v>1</v>
      </c>
      <c r="BF308">
        <v>1</v>
      </c>
      <c r="BG308">
        <v>12</v>
      </c>
      <c r="BH308">
        <v>4</v>
      </c>
      <c r="BI308">
        <v>12</v>
      </c>
      <c r="BJ308">
        <v>12</v>
      </c>
      <c r="BK308">
        <v>4</v>
      </c>
      <c r="BL308">
        <v>5</v>
      </c>
      <c r="BM308">
        <v>3</v>
      </c>
      <c r="BN308">
        <v>3</v>
      </c>
      <c r="BO308">
        <v>10</v>
      </c>
      <c r="BX308">
        <v>1</v>
      </c>
      <c r="BY308">
        <v>6</v>
      </c>
      <c r="BZ308">
        <v>3</v>
      </c>
      <c r="CA308">
        <v>5</v>
      </c>
      <c r="CB308">
        <v>4</v>
      </c>
      <c r="CF308">
        <v>18</v>
      </c>
      <c r="CH308">
        <f t="shared" si="28"/>
        <v>1</v>
      </c>
      <c r="CI308" s="1">
        <f t="shared" si="29"/>
        <v>2.3888888888888888</v>
      </c>
      <c r="CJ308">
        <f t="shared" si="30"/>
        <v>5</v>
      </c>
      <c r="CK308">
        <f t="shared" si="31"/>
        <v>1</v>
      </c>
      <c r="CL308" s="1">
        <f t="shared" si="32"/>
        <v>3.3888888888888888</v>
      </c>
      <c r="CM308" s="1">
        <f t="shared" si="33"/>
        <v>3.3888888888888888</v>
      </c>
      <c r="CO308" t="str">
        <f>IF(H308&gt;Tolerances!$C$5, "High Sat", "Low Sat")</f>
        <v>High Sat</v>
      </c>
      <c r="CP308" t="str">
        <f>IF(CM308&lt;Tolerances!$D$5, "High EL", "Low EL")</f>
        <v>High EL</v>
      </c>
      <c r="CQ308" t="str">
        <f t="shared" si="34"/>
        <v>Loyalist</v>
      </c>
      <c r="CR308" t="str">
        <f>IF(AND(CM308&lt;Tolerances!$D$9,'Respondent data Original'!H227&gt;Tolerances!$C$9),"Enthusiast",IF(AND(CM308&gt;Tolerances!$D$10,'Respondent data Original'!H227&lt;Tolerances!$C$10),"Agitator"))</f>
        <v>Enthusiast</v>
      </c>
    </row>
    <row r="309" spans="1:96">
      <c r="A309">
        <v>256</v>
      </c>
      <c r="B309" t="s">
        <v>70</v>
      </c>
      <c r="C309">
        <v>1</v>
      </c>
      <c r="D309">
        <v>2</v>
      </c>
      <c r="E309">
        <v>13</v>
      </c>
      <c r="F309">
        <v>2</v>
      </c>
      <c r="G309">
        <v>3</v>
      </c>
      <c r="H309">
        <v>5</v>
      </c>
      <c r="J309">
        <v>2</v>
      </c>
      <c r="L309">
        <v>3</v>
      </c>
      <c r="N309">
        <v>4</v>
      </c>
      <c r="P309">
        <v>6</v>
      </c>
      <c r="Q309">
        <v>1</v>
      </c>
      <c r="R309">
        <v>1</v>
      </c>
      <c r="S309">
        <v>1</v>
      </c>
      <c r="T309">
        <v>2</v>
      </c>
      <c r="U309">
        <v>2</v>
      </c>
      <c r="V309">
        <v>1</v>
      </c>
      <c r="W309">
        <v>2</v>
      </c>
      <c r="X309">
        <v>2</v>
      </c>
      <c r="Y309">
        <v>2</v>
      </c>
      <c r="Z309">
        <v>3</v>
      </c>
      <c r="AA309">
        <v>2</v>
      </c>
      <c r="AB309">
        <v>2</v>
      </c>
      <c r="AC309">
        <v>3</v>
      </c>
      <c r="AD309">
        <v>3</v>
      </c>
      <c r="AE309">
        <v>3</v>
      </c>
      <c r="AF309">
        <v>5</v>
      </c>
      <c r="AG309">
        <v>4</v>
      </c>
      <c r="AH309">
        <v>2</v>
      </c>
      <c r="AI309">
        <v>4</v>
      </c>
      <c r="AJ309">
        <v>2</v>
      </c>
      <c r="AK309">
        <v>5</v>
      </c>
      <c r="AL309">
        <v>5</v>
      </c>
      <c r="AM309">
        <v>5</v>
      </c>
      <c r="AN309">
        <v>4</v>
      </c>
      <c r="AO309">
        <v>2</v>
      </c>
      <c r="AP309">
        <v>4</v>
      </c>
      <c r="AQ309">
        <v>5</v>
      </c>
      <c r="AR309">
        <v>5</v>
      </c>
      <c r="AS309">
        <v>4</v>
      </c>
      <c r="AT309">
        <v>4</v>
      </c>
      <c r="AU309">
        <v>5</v>
      </c>
      <c r="AV309">
        <v>2</v>
      </c>
      <c r="AW309">
        <v>6</v>
      </c>
      <c r="AX309">
        <v>11</v>
      </c>
      <c r="AY309">
        <v>9</v>
      </c>
      <c r="AZ309">
        <v>10</v>
      </c>
      <c r="BA309">
        <v>8</v>
      </c>
      <c r="BB309">
        <v>6</v>
      </c>
      <c r="BC309">
        <v>4</v>
      </c>
      <c r="BD309">
        <v>11</v>
      </c>
      <c r="BE309">
        <v>1</v>
      </c>
      <c r="BF309">
        <v>5</v>
      </c>
      <c r="BG309">
        <v>10</v>
      </c>
      <c r="BH309">
        <v>7</v>
      </c>
      <c r="BI309">
        <v>7</v>
      </c>
      <c r="BJ309">
        <v>7</v>
      </c>
      <c r="BK309">
        <v>3</v>
      </c>
      <c r="BL309">
        <v>1</v>
      </c>
      <c r="BM309">
        <v>1</v>
      </c>
      <c r="BN309">
        <v>1</v>
      </c>
      <c r="BO309">
        <v>8</v>
      </c>
      <c r="BP309">
        <v>5</v>
      </c>
      <c r="BQ309">
        <v>3</v>
      </c>
      <c r="BR309">
        <v>4</v>
      </c>
      <c r="BS309">
        <v>7</v>
      </c>
      <c r="BT309">
        <v>6</v>
      </c>
      <c r="BX309">
        <v>3</v>
      </c>
      <c r="CF309">
        <v>21</v>
      </c>
      <c r="CH309">
        <f t="shared" si="28"/>
        <v>3</v>
      </c>
      <c r="CI309" s="1">
        <f t="shared" si="29"/>
        <v>3.6666666666666665</v>
      </c>
      <c r="CJ309">
        <f t="shared" si="30"/>
        <v>1</v>
      </c>
      <c r="CK309">
        <f t="shared" si="31"/>
        <v>5</v>
      </c>
      <c r="CL309" s="1">
        <f t="shared" si="32"/>
        <v>8.6666666666666661</v>
      </c>
      <c r="CM309" s="1">
        <f t="shared" si="33"/>
        <v>26</v>
      </c>
      <c r="CO309" t="str">
        <f>IF(H309&gt;Tolerances!$C$5, "High Sat", "Low Sat")</f>
        <v>Low Sat</v>
      </c>
      <c r="CP309" t="str">
        <f>IF(CM309&lt;Tolerances!$D$5, "High EL", "Low EL")</f>
        <v>Low EL</v>
      </c>
      <c r="CQ309" t="str">
        <f t="shared" si="34"/>
        <v>Defector</v>
      </c>
      <c r="CR309" t="b">
        <f>IF(AND(CM309&lt;Tolerances!$D$9,'Respondent data Original'!H236&gt;Tolerances!$C$9),"Enthusiast",IF(AND(CM309&gt;Tolerances!$D$10,'Respondent data Original'!H236&lt;Tolerances!$C$10),"Agitator"))</f>
        <v>0</v>
      </c>
    </row>
    <row r="310" spans="1:96">
      <c r="A310">
        <v>280</v>
      </c>
      <c r="B310" t="s">
        <v>70</v>
      </c>
      <c r="C310">
        <v>5</v>
      </c>
      <c r="D310">
        <v>1</v>
      </c>
      <c r="E310">
        <v>13</v>
      </c>
      <c r="F310">
        <v>1</v>
      </c>
      <c r="G310">
        <v>1</v>
      </c>
      <c r="H310">
        <v>11</v>
      </c>
      <c r="J310">
        <v>11</v>
      </c>
      <c r="L310">
        <v>11</v>
      </c>
      <c r="N310">
        <v>8</v>
      </c>
      <c r="P310">
        <v>6</v>
      </c>
      <c r="Q310">
        <v>2</v>
      </c>
      <c r="R310">
        <v>4</v>
      </c>
      <c r="S310">
        <v>1</v>
      </c>
      <c r="U310">
        <v>4</v>
      </c>
      <c r="V310">
        <v>2</v>
      </c>
      <c r="W310">
        <v>5</v>
      </c>
      <c r="X310">
        <v>1</v>
      </c>
      <c r="Y310">
        <v>1</v>
      </c>
      <c r="Z310">
        <v>4</v>
      </c>
      <c r="AA310">
        <v>2</v>
      </c>
      <c r="AB310">
        <v>4</v>
      </c>
      <c r="AC310">
        <v>4</v>
      </c>
      <c r="AD310">
        <v>4</v>
      </c>
      <c r="AE310">
        <v>4</v>
      </c>
      <c r="AF310">
        <v>1</v>
      </c>
      <c r="AG310">
        <v>1</v>
      </c>
      <c r="AI310">
        <v>1</v>
      </c>
      <c r="AL310">
        <v>2</v>
      </c>
      <c r="AM310">
        <v>4</v>
      </c>
      <c r="AN310">
        <v>1</v>
      </c>
      <c r="AO310">
        <v>1</v>
      </c>
      <c r="AP310">
        <v>4</v>
      </c>
      <c r="AQ310">
        <v>2</v>
      </c>
      <c r="AR310">
        <v>4</v>
      </c>
      <c r="AS310">
        <v>4</v>
      </c>
      <c r="AT310">
        <v>4</v>
      </c>
      <c r="AU310">
        <v>4</v>
      </c>
      <c r="AV310">
        <v>1</v>
      </c>
      <c r="AW310">
        <v>6</v>
      </c>
      <c r="AX310">
        <v>4</v>
      </c>
      <c r="AY310">
        <v>6</v>
      </c>
      <c r="AZ310">
        <v>1</v>
      </c>
      <c r="BA310">
        <v>5</v>
      </c>
      <c r="BB310">
        <v>8</v>
      </c>
      <c r="BC310">
        <v>1</v>
      </c>
      <c r="BD310">
        <v>9</v>
      </c>
      <c r="BE310">
        <v>6</v>
      </c>
      <c r="BF310">
        <v>12</v>
      </c>
      <c r="BG310">
        <v>12</v>
      </c>
      <c r="BH310">
        <v>12</v>
      </c>
      <c r="BI310">
        <v>12</v>
      </c>
      <c r="BJ310">
        <v>12</v>
      </c>
      <c r="BK310">
        <v>1</v>
      </c>
      <c r="BL310">
        <v>3</v>
      </c>
      <c r="BM310">
        <v>3</v>
      </c>
      <c r="BN310">
        <v>3</v>
      </c>
      <c r="BO310">
        <v>10</v>
      </c>
      <c r="BX310">
        <v>1</v>
      </c>
      <c r="BY310">
        <v>1</v>
      </c>
      <c r="BZ310">
        <v>2</v>
      </c>
      <c r="CA310">
        <v>6</v>
      </c>
      <c r="CB310">
        <v>3</v>
      </c>
      <c r="CC310">
        <v>5</v>
      </c>
      <c r="CD310">
        <v>4</v>
      </c>
      <c r="CF310">
        <v>16</v>
      </c>
      <c r="CH310">
        <f t="shared" si="28"/>
        <v>1</v>
      </c>
      <c r="CI310" s="1">
        <f t="shared" si="29"/>
        <v>2.5555555555555554</v>
      </c>
      <c r="CJ310">
        <f t="shared" si="30"/>
        <v>3</v>
      </c>
      <c r="CK310">
        <f t="shared" si="31"/>
        <v>3</v>
      </c>
      <c r="CL310" s="1">
        <f t="shared" si="32"/>
        <v>5.5555555555555554</v>
      </c>
      <c r="CM310" s="1">
        <f t="shared" si="33"/>
        <v>5.5555555555555554</v>
      </c>
      <c r="CO310" t="str">
        <f>IF(H310&gt;Tolerances!$C$5, "High Sat", "Low Sat")</f>
        <v>High Sat</v>
      </c>
      <c r="CP310" t="str">
        <f>IF(CM310&lt;Tolerances!$D$5, "High EL", "Low EL")</f>
        <v>High EL</v>
      </c>
      <c r="CQ310" t="str">
        <f t="shared" si="34"/>
        <v>Loyalist</v>
      </c>
      <c r="CR310" t="b">
        <f>IF(AND(CM310&lt;Tolerances!$D$9,'Respondent data Original'!H256&gt;Tolerances!$C$9),"Enthusiast",IF(AND(CM310&gt;Tolerances!$D$10,'Respondent data Original'!H256&lt;Tolerances!$C$10),"Agitator"))</f>
        <v>0</v>
      </c>
    </row>
    <row r="311" spans="1:96">
      <c r="A311">
        <v>281</v>
      </c>
      <c r="B311" t="s">
        <v>70</v>
      </c>
      <c r="C311">
        <v>3</v>
      </c>
      <c r="D311">
        <v>2</v>
      </c>
      <c r="E311">
        <v>13</v>
      </c>
      <c r="F311">
        <v>1</v>
      </c>
      <c r="G311">
        <v>3</v>
      </c>
      <c r="H311">
        <v>10</v>
      </c>
      <c r="J311">
        <v>10</v>
      </c>
      <c r="L311">
        <v>9</v>
      </c>
      <c r="N311">
        <v>10</v>
      </c>
      <c r="P311">
        <v>3</v>
      </c>
      <c r="Q311">
        <v>1</v>
      </c>
      <c r="R311">
        <v>2</v>
      </c>
      <c r="S311">
        <v>1</v>
      </c>
      <c r="T311">
        <v>2</v>
      </c>
      <c r="U311">
        <v>1</v>
      </c>
      <c r="V311">
        <v>2</v>
      </c>
      <c r="W311">
        <v>4</v>
      </c>
      <c r="X311">
        <v>1</v>
      </c>
      <c r="Y311">
        <v>2</v>
      </c>
      <c r="Z311">
        <v>1</v>
      </c>
      <c r="AA311">
        <v>2</v>
      </c>
      <c r="AB311">
        <v>2</v>
      </c>
      <c r="AC311">
        <v>2</v>
      </c>
      <c r="AD311">
        <v>3</v>
      </c>
      <c r="AE311">
        <v>2</v>
      </c>
      <c r="AF311">
        <v>9</v>
      </c>
      <c r="AG311">
        <v>1</v>
      </c>
      <c r="AH311">
        <v>3</v>
      </c>
      <c r="AI311">
        <v>1</v>
      </c>
      <c r="AJ311">
        <v>2</v>
      </c>
      <c r="AK311">
        <v>1</v>
      </c>
      <c r="AL311">
        <v>3</v>
      </c>
      <c r="AM311">
        <v>3</v>
      </c>
      <c r="AN311">
        <v>1</v>
      </c>
      <c r="AO311">
        <v>1</v>
      </c>
      <c r="AP311">
        <v>2</v>
      </c>
      <c r="AQ311">
        <v>1</v>
      </c>
      <c r="AR311">
        <v>3</v>
      </c>
      <c r="AS311">
        <v>2</v>
      </c>
      <c r="AT311">
        <v>2</v>
      </c>
      <c r="AU311">
        <v>2</v>
      </c>
      <c r="AV311">
        <v>3</v>
      </c>
      <c r="AW311">
        <v>2</v>
      </c>
      <c r="AX311">
        <v>8</v>
      </c>
      <c r="AY311">
        <v>9</v>
      </c>
      <c r="AZ311">
        <v>8</v>
      </c>
      <c r="BA311">
        <v>10</v>
      </c>
      <c r="BB311">
        <v>11</v>
      </c>
      <c r="BC311">
        <v>5</v>
      </c>
      <c r="BD311">
        <v>11</v>
      </c>
      <c r="BE311">
        <v>1</v>
      </c>
      <c r="BF311">
        <v>12</v>
      </c>
      <c r="BG311">
        <v>12</v>
      </c>
      <c r="BH311">
        <v>12</v>
      </c>
      <c r="BI311">
        <v>12</v>
      </c>
      <c r="BJ311">
        <v>12</v>
      </c>
      <c r="BK311">
        <v>1</v>
      </c>
      <c r="BL311">
        <v>5</v>
      </c>
      <c r="BM311">
        <v>4</v>
      </c>
      <c r="BN311">
        <v>3</v>
      </c>
      <c r="BO311">
        <v>2</v>
      </c>
      <c r="BP311">
        <v>6</v>
      </c>
      <c r="BQ311">
        <v>4</v>
      </c>
      <c r="BR311">
        <v>3</v>
      </c>
      <c r="BX311">
        <v>1</v>
      </c>
      <c r="BY311">
        <v>5</v>
      </c>
      <c r="BZ311">
        <v>3</v>
      </c>
      <c r="CA311">
        <v>6</v>
      </c>
      <c r="CF311">
        <v>18</v>
      </c>
      <c r="CH311">
        <f t="shared" si="28"/>
        <v>1</v>
      </c>
      <c r="CI311" s="1">
        <f t="shared" si="29"/>
        <v>3.6111111111111112</v>
      </c>
      <c r="CJ311">
        <f t="shared" si="30"/>
        <v>5</v>
      </c>
      <c r="CK311">
        <f t="shared" si="31"/>
        <v>1</v>
      </c>
      <c r="CL311" s="1">
        <f t="shared" si="32"/>
        <v>4.6111111111111107</v>
      </c>
      <c r="CM311" s="1">
        <f t="shared" si="33"/>
        <v>4.6111111111111107</v>
      </c>
      <c r="CO311" t="str">
        <f>IF(H311&gt;Tolerances!$C$5, "High Sat", "Low Sat")</f>
        <v>High Sat</v>
      </c>
      <c r="CP311" t="str">
        <f>IF(CM311&lt;Tolerances!$D$5, "High EL", "Low EL")</f>
        <v>High EL</v>
      </c>
      <c r="CQ311" t="str">
        <f t="shared" si="34"/>
        <v>Loyalist</v>
      </c>
      <c r="CR311" t="b">
        <f>IF(AND(CM311&lt;Tolerances!$D$9,'Respondent data Original'!H257&gt;Tolerances!$C$9),"Enthusiast",IF(AND(CM311&gt;Tolerances!$D$10,'Respondent data Original'!H257&lt;Tolerances!$C$10),"Agitator"))</f>
        <v>0</v>
      </c>
    </row>
    <row r="312" spans="1:96">
      <c r="A312">
        <v>300</v>
      </c>
      <c r="B312" t="s">
        <v>70</v>
      </c>
      <c r="C312">
        <v>1</v>
      </c>
      <c r="D312">
        <v>1</v>
      </c>
      <c r="E312">
        <v>13</v>
      </c>
      <c r="F312">
        <v>2</v>
      </c>
      <c r="G312">
        <v>4</v>
      </c>
      <c r="H312">
        <v>10</v>
      </c>
      <c r="J312">
        <v>9</v>
      </c>
      <c r="L312">
        <v>10</v>
      </c>
      <c r="N312">
        <v>11</v>
      </c>
      <c r="P312">
        <v>3</v>
      </c>
      <c r="Q312">
        <v>1</v>
      </c>
      <c r="R312">
        <v>1</v>
      </c>
      <c r="S312">
        <v>1</v>
      </c>
      <c r="T312">
        <v>1</v>
      </c>
      <c r="U312">
        <v>2</v>
      </c>
      <c r="V312">
        <v>1</v>
      </c>
      <c r="W312">
        <v>4</v>
      </c>
      <c r="X312">
        <v>1</v>
      </c>
      <c r="Y312">
        <v>1</v>
      </c>
      <c r="Z312">
        <v>5</v>
      </c>
      <c r="AA312">
        <v>1</v>
      </c>
      <c r="AB312">
        <v>3</v>
      </c>
      <c r="AC312">
        <v>3</v>
      </c>
      <c r="AD312">
        <v>4</v>
      </c>
      <c r="AE312">
        <v>3</v>
      </c>
      <c r="AF312">
        <v>6</v>
      </c>
      <c r="AG312">
        <v>2</v>
      </c>
      <c r="AH312">
        <v>1</v>
      </c>
      <c r="AI312">
        <v>1</v>
      </c>
      <c r="AK312">
        <v>3</v>
      </c>
      <c r="AL312">
        <v>2</v>
      </c>
      <c r="AM312">
        <v>2</v>
      </c>
      <c r="AN312">
        <v>1</v>
      </c>
      <c r="AO312">
        <v>1</v>
      </c>
      <c r="AQ312">
        <v>1</v>
      </c>
      <c r="AR312">
        <v>1</v>
      </c>
      <c r="AS312">
        <v>2</v>
      </c>
      <c r="AT312">
        <v>4</v>
      </c>
      <c r="AU312">
        <v>2</v>
      </c>
      <c r="AV312">
        <v>1</v>
      </c>
      <c r="AW312">
        <v>4</v>
      </c>
      <c r="AX312">
        <v>8</v>
      </c>
      <c r="AY312">
        <v>3</v>
      </c>
      <c r="AZ312">
        <v>4</v>
      </c>
      <c r="BA312">
        <v>9</v>
      </c>
      <c r="BB312">
        <v>4</v>
      </c>
      <c r="BC312">
        <v>1</v>
      </c>
      <c r="BD312">
        <v>11</v>
      </c>
      <c r="BE312">
        <v>1</v>
      </c>
      <c r="BF312">
        <v>12</v>
      </c>
      <c r="BG312">
        <v>12</v>
      </c>
      <c r="BH312">
        <v>12</v>
      </c>
      <c r="BI312">
        <v>12</v>
      </c>
      <c r="BJ312">
        <v>12</v>
      </c>
      <c r="BK312">
        <v>1</v>
      </c>
      <c r="BL312">
        <v>3</v>
      </c>
      <c r="BM312">
        <v>2</v>
      </c>
      <c r="BN312">
        <v>2</v>
      </c>
      <c r="BO312">
        <v>7</v>
      </c>
      <c r="BP312">
        <v>9</v>
      </c>
      <c r="BX312">
        <v>3</v>
      </c>
      <c r="CF312">
        <v>21</v>
      </c>
      <c r="CH312">
        <f t="shared" si="28"/>
        <v>3</v>
      </c>
      <c r="CI312" s="1">
        <f t="shared" si="29"/>
        <v>2.5</v>
      </c>
      <c r="CJ312">
        <f t="shared" si="30"/>
        <v>3</v>
      </c>
      <c r="CK312">
        <f t="shared" si="31"/>
        <v>3</v>
      </c>
      <c r="CL312" s="1">
        <f t="shared" si="32"/>
        <v>5.5</v>
      </c>
      <c r="CM312" s="1">
        <f t="shared" si="33"/>
        <v>16.5</v>
      </c>
      <c r="CO312" t="str">
        <f>IF(H312&gt;Tolerances!$C$5, "High Sat", "Low Sat")</f>
        <v>High Sat</v>
      </c>
      <c r="CP312" t="str">
        <f>IF(CM312&lt;Tolerances!$D$5, "High EL", "Low EL")</f>
        <v>Low EL</v>
      </c>
      <c r="CQ312" t="str">
        <f t="shared" si="34"/>
        <v>Mercenary</v>
      </c>
      <c r="CR312" t="b">
        <f>IF(AND(CM312&lt;Tolerances!$D$9,'Respondent data Original'!H274&gt;Tolerances!$C$9),"Enthusiast",IF(AND(CM312&gt;Tolerances!$D$10,'Respondent data Original'!H274&lt;Tolerances!$C$10),"Agitator"))</f>
        <v>0</v>
      </c>
    </row>
    <row r="313" spans="1:96">
      <c r="A313">
        <v>313</v>
      </c>
      <c r="B313" t="s">
        <v>70</v>
      </c>
      <c r="C313">
        <v>4</v>
      </c>
      <c r="D313">
        <v>2</v>
      </c>
      <c r="E313">
        <v>13</v>
      </c>
      <c r="F313">
        <v>1</v>
      </c>
      <c r="G313">
        <v>1</v>
      </c>
      <c r="H313">
        <v>8</v>
      </c>
      <c r="J313">
        <v>10</v>
      </c>
      <c r="L313">
        <v>8</v>
      </c>
      <c r="N313">
        <v>6</v>
      </c>
      <c r="P313">
        <v>5</v>
      </c>
      <c r="S313">
        <v>1</v>
      </c>
      <c r="T313">
        <v>1</v>
      </c>
      <c r="V313">
        <v>1</v>
      </c>
      <c r="W313">
        <v>4</v>
      </c>
      <c r="X313">
        <v>1</v>
      </c>
      <c r="Y313">
        <v>2</v>
      </c>
      <c r="Z313">
        <v>4</v>
      </c>
      <c r="AA313">
        <v>1</v>
      </c>
      <c r="AB313">
        <v>3</v>
      </c>
      <c r="AC313">
        <v>4</v>
      </c>
      <c r="AD313">
        <v>3</v>
      </c>
      <c r="AE313">
        <v>4</v>
      </c>
      <c r="AF313">
        <v>2</v>
      </c>
      <c r="AI313">
        <v>3</v>
      </c>
      <c r="AJ313">
        <v>2</v>
      </c>
      <c r="AL313">
        <v>2</v>
      </c>
      <c r="AM313">
        <v>3</v>
      </c>
      <c r="AN313">
        <v>3</v>
      </c>
      <c r="AO313">
        <v>3</v>
      </c>
      <c r="AP313">
        <v>2</v>
      </c>
      <c r="AQ313">
        <v>2</v>
      </c>
      <c r="AR313">
        <v>3</v>
      </c>
      <c r="AS313">
        <v>4</v>
      </c>
      <c r="AT313">
        <v>4</v>
      </c>
      <c r="AU313">
        <v>3</v>
      </c>
      <c r="AV313">
        <v>1</v>
      </c>
      <c r="AW313">
        <v>9</v>
      </c>
      <c r="AX313">
        <v>11</v>
      </c>
      <c r="AY313">
        <v>8</v>
      </c>
      <c r="AZ313">
        <v>10</v>
      </c>
      <c r="BA313">
        <v>9</v>
      </c>
      <c r="BB313">
        <v>2</v>
      </c>
      <c r="BC313">
        <v>6</v>
      </c>
      <c r="BD313">
        <v>11</v>
      </c>
      <c r="BE313">
        <v>2</v>
      </c>
      <c r="BF313">
        <v>12</v>
      </c>
      <c r="BG313">
        <v>12</v>
      </c>
      <c r="BH313">
        <v>12</v>
      </c>
      <c r="BI313">
        <v>12</v>
      </c>
      <c r="BJ313">
        <v>12</v>
      </c>
      <c r="BK313">
        <v>1</v>
      </c>
      <c r="BL313">
        <v>3</v>
      </c>
      <c r="BM313">
        <v>2</v>
      </c>
      <c r="BN313">
        <v>2</v>
      </c>
      <c r="BO313">
        <v>5</v>
      </c>
      <c r="BP313">
        <v>2</v>
      </c>
      <c r="BQ313">
        <v>4</v>
      </c>
      <c r="BX313">
        <v>1</v>
      </c>
      <c r="BY313">
        <v>8</v>
      </c>
      <c r="CF313">
        <v>21</v>
      </c>
      <c r="CH313">
        <f t="shared" si="28"/>
        <v>1</v>
      </c>
      <c r="CI313" s="1">
        <f t="shared" si="29"/>
        <v>3.7777777777777777</v>
      </c>
      <c r="CJ313">
        <f t="shared" si="30"/>
        <v>3</v>
      </c>
      <c r="CK313">
        <f t="shared" si="31"/>
        <v>3</v>
      </c>
      <c r="CL313" s="1">
        <f t="shared" si="32"/>
        <v>6.7777777777777777</v>
      </c>
      <c r="CM313" s="1">
        <f t="shared" si="33"/>
        <v>6.7777777777777777</v>
      </c>
      <c r="CO313" t="str">
        <f>IF(H313&gt;Tolerances!$C$5, "High Sat", "Low Sat")</f>
        <v>High Sat</v>
      </c>
      <c r="CP313" t="str">
        <f>IF(CM313&lt;Tolerances!$D$5, "High EL", "Low EL")</f>
        <v>High EL</v>
      </c>
      <c r="CQ313" t="str">
        <f t="shared" si="34"/>
        <v>Loyalist</v>
      </c>
      <c r="CR313" t="b">
        <f>IF(AND(CM313&lt;Tolerances!$D$9,'Respondent data Original'!H284&gt;Tolerances!$C$9),"Enthusiast",IF(AND(CM313&gt;Tolerances!$D$10,'Respondent data Original'!H284&lt;Tolerances!$C$10),"Agitator"))</f>
        <v>0</v>
      </c>
    </row>
    <row r="314" spans="1:96">
      <c r="A314">
        <v>317</v>
      </c>
      <c r="B314" t="s">
        <v>70</v>
      </c>
      <c r="C314">
        <v>1</v>
      </c>
      <c r="D314">
        <v>2</v>
      </c>
      <c r="E314">
        <v>13</v>
      </c>
      <c r="F314">
        <v>2</v>
      </c>
      <c r="G314">
        <v>4</v>
      </c>
      <c r="H314">
        <v>7</v>
      </c>
      <c r="J314">
        <v>6</v>
      </c>
      <c r="L314">
        <v>6</v>
      </c>
      <c r="N314">
        <v>6</v>
      </c>
      <c r="P314">
        <v>6</v>
      </c>
      <c r="Q314">
        <v>3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3</v>
      </c>
      <c r="Y314">
        <v>3</v>
      </c>
      <c r="Z314">
        <v>3</v>
      </c>
      <c r="AA314">
        <v>3</v>
      </c>
      <c r="AB314">
        <v>3</v>
      </c>
      <c r="AC314">
        <v>3</v>
      </c>
      <c r="AD314">
        <v>3</v>
      </c>
      <c r="AE314">
        <v>3</v>
      </c>
      <c r="AF314">
        <v>8</v>
      </c>
      <c r="AG314">
        <v>3</v>
      </c>
      <c r="AH314">
        <v>3</v>
      </c>
      <c r="AI314">
        <v>3</v>
      </c>
      <c r="AJ314">
        <v>3</v>
      </c>
      <c r="AK314">
        <v>3</v>
      </c>
      <c r="AL314">
        <v>3</v>
      </c>
      <c r="AM314">
        <v>3</v>
      </c>
      <c r="AN314">
        <v>3</v>
      </c>
      <c r="AO314">
        <v>3</v>
      </c>
      <c r="AP314">
        <v>3</v>
      </c>
      <c r="AQ314">
        <v>3</v>
      </c>
      <c r="AR314">
        <v>3</v>
      </c>
      <c r="AS314">
        <v>3</v>
      </c>
      <c r="AT314">
        <v>3</v>
      </c>
      <c r="AU314">
        <v>3</v>
      </c>
      <c r="AV314">
        <v>3</v>
      </c>
      <c r="AW314">
        <v>6</v>
      </c>
      <c r="AX314">
        <v>6</v>
      </c>
      <c r="AY314">
        <v>6</v>
      </c>
      <c r="AZ314">
        <v>6</v>
      </c>
      <c r="BA314">
        <v>6</v>
      </c>
      <c r="BB314">
        <v>6</v>
      </c>
      <c r="BC314">
        <v>6</v>
      </c>
      <c r="BD314">
        <v>6</v>
      </c>
      <c r="BE314">
        <v>6</v>
      </c>
      <c r="BF314">
        <v>6</v>
      </c>
      <c r="BG314">
        <v>6</v>
      </c>
      <c r="BH314">
        <v>6</v>
      </c>
      <c r="BI314">
        <v>6</v>
      </c>
      <c r="BJ314">
        <v>6</v>
      </c>
      <c r="BK314">
        <v>2</v>
      </c>
      <c r="BL314">
        <v>2</v>
      </c>
      <c r="BM314">
        <v>3</v>
      </c>
      <c r="BN314">
        <v>3</v>
      </c>
      <c r="BO314">
        <v>10</v>
      </c>
      <c r="BX314">
        <v>2</v>
      </c>
      <c r="CF314">
        <v>21</v>
      </c>
      <c r="CH314">
        <f t="shared" si="28"/>
        <v>2</v>
      </c>
      <c r="CI314" s="1">
        <f t="shared" si="29"/>
        <v>3</v>
      </c>
      <c r="CJ314">
        <f t="shared" si="30"/>
        <v>2</v>
      </c>
      <c r="CK314">
        <f t="shared" si="31"/>
        <v>4</v>
      </c>
      <c r="CL314" s="1">
        <f t="shared" si="32"/>
        <v>7</v>
      </c>
      <c r="CM314" s="1">
        <f t="shared" si="33"/>
        <v>14</v>
      </c>
      <c r="CO314" t="str">
        <f>IF(H314&gt;Tolerances!$C$5, "High Sat", "Low Sat")</f>
        <v>Low Sat</v>
      </c>
      <c r="CP314" t="str">
        <f>IF(CM314&lt;Tolerances!$D$5, "High EL", "Low EL")</f>
        <v>Low EL</v>
      </c>
      <c r="CQ314" t="str">
        <f t="shared" si="34"/>
        <v>Defector</v>
      </c>
      <c r="CR314" t="b">
        <f>IF(AND(CM314&lt;Tolerances!$D$9,'Respondent data Original'!H288&gt;Tolerances!$C$9),"Enthusiast",IF(AND(CM314&gt;Tolerances!$D$10,'Respondent data Original'!H288&lt;Tolerances!$C$10),"Agitator"))</f>
        <v>0</v>
      </c>
    </row>
    <row r="315" spans="1:96">
      <c r="A315">
        <v>318</v>
      </c>
      <c r="B315" t="s">
        <v>70</v>
      </c>
      <c r="C315">
        <v>4</v>
      </c>
      <c r="D315">
        <v>2</v>
      </c>
      <c r="E315">
        <v>13</v>
      </c>
      <c r="F315">
        <v>1</v>
      </c>
      <c r="G315">
        <v>2</v>
      </c>
      <c r="H315">
        <v>11</v>
      </c>
      <c r="J315">
        <v>11</v>
      </c>
      <c r="L315">
        <v>11</v>
      </c>
      <c r="N315">
        <v>9</v>
      </c>
      <c r="P315">
        <v>4</v>
      </c>
      <c r="Q315">
        <v>1</v>
      </c>
      <c r="R315">
        <v>5</v>
      </c>
      <c r="S315">
        <v>1</v>
      </c>
      <c r="T315">
        <v>2</v>
      </c>
      <c r="U315">
        <v>5</v>
      </c>
      <c r="V315">
        <v>1</v>
      </c>
      <c r="W315">
        <v>2</v>
      </c>
      <c r="X315">
        <v>1</v>
      </c>
      <c r="Y315">
        <v>1</v>
      </c>
      <c r="Z315">
        <v>3</v>
      </c>
      <c r="AA315">
        <v>3</v>
      </c>
      <c r="AB315">
        <v>2</v>
      </c>
      <c r="AC315">
        <v>3</v>
      </c>
      <c r="AD315">
        <v>5</v>
      </c>
      <c r="AE315">
        <v>3</v>
      </c>
      <c r="AF315">
        <v>1</v>
      </c>
      <c r="AG315">
        <v>2</v>
      </c>
      <c r="AH315">
        <v>3</v>
      </c>
      <c r="AI315">
        <v>2</v>
      </c>
      <c r="AJ315">
        <v>3</v>
      </c>
      <c r="AK315">
        <v>3</v>
      </c>
      <c r="AL315">
        <v>1</v>
      </c>
      <c r="AM315">
        <v>2</v>
      </c>
      <c r="AN315">
        <v>2</v>
      </c>
      <c r="AO315">
        <v>3</v>
      </c>
      <c r="AP315">
        <v>3</v>
      </c>
      <c r="AQ315">
        <v>2</v>
      </c>
      <c r="AR315">
        <v>3</v>
      </c>
      <c r="AS315">
        <v>3</v>
      </c>
      <c r="AT315">
        <v>3</v>
      </c>
      <c r="AU315">
        <v>3</v>
      </c>
      <c r="AV315">
        <v>1</v>
      </c>
      <c r="AW315">
        <v>8</v>
      </c>
      <c r="AX315">
        <v>11</v>
      </c>
      <c r="AY315">
        <v>11</v>
      </c>
      <c r="AZ315">
        <v>11</v>
      </c>
      <c r="BA315">
        <v>11</v>
      </c>
      <c r="BB315">
        <v>8</v>
      </c>
      <c r="BC315">
        <v>1</v>
      </c>
      <c r="BD315">
        <v>11</v>
      </c>
      <c r="BE315">
        <v>1</v>
      </c>
      <c r="BF315">
        <v>12</v>
      </c>
      <c r="BG315">
        <v>1</v>
      </c>
      <c r="BH315">
        <v>5</v>
      </c>
      <c r="BI315">
        <v>12</v>
      </c>
      <c r="BJ315">
        <v>12</v>
      </c>
      <c r="BK315">
        <v>1</v>
      </c>
      <c r="BL315">
        <v>5</v>
      </c>
      <c r="BM315">
        <v>4</v>
      </c>
      <c r="BN315">
        <v>4</v>
      </c>
      <c r="BO315">
        <v>10</v>
      </c>
      <c r="BX315">
        <v>1</v>
      </c>
      <c r="BY315">
        <v>3</v>
      </c>
      <c r="CF315">
        <v>14</v>
      </c>
      <c r="CH315">
        <f t="shared" si="28"/>
        <v>1</v>
      </c>
      <c r="CI315" s="1">
        <f t="shared" si="29"/>
        <v>4.0555555555555554</v>
      </c>
      <c r="CJ315">
        <f t="shared" si="30"/>
        <v>5</v>
      </c>
      <c r="CK315">
        <f t="shared" si="31"/>
        <v>1</v>
      </c>
      <c r="CL315" s="1">
        <f t="shared" si="32"/>
        <v>5.0555555555555554</v>
      </c>
      <c r="CM315" s="1">
        <f t="shared" si="33"/>
        <v>5.0555555555555554</v>
      </c>
      <c r="CO315" t="str">
        <f>IF(H315&gt;Tolerances!$C$5, "High Sat", "Low Sat")</f>
        <v>High Sat</v>
      </c>
      <c r="CP315" t="str">
        <f>IF(CM315&lt;Tolerances!$D$5, "High EL", "Low EL")</f>
        <v>High EL</v>
      </c>
      <c r="CQ315" t="str">
        <f t="shared" si="34"/>
        <v>Loyalist</v>
      </c>
      <c r="CR315" t="b">
        <f>IF(AND(CM315&lt;Tolerances!$D$9,'Respondent data Original'!H289&gt;Tolerances!$C$9),"Enthusiast",IF(AND(CM315&gt;Tolerances!$D$10,'Respondent data Original'!H289&lt;Tolerances!$C$10),"Agitator"))</f>
        <v>0</v>
      </c>
    </row>
    <row r="316" spans="1:96">
      <c r="A316">
        <v>319</v>
      </c>
      <c r="B316" t="s">
        <v>70</v>
      </c>
      <c r="C316">
        <v>1</v>
      </c>
      <c r="D316">
        <v>1</v>
      </c>
      <c r="E316">
        <v>13</v>
      </c>
      <c r="F316">
        <v>2</v>
      </c>
      <c r="G316">
        <v>1</v>
      </c>
      <c r="H316">
        <v>8</v>
      </c>
      <c r="J316">
        <v>6</v>
      </c>
      <c r="L316">
        <v>8</v>
      </c>
      <c r="N316">
        <v>10</v>
      </c>
      <c r="P316">
        <v>3</v>
      </c>
      <c r="Q316">
        <v>1</v>
      </c>
      <c r="R316">
        <v>3</v>
      </c>
      <c r="S316">
        <v>2</v>
      </c>
      <c r="T316">
        <v>3</v>
      </c>
      <c r="U316">
        <v>2</v>
      </c>
      <c r="V316">
        <v>2</v>
      </c>
      <c r="W316">
        <v>3</v>
      </c>
      <c r="X316">
        <v>2</v>
      </c>
      <c r="Y316">
        <v>4</v>
      </c>
      <c r="Z316">
        <v>3</v>
      </c>
      <c r="AA316">
        <v>2</v>
      </c>
      <c r="AB316">
        <v>4</v>
      </c>
      <c r="AC316">
        <v>3</v>
      </c>
      <c r="AD316">
        <v>3</v>
      </c>
      <c r="AE316">
        <v>4</v>
      </c>
      <c r="AF316">
        <v>5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4</v>
      </c>
      <c r="AM316">
        <v>3</v>
      </c>
      <c r="AN316">
        <v>2</v>
      </c>
      <c r="AO316">
        <v>4</v>
      </c>
      <c r="AP316">
        <v>4</v>
      </c>
      <c r="AQ316">
        <v>3</v>
      </c>
      <c r="AR316">
        <v>4</v>
      </c>
      <c r="AS316">
        <v>4</v>
      </c>
      <c r="AT316">
        <v>4</v>
      </c>
      <c r="AU316">
        <v>4</v>
      </c>
      <c r="AV316">
        <v>1</v>
      </c>
      <c r="AW316">
        <v>2</v>
      </c>
      <c r="AX316">
        <v>4</v>
      </c>
      <c r="AY316">
        <v>7</v>
      </c>
      <c r="AZ316">
        <v>1</v>
      </c>
      <c r="BA316">
        <v>7</v>
      </c>
      <c r="BB316">
        <v>6</v>
      </c>
      <c r="BC316">
        <v>3</v>
      </c>
      <c r="BD316">
        <v>9</v>
      </c>
      <c r="BE316">
        <v>1</v>
      </c>
      <c r="BF316">
        <v>12</v>
      </c>
      <c r="BG316">
        <v>4</v>
      </c>
      <c r="BH316">
        <v>12</v>
      </c>
      <c r="BI316">
        <v>12</v>
      </c>
      <c r="BJ316">
        <v>5</v>
      </c>
      <c r="BK316">
        <v>1</v>
      </c>
      <c r="BL316">
        <v>5</v>
      </c>
      <c r="BM316">
        <v>4</v>
      </c>
      <c r="BN316">
        <v>3</v>
      </c>
      <c r="BO316">
        <v>5</v>
      </c>
      <c r="BP316">
        <v>4</v>
      </c>
      <c r="BQ316">
        <v>3</v>
      </c>
      <c r="BX316">
        <v>1</v>
      </c>
      <c r="BY316">
        <v>5</v>
      </c>
      <c r="BZ316">
        <v>1</v>
      </c>
      <c r="CF316">
        <v>21</v>
      </c>
      <c r="CH316">
        <f t="shared" si="28"/>
        <v>1</v>
      </c>
      <c r="CI316" s="1">
        <f t="shared" si="29"/>
        <v>2.2222222222222223</v>
      </c>
      <c r="CJ316">
        <f t="shared" si="30"/>
        <v>5</v>
      </c>
      <c r="CK316">
        <f t="shared" si="31"/>
        <v>1</v>
      </c>
      <c r="CL316" s="1">
        <f t="shared" si="32"/>
        <v>3.2222222222222223</v>
      </c>
      <c r="CM316" s="1">
        <f t="shared" si="33"/>
        <v>3.2222222222222223</v>
      </c>
      <c r="CO316" t="str">
        <f>IF(H316&gt;Tolerances!$C$5, "High Sat", "Low Sat")</f>
        <v>High Sat</v>
      </c>
      <c r="CP316" t="str">
        <f>IF(CM316&lt;Tolerances!$D$5, "High EL", "Low EL")</f>
        <v>High EL</v>
      </c>
      <c r="CQ316" t="str">
        <f t="shared" si="34"/>
        <v>Loyalist</v>
      </c>
      <c r="CR316" t="b">
        <f>IF(AND(CM316&lt;Tolerances!$D$9,'Respondent data Original'!H290&gt;Tolerances!$C$9),"Enthusiast",IF(AND(CM316&gt;Tolerances!$D$10,'Respondent data Original'!H290&lt;Tolerances!$C$10),"Agitator"))</f>
        <v>0</v>
      </c>
    </row>
    <row r="317" spans="1:96">
      <c r="A317">
        <v>320</v>
      </c>
      <c r="B317" t="s">
        <v>70</v>
      </c>
      <c r="C317">
        <v>1</v>
      </c>
      <c r="D317">
        <v>2</v>
      </c>
      <c r="E317">
        <v>13</v>
      </c>
      <c r="F317">
        <v>2</v>
      </c>
      <c r="G317">
        <v>3</v>
      </c>
      <c r="H317">
        <v>7</v>
      </c>
      <c r="J317">
        <v>8</v>
      </c>
      <c r="L317">
        <v>8</v>
      </c>
      <c r="N317">
        <v>6</v>
      </c>
      <c r="P317">
        <v>3</v>
      </c>
      <c r="Q317">
        <v>2</v>
      </c>
      <c r="R317">
        <v>3</v>
      </c>
      <c r="S317">
        <v>2</v>
      </c>
      <c r="T317">
        <v>4</v>
      </c>
      <c r="U317">
        <v>1</v>
      </c>
      <c r="V317">
        <v>3</v>
      </c>
      <c r="W317">
        <v>3</v>
      </c>
      <c r="X317">
        <v>2</v>
      </c>
      <c r="Y317">
        <v>5</v>
      </c>
      <c r="Z317">
        <v>4</v>
      </c>
      <c r="AA317">
        <v>3</v>
      </c>
      <c r="AB317">
        <v>3</v>
      </c>
      <c r="AC317">
        <v>3</v>
      </c>
      <c r="AD317">
        <v>4</v>
      </c>
      <c r="AE317">
        <v>3</v>
      </c>
      <c r="AF317">
        <v>7</v>
      </c>
      <c r="AG317">
        <v>4</v>
      </c>
      <c r="AH317">
        <v>4</v>
      </c>
      <c r="AI317">
        <v>3</v>
      </c>
      <c r="AJ317">
        <v>2</v>
      </c>
      <c r="AK317">
        <v>3</v>
      </c>
      <c r="AL317">
        <v>3</v>
      </c>
      <c r="AM317">
        <v>2</v>
      </c>
      <c r="AN317">
        <v>3</v>
      </c>
      <c r="AO317">
        <v>3</v>
      </c>
      <c r="AP317">
        <v>3</v>
      </c>
      <c r="AQ317">
        <v>3</v>
      </c>
      <c r="AR317">
        <v>2</v>
      </c>
      <c r="AS317">
        <v>4</v>
      </c>
      <c r="AT317">
        <v>3</v>
      </c>
      <c r="AU317">
        <v>4</v>
      </c>
      <c r="AV317">
        <v>1</v>
      </c>
      <c r="AW317">
        <v>7</v>
      </c>
      <c r="AX317">
        <v>8</v>
      </c>
      <c r="AY317">
        <v>8</v>
      </c>
      <c r="AZ317">
        <v>7</v>
      </c>
      <c r="BA317">
        <v>7</v>
      </c>
      <c r="BB317">
        <v>6</v>
      </c>
      <c r="BC317">
        <v>4</v>
      </c>
      <c r="BD317">
        <v>9</v>
      </c>
      <c r="BE317">
        <v>4</v>
      </c>
      <c r="BF317">
        <v>12</v>
      </c>
      <c r="BG317">
        <v>12</v>
      </c>
      <c r="BH317">
        <v>12</v>
      </c>
      <c r="BI317">
        <v>12</v>
      </c>
      <c r="BJ317">
        <v>12</v>
      </c>
      <c r="BK317">
        <v>1</v>
      </c>
      <c r="BL317">
        <v>3</v>
      </c>
      <c r="BM317">
        <v>3</v>
      </c>
      <c r="BN317">
        <v>3</v>
      </c>
      <c r="BO317">
        <v>10</v>
      </c>
      <c r="BX317">
        <v>1</v>
      </c>
      <c r="BY317">
        <v>6</v>
      </c>
      <c r="BZ317">
        <v>2</v>
      </c>
      <c r="CA317">
        <v>7</v>
      </c>
      <c r="CF317">
        <v>21</v>
      </c>
      <c r="CH317">
        <f t="shared" si="28"/>
        <v>1</v>
      </c>
      <c r="CI317" s="1">
        <f t="shared" si="29"/>
        <v>3.3333333333333335</v>
      </c>
      <c r="CJ317">
        <f t="shared" si="30"/>
        <v>3</v>
      </c>
      <c r="CK317">
        <f t="shared" si="31"/>
        <v>3</v>
      </c>
      <c r="CL317" s="1">
        <f t="shared" si="32"/>
        <v>6.3333333333333339</v>
      </c>
      <c r="CM317" s="1">
        <f t="shared" si="33"/>
        <v>6.3333333333333339</v>
      </c>
      <c r="CO317" t="str">
        <f>IF(H317&gt;Tolerances!$C$5, "High Sat", "Low Sat")</f>
        <v>Low Sat</v>
      </c>
      <c r="CP317" t="str">
        <f>IF(CM317&lt;Tolerances!$D$5, "High EL", "Low EL")</f>
        <v>High EL</v>
      </c>
      <c r="CQ317" t="str">
        <f t="shared" si="34"/>
        <v>Hostage</v>
      </c>
      <c r="CR317" t="b">
        <f>IF(AND(CM317&lt;Tolerances!$D$9,'Respondent data Original'!H291&gt;Tolerances!$C$9),"Enthusiast",IF(AND(CM317&gt;Tolerances!$D$10,'Respondent data Original'!H291&lt;Tolerances!$C$10),"Agitator"))</f>
        <v>0</v>
      </c>
    </row>
    <row r="318" spans="1:96">
      <c r="A318">
        <v>326</v>
      </c>
      <c r="B318" t="s">
        <v>70</v>
      </c>
      <c r="C318">
        <v>4</v>
      </c>
      <c r="D318">
        <v>2</v>
      </c>
      <c r="E318">
        <v>13</v>
      </c>
      <c r="F318">
        <v>2</v>
      </c>
      <c r="G318">
        <v>4</v>
      </c>
      <c r="H318">
        <v>11</v>
      </c>
      <c r="J318">
        <v>11</v>
      </c>
      <c r="L318">
        <v>11</v>
      </c>
      <c r="N318">
        <v>11</v>
      </c>
      <c r="P318">
        <v>6</v>
      </c>
      <c r="Q318">
        <v>1</v>
      </c>
      <c r="R318">
        <v>1</v>
      </c>
      <c r="S318">
        <v>1</v>
      </c>
      <c r="T318">
        <v>3</v>
      </c>
      <c r="U318">
        <v>3</v>
      </c>
      <c r="V318">
        <v>1</v>
      </c>
      <c r="W318">
        <v>1</v>
      </c>
      <c r="X318">
        <v>1</v>
      </c>
      <c r="Y318">
        <v>1</v>
      </c>
      <c r="Z318">
        <v>3</v>
      </c>
      <c r="AA318">
        <v>1</v>
      </c>
      <c r="AB318">
        <v>1</v>
      </c>
      <c r="AC318">
        <v>1</v>
      </c>
      <c r="AD318">
        <v>3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6</v>
      </c>
      <c r="AX318">
        <v>6</v>
      </c>
      <c r="AY318">
        <v>6</v>
      </c>
      <c r="AZ318">
        <v>6</v>
      </c>
      <c r="BA318">
        <v>1</v>
      </c>
      <c r="BB318">
        <v>6</v>
      </c>
      <c r="BC318">
        <v>11</v>
      </c>
      <c r="BD318">
        <v>6</v>
      </c>
      <c r="BE318">
        <v>11</v>
      </c>
      <c r="BF318">
        <v>1</v>
      </c>
      <c r="BG318">
        <v>12</v>
      </c>
      <c r="BH318">
        <v>12</v>
      </c>
      <c r="BI318">
        <v>12</v>
      </c>
      <c r="BJ318">
        <v>12</v>
      </c>
      <c r="BK318">
        <v>1</v>
      </c>
      <c r="BL318">
        <v>5</v>
      </c>
      <c r="BM318">
        <v>5</v>
      </c>
      <c r="BN318">
        <v>5</v>
      </c>
      <c r="BO318">
        <v>10</v>
      </c>
      <c r="BX318">
        <v>1</v>
      </c>
      <c r="BY318">
        <v>4</v>
      </c>
      <c r="BZ318">
        <v>1</v>
      </c>
      <c r="CA318">
        <v>6</v>
      </c>
      <c r="CB318">
        <v>3</v>
      </c>
      <c r="CC318">
        <v>5</v>
      </c>
      <c r="CF318">
        <v>13</v>
      </c>
      <c r="CH318">
        <f t="shared" si="28"/>
        <v>1</v>
      </c>
      <c r="CI318" s="1">
        <f t="shared" si="29"/>
        <v>3.2777777777777777</v>
      </c>
      <c r="CJ318">
        <f t="shared" si="30"/>
        <v>5</v>
      </c>
      <c r="CK318">
        <f t="shared" si="31"/>
        <v>1</v>
      </c>
      <c r="CL318" s="1">
        <f t="shared" si="32"/>
        <v>4.2777777777777777</v>
      </c>
      <c r="CM318" s="1">
        <f t="shared" si="33"/>
        <v>4.2777777777777777</v>
      </c>
      <c r="CO318" t="str">
        <f>IF(H318&gt;Tolerances!$C$5, "High Sat", "Low Sat")</f>
        <v>High Sat</v>
      </c>
      <c r="CP318" t="str">
        <f>IF(CM318&lt;Tolerances!$D$5, "High EL", "Low EL")</f>
        <v>High EL</v>
      </c>
      <c r="CQ318" t="str">
        <f t="shared" si="34"/>
        <v>Loyalist</v>
      </c>
      <c r="CR318" t="b">
        <f>IF(AND(CM318&lt;Tolerances!$D$9,'Respondent data Original'!H296&gt;Tolerances!$C$9),"Enthusiast",IF(AND(CM318&gt;Tolerances!$D$10,'Respondent data Original'!H296&lt;Tolerances!$C$10),"Agitator"))</f>
        <v>0</v>
      </c>
    </row>
    <row r="319" spans="1:96">
      <c r="A319">
        <v>329</v>
      </c>
      <c r="B319" t="s">
        <v>70</v>
      </c>
      <c r="C319">
        <v>3</v>
      </c>
      <c r="D319">
        <v>1</v>
      </c>
      <c r="E319">
        <v>13</v>
      </c>
      <c r="F319">
        <v>1</v>
      </c>
      <c r="G319">
        <v>1</v>
      </c>
      <c r="H319">
        <v>7</v>
      </c>
      <c r="J319">
        <v>6</v>
      </c>
      <c r="L319">
        <v>3</v>
      </c>
      <c r="N319">
        <v>7</v>
      </c>
      <c r="P319">
        <v>6</v>
      </c>
      <c r="Q319">
        <v>1</v>
      </c>
      <c r="S319">
        <v>1</v>
      </c>
      <c r="T319">
        <v>3</v>
      </c>
      <c r="U319">
        <v>4</v>
      </c>
      <c r="V319">
        <v>3</v>
      </c>
      <c r="W319">
        <v>2</v>
      </c>
      <c r="X319">
        <v>2</v>
      </c>
      <c r="Y319">
        <v>2</v>
      </c>
      <c r="Z319">
        <v>3</v>
      </c>
      <c r="AA319">
        <v>2</v>
      </c>
      <c r="AB319">
        <v>2</v>
      </c>
      <c r="AC319">
        <v>3</v>
      </c>
      <c r="AD319">
        <v>5</v>
      </c>
      <c r="AE319">
        <v>3</v>
      </c>
      <c r="AF319">
        <v>1</v>
      </c>
      <c r="AG319">
        <v>5</v>
      </c>
      <c r="AI319">
        <v>1</v>
      </c>
      <c r="AJ319">
        <v>2</v>
      </c>
      <c r="AK319">
        <v>2</v>
      </c>
      <c r="AL319">
        <v>4</v>
      </c>
      <c r="AM319">
        <v>5</v>
      </c>
      <c r="AN319">
        <v>2</v>
      </c>
      <c r="AO319">
        <v>2</v>
      </c>
      <c r="AP319">
        <v>3</v>
      </c>
      <c r="AQ319">
        <v>4</v>
      </c>
      <c r="AR319">
        <v>5</v>
      </c>
      <c r="AS319">
        <v>4</v>
      </c>
      <c r="AU319">
        <v>3</v>
      </c>
      <c r="AV319">
        <v>1</v>
      </c>
      <c r="AW319">
        <v>6</v>
      </c>
      <c r="AX319">
        <v>11</v>
      </c>
      <c r="AY319">
        <v>9</v>
      </c>
      <c r="AZ319">
        <v>8</v>
      </c>
      <c r="BA319">
        <v>9</v>
      </c>
      <c r="BB319">
        <v>4</v>
      </c>
      <c r="BC319">
        <v>1</v>
      </c>
      <c r="BD319">
        <v>11</v>
      </c>
      <c r="BE319">
        <v>1</v>
      </c>
      <c r="BF319">
        <v>12</v>
      </c>
      <c r="BG319">
        <v>12</v>
      </c>
      <c r="BH319">
        <v>12</v>
      </c>
      <c r="BI319">
        <v>12</v>
      </c>
      <c r="BJ319">
        <v>12</v>
      </c>
      <c r="BK319">
        <v>1</v>
      </c>
      <c r="BL319">
        <v>3</v>
      </c>
      <c r="BM319">
        <v>4</v>
      </c>
      <c r="BN319">
        <v>4</v>
      </c>
      <c r="BO319">
        <v>6</v>
      </c>
      <c r="BP319">
        <v>5</v>
      </c>
      <c r="BX319">
        <v>2</v>
      </c>
      <c r="CF319">
        <v>14</v>
      </c>
      <c r="CH319">
        <f t="shared" si="28"/>
        <v>2</v>
      </c>
      <c r="CI319" s="1">
        <f t="shared" si="29"/>
        <v>3.3333333333333335</v>
      </c>
      <c r="CJ319">
        <f t="shared" si="30"/>
        <v>3</v>
      </c>
      <c r="CK319">
        <f t="shared" si="31"/>
        <v>3</v>
      </c>
      <c r="CL319" s="1">
        <f t="shared" si="32"/>
        <v>6.3333333333333339</v>
      </c>
      <c r="CM319" s="1">
        <f t="shared" si="33"/>
        <v>12.666666666666668</v>
      </c>
      <c r="CO319" t="str">
        <f>IF(H319&gt;Tolerances!$C$5, "High Sat", "Low Sat")</f>
        <v>Low Sat</v>
      </c>
      <c r="CP319" t="str">
        <f>IF(CM319&lt;Tolerances!$D$5, "High EL", "Low EL")</f>
        <v>Low EL</v>
      </c>
      <c r="CQ319" t="str">
        <f t="shared" si="34"/>
        <v>Defector</v>
      </c>
      <c r="CR319" t="b">
        <f>IF(AND(CM319&lt;Tolerances!$D$9,'Respondent data Original'!H299&gt;Tolerances!$C$9),"Enthusiast",IF(AND(CM319&gt;Tolerances!$D$10,'Respondent data Original'!H299&lt;Tolerances!$C$10),"Agitator"))</f>
        <v>0</v>
      </c>
    </row>
    <row r="320" spans="1:96">
      <c r="A320">
        <v>334</v>
      </c>
      <c r="B320" t="s">
        <v>70</v>
      </c>
      <c r="C320">
        <v>4</v>
      </c>
      <c r="D320">
        <v>2</v>
      </c>
      <c r="E320">
        <v>13</v>
      </c>
      <c r="F320">
        <v>1</v>
      </c>
      <c r="G320">
        <v>1</v>
      </c>
      <c r="H320">
        <v>9</v>
      </c>
      <c r="J320">
        <v>9</v>
      </c>
      <c r="L320">
        <v>7</v>
      </c>
      <c r="N320">
        <v>6</v>
      </c>
      <c r="P320">
        <v>6</v>
      </c>
      <c r="Q320">
        <v>1</v>
      </c>
      <c r="R320">
        <v>4</v>
      </c>
      <c r="S320">
        <v>1</v>
      </c>
      <c r="T320">
        <v>2</v>
      </c>
      <c r="U320">
        <v>4</v>
      </c>
      <c r="V320">
        <v>1</v>
      </c>
      <c r="W320">
        <v>2</v>
      </c>
      <c r="X320">
        <v>1</v>
      </c>
      <c r="Y320">
        <v>3</v>
      </c>
      <c r="Z320">
        <v>3</v>
      </c>
      <c r="AA320">
        <v>1</v>
      </c>
      <c r="AB320">
        <v>3</v>
      </c>
      <c r="AC320">
        <v>4</v>
      </c>
      <c r="AD320">
        <v>3</v>
      </c>
      <c r="AE320">
        <v>3</v>
      </c>
      <c r="AF320">
        <v>1</v>
      </c>
      <c r="AG320">
        <v>3</v>
      </c>
      <c r="AH320">
        <v>4</v>
      </c>
      <c r="AI320">
        <v>2</v>
      </c>
      <c r="AL320">
        <v>3</v>
      </c>
      <c r="AM320">
        <v>3</v>
      </c>
      <c r="AN320">
        <v>1</v>
      </c>
      <c r="AO320">
        <v>4</v>
      </c>
      <c r="AP320">
        <v>1</v>
      </c>
      <c r="AQ320">
        <v>3</v>
      </c>
      <c r="AR320">
        <v>3</v>
      </c>
      <c r="AS320">
        <v>3</v>
      </c>
      <c r="AV320">
        <v>1</v>
      </c>
      <c r="AW320">
        <v>6</v>
      </c>
      <c r="AX320">
        <v>6</v>
      </c>
      <c r="AY320">
        <v>6</v>
      </c>
      <c r="AZ320">
        <v>6</v>
      </c>
      <c r="BA320">
        <v>6</v>
      </c>
      <c r="BB320">
        <v>6</v>
      </c>
      <c r="BC320">
        <v>6</v>
      </c>
      <c r="BD320">
        <v>6</v>
      </c>
      <c r="BE320">
        <v>6</v>
      </c>
      <c r="BF320">
        <v>12</v>
      </c>
      <c r="BG320">
        <v>12</v>
      </c>
      <c r="BH320">
        <v>4</v>
      </c>
      <c r="BI320">
        <v>12</v>
      </c>
      <c r="BJ320">
        <v>12</v>
      </c>
      <c r="BK320">
        <v>1</v>
      </c>
      <c r="BL320">
        <v>3</v>
      </c>
      <c r="BM320">
        <v>3</v>
      </c>
      <c r="BN320">
        <v>3</v>
      </c>
      <c r="BO320">
        <v>10</v>
      </c>
      <c r="BX320">
        <v>1</v>
      </c>
      <c r="BY320">
        <v>6</v>
      </c>
      <c r="CF320">
        <v>19</v>
      </c>
      <c r="CH320">
        <f t="shared" si="28"/>
        <v>1</v>
      </c>
      <c r="CI320" s="1">
        <f t="shared" si="29"/>
        <v>3</v>
      </c>
      <c r="CJ320">
        <f t="shared" si="30"/>
        <v>3</v>
      </c>
      <c r="CK320">
        <f t="shared" si="31"/>
        <v>3</v>
      </c>
      <c r="CL320" s="1">
        <f t="shared" si="32"/>
        <v>6</v>
      </c>
      <c r="CM320" s="1">
        <f t="shared" si="33"/>
        <v>6</v>
      </c>
      <c r="CO320" t="str">
        <f>IF(H320&gt;Tolerances!$C$5, "High Sat", "Low Sat")</f>
        <v>High Sat</v>
      </c>
      <c r="CP320" t="str">
        <f>IF(CM320&lt;Tolerances!$D$5, "High EL", "Low EL")</f>
        <v>High EL</v>
      </c>
      <c r="CQ320" t="str">
        <f t="shared" si="34"/>
        <v>Loyalist</v>
      </c>
      <c r="CR320" t="b">
        <f>IF(AND(CM320&lt;Tolerances!$D$9,'Respondent data Original'!H304&gt;Tolerances!$C$9),"Enthusiast",IF(AND(CM320&gt;Tolerances!$D$10,'Respondent data Original'!H304&lt;Tolerances!$C$10),"Agitator"))</f>
        <v>0</v>
      </c>
    </row>
    <row r="321" spans="1:96">
      <c r="A321">
        <v>337</v>
      </c>
      <c r="B321" t="s">
        <v>70</v>
      </c>
      <c r="C321">
        <v>4</v>
      </c>
      <c r="D321">
        <v>1</v>
      </c>
      <c r="E321">
        <v>13</v>
      </c>
      <c r="F321">
        <v>2</v>
      </c>
      <c r="G321">
        <v>5</v>
      </c>
      <c r="H321">
        <v>11</v>
      </c>
      <c r="J321">
        <v>11</v>
      </c>
      <c r="L321">
        <v>11</v>
      </c>
      <c r="N321">
        <v>11</v>
      </c>
      <c r="P321">
        <v>6</v>
      </c>
      <c r="Q321">
        <v>1</v>
      </c>
      <c r="R321">
        <v>2</v>
      </c>
      <c r="S321">
        <v>1</v>
      </c>
      <c r="T321">
        <v>1</v>
      </c>
      <c r="U321">
        <v>3</v>
      </c>
      <c r="V321">
        <v>1</v>
      </c>
      <c r="W321">
        <v>3</v>
      </c>
      <c r="X321">
        <v>1</v>
      </c>
      <c r="Y321">
        <v>2</v>
      </c>
      <c r="Z321">
        <v>4</v>
      </c>
      <c r="AA321">
        <v>1</v>
      </c>
      <c r="AB321">
        <v>2</v>
      </c>
      <c r="AC321">
        <v>3</v>
      </c>
      <c r="AD321">
        <v>3</v>
      </c>
      <c r="AE321">
        <v>2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3</v>
      </c>
      <c r="AN321">
        <v>1</v>
      </c>
      <c r="AO321">
        <v>1</v>
      </c>
      <c r="AQ321">
        <v>1</v>
      </c>
      <c r="AR321">
        <v>1</v>
      </c>
      <c r="AS321">
        <v>1</v>
      </c>
      <c r="AU321">
        <v>1</v>
      </c>
      <c r="AV321">
        <v>1</v>
      </c>
      <c r="AW321">
        <v>6</v>
      </c>
      <c r="AX321">
        <v>7</v>
      </c>
      <c r="AY321">
        <v>7</v>
      </c>
      <c r="AZ321">
        <v>4</v>
      </c>
      <c r="BA321">
        <v>6</v>
      </c>
      <c r="BB321">
        <v>1</v>
      </c>
      <c r="BC321">
        <v>8</v>
      </c>
      <c r="BD321">
        <v>7</v>
      </c>
      <c r="BE321">
        <v>1</v>
      </c>
      <c r="BF321">
        <v>1</v>
      </c>
      <c r="BG321">
        <v>12</v>
      </c>
      <c r="BH321">
        <v>1</v>
      </c>
      <c r="BI321">
        <v>12</v>
      </c>
      <c r="BJ321">
        <v>12</v>
      </c>
      <c r="BK321">
        <v>2</v>
      </c>
      <c r="BL321">
        <v>5</v>
      </c>
      <c r="BM321">
        <v>4</v>
      </c>
      <c r="BN321">
        <v>3</v>
      </c>
      <c r="BO321">
        <v>10</v>
      </c>
      <c r="BX321">
        <v>1</v>
      </c>
      <c r="BY321">
        <v>5</v>
      </c>
      <c r="BZ321">
        <v>4</v>
      </c>
      <c r="CA321">
        <v>3</v>
      </c>
      <c r="CB321">
        <v>1</v>
      </c>
      <c r="CC321">
        <v>6</v>
      </c>
      <c r="CF321">
        <v>15</v>
      </c>
      <c r="CH321">
        <f t="shared" si="28"/>
        <v>1</v>
      </c>
      <c r="CI321" s="1">
        <f t="shared" si="29"/>
        <v>2.6111111111111112</v>
      </c>
      <c r="CJ321">
        <f t="shared" si="30"/>
        <v>5</v>
      </c>
      <c r="CK321">
        <f t="shared" si="31"/>
        <v>1</v>
      </c>
      <c r="CL321" s="1">
        <f t="shared" si="32"/>
        <v>3.6111111111111112</v>
      </c>
      <c r="CM321" s="1">
        <f t="shared" si="33"/>
        <v>3.6111111111111112</v>
      </c>
      <c r="CO321" t="str">
        <f>IF(H321&gt;Tolerances!$C$5, "High Sat", "Low Sat")</f>
        <v>High Sat</v>
      </c>
      <c r="CP321" t="str">
        <f>IF(CM321&lt;Tolerances!$D$5, "High EL", "Low EL")</f>
        <v>High EL</v>
      </c>
      <c r="CQ321" t="str">
        <f t="shared" si="34"/>
        <v>Loyalist</v>
      </c>
      <c r="CR321" t="b">
        <f>IF(AND(CM321&lt;Tolerances!$D$9,'Respondent data Original'!H306&gt;Tolerances!$C$9),"Enthusiast",IF(AND(CM321&gt;Tolerances!$D$10,'Respondent data Original'!H306&lt;Tolerances!$C$10),"Agitator"))</f>
        <v>0</v>
      </c>
    </row>
    <row r="322" spans="1:96">
      <c r="A322">
        <v>342</v>
      </c>
      <c r="B322" t="s">
        <v>70</v>
      </c>
      <c r="C322">
        <v>2</v>
      </c>
      <c r="D322">
        <v>1</v>
      </c>
      <c r="E322">
        <v>13</v>
      </c>
      <c r="F322">
        <v>1</v>
      </c>
      <c r="G322">
        <v>4</v>
      </c>
      <c r="H322">
        <v>7</v>
      </c>
      <c r="J322">
        <v>6</v>
      </c>
      <c r="L322">
        <v>6</v>
      </c>
      <c r="N322">
        <v>7</v>
      </c>
      <c r="P322">
        <v>4</v>
      </c>
      <c r="Q322">
        <v>2</v>
      </c>
      <c r="R322">
        <v>4</v>
      </c>
      <c r="S322">
        <v>1</v>
      </c>
      <c r="T322">
        <v>2</v>
      </c>
      <c r="U322">
        <v>3</v>
      </c>
      <c r="V322">
        <v>3</v>
      </c>
      <c r="W322">
        <v>2</v>
      </c>
      <c r="X322">
        <v>1</v>
      </c>
      <c r="Y322">
        <v>1</v>
      </c>
      <c r="Z322">
        <v>4</v>
      </c>
      <c r="AA322">
        <v>2</v>
      </c>
      <c r="AB322">
        <v>2</v>
      </c>
      <c r="AC322">
        <v>2</v>
      </c>
      <c r="AD322">
        <v>3</v>
      </c>
      <c r="AE322">
        <v>3</v>
      </c>
      <c r="AF322">
        <v>3</v>
      </c>
      <c r="AG322">
        <v>3</v>
      </c>
      <c r="AH322">
        <v>5</v>
      </c>
      <c r="AI322">
        <v>2</v>
      </c>
      <c r="AJ322">
        <v>2</v>
      </c>
      <c r="AK322">
        <v>4</v>
      </c>
      <c r="AL322">
        <v>3</v>
      </c>
      <c r="AM322">
        <v>2</v>
      </c>
      <c r="AN322">
        <v>2</v>
      </c>
      <c r="AO322">
        <v>3</v>
      </c>
      <c r="AP322">
        <v>3</v>
      </c>
      <c r="AQ322">
        <v>2</v>
      </c>
      <c r="AR322">
        <v>3</v>
      </c>
      <c r="AS322">
        <v>2</v>
      </c>
      <c r="AT322">
        <v>4</v>
      </c>
      <c r="AU322">
        <v>2</v>
      </c>
      <c r="AV322">
        <v>1</v>
      </c>
      <c r="AW322">
        <v>9</v>
      </c>
      <c r="AX322">
        <v>11</v>
      </c>
      <c r="AY322">
        <v>9</v>
      </c>
      <c r="AZ322">
        <v>9</v>
      </c>
      <c r="BA322">
        <v>7</v>
      </c>
      <c r="BB322">
        <v>4</v>
      </c>
      <c r="BC322">
        <v>6</v>
      </c>
      <c r="BD322">
        <v>11</v>
      </c>
      <c r="BE322">
        <v>2</v>
      </c>
      <c r="BF322">
        <v>12</v>
      </c>
      <c r="BG322">
        <v>12</v>
      </c>
      <c r="BH322">
        <v>12</v>
      </c>
      <c r="BI322">
        <v>12</v>
      </c>
      <c r="BJ322">
        <v>12</v>
      </c>
      <c r="BK322">
        <v>1</v>
      </c>
      <c r="BL322">
        <v>5</v>
      </c>
      <c r="BM322">
        <v>4</v>
      </c>
      <c r="BN322">
        <v>3</v>
      </c>
      <c r="BO322">
        <v>2</v>
      </c>
      <c r="BP322">
        <v>5</v>
      </c>
      <c r="BQ322">
        <v>3</v>
      </c>
      <c r="BX322">
        <v>2</v>
      </c>
      <c r="CF322">
        <v>13</v>
      </c>
      <c r="CH322">
        <f t="shared" ref="CH322:CH385" si="35">BX322</f>
        <v>2</v>
      </c>
      <c r="CI322" s="1">
        <f t="shared" ref="CI322:CI385" si="36">AVERAGE(AW322:BE322)/2</f>
        <v>3.7777777777777777</v>
      </c>
      <c r="CJ322">
        <f t="shared" ref="CJ322:CJ385" si="37">BL322</f>
        <v>5</v>
      </c>
      <c r="CK322">
        <f t="shared" ref="CK322:CK385" si="38">IF(AND(CJ322=5),1,IF(AND(CJ322=4),2,IF(AND(CJ322=3),3,IF(AND(CJ322=2),4,IF(AND(CJ322=1),5,IF(AND(CJ322=0),5))))))</f>
        <v>1</v>
      </c>
      <c r="CL322" s="1">
        <f t="shared" ref="CL322:CL385" si="39">CI322+CK322</f>
        <v>4.7777777777777777</v>
      </c>
      <c r="CM322" s="1">
        <f t="shared" ref="CM322:CM385" si="40">CH322*CL322</f>
        <v>9.5555555555555554</v>
      </c>
      <c r="CO322" t="str">
        <f>IF(H322&gt;Tolerances!$C$5, "High Sat", "Low Sat")</f>
        <v>Low Sat</v>
      </c>
      <c r="CP322" t="str">
        <f>IF(CM322&lt;Tolerances!$D$5, "High EL", "Low EL")</f>
        <v>High EL</v>
      </c>
      <c r="CQ322" t="str">
        <f t="shared" ref="CQ322:CQ385" si="41">IF(AND(CP322="High EL", CO322="High Sat"),"Loyalist", IF(AND(CP322="High EL", CO322="Low Sat"),"Hostage", IF(AND(CP322="Low EL", CO322="Low Sat"),"Defector",IF(AND(CP322="Low EL", CO322="High Sat"),"Mercenary"))))</f>
        <v>Hostage</v>
      </c>
      <c r="CR322" t="b">
        <f>IF(AND(CM322&lt;Tolerances!$D$9,'Respondent data Original'!H311&gt;Tolerances!$C$9),"Enthusiast",IF(AND(CM322&gt;Tolerances!$D$10,'Respondent data Original'!H311&lt;Tolerances!$C$10),"Agitator"))</f>
        <v>0</v>
      </c>
    </row>
    <row r="323" spans="1:96">
      <c r="A323">
        <v>354</v>
      </c>
      <c r="B323" t="s">
        <v>70</v>
      </c>
      <c r="C323">
        <v>5</v>
      </c>
      <c r="D323">
        <v>2</v>
      </c>
      <c r="E323">
        <v>13</v>
      </c>
      <c r="F323">
        <v>1</v>
      </c>
      <c r="G323">
        <v>1</v>
      </c>
      <c r="H323">
        <v>9</v>
      </c>
      <c r="J323">
        <v>8</v>
      </c>
      <c r="L323">
        <v>8</v>
      </c>
      <c r="N323">
        <v>6</v>
      </c>
      <c r="P323">
        <v>5</v>
      </c>
      <c r="Q323">
        <v>3</v>
      </c>
      <c r="R323">
        <v>4</v>
      </c>
      <c r="S323">
        <v>2</v>
      </c>
      <c r="T323">
        <v>3</v>
      </c>
      <c r="U323">
        <v>4</v>
      </c>
      <c r="V323">
        <v>3</v>
      </c>
      <c r="W323">
        <v>4</v>
      </c>
      <c r="X323">
        <v>2</v>
      </c>
      <c r="Y323">
        <v>3</v>
      </c>
      <c r="Z323">
        <v>4</v>
      </c>
      <c r="AA323">
        <v>3</v>
      </c>
      <c r="AB323">
        <v>3</v>
      </c>
      <c r="AC323">
        <v>4</v>
      </c>
      <c r="AD323">
        <v>4</v>
      </c>
      <c r="AE323">
        <v>4</v>
      </c>
      <c r="AF323">
        <v>1</v>
      </c>
      <c r="AG323">
        <v>3</v>
      </c>
      <c r="AI323">
        <v>3</v>
      </c>
      <c r="AJ323">
        <v>3</v>
      </c>
      <c r="AK323">
        <v>3</v>
      </c>
      <c r="AL323">
        <v>3</v>
      </c>
      <c r="AM323">
        <v>4</v>
      </c>
      <c r="AN323">
        <v>3</v>
      </c>
      <c r="AO323">
        <v>3</v>
      </c>
      <c r="AP323">
        <v>3</v>
      </c>
      <c r="AQ323">
        <v>3</v>
      </c>
      <c r="AR323">
        <v>3</v>
      </c>
      <c r="AS323">
        <v>3</v>
      </c>
      <c r="AT323">
        <v>4</v>
      </c>
      <c r="AU323">
        <v>3</v>
      </c>
      <c r="AV323">
        <v>1</v>
      </c>
      <c r="AW323">
        <v>6</v>
      </c>
      <c r="AX323">
        <v>6</v>
      </c>
      <c r="AY323">
        <v>5</v>
      </c>
      <c r="AZ323">
        <v>6</v>
      </c>
      <c r="BA323">
        <v>4</v>
      </c>
      <c r="BB323">
        <v>1</v>
      </c>
      <c r="BC323">
        <v>1</v>
      </c>
      <c r="BD323">
        <v>7</v>
      </c>
      <c r="BE323">
        <v>1</v>
      </c>
      <c r="BF323">
        <v>12</v>
      </c>
      <c r="BG323">
        <v>12</v>
      </c>
      <c r="BH323">
        <v>12</v>
      </c>
      <c r="BI323">
        <v>12</v>
      </c>
      <c r="BJ323">
        <v>12</v>
      </c>
      <c r="BK323">
        <v>1</v>
      </c>
      <c r="BL323">
        <v>3</v>
      </c>
      <c r="BM323">
        <v>3</v>
      </c>
      <c r="BN323">
        <v>3</v>
      </c>
      <c r="BO323">
        <v>10</v>
      </c>
      <c r="BX323">
        <v>1</v>
      </c>
      <c r="BY323">
        <v>6</v>
      </c>
      <c r="CF323">
        <v>12</v>
      </c>
      <c r="CH323">
        <f t="shared" si="35"/>
        <v>1</v>
      </c>
      <c r="CI323" s="1">
        <f t="shared" si="36"/>
        <v>2.0555555555555554</v>
      </c>
      <c r="CJ323">
        <f t="shared" si="37"/>
        <v>3</v>
      </c>
      <c r="CK323">
        <f t="shared" si="38"/>
        <v>3</v>
      </c>
      <c r="CL323" s="1">
        <f t="shared" si="39"/>
        <v>5.0555555555555554</v>
      </c>
      <c r="CM323" s="1">
        <f t="shared" si="40"/>
        <v>5.0555555555555554</v>
      </c>
      <c r="CO323" t="str">
        <f>IF(H323&gt;Tolerances!$C$5, "High Sat", "Low Sat")</f>
        <v>High Sat</v>
      </c>
      <c r="CP323" t="str">
        <f>IF(CM323&lt;Tolerances!$D$5, "High EL", "Low EL")</f>
        <v>High EL</v>
      </c>
      <c r="CQ323" t="str">
        <f t="shared" si="41"/>
        <v>Loyalist</v>
      </c>
      <c r="CR323" t="b">
        <f>IF(AND(CM323&lt;Tolerances!$D$9,'Respondent data Original'!H321&gt;Tolerances!$C$9),"Enthusiast",IF(AND(CM323&gt;Tolerances!$D$10,'Respondent data Original'!H321&lt;Tolerances!$C$10),"Agitator"))</f>
        <v>0</v>
      </c>
    </row>
    <row r="324" spans="1:96">
      <c r="A324">
        <v>359</v>
      </c>
      <c r="B324" t="s">
        <v>70</v>
      </c>
      <c r="C324">
        <v>4</v>
      </c>
      <c r="D324">
        <v>1</v>
      </c>
      <c r="E324">
        <v>13</v>
      </c>
      <c r="F324">
        <v>2</v>
      </c>
      <c r="G324">
        <v>6</v>
      </c>
      <c r="H324">
        <v>8</v>
      </c>
      <c r="J324">
        <v>7</v>
      </c>
      <c r="L324">
        <v>8</v>
      </c>
      <c r="N324">
        <v>8</v>
      </c>
      <c r="P324">
        <v>6</v>
      </c>
      <c r="Q324">
        <v>3</v>
      </c>
      <c r="R324">
        <v>3</v>
      </c>
      <c r="S324">
        <v>3</v>
      </c>
      <c r="T324">
        <v>3</v>
      </c>
      <c r="U324">
        <v>3</v>
      </c>
      <c r="V324">
        <v>3</v>
      </c>
      <c r="W324">
        <v>3</v>
      </c>
      <c r="X324">
        <v>3</v>
      </c>
      <c r="Y324">
        <v>3</v>
      </c>
      <c r="Z324">
        <v>3</v>
      </c>
      <c r="AA324">
        <v>3</v>
      </c>
      <c r="AB324">
        <v>3</v>
      </c>
      <c r="AC324">
        <v>3</v>
      </c>
      <c r="AD324">
        <v>3</v>
      </c>
      <c r="AE324">
        <v>3</v>
      </c>
      <c r="AF324">
        <v>7</v>
      </c>
      <c r="AG324">
        <v>4</v>
      </c>
      <c r="AH324">
        <v>4</v>
      </c>
      <c r="AI324">
        <v>4</v>
      </c>
      <c r="AJ324">
        <v>4</v>
      </c>
      <c r="AK324">
        <v>4</v>
      </c>
      <c r="AL324">
        <v>4</v>
      </c>
      <c r="AM324">
        <v>4</v>
      </c>
      <c r="AN324">
        <v>4</v>
      </c>
      <c r="AO324">
        <v>4</v>
      </c>
      <c r="AP324">
        <v>4</v>
      </c>
      <c r="AQ324">
        <v>4</v>
      </c>
      <c r="AR324">
        <v>4</v>
      </c>
      <c r="AS324">
        <v>4</v>
      </c>
      <c r="AT324">
        <v>4</v>
      </c>
      <c r="AU324">
        <v>4</v>
      </c>
      <c r="AV324">
        <v>1</v>
      </c>
      <c r="AW324">
        <v>6</v>
      </c>
      <c r="AX324">
        <v>6</v>
      </c>
      <c r="AY324">
        <v>6</v>
      </c>
      <c r="AZ324">
        <v>6</v>
      </c>
      <c r="BA324">
        <v>6</v>
      </c>
      <c r="BB324">
        <v>6</v>
      </c>
      <c r="BC324">
        <v>6</v>
      </c>
      <c r="BD324">
        <v>6</v>
      </c>
      <c r="BE324">
        <v>6</v>
      </c>
      <c r="BF324">
        <v>12</v>
      </c>
      <c r="BG324">
        <v>12</v>
      </c>
      <c r="BH324">
        <v>12</v>
      </c>
      <c r="BI324">
        <v>12</v>
      </c>
      <c r="BJ324">
        <v>12</v>
      </c>
      <c r="BK324">
        <v>1</v>
      </c>
      <c r="BL324">
        <v>4</v>
      </c>
      <c r="BM324">
        <v>3</v>
      </c>
      <c r="BN324">
        <v>2</v>
      </c>
      <c r="BO324">
        <v>5</v>
      </c>
      <c r="BX324">
        <v>3</v>
      </c>
      <c r="CF324">
        <v>18</v>
      </c>
      <c r="CH324">
        <f t="shared" si="35"/>
        <v>3</v>
      </c>
      <c r="CI324" s="1">
        <f t="shared" si="36"/>
        <v>3</v>
      </c>
      <c r="CJ324">
        <f t="shared" si="37"/>
        <v>4</v>
      </c>
      <c r="CK324">
        <f t="shared" si="38"/>
        <v>2</v>
      </c>
      <c r="CL324" s="1">
        <f t="shared" si="39"/>
        <v>5</v>
      </c>
      <c r="CM324" s="1">
        <f t="shared" si="40"/>
        <v>15</v>
      </c>
      <c r="CO324" t="str">
        <f>IF(H324&gt;Tolerances!$C$5, "High Sat", "Low Sat")</f>
        <v>High Sat</v>
      </c>
      <c r="CP324" t="str">
        <f>IF(CM324&lt;Tolerances!$D$5, "High EL", "Low EL")</f>
        <v>Low EL</v>
      </c>
      <c r="CQ324" t="str">
        <f t="shared" si="41"/>
        <v>Mercenary</v>
      </c>
      <c r="CR324" t="b">
        <f>IF(AND(CM324&lt;Tolerances!$D$9,'Respondent data Original'!H326&gt;Tolerances!$C$9),"Enthusiast",IF(AND(CM324&gt;Tolerances!$D$10,'Respondent data Original'!H326&lt;Tolerances!$C$10),"Agitator"))</f>
        <v>0</v>
      </c>
    </row>
    <row r="325" spans="1:96">
      <c r="A325">
        <v>360</v>
      </c>
      <c r="B325" t="s">
        <v>70</v>
      </c>
      <c r="C325">
        <v>1</v>
      </c>
      <c r="D325">
        <v>2</v>
      </c>
      <c r="E325">
        <v>13</v>
      </c>
      <c r="F325">
        <v>2</v>
      </c>
      <c r="G325">
        <v>1</v>
      </c>
      <c r="H325">
        <v>6</v>
      </c>
      <c r="J325">
        <v>6</v>
      </c>
      <c r="L325">
        <v>6</v>
      </c>
      <c r="N325">
        <v>6</v>
      </c>
      <c r="P325">
        <v>3</v>
      </c>
      <c r="Q325">
        <v>4</v>
      </c>
      <c r="R325">
        <v>3</v>
      </c>
      <c r="S325">
        <v>3</v>
      </c>
      <c r="T325">
        <v>4</v>
      </c>
      <c r="U325">
        <v>3</v>
      </c>
      <c r="V325">
        <v>2</v>
      </c>
      <c r="W325">
        <v>3</v>
      </c>
      <c r="X325">
        <v>3</v>
      </c>
      <c r="Y325">
        <v>3</v>
      </c>
      <c r="Z325">
        <v>2</v>
      </c>
      <c r="AA325">
        <v>3</v>
      </c>
      <c r="AB325">
        <v>3</v>
      </c>
      <c r="AC325">
        <v>3</v>
      </c>
      <c r="AD325">
        <v>3</v>
      </c>
      <c r="AE325">
        <v>3</v>
      </c>
      <c r="AF325">
        <v>6</v>
      </c>
      <c r="AG325">
        <v>3</v>
      </c>
      <c r="AH325">
        <v>3</v>
      </c>
      <c r="AI325">
        <v>4</v>
      </c>
      <c r="AJ325">
        <v>3</v>
      </c>
      <c r="AK325">
        <v>4</v>
      </c>
      <c r="AL325">
        <v>4</v>
      </c>
      <c r="AM325">
        <v>4</v>
      </c>
      <c r="AN325">
        <v>3</v>
      </c>
      <c r="AO325">
        <v>4</v>
      </c>
      <c r="AP325">
        <v>3</v>
      </c>
      <c r="AQ325">
        <v>3</v>
      </c>
      <c r="AR325">
        <v>3</v>
      </c>
      <c r="AS325">
        <v>4</v>
      </c>
      <c r="AT325">
        <v>3</v>
      </c>
      <c r="AU325">
        <v>4</v>
      </c>
      <c r="AV325">
        <v>1</v>
      </c>
      <c r="AW325">
        <v>6</v>
      </c>
      <c r="AX325">
        <v>6</v>
      </c>
      <c r="AY325">
        <v>6</v>
      </c>
      <c r="AZ325">
        <v>6</v>
      </c>
      <c r="BA325">
        <v>5</v>
      </c>
      <c r="BB325">
        <v>5</v>
      </c>
      <c r="BC325">
        <v>6</v>
      </c>
      <c r="BD325">
        <v>5</v>
      </c>
      <c r="BE325">
        <v>5</v>
      </c>
      <c r="BF325">
        <v>6</v>
      </c>
      <c r="BG325">
        <v>6</v>
      </c>
      <c r="BH325">
        <v>5</v>
      </c>
      <c r="BI325">
        <v>5</v>
      </c>
      <c r="BJ325">
        <v>5</v>
      </c>
      <c r="BK325">
        <v>1</v>
      </c>
      <c r="BL325">
        <v>3</v>
      </c>
      <c r="BM325">
        <v>3</v>
      </c>
      <c r="BN325">
        <v>3</v>
      </c>
      <c r="BO325">
        <v>7</v>
      </c>
      <c r="BX325">
        <v>2</v>
      </c>
      <c r="CF325">
        <v>11</v>
      </c>
      <c r="CH325">
        <f t="shared" si="35"/>
        <v>2</v>
      </c>
      <c r="CI325" s="1">
        <f t="shared" si="36"/>
        <v>2.7777777777777777</v>
      </c>
      <c r="CJ325">
        <f t="shared" si="37"/>
        <v>3</v>
      </c>
      <c r="CK325">
        <f t="shared" si="38"/>
        <v>3</v>
      </c>
      <c r="CL325" s="1">
        <f t="shared" si="39"/>
        <v>5.7777777777777777</v>
      </c>
      <c r="CM325" s="1">
        <f t="shared" si="40"/>
        <v>11.555555555555555</v>
      </c>
      <c r="CO325" t="str">
        <f>IF(H325&gt;Tolerances!$C$5, "High Sat", "Low Sat")</f>
        <v>Low Sat</v>
      </c>
      <c r="CP325" t="str">
        <f>IF(CM325&lt;Tolerances!$D$5, "High EL", "Low EL")</f>
        <v>Low EL</v>
      </c>
      <c r="CQ325" t="str">
        <f t="shared" si="41"/>
        <v>Defector</v>
      </c>
      <c r="CR325" t="b">
        <f>IF(AND(CM325&lt;Tolerances!$D$9,'Respondent data Original'!H327&gt;Tolerances!$C$9),"Enthusiast",IF(AND(CM325&gt;Tolerances!$D$10,'Respondent data Original'!H327&lt;Tolerances!$C$10),"Agitator"))</f>
        <v>0</v>
      </c>
    </row>
    <row r="326" spans="1:96">
      <c r="A326">
        <v>361</v>
      </c>
      <c r="B326" t="s">
        <v>70</v>
      </c>
      <c r="C326">
        <v>1</v>
      </c>
      <c r="D326">
        <v>2</v>
      </c>
      <c r="E326">
        <v>13</v>
      </c>
      <c r="F326">
        <v>2</v>
      </c>
      <c r="G326">
        <v>3</v>
      </c>
      <c r="H326">
        <v>7</v>
      </c>
      <c r="J326">
        <v>7</v>
      </c>
      <c r="L326">
        <v>7</v>
      </c>
      <c r="N326">
        <v>7</v>
      </c>
      <c r="P326">
        <v>5</v>
      </c>
      <c r="Q326">
        <v>2</v>
      </c>
      <c r="R326">
        <v>1</v>
      </c>
      <c r="S326">
        <v>1</v>
      </c>
      <c r="T326">
        <v>1</v>
      </c>
      <c r="U326">
        <v>3</v>
      </c>
      <c r="V326">
        <v>1</v>
      </c>
      <c r="W326">
        <v>1</v>
      </c>
      <c r="X326">
        <v>1</v>
      </c>
      <c r="Y326">
        <v>1</v>
      </c>
      <c r="Z326">
        <v>2</v>
      </c>
      <c r="AA326">
        <v>1</v>
      </c>
      <c r="AB326">
        <v>1</v>
      </c>
      <c r="AC326">
        <v>3</v>
      </c>
      <c r="AD326">
        <v>2</v>
      </c>
      <c r="AF326">
        <v>7</v>
      </c>
      <c r="AG326">
        <v>4</v>
      </c>
      <c r="AH326">
        <v>4</v>
      </c>
      <c r="AI326">
        <v>4</v>
      </c>
      <c r="AJ326">
        <v>4</v>
      </c>
      <c r="AK326">
        <v>4</v>
      </c>
      <c r="AL326">
        <v>4</v>
      </c>
      <c r="AM326">
        <v>4</v>
      </c>
      <c r="AN326">
        <v>4</v>
      </c>
      <c r="AO326">
        <v>4</v>
      </c>
      <c r="AP326">
        <v>4</v>
      </c>
      <c r="AQ326">
        <v>4</v>
      </c>
      <c r="AR326">
        <v>4</v>
      </c>
      <c r="AS326">
        <v>4</v>
      </c>
      <c r="AT326">
        <v>4</v>
      </c>
      <c r="AU326">
        <v>4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12</v>
      </c>
      <c r="BG326">
        <v>12</v>
      </c>
      <c r="BH326">
        <v>12</v>
      </c>
      <c r="BI326">
        <v>12</v>
      </c>
      <c r="BJ326">
        <v>12</v>
      </c>
      <c r="BK326">
        <v>1</v>
      </c>
      <c r="BL326">
        <v>4</v>
      </c>
      <c r="BM326">
        <v>3</v>
      </c>
      <c r="BN326">
        <v>2</v>
      </c>
      <c r="BO326">
        <v>10</v>
      </c>
      <c r="BX326">
        <v>1</v>
      </c>
      <c r="BY326">
        <v>3</v>
      </c>
      <c r="CF326">
        <v>14</v>
      </c>
      <c r="CH326">
        <f t="shared" si="35"/>
        <v>1</v>
      </c>
      <c r="CI326" s="1">
        <f t="shared" si="36"/>
        <v>0.5</v>
      </c>
      <c r="CJ326">
        <f t="shared" si="37"/>
        <v>4</v>
      </c>
      <c r="CK326">
        <f t="shared" si="38"/>
        <v>2</v>
      </c>
      <c r="CL326" s="1">
        <f t="shared" si="39"/>
        <v>2.5</v>
      </c>
      <c r="CM326" s="1">
        <f t="shared" si="40"/>
        <v>2.5</v>
      </c>
      <c r="CO326" t="str">
        <f>IF(H326&gt;Tolerances!$C$5, "High Sat", "Low Sat")</f>
        <v>Low Sat</v>
      </c>
      <c r="CP326" t="str">
        <f>IF(CM326&lt;Tolerances!$D$5, "High EL", "Low EL")</f>
        <v>High EL</v>
      </c>
      <c r="CQ326" t="str">
        <f t="shared" si="41"/>
        <v>Hostage</v>
      </c>
      <c r="CR326" t="b">
        <f>IF(AND(CM326&lt;Tolerances!$D$9,'Respondent data Original'!H328&gt;Tolerances!$C$9),"Enthusiast",IF(AND(CM326&gt;Tolerances!$D$10,'Respondent data Original'!H328&lt;Tolerances!$C$10),"Agitator"))</f>
        <v>0</v>
      </c>
    </row>
    <row r="327" spans="1:96">
      <c r="A327">
        <v>362</v>
      </c>
      <c r="B327" t="s">
        <v>70</v>
      </c>
      <c r="C327">
        <v>4</v>
      </c>
      <c r="D327">
        <v>1</v>
      </c>
      <c r="E327">
        <v>13</v>
      </c>
      <c r="F327">
        <v>2</v>
      </c>
      <c r="G327">
        <v>3</v>
      </c>
      <c r="H327">
        <v>9</v>
      </c>
      <c r="J327">
        <v>9</v>
      </c>
      <c r="L327">
        <v>9</v>
      </c>
      <c r="N327">
        <v>8</v>
      </c>
      <c r="P327">
        <v>5</v>
      </c>
      <c r="Q327">
        <v>1</v>
      </c>
      <c r="R327">
        <v>1</v>
      </c>
      <c r="S327">
        <v>1</v>
      </c>
      <c r="T327">
        <v>1</v>
      </c>
      <c r="U327">
        <v>2</v>
      </c>
      <c r="V327">
        <v>2</v>
      </c>
      <c r="W327">
        <v>3</v>
      </c>
      <c r="X327">
        <v>1</v>
      </c>
      <c r="Y327">
        <v>1</v>
      </c>
      <c r="Z327">
        <v>4</v>
      </c>
      <c r="AA327">
        <v>2</v>
      </c>
      <c r="AB327">
        <v>4</v>
      </c>
      <c r="AC327">
        <v>4</v>
      </c>
      <c r="AD327">
        <v>3</v>
      </c>
      <c r="AE327">
        <v>2</v>
      </c>
      <c r="AF327">
        <v>9</v>
      </c>
      <c r="AG327">
        <v>2</v>
      </c>
      <c r="AH327">
        <v>1</v>
      </c>
      <c r="AI327">
        <v>2</v>
      </c>
      <c r="AJ327">
        <v>2</v>
      </c>
      <c r="AK327">
        <v>2</v>
      </c>
      <c r="AL327">
        <v>2</v>
      </c>
      <c r="AM327">
        <v>3</v>
      </c>
      <c r="AN327">
        <v>2</v>
      </c>
      <c r="AO327">
        <v>2</v>
      </c>
      <c r="AP327">
        <v>3</v>
      </c>
      <c r="AQ327">
        <v>2</v>
      </c>
      <c r="AR327">
        <v>3</v>
      </c>
      <c r="AS327">
        <v>4</v>
      </c>
      <c r="AT327">
        <v>1</v>
      </c>
      <c r="AU327">
        <v>3</v>
      </c>
      <c r="AV327">
        <v>1</v>
      </c>
      <c r="AW327">
        <v>6</v>
      </c>
      <c r="AX327">
        <v>7</v>
      </c>
      <c r="AY327">
        <v>9</v>
      </c>
      <c r="AZ327">
        <v>8</v>
      </c>
      <c r="BA327">
        <v>8</v>
      </c>
      <c r="BB327">
        <v>8</v>
      </c>
      <c r="BC327">
        <v>8</v>
      </c>
      <c r="BD327">
        <v>9</v>
      </c>
      <c r="BE327">
        <v>6</v>
      </c>
      <c r="BF327">
        <v>12</v>
      </c>
      <c r="BG327">
        <v>8</v>
      </c>
      <c r="BH327">
        <v>12</v>
      </c>
      <c r="BI327">
        <v>12</v>
      </c>
      <c r="BJ327">
        <v>12</v>
      </c>
      <c r="BK327">
        <v>2</v>
      </c>
      <c r="BL327">
        <v>3</v>
      </c>
      <c r="BM327">
        <v>2</v>
      </c>
      <c r="BN327">
        <v>1</v>
      </c>
      <c r="BO327">
        <v>4</v>
      </c>
      <c r="BX327">
        <v>3</v>
      </c>
      <c r="CF327">
        <v>20</v>
      </c>
      <c r="CH327">
        <f t="shared" si="35"/>
        <v>3</v>
      </c>
      <c r="CI327" s="1">
        <f t="shared" si="36"/>
        <v>3.8333333333333335</v>
      </c>
      <c r="CJ327">
        <f t="shared" si="37"/>
        <v>3</v>
      </c>
      <c r="CK327">
        <f t="shared" si="38"/>
        <v>3</v>
      </c>
      <c r="CL327" s="1">
        <f t="shared" si="39"/>
        <v>6.8333333333333339</v>
      </c>
      <c r="CM327" s="1">
        <f t="shared" si="40"/>
        <v>20.5</v>
      </c>
      <c r="CO327" t="str">
        <f>IF(H327&gt;Tolerances!$C$5, "High Sat", "Low Sat")</f>
        <v>High Sat</v>
      </c>
      <c r="CP327" t="str">
        <f>IF(CM327&lt;Tolerances!$D$5, "High EL", "Low EL")</f>
        <v>Low EL</v>
      </c>
      <c r="CQ327" t="str">
        <f t="shared" si="41"/>
        <v>Mercenary</v>
      </c>
      <c r="CR327" t="b">
        <f>IF(AND(CM327&lt;Tolerances!$D$9,'Respondent data Original'!H329&gt;Tolerances!$C$9),"Enthusiast",IF(AND(CM327&gt;Tolerances!$D$10,'Respondent data Original'!H329&lt;Tolerances!$C$10),"Agitator"))</f>
        <v>0</v>
      </c>
    </row>
    <row r="328" spans="1:96">
      <c r="A328">
        <v>368</v>
      </c>
      <c r="B328" t="s">
        <v>70</v>
      </c>
      <c r="C328">
        <v>3</v>
      </c>
      <c r="D328">
        <v>2</v>
      </c>
      <c r="E328">
        <v>13</v>
      </c>
      <c r="F328">
        <v>2</v>
      </c>
      <c r="G328">
        <v>5</v>
      </c>
      <c r="H328">
        <v>6</v>
      </c>
      <c r="J328">
        <v>7</v>
      </c>
      <c r="L328">
        <v>7</v>
      </c>
      <c r="N328">
        <v>8</v>
      </c>
      <c r="P328">
        <v>6</v>
      </c>
      <c r="Q328">
        <v>1</v>
      </c>
      <c r="R328">
        <v>1</v>
      </c>
      <c r="S328">
        <v>1</v>
      </c>
      <c r="T328">
        <v>1</v>
      </c>
      <c r="U328">
        <v>3</v>
      </c>
      <c r="V328">
        <v>1</v>
      </c>
      <c r="W328">
        <v>3</v>
      </c>
      <c r="X328">
        <v>1</v>
      </c>
      <c r="Y328">
        <v>1</v>
      </c>
      <c r="Z328">
        <v>2</v>
      </c>
      <c r="AA328">
        <v>1</v>
      </c>
      <c r="AB328">
        <v>1</v>
      </c>
      <c r="AC328">
        <v>1</v>
      </c>
      <c r="AD328">
        <v>1</v>
      </c>
      <c r="AE328">
        <v>3</v>
      </c>
      <c r="AF328">
        <v>2</v>
      </c>
      <c r="AG328">
        <v>4</v>
      </c>
      <c r="AH328">
        <v>1</v>
      </c>
      <c r="AI328">
        <v>2</v>
      </c>
      <c r="AJ328">
        <v>3</v>
      </c>
      <c r="AK328">
        <v>3</v>
      </c>
      <c r="AL328">
        <v>3</v>
      </c>
      <c r="AM328">
        <v>5</v>
      </c>
      <c r="AN328">
        <v>2</v>
      </c>
      <c r="AO328">
        <v>2</v>
      </c>
      <c r="AP328">
        <v>4</v>
      </c>
      <c r="AQ328">
        <v>2</v>
      </c>
      <c r="AR328">
        <v>3</v>
      </c>
      <c r="AS328">
        <v>2</v>
      </c>
      <c r="AT328">
        <v>4</v>
      </c>
      <c r="AU328">
        <v>2</v>
      </c>
      <c r="AV328">
        <v>1</v>
      </c>
      <c r="AW328">
        <v>5</v>
      </c>
      <c r="AX328">
        <v>11</v>
      </c>
      <c r="AY328">
        <v>7</v>
      </c>
      <c r="AZ328">
        <v>7</v>
      </c>
      <c r="BA328">
        <v>10</v>
      </c>
      <c r="BB328">
        <v>6</v>
      </c>
      <c r="BC328">
        <v>1</v>
      </c>
      <c r="BD328">
        <v>11</v>
      </c>
      <c r="BE328">
        <v>1</v>
      </c>
      <c r="BF328">
        <v>12</v>
      </c>
      <c r="BG328">
        <v>12</v>
      </c>
      <c r="BH328">
        <v>12</v>
      </c>
      <c r="BI328">
        <v>12</v>
      </c>
      <c r="BJ328">
        <v>12</v>
      </c>
      <c r="BK328">
        <v>1</v>
      </c>
      <c r="BL328">
        <v>3</v>
      </c>
      <c r="BM328">
        <v>3</v>
      </c>
      <c r="BN328">
        <v>3</v>
      </c>
      <c r="BO328">
        <v>10</v>
      </c>
      <c r="BX328">
        <v>1</v>
      </c>
      <c r="BY328">
        <v>6</v>
      </c>
      <c r="BZ328">
        <v>2</v>
      </c>
      <c r="CA328">
        <v>5</v>
      </c>
      <c r="CF328">
        <v>17</v>
      </c>
      <c r="CH328">
        <f t="shared" si="35"/>
        <v>1</v>
      </c>
      <c r="CI328" s="1">
        <f t="shared" si="36"/>
        <v>3.2777777777777777</v>
      </c>
      <c r="CJ328">
        <f t="shared" si="37"/>
        <v>3</v>
      </c>
      <c r="CK328">
        <f t="shared" si="38"/>
        <v>3</v>
      </c>
      <c r="CL328" s="1">
        <f t="shared" si="39"/>
        <v>6.2777777777777777</v>
      </c>
      <c r="CM328" s="1">
        <f t="shared" si="40"/>
        <v>6.2777777777777777</v>
      </c>
      <c r="CO328" t="str">
        <f>IF(H328&gt;Tolerances!$C$5, "High Sat", "Low Sat")</f>
        <v>Low Sat</v>
      </c>
      <c r="CP328" t="str">
        <f>IF(CM328&lt;Tolerances!$D$5, "High EL", "Low EL")</f>
        <v>High EL</v>
      </c>
      <c r="CQ328" t="str">
        <f t="shared" si="41"/>
        <v>Hostage</v>
      </c>
      <c r="CR328" t="b">
        <f>IF(AND(CM328&lt;Tolerances!$D$9,'Respondent data Original'!H335&gt;Tolerances!$C$9),"Enthusiast",IF(AND(CM328&gt;Tolerances!$D$10,'Respondent data Original'!H335&lt;Tolerances!$C$10),"Agitator"))</f>
        <v>0</v>
      </c>
    </row>
    <row r="329" spans="1:96">
      <c r="A329">
        <v>379</v>
      </c>
      <c r="B329" t="s">
        <v>70</v>
      </c>
      <c r="C329">
        <v>1</v>
      </c>
      <c r="D329">
        <v>2</v>
      </c>
      <c r="E329">
        <v>13</v>
      </c>
      <c r="F329">
        <v>2</v>
      </c>
      <c r="G329">
        <v>5</v>
      </c>
      <c r="H329">
        <v>10</v>
      </c>
      <c r="J329">
        <v>11</v>
      </c>
      <c r="L329">
        <v>11</v>
      </c>
      <c r="N329">
        <v>10</v>
      </c>
      <c r="P329">
        <v>6</v>
      </c>
      <c r="Q329">
        <v>2</v>
      </c>
      <c r="R329">
        <v>1</v>
      </c>
      <c r="S329">
        <v>2</v>
      </c>
      <c r="T329">
        <v>2</v>
      </c>
      <c r="U329">
        <v>2</v>
      </c>
      <c r="V329">
        <v>3</v>
      </c>
      <c r="W329">
        <v>1</v>
      </c>
      <c r="X329">
        <v>2</v>
      </c>
      <c r="Y329">
        <v>4</v>
      </c>
      <c r="Z329">
        <v>4</v>
      </c>
      <c r="AA329">
        <v>1</v>
      </c>
      <c r="AB329">
        <v>3</v>
      </c>
      <c r="AC329">
        <v>4</v>
      </c>
      <c r="AD329">
        <v>3</v>
      </c>
      <c r="AE329">
        <v>2</v>
      </c>
      <c r="AF329">
        <v>6</v>
      </c>
      <c r="AG329">
        <v>4</v>
      </c>
      <c r="AH329">
        <v>1</v>
      </c>
      <c r="AI329">
        <v>1</v>
      </c>
      <c r="AJ329">
        <v>1</v>
      </c>
      <c r="AK329">
        <v>1</v>
      </c>
      <c r="AL329">
        <v>2</v>
      </c>
      <c r="AM329">
        <v>1</v>
      </c>
      <c r="AN329">
        <v>1</v>
      </c>
      <c r="AO329">
        <v>3</v>
      </c>
      <c r="AP329">
        <v>2</v>
      </c>
      <c r="AQ329">
        <v>1</v>
      </c>
      <c r="AR329">
        <v>4</v>
      </c>
      <c r="AS329">
        <v>3</v>
      </c>
      <c r="AT329">
        <v>1</v>
      </c>
      <c r="AU329">
        <v>3</v>
      </c>
      <c r="AV329">
        <v>1</v>
      </c>
      <c r="AW329">
        <v>2</v>
      </c>
      <c r="AX329">
        <v>10</v>
      </c>
      <c r="AY329">
        <v>6</v>
      </c>
      <c r="AZ329">
        <v>1</v>
      </c>
      <c r="BA329">
        <v>6</v>
      </c>
      <c r="BB329">
        <v>1</v>
      </c>
      <c r="BC329">
        <v>7</v>
      </c>
      <c r="BD329">
        <v>10</v>
      </c>
      <c r="BE329">
        <v>1</v>
      </c>
      <c r="BF329">
        <v>4</v>
      </c>
      <c r="BG329">
        <v>12</v>
      </c>
      <c r="BH329">
        <v>2</v>
      </c>
      <c r="BI329">
        <v>5</v>
      </c>
      <c r="BJ329">
        <v>12</v>
      </c>
      <c r="BK329">
        <v>1</v>
      </c>
      <c r="BL329">
        <v>4</v>
      </c>
      <c r="BM329">
        <v>2</v>
      </c>
      <c r="BN329">
        <v>2</v>
      </c>
      <c r="BO329">
        <v>10</v>
      </c>
      <c r="BX329">
        <v>1</v>
      </c>
      <c r="BY329">
        <v>7</v>
      </c>
      <c r="BZ329">
        <v>6</v>
      </c>
      <c r="CA329">
        <v>1</v>
      </c>
      <c r="CF329">
        <v>17</v>
      </c>
      <c r="CH329">
        <f t="shared" si="35"/>
        <v>1</v>
      </c>
      <c r="CI329" s="1">
        <f t="shared" si="36"/>
        <v>2.4444444444444446</v>
      </c>
      <c r="CJ329">
        <f t="shared" si="37"/>
        <v>4</v>
      </c>
      <c r="CK329">
        <f t="shared" si="38"/>
        <v>2</v>
      </c>
      <c r="CL329" s="1">
        <f t="shared" si="39"/>
        <v>4.4444444444444446</v>
      </c>
      <c r="CM329" s="1">
        <f t="shared" si="40"/>
        <v>4.4444444444444446</v>
      </c>
      <c r="CO329" t="str">
        <f>IF(H329&gt;Tolerances!$C$5, "High Sat", "Low Sat")</f>
        <v>High Sat</v>
      </c>
      <c r="CP329" t="str">
        <f>IF(CM329&lt;Tolerances!$D$5, "High EL", "Low EL")</f>
        <v>High EL</v>
      </c>
      <c r="CQ329" t="str">
        <f t="shared" si="41"/>
        <v>Loyalist</v>
      </c>
      <c r="CR329" t="str">
        <f>IF(AND(CM329&lt;Tolerances!$D$9,'Respondent data Original'!H344&gt;Tolerances!$C$9),"Enthusiast",IF(AND(CM329&gt;Tolerances!$D$10,'Respondent data Original'!H344&lt;Tolerances!$C$10),"Agitator"))</f>
        <v>Enthusiast</v>
      </c>
    </row>
    <row r="330" spans="1:96">
      <c r="A330">
        <v>384</v>
      </c>
      <c r="B330" t="s">
        <v>70</v>
      </c>
      <c r="C330">
        <v>4</v>
      </c>
      <c r="D330">
        <v>2</v>
      </c>
      <c r="E330">
        <v>13</v>
      </c>
      <c r="F330">
        <v>1</v>
      </c>
      <c r="G330">
        <v>1</v>
      </c>
      <c r="H330">
        <v>4</v>
      </c>
      <c r="J330">
        <v>4</v>
      </c>
      <c r="L330">
        <v>4</v>
      </c>
      <c r="N330">
        <v>2</v>
      </c>
      <c r="P330">
        <v>3</v>
      </c>
      <c r="Q330">
        <v>1</v>
      </c>
      <c r="S330">
        <v>1</v>
      </c>
      <c r="T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2</v>
      </c>
      <c r="AE330">
        <v>1</v>
      </c>
      <c r="AF330">
        <v>1</v>
      </c>
      <c r="AG330">
        <v>3</v>
      </c>
      <c r="AI330">
        <v>2</v>
      </c>
      <c r="AJ330">
        <v>1</v>
      </c>
      <c r="AL330">
        <v>2</v>
      </c>
      <c r="AM330">
        <v>1</v>
      </c>
      <c r="AN330">
        <v>2</v>
      </c>
      <c r="AO330">
        <v>3</v>
      </c>
      <c r="AP330">
        <v>2</v>
      </c>
      <c r="AQ330">
        <v>2</v>
      </c>
      <c r="AR330">
        <v>2</v>
      </c>
      <c r="AS330">
        <v>2</v>
      </c>
      <c r="AU330">
        <v>2</v>
      </c>
      <c r="AV330">
        <v>1</v>
      </c>
      <c r="AW330">
        <v>6</v>
      </c>
      <c r="AX330">
        <v>6</v>
      </c>
      <c r="AY330">
        <v>6</v>
      </c>
      <c r="AZ330">
        <v>11</v>
      </c>
      <c r="BA330">
        <v>3</v>
      </c>
      <c r="BB330">
        <v>10</v>
      </c>
      <c r="BC330">
        <v>3</v>
      </c>
      <c r="BD330">
        <v>1</v>
      </c>
      <c r="BE330">
        <v>10</v>
      </c>
      <c r="BF330">
        <v>12</v>
      </c>
      <c r="BG330">
        <v>12</v>
      </c>
      <c r="BH330">
        <v>12</v>
      </c>
      <c r="BI330">
        <v>12</v>
      </c>
      <c r="BJ330">
        <v>12</v>
      </c>
      <c r="BK330">
        <v>1</v>
      </c>
      <c r="BL330">
        <v>1</v>
      </c>
      <c r="BM330">
        <v>1</v>
      </c>
      <c r="BN330">
        <v>1</v>
      </c>
      <c r="BO330">
        <v>4</v>
      </c>
      <c r="BP330">
        <v>8</v>
      </c>
      <c r="BQ330">
        <v>5</v>
      </c>
      <c r="BR330">
        <v>2</v>
      </c>
      <c r="BS330">
        <v>6</v>
      </c>
      <c r="BX330">
        <v>2</v>
      </c>
      <c r="CF330">
        <v>12</v>
      </c>
      <c r="CH330">
        <f t="shared" si="35"/>
        <v>2</v>
      </c>
      <c r="CI330" s="1">
        <f t="shared" si="36"/>
        <v>3.1111111111111112</v>
      </c>
      <c r="CJ330">
        <f t="shared" si="37"/>
        <v>1</v>
      </c>
      <c r="CK330">
        <f t="shared" si="38"/>
        <v>5</v>
      </c>
      <c r="CL330" s="1">
        <f t="shared" si="39"/>
        <v>8.1111111111111107</v>
      </c>
      <c r="CM330" s="1">
        <f t="shared" si="40"/>
        <v>16.222222222222221</v>
      </c>
      <c r="CO330" t="str">
        <f>IF(H330&gt;Tolerances!$C$5, "High Sat", "Low Sat")</f>
        <v>Low Sat</v>
      </c>
      <c r="CP330" t="str">
        <f>IF(CM330&lt;Tolerances!$D$5, "High EL", "Low EL")</f>
        <v>Low EL</v>
      </c>
      <c r="CQ330" t="str">
        <f t="shared" si="41"/>
        <v>Defector</v>
      </c>
      <c r="CR330" t="b">
        <f>IF(AND(CM330&lt;Tolerances!$D$9,'Respondent data Original'!H349&gt;Tolerances!$C$9),"Enthusiast",IF(AND(CM330&gt;Tolerances!$D$10,'Respondent data Original'!H349&lt;Tolerances!$C$10),"Agitator"))</f>
        <v>0</v>
      </c>
    </row>
    <row r="331" spans="1:96">
      <c r="A331">
        <v>385</v>
      </c>
      <c r="B331" t="s">
        <v>70</v>
      </c>
      <c r="C331">
        <v>4</v>
      </c>
      <c r="D331">
        <v>1</v>
      </c>
      <c r="E331">
        <v>13</v>
      </c>
      <c r="F331">
        <v>2</v>
      </c>
      <c r="G331">
        <v>5</v>
      </c>
      <c r="H331">
        <v>9</v>
      </c>
      <c r="J331">
        <v>9</v>
      </c>
      <c r="L331">
        <v>8</v>
      </c>
      <c r="N331">
        <v>6</v>
      </c>
      <c r="P331">
        <v>6</v>
      </c>
      <c r="Q331">
        <v>2</v>
      </c>
      <c r="R331">
        <v>1</v>
      </c>
      <c r="S331">
        <v>1</v>
      </c>
      <c r="T331">
        <v>3</v>
      </c>
      <c r="U331">
        <v>5</v>
      </c>
      <c r="V331">
        <v>3</v>
      </c>
      <c r="W331">
        <v>4</v>
      </c>
      <c r="X331">
        <v>1</v>
      </c>
      <c r="Y331">
        <v>2</v>
      </c>
      <c r="Z331">
        <v>4</v>
      </c>
      <c r="AA331">
        <v>2</v>
      </c>
      <c r="AB331">
        <v>3</v>
      </c>
      <c r="AC331">
        <v>4</v>
      </c>
      <c r="AD331">
        <v>4</v>
      </c>
      <c r="AE331">
        <v>4</v>
      </c>
      <c r="AF331">
        <v>2</v>
      </c>
      <c r="AG331">
        <v>2</v>
      </c>
      <c r="AH331">
        <v>2</v>
      </c>
      <c r="AI331">
        <v>2</v>
      </c>
      <c r="AJ331">
        <v>2</v>
      </c>
      <c r="AK331">
        <v>3</v>
      </c>
      <c r="AL331">
        <v>4</v>
      </c>
      <c r="AM331">
        <v>5</v>
      </c>
      <c r="AN331">
        <v>2</v>
      </c>
      <c r="AO331">
        <v>3</v>
      </c>
      <c r="AP331">
        <v>3</v>
      </c>
      <c r="AQ331">
        <v>4</v>
      </c>
      <c r="AR331">
        <v>5</v>
      </c>
      <c r="AS331">
        <v>4</v>
      </c>
      <c r="AT331">
        <v>4</v>
      </c>
      <c r="AU331">
        <v>3</v>
      </c>
      <c r="AV331">
        <v>1</v>
      </c>
      <c r="AW331">
        <v>6</v>
      </c>
      <c r="AX331">
        <v>8</v>
      </c>
      <c r="AY331">
        <v>7</v>
      </c>
      <c r="AZ331">
        <v>6</v>
      </c>
      <c r="BA331">
        <v>7</v>
      </c>
      <c r="BB331">
        <v>6</v>
      </c>
      <c r="BC331">
        <v>5</v>
      </c>
      <c r="BD331">
        <v>11</v>
      </c>
      <c r="BE331">
        <v>1</v>
      </c>
      <c r="BF331">
        <v>3</v>
      </c>
      <c r="BG331">
        <v>12</v>
      </c>
      <c r="BH331">
        <v>10</v>
      </c>
      <c r="BI331">
        <v>12</v>
      </c>
      <c r="BJ331">
        <v>12</v>
      </c>
      <c r="BK331">
        <v>4</v>
      </c>
      <c r="BL331">
        <v>4</v>
      </c>
      <c r="BM331">
        <v>3</v>
      </c>
      <c r="BN331">
        <v>4</v>
      </c>
      <c r="BO331">
        <v>6</v>
      </c>
      <c r="BP331">
        <v>2</v>
      </c>
      <c r="BX331">
        <v>1</v>
      </c>
      <c r="BY331">
        <v>6</v>
      </c>
      <c r="BZ331">
        <v>2</v>
      </c>
      <c r="CA331">
        <v>7</v>
      </c>
      <c r="CF331">
        <v>17</v>
      </c>
      <c r="CH331">
        <f t="shared" si="35"/>
        <v>1</v>
      </c>
      <c r="CI331" s="1">
        <f t="shared" si="36"/>
        <v>3.1666666666666665</v>
      </c>
      <c r="CJ331">
        <f t="shared" si="37"/>
        <v>4</v>
      </c>
      <c r="CK331">
        <f t="shared" si="38"/>
        <v>2</v>
      </c>
      <c r="CL331" s="1">
        <f t="shared" si="39"/>
        <v>5.1666666666666661</v>
      </c>
      <c r="CM331" s="1">
        <f t="shared" si="40"/>
        <v>5.1666666666666661</v>
      </c>
      <c r="CO331" t="str">
        <f>IF(H331&gt;Tolerances!$C$5, "High Sat", "Low Sat")</f>
        <v>High Sat</v>
      </c>
      <c r="CP331" t="str">
        <f>IF(CM331&lt;Tolerances!$D$5, "High EL", "Low EL")</f>
        <v>High EL</v>
      </c>
      <c r="CQ331" t="str">
        <f t="shared" si="41"/>
        <v>Loyalist</v>
      </c>
      <c r="CR331" t="b">
        <f>IF(AND(CM331&lt;Tolerances!$D$9,'Respondent data Original'!H350&gt;Tolerances!$C$9),"Enthusiast",IF(AND(CM331&gt;Tolerances!$D$10,'Respondent data Original'!H350&lt;Tolerances!$C$10),"Agitator"))</f>
        <v>0</v>
      </c>
    </row>
    <row r="332" spans="1:96">
      <c r="A332">
        <v>387</v>
      </c>
      <c r="B332" t="s">
        <v>70</v>
      </c>
      <c r="C332">
        <v>2</v>
      </c>
      <c r="D332">
        <v>2</v>
      </c>
      <c r="E332">
        <v>13</v>
      </c>
      <c r="F332">
        <v>2</v>
      </c>
      <c r="G332">
        <v>4</v>
      </c>
      <c r="H332">
        <v>8</v>
      </c>
      <c r="J332">
        <v>8</v>
      </c>
      <c r="L332">
        <v>9</v>
      </c>
      <c r="N332">
        <v>8</v>
      </c>
      <c r="P332">
        <v>3</v>
      </c>
      <c r="Q332">
        <v>1</v>
      </c>
      <c r="R332">
        <v>3</v>
      </c>
      <c r="S332">
        <v>2</v>
      </c>
      <c r="T332">
        <v>2</v>
      </c>
      <c r="U332">
        <v>3</v>
      </c>
      <c r="V332">
        <v>2</v>
      </c>
      <c r="W332">
        <v>3</v>
      </c>
      <c r="X332">
        <v>1</v>
      </c>
      <c r="Y332">
        <v>3</v>
      </c>
      <c r="Z332">
        <v>3</v>
      </c>
      <c r="AA332">
        <v>3</v>
      </c>
      <c r="AB332">
        <v>3</v>
      </c>
      <c r="AC332">
        <v>3</v>
      </c>
      <c r="AD332">
        <v>4</v>
      </c>
      <c r="AE332">
        <v>3</v>
      </c>
      <c r="AF332">
        <v>8</v>
      </c>
      <c r="AG332">
        <v>2</v>
      </c>
      <c r="AH332">
        <v>2</v>
      </c>
      <c r="AI332">
        <v>3</v>
      </c>
      <c r="AJ332">
        <v>3</v>
      </c>
      <c r="AK332">
        <v>3</v>
      </c>
      <c r="AL332">
        <v>3</v>
      </c>
      <c r="AM332">
        <v>3</v>
      </c>
      <c r="AN332">
        <v>2</v>
      </c>
      <c r="AO332">
        <v>3</v>
      </c>
      <c r="AP332">
        <v>3</v>
      </c>
      <c r="AQ332">
        <v>2</v>
      </c>
      <c r="AR332">
        <v>3</v>
      </c>
      <c r="AS332">
        <v>3</v>
      </c>
      <c r="AT332">
        <v>3</v>
      </c>
      <c r="AU332">
        <v>3</v>
      </c>
      <c r="AV332">
        <v>2</v>
      </c>
      <c r="AW332">
        <v>4</v>
      </c>
      <c r="AX332">
        <v>10</v>
      </c>
      <c r="AY332">
        <v>11</v>
      </c>
      <c r="AZ332">
        <v>8</v>
      </c>
      <c r="BA332">
        <v>8</v>
      </c>
      <c r="BB332">
        <v>3</v>
      </c>
      <c r="BC332">
        <v>6</v>
      </c>
      <c r="BD332">
        <v>8</v>
      </c>
      <c r="BE332">
        <v>1</v>
      </c>
      <c r="BF332">
        <v>12</v>
      </c>
      <c r="BG332">
        <v>8</v>
      </c>
      <c r="BH332">
        <v>12</v>
      </c>
      <c r="BI332">
        <v>12</v>
      </c>
      <c r="BJ332">
        <v>12</v>
      </c>
      <c r="BK332">
        <v>1</v>
      </c>
      <c r="BL332">
        <v>1</v>
      </c>
      <c r="BM332">
        <v>1</v>
      </c>
      <c r="BN332">
        <v>1</v>
      </c>
      <c r="BO332">
        <v>7</v>
      </c>
      <c r="BP332">
        <v>2</v>
      </c>
      <c r="BQ332">
        <v>4</v>
      </c>
      <c r="BR332">
        <v>5</v>
      </c>
      <c r="BS332">
        <v>6</v>
      </c>
      <c r="BX332">
        <v>3</v>
      </c>
      <c r="CF332">
        <v>15</v>
      </c>
      <c r="CH332">
        <f t="shared" si="35"/>
        <v>3</v>
      </c>
      <c r="CI332" s="1">
        <f t="shared" si="36"/>
        <v>3.2777777777777777</v>
      </c>
      <c r="CJ332">
        <f t="shared" si="37"/>
        <v>1</v>
      </c>
      <c r="CK332">
        <f t="shared" si="38"/>
        <v>5</v>
      </c>
      <c r="CL332" s="1">
        <f t="shared" si="39"/>
        <v>8.2777777777777786</v>
      </c>
      <c r="CM332" s="1">
        <f t="shared" si="40"/>
        <v>24.833333333333336</v>
      </c>
      <c r="CO332" t="str">
        <f>IF(H332&gt;Tolerances!$C$5, "High Sat", "Low Sat")</f>
        <v>High Sat</v>
      </c>
      <c r="CP332" t="str">
        <f>IF(CM332&lt;Tolerances!$D$5, "High EL", "Low EL")</f>
        <v>Low EL</v>
      </c>
      <c r="CQ332" t="str">
        <f t="shared" si="41"/>
        <v>Mercenary</v>
      </c>
      <c r="CR332" t="b">
        <f>IF(AND(CM332&lt;Tolerances!$D$9,'Respondent data Original'!H352&gt;Tolerances!$C$9),"Enthusiast",IF(AND(CM332&gt;Tolerances!$D$10,'Respondent data Original'!H352&lt;Tolerances!$C$10),"Agitator"))</f>
        <v>0</v>
      </c>
    </row>
    <row r="333" spans="1:96">
      <c r="A333">
        <v>394</v>
      </c>
      <c r="B333" t="s">
        <v>70</v>
      </c>
      <c r="C333">
        <v>1</v>
      </c>
      <c r="D333">
        <v>2</v>
      </c>
      <c r="E333">
        <v>13</v>
      </c>
      <c r="F333">
        <v>2</v>
      </c>
      <c r="G333">
        <v>6</v>
      </c>
      <c r="H333">
        <v>1</v>
      </c>
      <c r="J333">
        <v>2</v>
      </c>
      <c r="L333">
        <v>2</v>
      </c>
      <c r="N333">
        <v>3</v>
      </c>
      <c r="P333">
        <v>4</v>
      </c>
      <c r="Q333">
        <v>2</v>
      </c>
      <c r="R333">
        <v>2</v>
      </c>
      <c r="S333">
        <v>2</v>
      </c>
      <c r="T333">
        <v>2</v>
      </c>
      <c r="U333">
        <v>3</v>
      </c>
      <c r="V333">
        <v>1</v>
      </c>
      <c r="W333">
        <v>2</v>
      </c>
      <c r="X333">
        <v>1</v>
      </c>
      <c r="Y333">
        <v>3</v>
      </c>
      <c r="Z333">
        <v>4</v>
      </c>
      <c r="AA333">
        <v>2</v>
      </c>
      <c r="AB333">
        <v>1</v>
      </c>
      <c r="AC333">
        <v>2</v>
      </c>
      <c r="AD333">
        <v>4</v>
      </c>
      <c r="AE333">
        <v>3</v>
      </c>
      <c r="AF333">
        <v>1</v>
      </c>
      <c r="AG333">
        <v>5</v>
      </c>
      <c r="AH333">
        <v>3</v>
      </c>
      <c r="AI333">
        <v>3</v>
      </c>
      <c r="AJ333">
        <v>4</v>
      </c>
      <c r="AK333">
        <v>4</v>
      </c>
      <c r="AL333">
        <v>5</v>
      </c>
      <c r="AM333">
        <v>5</v>
      </c>
      <c r="AN333">
        <v>5</v>
      </c>
      <c r="AO333">
        <v>4</v>
      </c>
      <c r="AQ333">
        <v>5</v>
      </c>
      <c r="AR333">
        <v>5</v>
      </c>
      <c r="AS333">
        <v>5</v>
      </c>
      <c r="AT333">
        <v>5</v>
      </c>
      <c r="AU333">
        <v>5</v>
      </c>
      <c r="AV333">
        <v>3</v>
      </c>
      <c r="AW333">
        <v>6</v>
      </c>
      <c r="AX333">
        <v>9</v>
      </c>
      <c r="AY333">
        <v>10</v>
      </c>
      <c r="AZ333">
        <v>9</v>
      </c>
      <c r="BA333">
        <v>10</v>
      </c>
      <c r="BB333">
        <v>7</v>
      </c>
      <c r="BC333">
        <v>5</v>
      </c>
      <c r="BD333">
        <v>11</v>
      </c>
      <c r="BE333">
        <v>1</v>
      </c>
      <c r="BF333">
        <v>11</v>
      </c>
      <c r="BG333">
        <v>6</v>
      </c>
      <c r="BH333">
        <v>12</v>
      </c>
      <c r="BI333">
        <v>12</v>
      </c>
      <c r="BJ333">
        <v>11</v>
      </c>
      <c r="BK333">
        <v>2</v>
      </c>
      <c r="BL333">
        <v>3</v>
      </c>
      <c r="BM333">
        <v>2</v>
      </c>
      <c r="BN333">
        <v>1</v>
      </c>
      <c r="BO333">
        <v>7</v>
      </c>
      <c r="BP333">
        <v>5</v>
      </c>
      <c r="BQ333">
        <v>2</v>
      </c>
      <c r="BR333">
        <v>3</v>
      </c>
      <c r="BS333">
        <v>6</v>
      </c>
      <c r="BT333">
        <v>4</v>
      </c>
      <c r="BX333">
        <v>1</v>
      </c>
      <c r="BY333">
        <v>8</v>
      </c>
      <c r="CF333">
        <v>17</v>
      </c>
      <c r="CH333">
        <f t="shared" si="35"/>
        <v>1</v>
      </c>
      <c r="CI333" s="1">
        <f t="shared" si="36"/>
        <v>3.7777777777777777</v>
      </c>
      <c r="CJ333">
        <f t="shared" si="37"/>
        <v>3</v>
      </c>
      <c r="CK333">
        <f t="shared" si="38"/>
        <v>3</v>
      </c>
      <c r="CL333" s="1">
        <f t="shared" si="39"/>
        <v>6.7777777777777777</v>
      </c>
      <c r="CM333" s="1">
        <f t="shared" si="40"/>
        <v>6.7777777777777777</v>
      </c>
      <c r="CO333" t="str">
        <f>IF(H333&gt;Tolerances!$C$5, "High Sat", "Low Sat")</f>
        <v>Low Sat</v>
      </c>
      <c r="CP333" t="str">
        <f>IF(CM333&lt;Tolerances!$D$5, "High EL", "Low EL")</f>
        <v>High EL</v>
      </c>
      <c r="CQ333" t="str">
        <f t="shared" si="41"/>
        <v>Hostage</v>
      </c>
      <c r="CR333" t="b">
        <f>IF(AND(CM333&lt;Tolerances!$D$9,'Respondent data Original'!H357&gt;Tolerances!$C$9),"Enthusiast",IF(AND(CM333&gt;Tolerances!$D$10,'Respondent data Original'!H357&lt;Tolerances!$C$10),"Agitator"))</f>
        <v>0</v>
      </c>
    </row>
    <row r="334" spans="1:96">
      <c r="A334">
        <v>395</v>
      </c>
      <c r="B334" t="s">
        <v>70</v>
      </c>
      <c r="C334">
        <v>5</v>
      </c>
      <c r="D334">
        <v>2</v>
      </c>
      <c r="E334">
        <v>13</v>
      </c>
      <c r="F334">
        <v>2</v>
      </c>
      <c r="G334">
        <v>1</v>
      </c>
      <c r="H334">
        <v>10</v>
      </c>
      <c r="J334">
        <v>10</v>
      </c>
      <c r="L334">
        <v>9</v>
      </c>
      <c r="N334">
        <v>8</v>
      </c>
      <c r="P334">
        <v>6</v>
      </c>
      <c r="Q334">
        <v>1</v>
      </c>
      <c r="S334">
        <v>2</v>
      </c>
      <c r="T334">
        <v>3</v>
      </c>
      <c r="U334">
        <v>4</v>
      </c>
      <c r="V334">
        <v>2</v>
      </c>
      <c r="W334">
        <v>4</v>
      </c>
      <c r="X334">
        <v>2</v>
      </c>
      <c r="Y334">
        <v>2</v>
      </c>
      <c r="Z334">
        <v>3</v>
      </c>
      <c r="AA334">
        <v>3</v>
      </c>
      <c r="AB334">
        <v>2</v>
      </c>
      <c r="AC334">
        <v>3</v>
      </c>
      <c r="AE334">
        <v>4</v>
      </c>
      <c r="AF334">
        <v>2</v>
      </c>
      <c r="AG334">
        <v>3</v>
      </c>
      <c r="AI334">
        <v>2</v>
      </c>
      <c r="AJ334">
        <v>2</v>
      </c>
      <c r="AL334">
        <v>3</v>
      </c>
      <c r="AN334">
        <v>2</v>
      </c>
      <c r="AO334">
        <v>2</v>
      </c>
      <c r="AP334">
        <v>2</v>
      </c>
      <c r="AQ334">
        <v>4</v>
      </c>
      <c r="AS334">
        <v>4</v>
      </c>
      <c r="AV334">
        <v>2</v>
      </c>
      <c r="AW334">
        <v>9</v>
      </c>
      <c r="AX334">
        <v>9</v>
      </c>
      <c r="AY334">
        <v>10</v>
      </c>
      <c r="AZ334">
        <v>9</v>
      </c>
      <c r="BA334">
        <v>9</v>
      </c>
      <c r="BB334">
        <v>10</v>
      </c>
      <c r="BC334">
        <v>3</v>
      </c>
      <c r="BD334">
        <v>11</v>
      </c>
      <c r="BE334">
        <v>3</v>
      </c>
      <c r="BF334">
        <v>12</v>
      </c>
      <c r="BG334">
        <v>12</v>
      </c>
      <c r="BH334">
        <v>12</v>
      </c>
      <c r="BI334">
        <v>12</v>
      </c>
      <c r="BJ334">
        <v>12</v>
      </c>
      <c r="BK334">
        <v>1</v>
      </c>
      <c r="BL334">
        <v>3</v>
      </c>
      <c r="BM334">
        <v>2</v>
      </c>
      <c r="BN334">
        <v>2</v>
      </c>
      <c r="BO334">
        <v>5</v>
      </c>
      <c r="BP334">
        <v>6</v>
      </c>
      <c r="BX334">
        <v>1</v>
      </c>
      <c r="BY334">
        <v>8</v>
      </c>
      <c r="CF334">
        <v>21</v>
      </c>
      <c r="CH334">
        <f t="shared" si="35"/>
        <v>1</v>
      </c>
      <c r="CI334" s="1">
        <f t="shared" si="36"/>
        <v>4.0555555555555554</v>
      </c>
      <c r="CJ334">
        <f t="shared" si="37"/>
        <v>3</v>
      </c>
      <c r="CK334">
        <f t="shared" si="38"/>
        <v>3</v>
      </c>
      <c r="CL334" s="1">
        <f t="shared" si="39"/>
        <v>7.0555555555555554</v>
      </c>
      <c r="CM334" s="1">
        <f t="shared" si="40"/>
        <v>7.0555555555555554</v>
      </c>
      <c r="CO334" t="str">
        <f>IF(H334&gt;Tolerances!$C$5, "High Sat", "Low Sat")</f>
        <v>High Sat</v>
      </c>
      <c r="CP334" t="str">
        <f>IF(CM334&lt;Tolerances!$D$5, "High EL", "Low EL")</f>
        <v>High EL</v>
      </c>
      <c r="CQ334" t="str">
        <f t="shared" si="41"/>
        <v>Loyalist</v>
      </c>
      <c r="CR334" t="b">
        <f>IF(AND(CM334&lt;Tolerances!$D$9,'Respondent data Original'!H358&gt;Tolerances!$C$9),"Enthusiast",IF(AND(CM334&gt;Tolerances!$D$10,'Respondent data Original'!H358&lt;Tolerances!$C$10),"Agitator"))</f>
        <v>0</v>
      </c>
    </row>
    <row r="335" spans="1:96">
      <c r="A335">
        <v>396</v>
      </c>
      <c r="B335" t="s">
        <v>70</v>
      </c>
      <c r="C335">
        <v>4</v>
      </c>
      <c r="D335">
        <v>2</v>
      </c>
      <c r="E335">
        <v>13</v>
      </c>
      <c r="F335">
        <v>1</v>
      </c>
      <c r="G335">
        <v>1</v>
      </c>
      <c r="H335">
        <v>10</v>
      </c>
      <c r="J335">
        <v>10</v>
      </c>
      <c r="L335">
        <v>10</v>
      </c>
      <c r="N335">
        <v>9</v>
      </c>
      <c r="P335">
        <v>6</v>
      </c>
      <c r="Q335">
        <v>1</v>
      </c>
      <c r="R335">
        <v>5</v>
      </c>
      <c r="S335">
        <v>1</v>
      </c>
      <c r="T335">
        <v>2</v>
      </c>
      <c r="U335">
        <v>4</v>
      </c>
      <c r="V335">
        <v>2</v>
      </c>
      <c r="W335">
        <v>4</v>
      </c>
      <c r="X335">
        <v>1</v>
      </c>
      <c r="Y335">
        <v>2</v>
      </c>
      <c r="Z335">
        <v>2</v>
      </c>
      <c r="AA335">
        <v>1</v>
      </c>
      <c r="AB335">
        <v>2</v>
      </c>
      <c r="AC335">
        <v>3</v>
      </c>
      <c r="AD335">
        <v>3</v>
      </c>
      <c r="AE335">
        <v>3</v>
      </c>
      <c r="AF335">
        <v>4</v>
      </c>
      <c r="AG335">
        <v>3</v>
      </c>
      <c r="AI335">
        <v>2</v>
      </c>
      <c r="AJ335">
        <v>4</v>
      </c>
      <c r="AK335">
        <v>3</v>
      </c>
      <c r="AL335">
        <v>2</v>
      </c>
      <c r="AM335">
        <v>4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3</v>
      </c>
      <c r="AT335">
        <v>3</v>
      </c>
      <c r="AU335">
        <v>3</v>
      </c>
      <c r="AV335">
        <v>1</v>
      </c>
      <c r="AW335">
        <v>6</v>
      </c>
      <c r="AX335">
        <v>9</v>
      </c>
      <c r="AY335">
        <v>6</v>
      </c>
      <c r="AZ335">
        <v>8</v>
      </c>
      <c r="BA335">
        <v>6</v>
      </c>
      <c r="BB335">
        <v>6</v>
      </c>
      <c r="BC335">
        <v>4</v>
      </c>
      <c r="BD335">
        <v>9</v>
      </c>
      <c r="BE335">
        <v>2</v>
      </c>
      <c r="BF335">
        <v>3</v>
      </c>
      <c r="BG335">
        <v>3</v>
      </c>
      <c r="BH335">
        <v>12</v>
      </c>
      <c r="BI335">
        <v>12</v>
      </c>
      <c r="BJ335">
        <v>12</v>
      </c>
      <c r="BK335">
        <v>2</v>
      </c>
      <c r="BL335">
        <v>4</v>
      </c>
      <c r="BM335">
        <v>4</v>
      </c>
      <c r="BN335">
        <v>4</v>
      </c>
      <c r="BO335">
        <v>9</v>
      </c>
      <c r="BX335">
        <v>1</v>
      </c>
      <c r="BY335">
        <v>6</v>
      </c>
      <c r="BZ335">
        <v>5</v>
      </c>
      <c r="CA335">
        <v>3</v>
      </c>
      <c r="CF335">
        <v>15</v>
      </c>
      <c r="CH335">
        <f t="shared" si="35"/>
        <v>1</v>
      </c>
      <c r="CI335" s="1">
        <f t="shared" si="36"/>
        <v>3.1111111111111112</v>
      </c>
      <c r="CJ335">
        <f t="shared" si="37"/>
        <v>4</v>
      </c>
      <c r="CK335">
        <f t="shared" si="38"/>
        <v>2</v>
      </c>
      <c r="CL335" s="1">
        <f t="shared" si="39"/>
        <v>5.1111111111111107</v>
      </c>
      <c r="CM335" s="1">
        <f t="shared" si="40"/>
        <v>5.1111111111111107</v>
      </c>
      <c r="CO335" t="str">
        <f>IF(H335&gt;Tolerances!$C$5, "High Sat", "Low Sat")</f>
        <v>High Sat</v>
      </c>
      <c r="CP335" t="str">
        <f>IF(CM335&lt;Tolerances!$D$5, "High EL", "Low EL")</f>
        <v>High EL</v>
      </c>
      <c r="CQ335" t="str">
        <f t="shared" si="41"/>
        <v>Loyalist</v>
      </c>
      <c r="CR335" t="b">
        <f>IF(AND(CM335&lt;Tolerances!$D$9,'Respondent data Original'!H359&gt;Tolerances!$C$9),"Enthusiast",IF(AND(CM335&gt;Tolerances!$D$10,'Respondent data Original'!H359&lt;Tolerances!$C$10),"Agitator"))</f>
        <v>0</v>
      </c>
    </row>
    <row r="336" spans="1:96">
      <c r="A336">
        <v>402</v>
      </c>
      <c r="B336" t="s">
        <v>70</v>
      </c>
      <c r="C336">
        <v>2</v>
      </c>
      <c r="D336">
        <v>2</v>
      </c>
      <c r="E336">
        <v>13</v>
      </c>
      <c r="F336">
        <v>2</v>
      </c>
      <c r="G336">
        <v>1</v>
      </c>
      <c r="H336">
        <v>9</v>
      </c>
      <c r="J336">
        <v>10</v>
      </c>
      <c r="L336">
        <v>10</v>
      </c>
      <c r="N336">
        <v>10</v>
      </c>
      <c r="P336">
        <v>6</v>
      </c>
      <c r="Q336">
        <v>1</v>
      </c>
      <c r="R336">
        <v>2</v>
      </c>
      <c r="S336">
        <v>1</v>
      </c>
      <c r="T336">
        <v>3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2</v>
      </c>
      <c r="AF336">
        <v>1</v>
      </c>
      <c r="AG336">
        <v>1</v>
      </c>
      <c r="AI336">
        <v>1</v>
      </c>
      <c r="AJ336">
        <v>1</v>
      </c>
      <c r="AK336">
        <v>2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3</v>
      </c>
      <c r="AX336">
        <v>9</v>
      </c>
      <c r="AY336">
        <v>8</v>
      </c>
      <c r="AZ336">
        <v>5</v>
      </c>
      <c r="BA336">
        <v>9</v>
      </c>
      <c r="BB336">
        <v>5</v>
      </c>
      <c r="BC336">
        <v>1</v>
      </c>
      <c r="BD336">
        <v>11</v>
      </c>
      <c r="BE336">
        <v>1</v>
      </c>
      <c r="BF336">
        <v>12</v>
      </c>
      <c r="BG336">
        <v>12</v>
      </c>
      <c r="BH336">
        <v>12</v>
      </c>
      <c r="BI336">
        <v>12</v>
      </c>
      <c r="BJ336">
        <v>12</v>
      </c>
      <c r="BK336">
        <v>1</v>
      </c>
      <c r="BN336">
        <v>5</v>
      </c>
      <c r="BO336">
        <v>7</v>
      </c>
      <c r="BP336">
        <v>4</v>
      </c>
      <c r="BQ336">
        <v>5</v>
      </c>
      <c r="BX336">
        <v>1</v>
      </c>
      <c r="BY336">
        <v>3</v>
      </c>
      <c r="BZ336">
        <v>6</v>
      </c>
      <c r="CF336">
        <v>21</v>
      </c>
      <c r="CH336">
        <f t="shared" si="35"/>
        <v>1</v>
      </c>
      <c r="CI336" s="1">
        <f t="shared" si="36"/>
        <v>2.8888888888888888</v>
      </c>
      <c r="CJ336">
        <f t="shared" si="37"/>
        <v>0</v>
      </c>
      <c r="CK336">
        <f t="shared" si="38"/>
        <v>5</v>
      </c>
      <c r="CL336" s="1">
        <f t="shared" si="39"/>
        <v>7.8888888888888893</v>
      </c>
      <c r="CM336" s="1">
        <f t="shared" si="40"/>
        <v>7.8888888888888893</v>
      </c>
      <c r="CO336" t="str">
        <f>IF(H336&gt;Tolerances!$C$5, "High Sat", "Low Sat")</f>
        <v>High Sat</v>
      </c>
      <c r="CP336" t="str">
        <f>IF(CM336&lt;Tolerances!$D$5, "High EL", "Low EL")</f>
        <v>High EL</v>
      </c>
      <c r="CQ336" t="str">
        <f t="shared" si="41"/>
        <v>Loyalist</v>
      </c>
      <c r="CR336" t="b">
        <f>IF(AND(CM336&lt;Tolerances!$D$9,'Respondent data Original'!H364&gt;Tolerances!$C$9),"Enthusiast",IF(AND(CM336&gt;Tolerances!$D$10,'Respondent data Original'!H364&lt;Tolerances!$C$10),"Agitator"))</f>
        <v>0</v>
      </c>
    </row>
    <row r="337" spans="1:96">
      <c r="A337">
        <v>407</v>
      </c>
      <c r="B337" t="s">
        <v>70</v>
      </c>
      <c r="C337">
        <v>3</v>
      </c>
      <c r="D337">
        <v>2</v>
      </c>
      <c r="E337">
        <v>13</v>
      </c>
      <c r="F337">
        <v>2</v>
      </c>
      <c r="G337">
        <v>4</v>
      </c>
      <c r="H337">
        <v>11</v>
      </c>
      <c r="J337">
        <v>11</v>
      </c>
      <c r="L337">
        <v>11</v>
      </c>
      <c r="N337">
        <v>11</v>
      </c>
      <c r="P337">
        <v>6</v>
      </c>
      <c r="Q337">
        <v>1</v>
      </c>
      <c r="S337">
        <v>1</v>
      </c>
      <c r="T337">
        <v>1</v>
      </c>
      <c r="U337">
        <v>5</v>
      </c>
      <c r="V337">
        <v>1</v>
      </c>
      <c r="W337">
        <v>3</v>
      </c>
      <c r="X337">
        <v>1</v>
      </c>
      <c r="Y337">
        <v>2</v>
      </c>
      <c r="Z337">
        <v>2</v>
      </c>
      <c r="AA337">
        <v>1</v>
      </c>
      <c r="AB337">
        <v>3</v>
      </c>
      <c r="AC337">
        <v>3</v>
      </c>
      <c r="AD337">
        <v>3</v>
      </c>
      <c r="AE337">
        <v>3</v>
      </c>
      <c r="AF337">
        <v>2</v>
      </c>
      <c r="AG337">
        <v>1</v>
      </c>
      <c r="AI337">
        <v>1</v>
      </c>
      <c r="AJ337">
        <v>2</v>
      </c>
      <c r="AK337">
        <v>2</v>
      </c>
      <c r="AL337">
        <v>1</v>
      </c>
      <c r="AM337">
        <v>2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2</v>
      </c>
      <c r="AT337">
        <v>2</v>
      </c>
      <c r="AU337">
        <v>2</v>
      </c>
      <c r="AV337">
        <v>1</v>
      </c>
      <c r="AW337">
        <v>6</v>
      </c>
      <c r="AX337">
        <v>6</v>
      </c>
      <c r="AY337">
        <v>6</v>
      </c>
      <c r="AZ337">
        <v>6</v>
      </c>
      <c r="BA337">
        <v>6</v>
      </c>
      <c r="BB337">
        <v>1</v>
      </c>
      <c r="BC337">
        <v>2</v>
      </c>
      <c r="BD337">
        <v>9</v>
      </c>
      <c r="BE337">
        <v>1</v>
      </c>
      <c r="BF337">
        <v>12</v>
      </c>
      <c r="BG337">
        <v>12</v>
      </c>
      <c r="BH337">
        <v>12</v>
      </c>
      <c r="BI337">
        <v>12</v>
      </c>
      <c r="BJ337">
        <v>12</v>
      </c>
      <c r="BK337">
        <v>1</v>
      </c>
      <c r="BL337">
        <v>5</v>
      </c>
      <c r="BM337">
        <v>5</v>
      </c>
      <c r="BN337">
        <v>5</v>
      </c>
      <c r="BO337">
        <v>4</v>
      </c>
      <c r="BX337">
        <v>1</v>
      </c>
      <c r="BY337">
        <v>3</v>
      </c>
      <c r="BZ337">
        <v>5</v>
      </c>
      <c r="CA337">
        <v>6</v>
      </c>
      <c r="CF337">
        <v>14</v>
      </c>
      <c r="CH337">
        <f t="shared" si="35"/>
        <v>1</v>
      </c>
      <c r="CI337" s="1">
        <f t="shared" si="36"/>
        <v>2.3888888888888888</v>
      </c>
      <c r="CJ337">
        <f t="shared" si="37"/>
        <v>5</v>
      </c>
      <c r="CK337">
        <f t="shared" si="38"/>
        <v>1</v>
      </c>
      <c r="CL337" s="1">
        <f t="shared" si="39"/>
        <v>3.3888888888888888</v>
      </c>
      <c r="CM337" s="1">
        <f t="shared" si="40"/>
        <v>3.3888888888888888</v>
      </c>
      <c r="CO337" t="str">
        <f>IF(H337&gt;Tolerances!$C$5, "High Sat", "Low Sat")</f>
        <v>High Sat</v>
      </c>
      <c r="CP337" t="str">
        <f>IF(CM337&lt;Tolerances!$D$5, "High EL", "Low EL")</f>
        <v>High EL</v>
      </c>
      <c r="CQ337" t="str">
        <f t="shared" si="41"/>
        <v>Loyalist</v>
      </c>
      <c r="CR337" t="str">
        <f>IF(AND(CM337&lt;Tolerances!$D$9,'Respondent data Original'!H369&gt;Tolerances!$C$9),"Enthusiast",IF(AND(CM337&gt;Tolerances!$D$10,'Respondent data Original'!H369&lt;Tolerances!$C$10),"Agitator"))</f>
        <v>Enthusiast</v>
      </c>
    </row>
    <row r="338" spans="1:96">
      <c r="A338">
        <v>408</v>
      </c>
      <c r="B338" t="s">
        <v>70</v>
      </c>
      <c r="C338">
        <v>4</v>
      </c>
      <c r="D338">
        <v>2</v>
      </c>
      <c r="E338">
        <v>13</v>
      </c>
      <c r="F338">
        <v>1</v>
      </c>
      <c r="G338">
        <v>2</v>
      </c>
      <c r="H338">
        <v>10</v>
      </c>
      <c r="J338">
        <v>10</v>
      </c>
      <c r="L338">
        <v>10</v>
      </c>
      <c r="N338">
        <v>10</v>
      </c>
      <c r="P338">
        <v>6</v>
      </c>
      <c r="Q338">
        <v>1</v>
      </c>
      <c r="R338">
        <v>5</v>
      </c>
      <c r="S338">
        <v>2</v>
      </c>
      <c r="T338">
        <v>3</v>
      </c>
      <c r="U338">
        <v>3</v>
      </c>
      <c r="V338">
        <v>2</v>
      </c>
      <c r="W338">
        <v>2</v>
      </c>
      <c r="X338">
        <v>1</v>
      </c>
      <c r="Y338">
        <v>3</v>
      </c>
      <c r="Z338">
        <v>2</v>
      </c>
      <c r="AA338">
        <v>2</v>
      </c>
      <c r="AB338">
        <v>2</v>
      </c>
      <c r="AC338">
        <v>3</v>
      </c>
      <c r="AD338">
        <v>2</v>
      </c>
      <c r="AE338">
        <v>2</v>
      </c>
      <c r="AF338">
        <v>6</v>
      </c>
      <c r="AG338">
        <v>2</v>
      </c>
      <c r="AI338">
        <v>2</v>
      </c>
      <c r="AJ338">
        <v>3</v>
      </c>
      <c r="AK338">
        <v>3</v>
      </c>
      <c r="AL338">
        <v>3</v>
      </c>
      <c r="AM338">
        <v>3</v>
      </c>
      <c r="AN338">
        <v>2</v>
      </c>
      <c r="AO338">
        <v>2</v>
      </c>
      <c r="AP338">
        <v>2</v>
      </c>
      <c r="AQ338">
        <v>2</v>
      </c>
      <c r="AR338">
        <v>3</v>
      </c>
      <c r="AS338">
        <v>3</v>
      </c>
      <c r="AT338">
        <v>3</v>
      </c>
      <c r="AU338">
        <v>2</v>
      </c>
      <c r="AV338">
        <v>1</v>
      </c>
      <c r="AW338">
        <v>6</v>
      </c>
      <c r="AX338">
        <v>8</v>
      </c>
      <c r="AY338">
        <v>7</v>
      </c>
      <c r="AZ338">
        <v>11</v>
      </c>
      <c r="BA338">
        <v>11</v>
      </c>
      <c r="BB338">
        <v>7</v>
      </c>
      <c r="BC338">
        <v>6</v>
      </c>
      <c r="BD338">
        <v>10</v>
      </c>
      <c r="BE338">
        <v>5</v>
      </c>
      <c r="BF338">
        <v>12</v>
      </c>
      <c r="BG338">
        <v>12</v>
      </c>
      <c r="BH338">
        <v>12</v>
      </c>
      <c r="BI338">
        <v>12</v>
      </c>
      <c r="BJ338">
        <v>12</v>
      </c>
      <c r="BK338">
        <v>1</v>
      </c>
      <c r="BL338">
        <v>4</v>
      </c>
      <c r="BM338">
        <v>3</v>
      </c>
      <c r="BN338">
        <v>2</v>
      </c>
      <c r="BO338">
        <v>5</v>
      </c>
      <c r="BX338">
        <v>1</v>
      </c>
      <c r="BY338">
        <v>5</v>
      </c>
      <c r="BZ338">
        <v>2</v>
      </c>
      <c r="CA338">
        <v>3</v>
      </c>
      <c r="CB338">
        <v>7</v>
      </c>
      <c r="CF338">
        <v>15</v>
      </c>
      <c r="CH338">
        <f t="shared" si="35"/>
        <v>1</v>
      </c>
      <c r="CI338" s="1">
        <f t="shared" si="36"/>
        <v>3.9444444444444446</v>
      </c>
      <c r="CJ338">
        <f t="shared" si="37"/>
        <v>4</v>
      </c>
      <c r="CK338">
        <f t="shared" si="38"/>
        <v>2</v>
      </c>
      <c r="CL338" s="1">
        <f t="shared" si="39"/>
        <v>5.9444444444444446</v>
      </c>
      <c r="CM338" s="1">
        <f t="shared" si="40"/>
        <v>5.9444444444444446</v>
      </c>
      <c r="CO338" t="str">
        <f>IF(H338&gt;Tolerances!$C$5, "High Sat", "Low Sat")</f>
        <v>High Sat</v>
      </c>
      <c r="CP338" t="str">
        <f>IF(CM338&lt;Tolerances!$D$5, "High EL", "Low EL")</f>
        <v>High EL</v>
      </c>
      <c r="CQ338" t="str">
        <f t="shared" si="41"/>
        <v>Loyalist</v>
      </c>
      <c r="CR338" t="b">
        <f>IF(AND(CM338&lt;Tolerances!$D$9,'Respondent data Original'!H370&gt;Tolerances!$C$9),"Enthusiast",IF(AND(CM338&gt;Tolerances!$D$10,'Respondent data Original'!H370&lt;Tolerances!$C$10),"Agitator"))</f>
        <v>0</v>
      </c>
    </row>
    <row r="339" spans="1:96">
      <c r="A339">
        <v>417</v>
      </c>
      <c r="B339" t="s">
        <v>70</v>
      </c>
      <c r="C339">
        <v>2</v>
      </c>
      <c r="D339">
        <v>2</v>
      </c>
      <c r="E339">
        <v>13</v>
      </c>
      <c r="F339">
        <v>2</v>
      </c>
      <c r="G339">
        <v>6</v>
      </c>
      <c r="H339">
        <v>8</v>
      </c>
      <c r="J339">
        <v>9</v>
      </c>
      <c r="L339">
        <v>8</v>
      </c>
      <c r="N339">
        <v>7</v>
      </c>
      <c r="P339">
        <v>3</v>
      </c>
      <c r="Q339">
        <v>3</v>
      </c>
      <c r="R339">
        <v>3</v>
      </c>
      <c r="S339">
        <v>3</v>
      </c>
      <c r="T339">
        <v>3</v>
      </c>
      <c r="U339">
        <v>3</v>
      </c>
      <c r="V339">
        <v>3</v>
      </c>
      <c r="W339">
        <v>3</v>
      </c>
      <c r="X339">
        <v>3</v>
      </c>
      <c r="Y339">
        <v>3</v>
      </c>
      <c r="Z339">
        <v>3</v>
      </c>
      <c r="AA339">
        <v>3</v>
      </c>
      <c r="AB339">
        <v>3</v>
      </c>
      <c r="AC339">
        <v>3</v>
      </c>
      <c r="AD339">
        <v>3</v>
      </c>
      <c r="AE339">
        <v>3</v>
      </c>
      <c r="AF339">
        <v>6</v>
      </c>
      <c r="AG339">
        <v>3</v>
      </c>
      <c r="AH339">
        <v>3</v>
      </c>
      <c r="AI339">
        <v>3</v>
      </c>
      <c r="AJ339">
        <v>2</v>
      </c>
      <c r="AK339">
        <v>3</v>
      </c>
      <c r="AL339">
        <v>3</v>
      </c>
      <c r="AM339">
        <v>2</v>
      </c>
      <c r="AN339">
        <v>3</v>
      </c>
      <c r="AO339">
        <v>2</v>
      </c>
      <c r="AP339">
        <v>3</v>
      </c>
      <c r="AQ339">
        <v>3</v>
      </c>
      <c r="AR339">
        <v>2</v>
      </c>
      <c r="AS339">
        <v>3</v>
      </c>
      <c r="AT339">
        <v>2</v>
      </c>
      <c r="AU339">
        <v>3</v>
      </c>
      <c r="AV339">
        <v>1</v>
      </c>
      <c r="AW339">
        <v>5</v>
      </c>
      <c r="AX339">
        <v>5</v>
      </c>
      <c r="AY339">
        <v>5</v>
      </c>
      <c r="AZ339">
        <v>5</v>
      </c>
      <c r="BA339">
        <v>5</v>
      </c>
      <c r="BB339">
        <v>5</v>
      </c>
      <c r="BC339">
        <v>5</v>
      </c>
      <c r="BD339">
        <v>5</v>
      </c>
      <c r="BE339">
        <v>5</v>
      </c>
      <c r="BF339">
        <v>6</v>
      </c>
      <c r="BG339">
        <v>5</v>
      </c>
      <c r="BH339">
        <v>6</v>
      </c>
      <c r="BI339">
        <v>7</v>
      </c>
      <c r="BJ339">
        <v>8</v>
      </c>
      <c r="BK339">
        <v>3</v>
      </c>
      <c r="BL339">
        <v>3</v>
      </c>
      <c r="BM339">
        <v>3</v>
      </c>
      <c r="BN339">
        <v>3</v>
      </c>
      <c r="BO339">
        <v>3</v>
      </c>
      <c r="BX339">
        <v>2</v>
      </c>
      <c r="CF339">
        <v>14</v>
      </c>
      <c r="CH339">
        <f t="shared" si="35"/>
        <v>2</v>
      </c>
      <c r="CI339" s="1">
        <f t="shared" si="36"/>
        <v>2.5</v>
      </c>
      <c r="CJ339">
        <f t="shared" si="37"/>
        <v>3</v>
      </c>
      <c r="CK339">
        <f t="shared" si="38"/>
        <v>3</v>
      </c>
      <c r="CL339" s="1">
        <f t="shared" si="39"/>
        <v>5.5</v>
      </c>
      <c r="CM339" s="1">
        <f t="shared" si="40"/>
        <v>11</v>
      </c>
      <c r="CO339" t="str">
        <f>IF(H339&gt;Tolerances!$C$5, "High Sat", "Low Sat")</f>
        <v>High Sat</v>
      </c>
      <c r="CP339" t="str">
        <f>IF(CM339&lt;Tolerances!$D$5, "High EL", "Low EL")</f>
        <v>Low EL</v>
      </c>
      <c r="CQ339" t="str">
        <f t="shared" si="41"/>
        <v>Mercenary</v>
      </c>
      <c r="CR339" t="b">
        <f>IF(AND(CM339&lt;Tolerances!$D$9,'Respondent data Original'!H377&gt;Tolerances!$C$9),"Enthusiast",IF(AND(CM339&gt;Tolerances!$D$10,'Respondent data Original'!H377&lt;Tolerances!$C$10),"Agitator"))</f>
        <v>0</v>
      </c>
    </row>
    <row r="340" spans="1:96">
      <c r="A340">
        <v>419</v>
      </c>
      <c r="B340" t="s">
        <v>70</v>
      </c>
      <c r="C340">
        <v>1</v>
      </c>
      <c r="D340">
        <v>1</v>
      </c>
      <c r="E340">
        <v>13</v>
      </c>
      <c r="F340">
        <v>2</v>
      </c>
      <c r="G340">
        <v>4</v>
      </c>
      <c r="H340">
        <v>9</v>
      </c>
      <c r="J340">
        <v>9</v>
      </c>
      <c r="L340">
        <v>9</v>
      </c>
      <c r="N340">
        <v>10</v>
      </c>
      <c r="P340">
        <v>3</v>
      </c>
      <c r="Q340">
        <v>2</v>
      </c>
      <c r="R340">
        <v>3</v>
      </c>
      <c r="S340">
        <v>1</v>
      </c>
      <c r="T340">
        <v>5</v>
      </c>
      <c r="U340">
        <v>3</v>
      </c>
      <c r="V340">
        <v>1</v>
      </c>
      <c r="W340">
        <v>2</v>
      </c>
      <c r="X340">
        <v>1</v>
      </c>
      <c r="Y340">
        <v>2</v>
      </c>
      <c r="Z340">
        <v>4</v>
      </c>
      <c r="AA340">
        <v>2</v>
      </c>
      <c r="AB340">
        <v>2</v>
      </c>
      <c r="AC340">
        <v>2</v>
      </c>
      <c r="AD340">
        <v>3</v>
      </c>
      <c r="AE340">
        <v>2</v>
      </c>
      <c r="AF340">
        <v>6</v>
      </c>
      <c r="AG340">
        <v>3</v>
      </c>
      <c r="AH340">
        <v>4</v>
      </c>
      <c r="AI340">
        <v>3</v>
      </c>
      <c r="AJ340">
        <v>3</v>
      </c>
      <c r="AK340">
        <v>3</v>
      </c>
      <c r="AL340">
        <v>2</v>
      </c>
      <c r="AM340">
        <v>2</v>
      </c>
      <c r="AN340">
        <v>2</v>
      </c>
      <c r="AO340">
        <v>3</v>
      </c>
      <c r="AP340">
        <v>4</v>
      </c>
      <c r="AQ340">
        <v>3</v>
      </c>
      <c r="AR340">
        <v>3</v>
      </c>
      <c r="AS340">
        <v>3</v>
      </c>
      <c r="AT340">
        <v>3</v>
      </c>
      <c r="AU340">
        <v>3</v>
      </c>
      <c r="AV340">
        <v>3</v>
      </c>
      <c r="AW340">
        <v>10</v>
      </c>
      <c r="AX340">
        <v>10</v>
      </c>
      <c r="AY340">
        <v>9</v>
      </c>
      <c r="AZ340">
        <v>8</v>
      </c>
      <c r="BA340">
        <v>8</v>
      </c>
      <c r="BB340">
        <v>8</v>
      </c>
      <c r="BC340">
        <v>8</v>
      </c>
      <c r="BD340">
        <v>11</v>
      </c>
      <c r="BE340">
        <v>1</v>
      </c>
      <c r="BF340">
        <v>1</v>
      </c>
      <c r="BG340">
        <v>12</v>
      </c>
      <c r="BH340">
        <v>12</v>
      </c>
      <c r="BI340">
        <v>12</v>
      </c>
      <c r="BJ340">
        <v>12</v>
      </c>
      <c r="BK340">
        <v>4</v>
      </c>
      <c r="BL340">
        <v>4</v>
      </c>
      <c r="BM340">
        <v>2</v>
      </c>
      <c r="BN340">
        <v>1</v>
      </c>
      <c r="BO340">
        <v>5</v>
      </c>
      <c r="BP340">
        <v>3</v>
      </c>
      <c r="BQ340">
        <v>2</v>
      </c>
      <c r="BX340">
        <v>1</v>
      </c>
      <c r="BY340">
        <v>5</v>
      </c>
      <c r="CF340">
        <v>18</v>
      </c>
      <c r="CH340">
        <f t="shared" si="35"/>
        <v>1</v>
      </c>
      <c r="CI340" s="1">
        <f t="shared" si="36"/>
        <v>4.0555555555555554</v>
      </c>
      <c r="CJ340">
        <f t="shared" si="37"/>
        <v>4</v>
      </c>
      <c r="CK340">
        <f t="shared" si="38"/>
        <v>2</v>
      </c>
      <c r="CL340" s="1">
        <f t="shared" si="39"/>
        <v>6.0555555555555554</v>
      </c>
      <c r="CM340" s="1">
        <f t="shared" si="40"/>
        <v>6.0555555555555554</v>
      </c>
      <c r="CO340" t="str">
        <f>IF(H340&gt;Tolerances!$C$5, "High Sat", "Low Sat")</f>
        <v>High Sat</v>
      </c>
      <c r="CP340" t="str">
        <f>IF(CM340&lt;Tolerances!$D$5, "High EL", "Low EL")</f>
        <v>High EL</v>
      </c>
      <c r="CQ340" t="str">
        <f t="shared" si="41"/>
        <v>Loyalist</v>
      </c>
      <c r="CR340" t="b">
        <f>IF(AND(CM340&lt;Tolerances!$D$9,'Respondent data Original'!H379&gt;Tolerances!$C$9),"Enthusiast",IF(AND(CM340&gt;Tolerances!$D$10,'Respondent data Original'!H379&lt;Tolerances!$C$10),"Agitator"))</f>
        <v>0</v>
      </c>
    </row>
    <row r="341" spans="1:96">
      <c r="A341">
        <v>427</v>
      </c>
      <c r="B341" t="s">
        <v>70</v>
      </c>
      <c r="C341">
        <v>4</v>
      </c>
      <c r="D341">
        <v>2</v>
      </c>
      <c r="E341">
        <v>13</v>
      </c>
      <c r="F341">
        <v>1</v>
      </c>
      <c r="G341">
        <v>1</v>
      </c>
      <c r="H341">
        <v>9</v>
      </c>
      <c r="J341">
        <v>9</v>
      </c>
      <c r="L341">
        <v>9</v>
      </c>
      <c r="N341">
        <v>9</v>
      </c>
      <c r="P341">
        <v>6</v>
      </c>
      <c r="Q341">
        <v>1</v>
      </c>
      <c r="S341">
        <v>1</v>
      </c>
      <c r="U341">
        <v>4</v>
      </c>
      <c r="V341">
        <v>1</v>
      </c>
      <c r="W341">
        <v>4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3</v>
      </c>
      <c r="AD341">
        <v>1</v>
      </c>
      <c r="AE341">
        <v>3</v>
      </c>
      <c r="AF341">
        <v>9</v>
      </c>
      <c r="AG341">
        <v>2</v>
      </c>
      <c r="AI341">
        <v>1</v>
      </c>
      <c r="AK341">
        <v>2</v>
      </c>
      <c r="AL341">
        <v>1</v>
      </c>
      <c r="AM341">
        <v>3</v>
      </c>
      <c r="AN341">
        <v>1</v>
      </c>
      <c r="AO341">
        <v>1</v>
      </c>
      <c r="AP341">
        <v>2</v>
      </c>
      <c r="AQ341">
        <v>1</v>
      </c>
      <c r="AR341">
        <v>1</v>
      </c>
      <c r="AS341">
        <v>3</v>
      </c>
      <c r="AT341">
        <v>2</v>
      </c>
      <c r="AU341">
        <v>3</v>
      </c>
      <c r="AV341">
        <v>3</v>
      </c>
      <c r="AW341">
        <v>6</v>
      </c>
      <c r="AX341">
        <v>11</v>
      </c>
      <c r="AY341">
        <v>11</v>
      </c>
      <c r="AZ341">
        <v>1</v>
      </c>
      <c r="BA341">
        <v>11</v>
      </c>
      <c r="BB341">
        <v>6</v>
      </c>
      <c r="BC341">
        <v>1</v>
      </c>
      <c r="BD341">
        <v>11</v>
      </c>
      <c r="BE341">
        <v>11</v>
      </c>
      <c r="BF341">
        <v>12</v>
      </c>
      <c r="BG341">
        <v>12</v>
      </c>
      <c r="BH341">
        <v>12</v>
      </c>
      <c r="BI341">
        <v>12</v>
      </c>
      <c r="BJ341">
        <v>12</v>
      </c>
      <c r="BK341">
        <v>1</v>
      </c>
      <c r="BL341">
        <v>3</v>
      </c>
      <c r="BM341">
        <v>1</v>
      </c>
      <c r="BO341">
        <v>6</v>
      </c>
      <c r="BP341">
        <v>5</v>
      </c>
      <c r="BQ341">
        <v>4</v>
      </c>
      <c r="BR341">
        <v>9</v>
      </c>
      <c r="BX341">
        <v>1</v>
      </c>
      <c r="BY341">
        <v>6</v>
      </c>
      <c r="BZ341">
        <v>5</v>
      </c>
      <c r="CF341">
        <v>17</v>
      </c>
      <c r="CH341">
        <f t="shared" si="35"/>
        <v>1</v>
      </c>
      <c r="CI341" s="1">
        <f t="shared" si="36"/>
        <v>3.8333333333333335</v>
      </c>
      <c r="CJ341">
        <f t="shared" si="37"/>
        <v>3</v>
      </c>
      <c r="CK341">
        <f t="shared" si="38"/>
        <v>3</v>
      </c>
      <c r="CL341" s="1">
        <f t="shared" si="39"/>
        <v>6.8333333333333339</v>
      </c>
      <c r="CM341" s="1">
        <f t="shared" si="40"/>
        <v>6.8333333333333339</v>
      </c>
      <c r="CO341" t="str">
        <f>IF(H341&gt;Tolerances!$C$5, "High Sat", "Low Sat")</f>
        <v>High Sat</v>
      </c>
      <c r="CP341" t="str">
        <f>IF(CM341&lt;Tolerances!$D$5, "High EL", "Low EL")</f>
        <v>High EL</v>
      </c>
      <c r="CQ341" t="str">
        <f t="shared" si="41"/>
        <v>Loyalist</v>
      </c>
      <c r="CR341" t="b">
        <f>IF(AND(CM341&lt;Tolerances!$D$9,'Respondent data Original'!H386&gt;Tolerances!$C$9),"Enthusiast",IF(AND(CM341&gt;Tolerances!$D$10,'Respondent data Original'!H386&lt;Tolerances!$C$10),"Agitator"))</f>
        <v>0</v>
      </c>
    </row>
    <row r="342" spans="1:96">
      <c r="A342">
        <v>430</v>
      </c>
      <c r="B342" t="s">
        <v>70</v>
      </c>
      <c r="C342">
        <v>4</v>
      </c>
      <c r="D342">
        <v>2</v>
      </c>
      <c r="E342">
        <v>13</v>
      </c>
      <c r="F342">
        <v>2</v>
      </c>
      <c r="G342">
        <v>4</v>
      </c>
      <c r="H342">
        <v>5</v>
      </c>
      <c r="J342">
        <v>5</v>
      </c>
      <c r="L342">
        <v>5</v>
      </c>
      <c r="N342">
        <v>3</v>
      </c>
      <c r="P342">
        <v>5</v>
      </c>
      <c r="Q342">
        <v>1</v>
      </c>
      <c r="R342">
        <v>1</v>
      </c>
      <c r="S342">
        <v>1</v>
      </c>
      <c r="T342">
        <v>3</v>
      </c>
      <c r="U342">
        <v>1</v>
      </c>
      <c r="V342">
        <v>2</v>
      </c>
      <c r="W342">
        <v>2</v>
      </c>
      <c r="X342">
        <v>2</v>
      </c>
      <c r="Y342">
        <v>2</v>
      </c>
      <c r="AA342">
        <v>2</v>
      </c>
      <c r="AB342">
        <v>2</v>
      </c>
      <c r="AC342">
        <v>3</v>
      </c>
      <c r="AD342">
        <v>5</v>
      </c>
      <c r="AE342">
        <v>2</v>
      </c>
      <c r="AF342">
        <v>1</v>
      </c>
      <c r="AG342">
        <v>4</v>
      </c>
      <c r="AH342">
        <v>3</v>
      </c>
      <c r="AI342">
        <v>2</v>
      </c>
      <c r="AJ342">
        <v>3</v>
      </c>
      <c r="AK342">
        <v>3</v>
      </c>
      <c r="AL342">
        <v>3</v>
      </c>
      <c r="AM342">
        <v>5</v>
      </c>
      <c r="AN342">
        <v>3</v>
      </c>
      <c r="AO342">
        <v>3</v>
      </c>
      <c r="AQ342">
        <v>3</v>
      </c>
      <c r="AR342">
        <v>4</v>
      </c>
      <c r="AS342">
        <v>4</v>
      </c>
      <c r="AU342">
        <v>3</v>
      </c>
      <c r="AV342">
        <v>2</v>
      </c>
      <c r="AW342">
        <v>5</v>
      </c>
      <c r="AX342">
        <v>10</v>
      </c>
      <c r="AY342">
        <v>9</v>
      </c>
      <c r="AZ342">
        <v>8</v>
      </c>
      <c r="BA342">
        <v>8</v>
      </c>
      <c r="BB342">
        <v>1</v>
      </c>
      <c r="BC342">
        <v>1</v>
      </c>
      <c r="BD342">
        <v>10</v>
      </c>
      <c r="BE342">
        <v>1</v>
      </c>
      <c r="BF342">
        <v>3</v>
      </c>
      <c r="BG342">
        <v>12</v>
      </c>
      <c r="BH342">
        <v>12</v>
      </c>
      <c r="BI342">
        <v>12</v>
      </c>
      <c r="BJ342">
        <v>12</v>
      </c>
      <c r="BK342">
        <v>3</v>
      </c>
      <c r="BL342">
        <v>2</v>
      </c>
      <c r="BM342">
        <v>1</v>
      </c>
      <c r="BN342">
        <v>1</v>
      </c>
      <c r="BO342">
        <v>5</v>
      </c>
      <c r="BP342">
        <v>4</v>
      </c>
      <c r="BX342">
        <v>2</v>
      </c>
      <c r="CF342">
        <v>17</v>
      </c>
      <c r="CH342">
        <f t="shared" si="35"/>
        <v>2</v>
      </c>
      <c r="CI342" s="1">
        <f t="shared" si="36"/>
        <v>2.9444444444444446</v>
      </c>
      <c r="CJ342">
        <f t="shared" si="37"/>
        <v>2</v>
      </c>
      <c r="CK342">
        <f t="shared" si="38"/>
        <v>4</v>
      </c>
      <c r="CL342" s="1">
        <f t="shared" si="39"/>
        <v>6.9444444444444446</v>
      </c>
      <c r="CM342" s="1">
        <f t="shared" si="40"/>
        <v>13.888888888888889</v>
      </c>
      <c r="CO342" t="str">
        <f>IF(H342&gt;Tolerances!$C$5, "High Sat", "Low Sat")</f>
        <v>Low Sat</v>
      </c>
      <c r="CP342" t="str">
        <f>IF(CM342&lt;Tolerances!$D$5, "High EL", "Low EL")</f>
        <v>Low EL</v>
      </c>
      <c r="CQ342" t="str">
        <f t="shared" si="41"/>
        <v>Defector</v>
      </c>
      <c r="CR342" t="b">
        <f>IF(AND(CM342&lt;Tolerances!$D$9,'Respondent data Original'!H389&gt;Tolerances!$C$9),"Enthusiast",IF(AND(CM342&gt;Tolerances!$D$10,'Respondent data Original'!H389&lt;Tolerances!$C$10),"Agitator"))</f>
        <v>0</v>
      </c>
    </row>
    <row r="343" spans="1:96">
      <c r="A343">
        <v>432</v>
      </c>
      <c r="B343" t="s">
        <v>70</v>
      </c>
      <c r="C343">
        <v>4</v>
      </c>
      <c r="D343">
        <v>2</v>
      </c>
      <c r="E343">
        <v>13</v>
      </c>
      <c r="F343">
        <v>1</v>
      </c>
      <c r="G343">
        <v>1</v>
      </c>
      <c r="H343">
        <v>11</v>
      </c>
      <c r="J343">
        <v>11</v>
      </c>
      <c r="L343">
        <v>11</v>
      </c>
      <c r="N343">
        <v>9</v>
      </c>
      <c r="P343">
        <v>1</v>
      </c>
      <c r="Q343">
        <v>2</v>
      </c>
      <c r="R343">
        <v>3</v>
      </c>
      <c r="S343">
        <v>2</v>
      </c>
      <c r="T343">
        <v>3</v>
      </c>
      <c r="U343">
        <v>4</v>
      </c>
      <c r="V343">
        <v>3</v>
      </c>
      <c r="W343">
        <v>5</v>
      </c>
      <c r="X343">
        <v>4</v>
      </c>
      <c r="Y343">
        <v>5</v>
      </c>
      <c r="Z343">
        <v>4</v>
      </c>
      <c r="AA343">
        <v>5</v>
      </c>
      <c r="AB343">
        <v>4</v>
      </c>
      <c r="AC343">
        <v>5</v>
      </c>
      <c r="AD343">
        <v>5</v>
      </c>
      <c r="AE343">
        <v>4</v>
      </c>
      <c r="AF343">
        <v>8</v>
      </c>
      <c r="AG343">
        <v>3</v>
      </c>
      <c r="AH343">
        <v>2</v>
      </c>
      <c r="AI343">
        <v>4</v>
      </c>
      <c r="AJ343">
        <v>4</v>
      </c>
      <c r="AK343">
        <v>5</v>
      </c>
      <c r="AL343">
        <v>2</v>
      </c>
      <c r="AM343">
        <v>2</v>
      </c>
      <c r="AN343">
        <v>5</v>
      </c>
      <c r="AO343">
        <v>3</v>
      </c>
      <c r="AP343">
        <v>4</v>
      </c>
      <c r="AQ343">
        <v>4</v>
      </c>
      <c r="AR343">
        <v>3</v>
      </c>
      <c r="AS343">
        <v>1</v>
      </c>
      <c r="AT343">
        <v>5</v>
      </c>
      <c r="AU343">
        <v>3</v>
      </c>
      <c r="AV343">
        <v>2</v>
      </c>
      <c r="AW343">
        <v>6</v>
      </c>
      <c r="AX343">
        <v>5</v>
      </c>
      <c r="AY343">
        <v>8</v>
      </c>
      <c r="AZ343">
        <v>8</v>
      </c>
      <c r="BA343">
        <v>4</v>
      </c>
      <c r="BB343">
        <v>4</v>
      </c>
      <c r="BC343">
        <v>6</v>
      </c>
      <c r="BD343">
        <v>6</v>
      </c>
      <c r="BE343">
        <v>5</v>
      </c>
      <c r="BF343">
        <v>5</v>
      </c>
      <c r="BG343">
        <v>4</v>
      </c>
      <c r="BH343">
        <v>2</v>
      </c>
      <c r="BI343">
        <v>5</v>
      </c>
      <c r="BJ343">
        <v>3</v>
      </c>
      <c r="BK343">
        <v>1</v>
      </c>
      <c r="BL343">
        <v>4</v>
      </c>
      <c r="BM343">
        <v>3</v>
      </c>
      <c r="BN343">
        <v>3</v>
      </c>
      <c r="BO343">
        <v>8</v>
      </c>
      <c r="BP343">
        <v>4</v>
      </c>
      <c r="BX343">
        <v>2</v>
      </c>
      <c r="CF343">
        <v>15</v>
      </c>
      <c r="CH343">
        <f t="shared" si="35"/>
        <v>2</v>
      </c>
      <c r="CI343" s="1">
        <f t="shared" si="36"/>
        <v>2.8888888888888888</v>
      </c>
      <c r="CJ343">
        <f t="shared" si="37"/>
        <v>4</v>
      </c>
      <c r="CK343">
        <f t="shared" si="38"/>
        <v>2</v>
      </c>
      <c r="CL343" s="1">
        <f t="shared" si="39"/>
        <v>4.8888888888888893</v>
      </c>
      <c r="CM343" s="1">
        <f t="shared" si="40"/>
        <v>9.7777777777777786</v>
      </c>
      <c r="CO343" t="str">
        <f>IF(H343&gt;Tolerances!$C$5, "High Sat", "Low Sat")</f>
        <v>High Sat</v>
      </c>
      <c r="CP343" t="str">
        <f>IF(CM343&lt;Tolerances!$D$5, "High EL", "Low EL")</f>
        <v>High EL</v>
      </c>
      <c r="CQ343" t="str">
        <f t="shared" si="41"/>
        <v>Loyalist</v>
      </c>
      <c r="CR343" t="b">
        <f>IF(AND(CM343&lt;Tolerances!$D$9,'Respondent data Original'!H391&gt;Tolerances!$C$9),"Enthusiast",IF(AND(CM343&gt;Tolerances!$D$10,'Respondent data Original'!H391&lt;Tolerances!$C$10),"Agitator"))</f>
        <v>0</v>
      </c>
    </row>
    <row r="344" spans="1:96">
      <c r="A344">
        <v>433</v>
      </c>
      <c r="B344" t="s">
        <v>70</v>
      </c>
      <c r="C344">
        <v>3</v>
      </c>
      <c r="D344">
        <v>1</v>
      </c>
      <c r="E344">
        <v>13</v>
      </c>
      <c r="F344">
        <v>2</v>
      </c>
      <c r="G344">
        <v>5</v>
      </c>
      <c r="H344">
        <v>10</v>
      </c>
      <c r="J344">
        <v>10</v>
      </c>
      <c r="L344">
        <v>9</v>
      </c>
      <c r="N344">
        <v>9</v>
      </c>
      <c r="P344">
        <v>5</v>
      </c>
      <c r="Q344">
        <v>2</v>
      </c>
      <c r="R344">
        <v>3</v>
      </c>
      <c r="S344">
        <v>2</v>
      </c>
      <c r="T344">
        <v>2</v>
      </c>
      <c r="U344">
        <v>2</v>
      </c>
      <c r="V344">
        <v>2</v>
      </c>
      <c r="W344">
        <v>2</v>
      </c>
      <c r="X344">
        <v>3</v>
      </c>
      <c r="Y344">
        <v>1</v>
      </c>
      <c r="Z344">
        <v>2</v>
      </c>
      <c r="AA344">
        <v>1</v>
      </c>
      <c r="AB344">
        <v>2</v>
      </c>
      <c r="AC344">
        <v>2</v>
      </c>
      <c r="AD344">
        <v>1</v>
      </c>
      <c r="AE344">
        <v>2</v>
      </c>
      <c r="AF344">
        <v>8</v>
      </c>
      <c r="AG344">
        <v>2</v>
      </c>
      <c r="AH344">
        <v>3</v>
      </c>
      <c r="AI344">
        <v>2</v>
      </c>
      <c r="AJ344">
        <v>1</v>
      </c>
      <c r="AK344">
        <v>1</v>
      </c>
      <c r="AL344">
        <v>2</v>
      </c>
      <c r="AM344">
        <v>3</v>
      </c>
      <c r="AN344">
        <v>2</v>
      </c>
      <c r="AO344">
        <v>3</v>
      </c>
      <c r="AP344">
        <v>3</v>
      </c>
      <c r="AQ344">
        <v>2</v>
      </c>
      <c r="AR344">
        <v>2</v>
      </c>
      <c r="AS344">
        <v>2</v>
      </c>
      <c r="AT344">
        <v>2</v>
      </c>
      <c r="AU344">
        <v>2</v>
      </c>
      <c r="AV344">
        <v>1</v>
      </c>
      <c r="AW344">
        <v>6</v>
      </c>
      <c r="AX344">
        <v>5</v>
      </c>
      <c r="AY344">
        <v>6</v>
      </c>
      <c r="AZ344">
        <v>8</v>
      </c>
      <c r="BA344">
        <v>7</v>
      </c>
      <c r="BB344">
        <v>4</v>
      </c>
      <c r="BC344">
        <v>6</v>
      </c>
      <c r="BD344">
        <v>5</v>
      </c>
      <c r="BE344">
        <v>3</v>
      </c>
      <c r="BF344">
        <v>7</v>
      </c>
      <c r="BG344">
        <v>7</v>
      </c>
      <c r="BH344">
        <v>8</v>
      </c>
      <c r="BI344">
        <v>9</v>
      </c>
      <c r="BJ344">
        <v>9</v>
      </c>
      <c r="BK344">
        <v>3</v>
      </c>
      <c r="BL344">
        <v>3</v>
      </c>
      <c r="BM344">
        <v>3</v>
      </c>
      <c r="BN344">
        <v>3</v>
      </c>
      <c r="BO344">
        <v>5</v>
      </c>
      <c r="BP344">
        <v>4</v>
      </c>
      <c r="BX344">
        <v>1</v>
      </c>
      <c r="BY344">
        <v>7</v>
      </c>
      <c r="BZ344">
        <v>1</v>
      </c>
      <c r="CF344">
        <v>12</v>
      </c>
      <c r="CH344">
        <f t="shared" si="35"/>
        <v>1</v>
      </c>
      <c r="CI344" s="1">
        <f t="shared" si="36"/>
        <v>2.7777777777777777</v>
      </c>
      <c r="CJ344">
        <f t="shared" si="37"/>
        <v>3</v>
      </c>
      <c r="CK344">
        <f t="shared" si="38"/>
        <v>3</v>
      </c>
      <c r="CL344" s="1">
        <f t="shared" si="39"/>
        <v>5.7777777777777777</v>
      </c>
      <c r="CM344" s="1">
        <f t="shared" si="40"/>
        <v>5.7777777777777777</v>
      </c>
      <c r="CO344" t="str">
        <f>IF(H344&gt;Tolerances!$C$5, "High Sat", "Low Sat")</f>
        <v>High Sat</v>
      </c>
      <c r="CP344" t="str">
        <f>IF(CM344&lt;Tolerances!$D$5, "High EL", "Low EL")</f>
        <v>High EL</v>
      </c>
      <c r="CQ344" t="str">
        <f t="shared" si="41"/>
        <v>Loyalist</v>
      </c>
      <c r="CR344" t="b">
        <f>IF(AND(CM344&lt;Tolerances!$D$9,'Respondent data Original'!H392&gt;Tolerances!$C$9),"Enthusiast",IF(AND(CM344&gt;Tolerances!$D$10,'Respondent data Original'!H392&lt;Tolerances!$C$10),"Agitator"))</f>
        <v>0</v>
      </c>
    </row>
    <row r="345" spans="1:96">
      <c r="A345">
        <v>445</v>
      </c>
      <c r="B345" t="s">
        <v>70</v>
      </c>
      <c r="C345">
        <v>4</v>
      </c>
      <c r="D345">
        <v>2</v>
      </c>
      <c r="E345">
        <v>13</v>
      </c>
      <c r="F345">
        <v>1</v>
      </c>
      <c r="G345">
        <v>1</v>
      </c>
      <c r="H345">
        <v>11</v>
      </c>
      <c r="J345">
        <v>11</v>
      </c>
      <c r="L345">
        <v>11</v>
      </c>
      <c r="N345">
        <v>11</v>
      </c>
      <c r="P345">
        <v>5</v>
      </c>
      <c r="Q345">
        <v>1</v>
      </c>
      <c r="S345">
        <v>1</v>
      </c>
      <c r="T345">
        <v>1</v>
      </c>
      <c r="V345">
        <v>3</v>
      </c>
      <c r="X345">
        <v>2</v>
      </c>
      <c r="Z345">
        <v>1</v>
      </c>
      <c r="AA345">
        <v>1</v>
      </c>
      <c r="AB345">
        <v>2</v>
      </c>
      <c r="AD345">
        <v>1</v>
      </c>
      <c r="AE345">
        <v>4</v>
      </c>
      <c r="AF345">
        <v>8</v>
      </c>
      <c r="AG345">
        <v>1</v>
      </c>
      <c r="AH345">
        <v>1</v>
      </c>
      <c r="AI345">
        <v>1</v>
      </c>
      <c r="AJ345">
        <v>1</v>
      </c>
      <c r="AK345">
        <v>3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4</v>
      </c>
      <c r="AX345">
        <v>8</v>
      </c>
      <c r="AY345">
        <v>6</v>
      </c>
      <c r="AZ345">
        <v>5</v>
      </c>
      <c r="BA345">
        <v>4</v>
      </c>
      <c r="BB345">
        <v>1</v>
      </c>
      <c r="BC345">
        <v>1</v>
      </c>
      <c r="BD345">
        <v>11</v>
      </c>
      <c r="BE345">
        <v>7</v>
      </c>
      <c r="BF345">
        <v>1</v>
      </c>
      <c r="BG345">
        <v>1</v>
      </c>
      <c r="BH345">
        <v>1</v>
      </c>
      <c r="BI345">
        <v>12</v>
      </c>
      <c r="BJ345">
        <v>12</v>
      </c>
      <c r="BK345">
        <v>1</v>
      </c>
      <c r="BL345">
        <v>4</v>
      </c>
      <c r="BM345">
        <v>4</v>
      </c>
      <c r="BN345">
        <v>4</v>
      </c>
      <c r="BO345">
        <v>4</v>
      </c>
      <c r="BX345">
        <v>1</v>
      </c>
      <c r="BY345">
        <v>6</v>
      </c>
      <c r="CF345">
        <v>14</v>
      </c>
      <c r="CH345">
        <f t="shared" si="35"/>
        <v>1</v>
      </c>
      <c r="CI345" s="1">
        <f t="shared" si="36"/>
        <v>2.6111111111111112</v>
      </c>
      <c r="CJ345">
        <f t="shared" si="37"/>
        <v>4</v>
      </c>
      <c r="CK345">
        <f t="shared" si="38"/>
        <v>2</v>
      </c>
      <c r="CL345" s="1">
        <f t="shared" si="39"/>
        <v>4.6111111111111107</v>
      </c>
      <c r="CM345" s="1">
        <f t="shared" si="40"/>
        <v>4.6111111111111107</v>
      </c>
      <c r="CO345" t="str">
        <f>IF(H345&gt;Tolerances!$C$5, "High Sat", "Low Sat")</f>
        <v>High Sat</v>
      </c>
      <c r="CP345" t="str">
        <f>IF(CM345&lt;Tolerances!$D$5, "High EL", "Low EL")</f>
        <v>High EL</v>
      </c>
      <c r="CQ345" t="str">
        <f t="shared" si="41"/>
        <v>Loyalist</v>
      </c>
      <c r="CR345" t="b">
        <f>IF(AND(CM345&lt;Tolerances!$D$9,'Respondent data Original'!H403&gt;Tolerances!$C$9),"Enthusiast",IF(AND(CM345&gt;Tolerances!$D$10,'Respondent data Original'!H403&lt;Tolerances!$C$10),"Agitator"))</f>
        <v>0</v>
      </c>
    </row>
    <row r="346" spans="1:96">
      <c r="A346">
        <v>452</v>
      </c>
      <c r="B346" t="s">
        <v>70</v>
      </c>
      <c r="C346">
        <v>2</v>
      </c>
      <c r="D346">
        <v>1</v>
      </c>
      <c r="E346">
        <v>13</v>
      </c>
      <c r="F346">
        <v>1</v>
      </c>
      <c r="G346">
        <v>4</v>
      </c>
      <c r="H346">
        <v>6</v>
      </c>
      <c r="J346">
        <v>6</v>
      </c>
      <c r="L346">
        <v>6</v>
      </c>
      <c r="N346">
        <v>6</v>
      </c>
      <c r="P346">
        <v>3</v>
      </c>
      <c r="Q346">
        <v>2</v>
      </c>
      <c r="R346">
        <v>3</v>
      </c>
      <c r="S346">
        <v>2</v>
      </c>
      <c r="T346">
        <v>2</v>
      </c>
      <c r="U346">
        <v>3</v>
      </c>
      <c r="V346">
        <v>3</v>
      </c>
      <c r="W346">
        <v>3</v>
      </c>
      <c r="X346">
        <v>3</v>
      </c>
      <c r="Y346">
        <v>3</v>
      </c>
      <c r="Z346">
        <v>3</v>
      </c>
      <c r="AA346">
        <v>3</v>
      </c>
      <c r="AB346">
        <v>3</v>
      </c>
      <c r="AC346">
        <v>3</v>
      </c>
      <c r="AD346">
        <v>4</v>
      </c>
      <c r="AE346">
        <v>3</v>
      </c>
      <c r="AF346">
        <v>6</v>
      </c>
      <c r="AV346">
        <v>1</v>
      </c>
      <c r="AW346">
        <v>6</v>
      </c>
      <c r="AX346">
        <v>6</v>
      </c>
      <c r="AY346">
        <v>6</v>
      </c>
      <c r="AZ346">
        <v>6</v>
      </c>
      <c r="BA346">
        <v>6</v>
      </c>
      <c r="BB346">
        <v>6</v>
      </c>
      <c r="BC346">
        <v>6</v>
      </c>
      <c r="BD346">
        <v>6</v>
      </c>
      <c r="BE346">
        <v>6</v>
      </c>
      <c r="BF346">
        <v>6</v>
      </c>
      <c r="BG346">
        <v>6</v>
      </c>
      <c r="BH346">
        <v>6</v>
      </c>
      <c r="BI346">
        <v>6</v>
      </c>
      <c r="BJ346">
        <v>6</v>
      </c>
      <c r="BK346">
        <v>1</v>
      </c>
      <c r="BL346">
        <v>5</v>
      </c>
      <c r="BM346">
        <v>3</v>
      </c>
      <c r="BN346">
        <v>2</v>
      </c>
      <c r="BO346">
        <v>7</v>
      </c>
      <c r="BX346">
        <v>2</v>
      </c>
      <c r="CF346">
        <v>14</v>
      </c>
      <c r="CH346">
        <f t="shared" si="35"/>
        <v>2</v>
      </c>
      <c r="CI346" s="1">
        <f t="shared" si="36"/>
        <v>3</v>
      </c>
      <c r="CJ346">
        <f t="shared" si="37"/>
        <v>5</v>
      </c>
      <c r="CK346">
        <f t="shared" si="38"/>
        <v>1</v>
      </c>
      <c r="CL346" s="1">
        <f t="shared" si="39"/>
        <v>4</v>
      </c>
      <c r="CM346" s="1">
        <f t="shared" si="40"/>
        <v>8</v>
      </c>
      <c r="CO346" t="str">
        <f>IF(H346&gt;Tolerances!$C$5, "High Sat", "Low Sat")</f>
        <v>Low Sat</v>
      </c>
      <c r="CP346" t="str">
        <f>IF(CM346&lt;Tolerances!$D$5, "High EL", "Low EL")</f>
        <v>High EL</v>
      </c>
      <c r="CQ346" t="str">
        <f t="shared" si="41"/>
        <v>Hostage</v>
      </c>
      <c r="CR346" t="b">
        <f>IF(AND(CM346&lt;Tolerances!$D$9,'Respondent data Original'!H410&gt;Tolerances!$C$9),"Enthusiast",IF(AND(CM346&gt;Tolerances!$D$10,'Respondent data Original'!H410&lt;Tolerances!$C$10),"Agitator"))</f>
        <v>0</v>
      </c>
    </row>
    <row r="347" spans="1:96">
      <c r="A347">
        <v>453</v>
      </c>
      <c r="B347" t="s">
        <v>70</v>
      </c>
      <c r="C347">
        <v>3</v>
      </c>
      <c r="D347">
        <v>2</v>
      </c>
      <c r="E347">
        <v>13</v>
      </c>
      <c r="F347">
        <v>2</v>
      </c>
      <c r="G347">
        <v>3</v>
      </c>
      <c r="H347">
        <v>9</v>
      </c>
      <c r="J347">
        <v>9</v>
      </c>
      <c r="L347">
        <v>9</v>
      </c>
      <c r="N347">
        <v>9</v>
      </c>
      <c r="P347">
        <v>4</v>
      </c>
      <c r="Q347">
        <v>2</v>
      </c>
      <c r="R347">
        <v>1</v>
      </c>
      <c r="S347">
        <v>3</v>
      </c>
      <c r="T347">
        <v>2</v>
      </c>
      <c r="U347">
        <v>4</v>
      </c>
      <c r="V347">
        <v>2</v>
      </c>
      <c r="W347">
        <v>4</v>
      </c>
      <c r="X347">
        <v>2</v>
      </c>
      <c r="Y347">
        <v>2</v>
      </c>
      <c r="Z347">
        <v>2</v>
      </c>
      <c r="AA347">
        <v>3</v>
      </c>
      <c r="AB347">
        <v>3</v>
      </c>
      <c r="AC347">
        <v>3</v>
      </c>
      <c r="AD347">
        <v>2</v>
      </c>
      <c r="AE347">
        <v>3</v>
      </c>
      <c r="AF347">
        <v>10</v>
      </c>
      <c r="AG347">
        <v>1</v>
      </c>
      <c r="AH347">
        <v>1</v>
      </c>
      <c r="AI347">
        <v>2</v>
      </c>
      <c r="AJ347">
        <v>2</v>
      </c>
      <c r="AK347">
        <v>3</v>
      </c>
      <c r="AL347">
        <v>3</v>
      </c>
      <c r="AM347">
        <v>5</v>
      </c>
      <c r="AN347">
        <v>2</v>
      </c>
      <c r="AO347">
        <v>2</v>
      </c>
      <c r="AP347">
        <v>3</v>
      </c>
      <c r="AQ347">
        <v>2</v>
      </c>
      <c r="AR347">
        <v>5</v>
      </c>
      <c r="AS347">
        <v>2</v>
      </c>
      <c r="AT347">
        <v>2</v>
      </c>
      <c r="AU347">
        <v>3</v>
      </c>
      <c r="AV347">
        <v>1</v>
      </c>
      <c r="AW347">
        <v>9</v>
      </c>
      <c r="AX347">
        <v>11</v>
      </c>
      <c r="AY347">
        <v>8</v>
      </c>
      <c r="AZ347">
        <v>8</v>
      </c>
      <c r="BA347">
        <v>9</v>
      </c>
      <c r="BB347">
        <v>1</v>
      </c>
      <c r="BC347">
        <v>9</v>
      </c>
      <c r="BD347">
        <v>11</v>
      </c>
      <c r="BE347">
        <v>9</v>
      </c>
      <c r="BF347">
        <v>9</v>
      </c>
      <c r="BG347">
        <v>12</v>
      </c>
      <c r="BH347">
        <v>11</v>
      </c>
      <c r="BI347">
        <v>12</v>
      </c>
      <c r="BJ347">
        <v>12</v>
      </c>
      <c r="BK347">
        <v>2</v>
      </c>
      <c r="BL347">
        <v>3</v>
      </c>
      <c r="BM347">
        <v>3</v>
      </c>
      <c r="BN347">
        <v>3</v>
      </c>
      <c r="BO347">
        <v>5</v>
      </c>
      <c r="BP347">
        <v>6</v>
      </c>
      <c r="BX347">
        <v>2</v>
      </c>
      <c r="CF347">
        <v>14</v>
      </c>
      <c r="CH347">
        <f t="shared" si="35"/>
        <v>2</v>
      </c>
      <c r="CI347" s="1">
        <f t="shared" si="36"/>
        <v>4.166666666666667</v>
      </c>
      <c r="CJ347">
        <f t="shared" si="37"/>
        <v>3</v>
      </c>
      <c r="CK347">
        <f t="shared" si="38"/>
        <v>3</v>
      </c>
      <c r="CL347" s="1">
        <f t="shared" si="39"/>
        <v>7.166666666666667</v>
      </c>
      <c r="CM347" s="1">
        <f t="shared" si="40"/>
        <v>14.333333333333334</v>
      </c>
      <c r="CO347" t="str">
        <f>IF(H347&gt;Tolerances!$C$5, "High Sat", "Low Sat")</f>
        <v>High Sat</v>
      </c>
      <c r="CP347" t="str">
        <f>IF(CM347&lt;Tolerances!$D$5, "High EL", "Low EL")</f>
        <v>Low EL</v>
      </c>
      <c r="CQ347" t="str">
        <f t="shared" si="41"/>
        <v>Mercenary</v>
      </c>
      <c r="CR347" t="b">
        <f>IF(AND(CM347&lt;Tolerances!$D$9,'Respondent data Original'!H411&gt;Tolerances!$C$9),"Enthusiast",IF(AND(CM347&gt;Tolerances!$D$10,'Respondent data Original'!H411&lt;Tolerances!$C$10),"Agitator"))</f>
        <v>0</v>
      </c>
    </row>
    <row r="348" spans="1:96">
      <c r="A348">
        <v>456</v>
      </c>
      <c r="B348" t="s">
        <v>70</v>
      </c>
      <c r="C348">
        <v>3</v>
      </c>
      <c r="D348">
        <v>2</v>
      </c>
      <c r="E348">
        <v>13</v>
      </c>
      <c r="F348">
        <v>1</v>
      </c>
      <c r="G348">
        <v>3</v>
      </c>
      <c r="H348">
        <v>10</v>
      </c>
      <c r="J348">
        <v>11</v>
      </c>
      <c r="L348">
        <v>10</v>
      </c>
      <c r="N348">
        <v>11</v>
      </c>
      <c r="P348">
        <v>6</v>
      </c>
      <c r="Q348">
        <v>1</v>
      </c>
      <c r="R348">
        <v>1</v>
      </c>
      <c r="S348">
        <v>2</v>
      </c>
      <c r="T348">
        <v>1</v>
      </c>
      <c r="U348">
        <v>1</v>
      </c>
      <c r="V348">
        <v>1</v>
      </c>
      <c r="W348">
        <v>2</v>
      </c>
      <c r="X348">
        <v>2</v>
      </c>
      <c r="Y348">
        <v>1</v>
      </c>
      <c r="Z348">
        <v>1</v>
      </c>
      <c r="AA348">
        <v>2</v>
      </c>
      <c r="AB348">
        <v>3</v>
      </c>
      <c r="AC348">
        <v>2</v>
      </c>
      <c r="AD348">
        <v>3</v>
      </c>
      <c r="AE348">
        <v>2</v>
      </c>
      <c r="AF348">
        <v>1</v>
      </c>
      <c r="AG348">
        <v>3</v>
      </c>
      <c r="AH348">
        <v>1</v>
      </c>
      <c r="AI348">
        <v>2</v>
      </c>
      <c r="AJ348">
        <v>1</v>
      </c>
      <c r="AK348">
        <v>3</v>
      </c>
      <c r="AL348">
        <v>2</v>
      </c>
      <c r="AM348">
        <v>2</v>
      </c>
      <c r="AN348">
        <v>2</v>
      </c>
      <c r="AO348">
        <v>3</v>
      </c>
      <c r="AP348">
        <v>2</v>
      </c>
      <c r="AQ348">
        <v>1</v>
      </c>
      <c r="AR348">
        <v>1</v>
      </c>
      <c r="AS348">
        <v>1</v>
      </c>
      <c r="AT348">
        <v>3</v>
      </c>
      <c r="AU348">
        <v>2</v>
      </c>
      <c r="AV348">
        <v>1</v>
      </c>
      <c r="AW348">
        <v>6</v>
      </c>
      <c r="AX348">
        <v>10</v>
      </c>
      <c r="AY348">
        <v>9</v>
      </c>
      <c r="AZ348">
        <v>7</v>
      </c>
      <c r="BA348">
        <v>9</v>
      </c>
      <c r="BB348">
        <v>6</v>
      </c>
      <c r="BC348">
        <v>8</v>
      </c>
      <c r="BD348">
        <v>7</v>
      </c>
      <c r="BE348">
        <v>3</v>
      </c>
      <c r="BF348">
        <v>1</v>
      </c>
      <c r="BG348">
        <v>1</v>
      </c>
      <c r="BH348">
        <v>12</v>
      </c>
      <c r="BI348">
        <v>12</v>
      </c>
      <c r="BJ348">
        <v>12</v>
      </c>
      <c r="BK348">
        <v>2</v>
      </c>
      <c r="BL348">
        <v>3</v>
      </c>
      <c r="BM348">
        <v>4</v>
      </c>
      <c r="BN348">
        <v>3</v>
      </c>
      <c r="BO348">
        <v>7</v>
      </c>
      <c r="BP348">
        <v>1</v>
      </c>
      <c r="BX348">
        <v>1</v>
      </c>
      <c r="BY348">
        <v>1</v>
      </c>
      <c r="BZ348">
        <v>3</v>
      </c>
      <c r="CF348">
        <v>17</v>
      </c>
      <c r="CH348">
        <f t="shared" si="35"/>
        <v>1</v>
      </c>
      <c r="CI348" s="1">
        <f t="shared" si="36"/>
        <v>3.6111111111111112</v>
      </c>
      <c r="CJ348">
        <f t="shared" si="37"/>
        <v>3</v>
      </c>
      <c r="CK348">
        <f t="shared" si="38"/>
        <v>3</v>
      </c>
      <c r="CL348" s="1">
        <f t="shared" si="39"/>
        <v>6.6111111111111107</v>
      </c>
      <c r="CM348" s="1">
        <f t="shared" si="40"/>
        <v>6.6111111111111107</v>
      </c>
      <c r="CO348" t="str">
        <f>IF(H348&gt;Tolerances!$C$5, "High Sat", "Low Sat")</f>
        <v>High Sat</v>
      </c>
      <c r="CP348" t="str">
        <f>IF(CM348&lt;Tolerances!$D$5, "High EL", "Low EL")</f>
        <v>High EL</v>
      </c>
      <c r="CQ348" t="str">
        <f t="shared" si="41"/>
        <v>Loyalist</v>
      </c>
      <c r="CR348" t="b">
        <f>IF(AND(CM348&lt;Tolerances!$D$9,'Respondent data Original'!H413&gt;Tolerances!$C$9),"Enthusiast",IF(AND(CM348&gt;Tolerances!$D$10,'Respondent data Original'!H413&lt;Tolerances!$C$10),"Agitator"))</f>
        <v>0</v>
      </c>
    </row>
    <row r="349" spans="1:96">
      <c r="A349">
        <v>457</v>
      </c>
      <c r="B349" t="s">
        <v>70</v>
      </c>
      <c r="C349">
        <v>4</v>
      </c>
      <c r="D349">
        <v>2</v>
      </c>
      <c r="E349">
        <v>13</v>
      </c>
      <c r="F349">
        <v>2</v>
      </c>
      <c r="G349">
        <v>3</v>
      </c>
      <c r="H349">
        <v>8</v>
      </c>
      <c r="J349">
        <v>10</v>
      </c>
      <c r="L349">
        <v>9</v>
      </c>
      <c r="N349">
        <v>6</v>
      </c>
      <c r="P349">
        <v>6</v>
      </c>
      <c r="Q349">
        <v>3</v>
      </c>
      <c r="R349">
        <v>3</v>
      </c>
      <c r="S349">
        <v>2</v>
      </c>
      <c r="T349">
        <v>3</v>
      </c>
      <c r="U349">
        <v>3</v>
      </c>
      <c r="V349">
        <v>3</v>
      </c>
      <c r="W349">
        <v>3</v>
      </c>
      <c r="X349">
        <v>3</v>
      </c>
      <c r="Y349">
        <v>3</v>
      </c>
      <c r="Z349">
        <v>3</v>
      </c>
      <c r="AA349">
        <v>3</v>
      </c>
      <c r="AB349">
        <v>3</v>
      </c>
      <c r="AC349">
        <v>3</v>
      </c>
      <c r="AD349">
        <v>4</v>
      </c>
      <c r="AE349">
        <v>3</v>
      </c>
      <c r="AF349">
        <v>2</v>
      </c>
      <c r="AG349">
        <v>3</v>
      </c>
      <c r="AH349">
        <v>3</v>
      </c>
      <c r="AI349">
        <v>2</v>
      </c>
      <c r="AJ349">
        <v>3</v>
      </c>
      <c r="AK349">
        <v>4</v>
      </c>
      <c r="AL349">
        <v>4</v>
      </c>
      <c r="AM349">
        <v>3</v>
      </c>
      <c r="AN349">
        <v>3</v>
      </c>
      <c r="AO349">
        <v>3</v>
      </c>
      <c r="AP349">
        <v>3</v>
      </c>
      <c r="AQ349">
        <v>3</v>
      </c>
      <c r="AR349">
        <v>3</v>
      </c>
      <c r="AS349">
        <v>3</v>
      </c>
      <c r="AT349">
        <v>3</v>
      </c>
      <c r="AU349">
        <v>4</v>
      </c>
      <c r="AV349">
        <v>1</v>
      </c>
      <c r="AW349">
        <v>5</v>
      </c>
      <c r="AX349">
        <v>3</v>
      </c>
      <c r="AY349">
        <v>2</v>
      </c>
      <c r="AZ349">
        <v>4</v>
      </c>
      <c r="BA349">
        <v>3</v>
      </c>
      <c r="BB349">
        <v>5</v>
      </c>
      <c r="BC349">
        <v>2</v>
      </c>
      <c r="BD349">
        <v>7</v>
      </c>
      <c r="BE349">
        <v>1</v>
      </c>
      <c r="BF349">
        <v>7</v>
      </c>
      <c r="BG349">
        <v>7</v>
      </c>
      <c r="BH349">
        <v>5</v>
      </c>
      <c r="BI349">
        <v>5</v>
      </c>
      <c r="BJ349">
        <v>4</v>
      </c>
      <c r="BK349">
        <v>1</v>
      </c>
      <c r="BN349">
        <v>5</v>
      </c>
      <c r="BO349">
        <v>4</v>
      </c>
      <c r="BP349">
        <v>5</v>
      </c>
      <c r="BX349">
        <v>1</v>
      </c>
      <c r="BY349">
        <v>8</v>
      </c>
      <c r="CF349">
        <v>11</v>
      </c>
      <c r="CH349">
        <f t="shared" si="35"/>
        <v>1</v>
      </c>
      <c r="CI349" s="1">
        <f t="shared" si="36"/>
        <v>1.7777777777777777</v>
      </c>
      <c r="CJ349">
        <f t="shared" si="37"/>
        <v>0</v>
      </c>
      <c r="CK349">
        <f t="shared" si="38"/>
        <v>5</v>
      </c>
      <c r="CL349" s="1">
        <f t="shared" si="39"/>
        <v>6.7777777777777777</v>
      </c>
      <c r="CM349" s="1">
        <f t="shared" si="40"/>
        <v>6.7777777777777777</v>
      </c>
      <c r="CO349" t="str">
        <f>IF(H349&gt;Tolerances!$C$5, "High Sat", "Low Sat")</f>
        <v>High Sat</v>
      </c>
      <c r="CP349" t="str">
        <f>IF(CM349&lt;Tolerances!$D$5, "High EL", "Low EL")</f>
        <v>High EL</v>
      </c>
      <c r="CQ349" t="str">
        <f t="shared" si="41"/>
        <v>Loyalist</v>
      </c>
      <c r="CR349" t="b">
        <f>IF(AND(CM349&lt;Tolerances!$D$9,'Respondent data Original'!H414&gt;Tolerances!$C$9),"Enthusiast",IF(AND(CM349&gt;Tolerances!$D$10,'Respondent data Original'!H414&lt;Tolerances!$C$10),"Agitator"))</f>
        <v>0</v>
      </c>
    </row>
    <row r="350" spans="1:96">
      <c r="A350">
        <v>476</v>
      </c>
      <c r="B350" t="s">
        <v>70</v>
      </c>
      <c r="C350">
        <v>3</v>
      </c>
      <c r="D350">
        <v>2</v>
      </c>
      <c r="E350">
        <v>13</v>
      </c>
      <c r="F350">
        <v>1</v>
      </c>
      <c r="G350">
        <v>1</v>
      </c>
      <c r="H350">
        <v>9</v>
      </c>
      <c r="J350">
        <v>9</v>
      </c>
      <c r="L350">
        <v>9</v>
      </c>
      <c r="O350">
        <v>1</v>
      </c>
      <c r="P350">
        <v>3</v>
      </c>
      <c r="Q350">
        <v>1</v>
      </c>
      <c r="R350">
        <v>2</v>
      </c>
      <c r="S350">
        <v>1</v>
      </c>
      <c r="U350">
        <v>3</v>
      </c>
      <c r="V350">
        <v>1</v>
      </c>
      <c r="W350">
        <v>2</v>
      </c>
      <c r="X350">
        <v>1</v>
      </c>
      <c r="Y350">
        <v>2</v>
      </c>
      <c r="Z350">
        <v>1</v>
      </c>
      <c r="AA350">
        <v>1</v>
      </c>
      <c r="AB350">
        <v>3</v>
      </c>
      <c r="AC350">
        <v>4</v>
      </c>
      <c r="AE350">
        <v>3</v>
      </c>
      <c r="AF350">
        <v>1</v>
      </c>
      <c r="AG350">
        <v>2</v>
      </c>
      <c r="AH350">
        <v>2</v>
      </c>
      <c r="AI350">
        <v>2</v>
      </c>
      <c r="AJ350">
        <v>3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1</v>
      </c>
      <c r="AQ350">
        <v>2</v>
      </c>
      <c r="AR350">
        <v>2</v>
      </c>
      <c r="AS350">
        <v>3</v>
      </c>
      <c r="AU350">
        <v>2</v>
      </c>
      <c r="AV350">
        <v>3</v>
      </c>
      <c r="AW350">
        <v>1</v>
      </c>
      <c r="AX350">
        <v>8</v>
      </c>
      <c r="AY350">
        <v>8</v>
      </c>
      <c r="AZ350">
        <v>6</v>
      </c>
      <c r="BA350">
        <v>8</v>
      </c>
      <c r="BB350">
        <v>2</v>
      </c>
      <c r="BC350">
        <v>1</v>
      </c>
      <c r="BD350">
        <v>10</v>
      </c>
      <c r="BE350">
        <v>1</v>
      </c>
      <c r="BF350">
        <v>12</v>
      </c>
      <c r="BG350">
        <v>12</v>
      </c>
      <c r="BH350">
        <v>12</v>
      </c>
      <c r="BI350">
        <v>12</v>
      </c>
      <c r="BJ350">
        <v>12</v>
      </c>
      <c r="BK350">
        <v>1</v>
      </c>
      <c r="BL350">
        <v>5</v>
      </c>
      <c r="BM350">
        <v>5</v>
      </c>
      <c r="BN350">
        <v>5</v>
      </c>
      <c r="BO350">
        <v>10</v>
      </c>
      <c r="BX350">
        <v>1</v>
      </c>
      <c r="BY350">
        <v>6</v>
      </c>
      <c r="CF350">
        <v>21</v>
      </c>
      <c r="CH350">
        <f t="shared" si="35"/>
        <v>1</v>
      </c>
      <c r="CI350" s="1">
        <f t="shared" si="36"/>
        <v>2.5</v>
      </c>
      <c r="CJ350">
        <f t="shared" si="37"/>
        <v>5</v>
      </c>
      <c r="CK350">
        <f t="shared" si="38"/>
        <v>1</v>
      </c>
      <c r="CL350" s="1">
        <f t="shared" si="39"/>
        <v>3.5</v>
      </c>
      <c r="CM350" s="1">
        <f t="shared" si="40"/>
        <v>3.5</v>
      </c>
      <c r="CO350" t="str">
        <f>IF(H350&gt;Tolerances!$C$5, "High Sat", "Low Sat")</f>
        <v>High Sat</v>
      </c>
      <c r="CP350" t="str">
        <f>IF(CM350&lt;Tolerances!$D$5, "High EL", "Low EL")</f>
        <v>High EL</v>
      </c>
      <c r="CQ350" t="str">
        <f t="shared" si="41"/>
        <v>Loyalist</v>
      </c>
      <c r="CR350" t="b">
        <f>IF(AND(CM350&lt;Tolerances!$D$9,'Respondent data Original'!H429&gt;Tolerances!$C$9),"Enthusiast",IF(AND(CM350&gt;Tolerances!$D$10,'Respondent data Original'!H429&lt;Tolerances!$C$10),"Agitator"))</f>
        <v>0</v>
      </c>
    </row>
    <row r="351" spans="1:96">
      <c r="A351">
        <v>477</v>
      </c>
      <c r="B351" t="s">
        <v>70</v>
      </c>
      <c r="C351">
        <v>4</v>
      </c>
      <c r="D351">
        <v>1</v>
      </c>
      <c r="E351">
        <v>13</v>
      </c>
      <c r="F351">
        <v>2</v>
      </c>
      <c r="G351">
        <v>5</v>
      </c>
      <c r="H351">
        <v>10</v>
      </c>
      <c r="J351">
        <v>10</v>
      </c>
      <c r="L351">
        <v>10</v>
      </c>
      <c r="N351">
        <v>6</v>
      </c>
      <c r="P351">
        <v>6</v>
      </c>
      <c r="Q351">
        <v>1</v>
      </c>
      <c r="R351">
        <v>1</v>
      </c>
      <c r="S351">
        <v>2</v>
      </c>
      <c r="T351">
        <v>1</v>
      </c>
      <c r="U351">
        <v>3</v>
      </c>
      <c r="V351">
        <v>2</v>
      </c>
      <c r="W351">
        <v>2</v>
      </c>
      <c r="X351">
        <v>1</v>
      </c>
      <c r="Y351">
        <v>2</v>
      </c>
      <c r="AA351">
        <v>1</v>
      </c>
      <c r="AB351">
        <v>2</v>
      </c>
      <c r="AC351">
        <v>2</v>
      </c>
      <c r="AD351">
        <v>4</v>
      </c>
      <c r="AE351">
        <v>3</v>
      </c>
      <c r="AF351">
        <v>1</v>
      </c>
      <c r="AG351">
        <v>2</v>
      </c>
      <c r="AH351">
        <v>1</v>
      </c>
      <c r="AI351">
        <v>2</v>
      </c>
      <c r="AJ351">
        <v>1</v>
      </c>
      <c r="AK351">
        <v>2</v>
      </c>
      <c r="AL351">
        <v>2</v>
      </c>
      <c r="AM351">
        <v>2</v>
      </c>
      <c r="AN351">
        <v>1</v>
      </c>
      <c r="AO351">
        <v>1</v>
      </c>
      <c r="AQ351">
        <v>1</v>
      </c>
      <c r="AR351">
        <v>2</v>
      </c>
      <c r="AS351">
        <v>2</v>
      </c>
      <c r="AT351">
        <v>2</v>
      </c>
      <c r="AU351">
        <v>2</v>
      </c>
      <c r="AV351">
        <v>1</v>
      </c>
      <c r="AW351">
        <v>6</v>
      </c>
      <c r="AX351">
        <v>6</v>
      </c>
      <c r="AY351">
        <v>9</v>
      </c>
      <c r="AZ351">
        <v>6</v>
      </c>
      <c r="BA351">
        <v>9</v>
      </c>
      <c r="BB351">
        <v>2</v>
      </c>
      <c r="BC351">
        <v>2</v>
      </c>
      <c r="BD351">
        <v>11</v>
      </c>
      <c r="BE351">
        <v>1</v>
      </c>
      <c r="BF351">
        <v>12</v>
      </c>
      <c r="BG351">
        <v>1</v>
      </c>
      <c r="BH351">
        <v>12</v>
      </c>
      <c r="BI351">
        <v>1</v>
      </c>
      <c r="BJ351">
        <v>12</v>
      </c>
      <c r="BK351">
        <v>1</v>
      </c>
      <c r="BL351">
        <v>3</v>
      </c>
      <c r="BM351">
        <v>2</v>
      </c>
      <c r="BN351">
        <v>2</v>
      </c>
      <c r="BO351">
        <v>7</v>
      </c>
      <c r="BP351">
        <v>3</v>
      </c>
      <c r="BQ351">
        <v>4</v>
      </c>
      <c r="BR351">
        <v>5</v>
      </c>
      <c r="BX351">
        <v>1</v>
      </c>
      <c r="BY351">
        <v>6</v>
      </c>
      <c r="BZ351">
        <v>2</v>
      </c>
      <c r="CA351">
        <v>1</v>
      </c>
      <c r="CF351">
        <v>14</v>
      </c>
      <c r="CH351">
        <f t="shared" si="35"/>
        <v>1</v>
      </c>
      <c r="CI351" s="1">
        <f t="shared" si="36"/>
        <v>2.8888888888888888</v>
      </c>
      <c r="CJ351">
        <f t="shared" si="37"/>
        <v>3</v>
      </c>
      <c r="CK351">
        <f t="shared" si="38"/>
        <v>3</v>
      </c>
      <c r="CL351" s="1">
        <f t="shared" si="39"/>
        <v>5.8888888888888893</v>
      </c>
      <c r="CM351" s="1">
        <f t="shared" si="40"/>
        <v>5.8888888888888893</v>
      </c>
      <c r="CO351" t="str">
        <f>IF(H351&gt;Tolerances!$C$5, "High Sat", "Low Sat")</f>
        <v>High Sat</v>
      </c>
      <c r="CP351" t="str">
        <f>IF(CM351&lt;Tolerances!$D$5, "High EL", "Low EL")</f>
        <v>High EL</v>
      </c>
      <c r="CQ351" t="str">
        <f t="shared" si="41"/>
        <v>Loyalist</v>
      </c>
      <c r="CR351" t="b">
        <f>IF(AND(CM351&lt;Tolerances!$D$9,'Respondent data Original'!H430&gt;Tolerances!$C$9),"Enthusiast",IF(AND(CM351&gt;Tolerances!$D$10,'Respondent data Original'!H430&lt;Tolerances!$C$10),"Agitator"))</f>
        <v>0</v>
      </c>
    </row>
    <row r="352" spans="1:96">
      <c r="A352">
        <v>479</v>
      </c>
      <c r="B352" t="s">
        <v>70</v>
      </c>
      <c r="C352">
        <v>4</v>
      </c>
      <c r="D352">
        <v>2</v>
      </c>
      <c r="E352">
        <v>13</v>
      </c>
      <c r="F352">
        <v>2</v>
      </c>
      <c r="G352">
        <v>1</v>
      </c>
      <c r="H352">
        <v>7</v>
      </c>
      <c r="J352">
        <v>8</v>
      </c>
      <c r="L352">
        <v>9</v>
      </c>
      <c r="N352">
        <v>6</v>
      </c>
      <c r="P352">
        <v>5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2</v>
      </c>
      <c r="AA352">
        <v>2</v>
      </c>
      <c r="AB352">
        <v>2</v>
      </c>
      <c r="AC352">
        <v>3</v>
      </c>
      <c r="AD352">
        <v>3</v>
      </c>
      <c r="AE352">
        <v>3</v>
      </c>
      <c r="AF352">
        <v>8</v>
      </c>
      <c r="AG352">
        <v>2</v>
      </c>
      <c r="AH352">
        <v>1</v>
      </c>
      <c r="AI352">
        <v>5</v>
      </c>
      <c r="AJ352">
        <v>1</v>
      </c>
      <c r="AK352">
        <v>2</v>
      </c>
      <c r="AL352">
        <v>2</v>
      </c>
      <c r="AM352">
        <v>4</v>
      </c>
      <c r="AN352">
        <v>2</v>
      </c>
      <c r="AO352">
        <v>2</v>
      </c>
      <c r="AP352">
        <v>2</v>
      </c>
      <c r="AQ352">
        <v>2</v>
      </c>
      <c r="AR352">
        <v>3</v>
      </c>
      <c r="AS352">
        <v>5</v>
      </c>
      <c r="AT352">
        <v>2</v>
      </c>
      <c r="AU352">
        <v>5</v>
      </c>
      <c r="AV352">
        <v>1</v>
      </c>
      <c r="AW352">
        <v>10</v>
      </c>
      <c r="AX352">
        <v>11</v>
      </c>
      <c r="AY352">
        <v>10</v>
      </c>
      <c r="AZ352">
        <v>10</v>
      </c>
      <c r="BA352">
        <v>10</v>
      </c>
      <c r="BB352">
        <v>10</v>
      </c>
      <c r="BC352">
        <v>11</v>
      </c>
      <c r="BD352">
        <v>11</v>
      </c>
      <c r="BE352">
        <v>10</v>
      </c>
      <c r="BF352">
        <v>4</v>
      </c>
      <c r="BG352">
        <v>10</v>
      </c>
      <c r="BH352">
        <v>12</v>
      </c>
      <c r="BI352">
        <v>12</v>
      </c>
      <c r="BJ352">
        <v>12</v>
      </c>
      <c r="BK352">
        <v>2</v>
      </c>
      <c r="BL352">
        <v>4</v>
      </c>
      <c r="BM352">
        <v>3</v>
      </c>
      <c r="BN352">
        <v>3</v>
      </c>
      <c r="BO352">
        <v>4</v>
      </c>
      <c r="BX352">
        <v>1</v>
      </c>
      <c r="BY352">
        <v>5</v>
      </c>
      <c r="CF352">
        <v>11</v>
      </c>
      <c r="CH352">
        <f t="shared" si="35"/>
        <v>1</v>
      </c>
      <c r="CI352" s="1">
        <f t="shared" si="36"/>
        <v>5.166666666666667</v>
      </c>
      <c r="CJ352">
        <f t="shared" si="37"/>
        <v>4</v>
      </c>
      <c r="CK352">
        <f t="shared" si="38"/>
        <v>2</v>
      </c>
      <c r="CL352" s="1">
        <f t="shared" si="39"/>
        <v>7.166666666666667</v>
      </c>
      <c r="CM352" s="1">
        <f t="shared" si="40"/>
        <v>7.166666666666667</v>
      </c>
      <c r="CO352" t="str">
        <f>IF(H352&gt;Tolerances!$C$5, "High Sat", "Low Sat")</f>
        <v>Low Sat</v>
      </c>
      <c r="CP352" t="str">
        <f>IF(CM352&lt;Tolerances!$D$5, "High EL", "Low EL")</f>
        <v>High EL</v>
      </c>
      <c r="CQ352" t="str">
        <f t="shared" si="41"/>
        <v>Hostage</v>
      </c>
      <c r="CR352" t="b">
        <f>IF(AND(CM352&lt;Tolerances!$D$9,'Respondent data Original'!H432&gt;Tolerances!$C$9),"Enthusiast",IF(AND(CM352&gt;Tolerances!$D$10,'Respondent data Original'!H432&lt;Tolerances!$C$10),"Agitator"))</f>
        <v>0</v>
      </c>
    </row>
    <row r="353" spans="1:96">
      <c r="A353">
        <v>494</v>
      </c>
      <c r="B353" t="s">
        <v>70</v>
      </c>
      <c r="C353">
        <v>1</v>
      </c>
      <c r="D353">
        <v>2</v>
      </c>
      <c r="E353">
        <v>13</v>
      </c>
      <c r="F353">
        <v>1</v>
      </c>
      <c r="G353">
        <v>1</v>
      </c>
      <c r="H353">
        <v>9</v>
      </c>
      <c r="J353">
        <v>9</v>
      </c>
      <c r="L353">
        <v>8</v>
      </c>
      <c r="N353">
        <v>7</v>
      </c>
      <c r="P353">
        <v>5</v>
      </c>
      <c r="Q353">
        <v>4</v>
      </c>
      <c r="S353">
        <v>2</v>
      </c>
      <c r="U353">
        <v>4</v>
      </c>
      <c r="V353">
        <v>4</v>
      </c>
      <c r="W353">
        <v>3</v>
      </c>
      <c r="X353">
        <v>2</v>
      </c>
      <c r="Y353">
        <v>3</v>
      </c>
      <c r="Z353">
        <v>4</v>
      </c>
      <c r="AA353">
        <v>3</v>
      </c>
      <c r="AB353">
        <v>4</v>
      </c>
      <c r="AC353">
        <v>5</v>
      </c>
      <c r="AD353">
        <v>2</v>
      </c>
      <c r="AE353">
        <v>3</v>
      </c>
      <c r="AF353">
        <v>11</v>
      </c>
      <c r="AG353">
        <v>3</v>
      </c>
      <c r="AI353">
        <v>3</v>
      </c>
      <c r="AJ353">
        <v>3</v>
      </c>
      <c r="AK353">
        <v>3</v>
      </c>
      <c r="AL353">
        <v>5</v>
      </c>
      <c r="AM353">
        <v>3</v>
      </c>
      <c r="AN353">
        <v>2</v>
      </c>
      <c r="AO353">
        <v>3</v>
      </c>
      <c r="AP353">
        <v>3</v>
      </c>
      <c r="AQ353">
        <v>2</v>
      </c>
      <c r="AR353">
        <v>4</v>
      </c>
      <c r="AS353">
        <v>4</v>
      </c>
      <c r="AT353">
        <v>2</v>
      </c>
      <c r="AU353">
        <v>3</v>
      </c>
      <c r="AV353">
        <v>1</v>
      </c>
      <c r="AW353">
        <v>7</v>
      </c>
      <c r="AX353">
        <v>9</v>
      </c>
      <c r="AY353">
        <v>8</v>
      </c>
      <c r="AZ353">
        <v>8</v>
      </c>
      <c r="BA353">
        <v>8</v>
      </c>
      <c r="BB353">
        <v>5</v>
      </c>
      <c r="BC353">
        <v>7</v>
      </c>
      <c r="BD353">
        <v>8</v>
      </c>
      <c r="BE353">
        <v>1</v>
      </c>
      <c r="BF353">
        <v>8</v>
      </c>
      <c r="BG353">
        <v>9</v>
      </c>
      <c r="BH353">
        <v>7</v>
      </c>
      <c r="BI353">
        <v>12</v>
      </c>
      <c r="BJ353">
        <v>12</v>
      </c>
      <c r="BK353">
        <v>4</v>
      </c>
      <c r="BL353">
        <v>3</v>
      </c>
      <c r="BM353">
        <v>2</v>
      </c>
      <c r="BN353">
        <v>2</v>
      </c>
      <c r="BO353">
        <v>7</v>
      </c>
      <c r="BX353">
        <v>2</v>
      </c>
      <c r="CF353">
        <v>15</v>
      </c>
      <c r="CH353">
        <f t="shared" si="35"/>
        <v>2</v>
      </c>
      <c r="CI353" s="1">
        <f t="shared" si="36"/>
        <v>3.3888888888888888</v>
      </c>
      <c r="CJ353">
        <f t="shared" si="37"/>
        <v>3</v>
      </c>
      <c r="CK353">
        <f t="shared" si="38"/>
        <v>3</v>
      </c>
      <c r="CL353" s="1">
        <f t="shared" si="39"/>
        <v>6.3888888888888893</v>
      </c>
      <c r="CM353" s="1">
        <f t="shared" si="40"/>
        <v>12.777777777777779</v>
      </c>
      <c r="CO353" t="str">
        <f>IF(H353&gt;Tolerances!$C$5, "High Sat", "Low Sat")</f>
        <v>High Sat</v>
      </c>
      <c r="CP353" t="str">
        <f>IF(CM353&lt;Tolerances!$D$5, "High EL", "Low EL")</f>
        <v>Low EL</v>
      </c>
      <c r="CQ353" t="str">
        <f t="shared" si="41"/>
        <v>Mercenary</v>
      </c>
      <c r="CR353" t="b">
        <f>IF(AND(CM353&lt;Tolerances!$D$9,'Respondent data Original'!H447&gt;Tolerances!$C$9),"Enthusiast",IF(AND(CM353&gt;Tolerances!$D$10,'Respondent data Original'!H447&lt;Tolerances!$C$10),"Agitator"))</f>
        <v>0</v>
      </c>
    </row>
    <row r="354" spans="1:96">
      <c r="A354">
        <v>496</v>
      </c>
      <c r="B354" t="s">
        <v>70</v>
      </c>
      <c r="C354">
        <v>2</v>
      </c>
      <c r="D354">
        <v>2</v>
      </c>
      <c r="E354">
        <v>13</v>
      </c>
      <c r="F354">
        <v>2</v>
      </c>
      <c r="G354">
        <v>4</v>
      </c>
      <c r="H354">
        <v>9</v>
      </c>
      <c r="J354">
        <v>9</v>
      </c>
      <c r="L354">
        <v>8</v>
      </c>
      <c r="N354">
        <v>8</v>
      </c>
      <c r="P354">
        <v>6</v>
      </c>
      <c r="Q354">
        <v>2</v>
      </c>
      <c r="R354">
        <v>2</v>
      </c>
      <c r="S354">
        <v>2</v>
      </c>
      <c r="T354">
        <v>2</v>
      </c>
      <c r="U354">
        <v>2</v>
      </c>
      <c r="V354">
        <v>2</v>
      </c>
      <c r="W354">
        <v>2</v>
      </c>
      <c r="X354">
        <v>2</v>
      </c>
      <c r="Y354">
        <v>2</v>
      </c>
      <c r="Z354">
        <v>2</v>
      </c>
      <c r="AA354">
        <v>2</v>
      </c>
      <c r="AB354">
        <v>2</v>
      </c>
      <c r="AC354">
        <v>2</v>
      </c>
      <c r="AD354">
        <v>2</v>
      </c>
      <c r="AE354">
        <v>2</v>
      </c>
      <c r="AF354">
        <v>5</v>
      </c>
      <c r="AG354">
        <v>3</v>
      </c>
      <c r="AH354">
        <v>3</v>
      </c>
      <c r="AI354">
        <v>3</v>
      </c>
      <c r="AJ354">
        <v>3</v>
      </c>
      <c r="AK354">
        <v>3</v>
      </c>
      <c r="AL354">
        <v>3</v>
      </c>
      <c r="AM354">
        <v>3</v>
      </c>
      <c r="AN354">
        <v>3</v>
      </c>
      <c r="AO354">
        <v>3</v>
      </c>
      <c r="AP354">
        <v>3</v>
      </c>
      <c r="AQ354">
        <v>3</v>
      </c>
      <c r="AR354">
        <v>3</v>
      </c>
      <c r="AS354">
        <v>3</v>
      </c>
      <c r="AT354">
        <v>3</v>
      </c>
      <c r="AU354">
        <v>3</v>
      </c>
      <c r="AV354">
        <v>1</v>
      </c>
      <c r="AW354">
        <v>6</v>
      </c>
      <c r="AX354">
        <v>6</v>
      </c>
      <c r="AY354">
        <v>6</v>
      </c>
      <c r="AZ354">
        <v>8</v>
      </c>
      <c r="BA354">
        <v>6</v>
      </c>
      <c r="BB354">
        <v>6</v>
      </c>
      <c r="BC354">
        <v>6</v>
      </c>
      <c r="BD354">
        <v>8</v>
      </c>
      <c r="BE354">
        <v>6</v>
      </c>
      <c r="BF354">
        <v>5</v>
      </c>
      <c r="BG354">
        <v>5</v>
      </c>
      <c r="BH354">
        <v>5</v>
      </c>
      <c r="BI354">
        <v>12</v>
      </c>
      <c r="BJ354">
        <v>5</v>
      </c>
      <c r="BK354">
        <v>6</v>
      </c>
      <c r="BL354">
        <v>4</v>
      </c>
      <c r="BM354">
        <v>3</v>
      </c>
      <c r="BN354">
        <v>3</v>
      </c>
      <c r="BO354">
        <v>10</v>
      </c>
      <c r="BX354">
        <v>1</v>
      </c>
      <c r="BY354">
        <v>4</v>
      </c>
      <c r="CF354">
        <v>18</v>
      </c>
      <c r="CH354">
        <f t="shared" si="35"/>
        <v>1</v>
      </c>
      <c r="CI354" s="1">
        <f t="shared" si="36"/>
        <v>3.2222222222222223</v>
      </c>
      <c r="CJ354">
        <f t="shared" si="37"/>
        <v>4</v>
      </c>
      <c r="CK354">
        <f t="shared" si="38"/>
        <v>2</v>
      </c>
      <c r="CL354" s="1">
        <f t="shared" si="39"/>
        <v>5.2222222222222223</v>
      </c>
      <c r="CM354" s="1">
        <f t="shared" si="40"/>
        <v>5.2222222222222223</v>
      </c>
      <c r="CO354" t="str">
        <f>IF(H354&gt;Tolerances!$C$5, "High Sat", "Low Sat")</f>
        <v>High Sat</v>
      </c>
      <c r="CP354" t="str">
        <f>IF(CM354&lt;Tolerances!$D$5, "High EL", "Low EL")</f>
        <v>High EL</v>
      </c>
      <c r="CQ354" t="str">
        <f t="shared" si="41"/>
        <v>Loyalist</v>
      </c>
      <c r="CR354" t="b">
        <f>IF(AND(CM354&lt;Tolerances!$D$9,'Respondent data Original'!H449&gt;Tolerances!$C$9),"Enthusiast",IF(AND(CM354&gt;Tolerances!$D$10,'Respondent data Original'!H449&lt;Tolerances!$C$10),"Agitator"))</f>
        <v>0</v>
      </c>
    </row>
    <row r="355" spans="1:96">
      <c r="A355">
        <v>500</v>
      </c>
      <c r="B355" t="s">
        <v>70</v>
      </c>
      <c r="C355">
        <v>2</v>
      </c>
      <c r="D355">
        <v>2</v>
      </c>
      <c r="E355">
        <v>13</v>
      </c>
      <c r="F355">
        <v>2</v>
      </c>
      <c r="G355">
        <v>4</v>
      </c>
      <c r="H355">
        <v>4</v>
      </c>
      <c r="J355">
        <v>6</v>
      </c>
      <c r="L355">
        <v>2</v>
      </c>
      <c r="N355">
        <v>2</v>
      </c>
      <c r="P355">
        <v>6</v>
      </c>
      <c r="Q355">
        <v>3</v>
      </c>
      <c r="R355">
        <v>1</v>
      </c>
      <c r="S355">
        <v>1</v>
      </c>
      <c r="T355">
        <v>1</v>
      </c>
      <c r="V355">
        <v>4</v>
      </c>
      <c r="W355">
        <v>3</v>
      </c>
      <c r="X355">
        <v>1</v>
      </c>
      <c r="Y355">
        <v>5</v>
      </c>
      <c r="Z355">
        <v>5</v>
      </c>
      <c r="AA355">
        <v>3</v>
      </c>
      <c r="AB355">
        <v>4</v>
      </c>
      <c r="AC355">
        <v>3</v>
      </c>
      <c r="AD355">
        <v>5</v>
      </c>
      <c r="AE355">
        <v>3</v>
      </c>
      <c r="AF355">
        <v>2</v>
      </c>
      <c r="AG355">
        <v>5</v>
      </c>
      <c r="AH355">
        <v>4</v>
      </c>
      <c r="AI355">
        <v>1</v>
      </c>
      <c r="AJ355">
        <v>1</v>
      </c>
      <c r="AK355">
        <v>2</v>
      </c>
      <c r="AL355">
        <v>5</v>
      </c>
      <c r="AM355">
        <v>4</v>
      </c>
      <c r="AN355">
        <v>1</v>
      </c>
      <c r="AO355">
        <v>4</v>
      </c>
      <c r="AP355">
        <v>3</v>
      </c>
      <c r="AQ355">
        <v>4</v>
      </c>
      <c r="AR355">
        <v>5</v>
      </c>
      <c r="AS355">
        <v>3</v>
      </c>
      <c r="AT355">
        <v>4</v>
      </c>
      <c r="AU355">
        <v>2</v>
      </c>
      <c r="AV355">
        <v>1</v>
      </c>
      <c r="AW355">
        <v>7</v>
      </c>
      <c r="AX355">
        <v>9</v>
      </c>
      <c r="AY355">
        <v>9</v>
      </c>
      <c r="AZ355">
        <v>6</v>
      </c>
      <c r="BA355">
        <v>8</v>
      </c>
      <c r="BB355">
        <v>8</v>
      </c>
      <c r="BC355">
        <v>4</v>
      </c>
      <c r="BD355">
        <v>6</v>
      </c>
      <c r="BE355">
        <v>9</v>
      </c>
      <c r="BF355">
        <v>6</v>
      </c>
      <c r="BG355">
        <v>12</v>
      </c>
      <c r="BH355">
        <v>9</v>
      </c>
      <c r="BI355">
        <v>12</v>
      </c>
      <c r="BJ355">
        <v>12</v>
      </c>
      <c r="BK355">
        <v>1</v>
      </c>
      <c r="BL355">
        <v>3</v>
      </c>
      <c r="BM355">
        <v>2</v>
      </c>
      <c r="BN355">
        <v>2</v>
      </c>
      <c r="BO355">
        <v>7</v>
      </c>
      <c r="BP355">
        <v>5</v>
      </c>
      <c r="BQ355">
        <v>2</v>
      </c>
      <c r="BX355">
        <v>3</v>
      </c>
      <c r="CF355">
        <v>17</v>
      </c>
      <c r="CH355">
        <f t="shared" si="35"/>
        <v>3</v>
      </c>
      <c r="CI355" s="1">
        <f t="shared" si="36"/>
        <v>3.6666666666666665</v>
      </c>
      <c r="CJ355">
        <f t="shared" si="37"/>
        <v>3</v>
      </c>
      <c r="CK355">
        <f t="shared" si="38"/>
        <v>3</v>
      </c>
      <c r="CL355" s="1">
        <f t="shared" si="39"/>
        <v>6.6666666666666661</v>
      </c>
      <c r="CM355" s="1">
        <f t="shared" si="40"/>
        <v>20</v>
      </c>
      <c r="CO355" t="str">
        <f>IF(H355&gt;Tolerances!$C$5, "High Sat", "Low Sat")</f>
        <v>Low Sat</v>
      </c>
      <c r="CP355" t="str">
        <f>IF(CM355&lt;Tolerances!$D$5, "High EL", "Low EL")</f>
        <v>Low EL</v>
      </c>
      <c r="CQ355" t="str">
        <f t="shared" si="41"/>
        <v>Defector</v>
      </c>
      <c r="CR355" t="b">
        <f>IF(AND(CM355&lt;Tolerances!$D$9,'Respondent data Original'!H452&gt;Tolerances!$C$9),"Enthusiast",IF(AND(CM355&gt;Tolerances!$D$10,'Respondent data Original'!H452&lt;Tolerances!$C$10),"Agitator"))</f>
        <v>0</v>
      </c>
    </row>
    <row r="356" spans="1:96">
      <c r="A356">
        <v>522</v>
      </c>
      <c r="B356" t="s">
        <v>70</v>
      </c>
      <c r="C356">
        <v>2</v>
      </c>
      <c r="D356">
        <v>1</v>
      </c>
      <c r="E356">
        <v>13</v>
      </c>
      <c r="F356">
        <v>1</v>
      </c>
      <c r="G356">
        <v>3</v>
      </c>
      <c r="H356">
        <v>9</v>
      </c>
      <c r="J356">
        <v>9</v>
      </c>
      <c r="L356">
        <v>8</v>
      </c>
      <c r="N356">
        <v>8</v>
      </c>
      <c r="P356">
        <v>3</v>
      </c>
      <c r="Q356">
        <v>4</v>
      </c>
      <c r="R356">
        <v>4</v>
      </c>
      <c r="S356">
        <v>4</v>
      </c>
      <c r="T356">
        <v>5</v>
      </c>
      <c r="U356">
        <v>5</v>
      </c>
      <c r="V356">
        <v>4</v>
      </c>
      <c r="W356">
        <v>3</v>
      </c>
      <c r="X356">
        <v>4</v>
      </c>
      <c r="Y356">
        <v>2</v>
      </c>
      <c r="Z356">
        <v>3</v>
      </c>
      <c r="AA356">
        <v>3</v>
      </c>
      <c r="AB356">
        <v>4</v>
      </c>
      <c r="AC356">
        <v>5</v>
      </c>
      <c r="AD356">
        <v>4</v>
      </c>
      <c r="AE356">
        <v>5</v>
      </c>
      <c r="AF356">
        <v>7</v>
      </c>
      <c r="AG356">
        <v>3</v>
      </c>
      <c r="AH356">
        <v>3</v>
      </c>
      <c r="AI356">
        <v>2</v>
      </c>
      <c r="AJ356">
        <v>1</v>
      </c>
      <c r="AL356">
        <v>2</v>
      </c>
      <c r="AM356">
        <v>3</v>
      </c>
      <c r="AN356">
        <v>2</v>
      </c>
      <c r="AO356">
        <v>4</v>
      </c>
      <c r="AQ356">
        <v>2</v>
      </c>
      <c r="AR356">
        <v>3</v>
      </c>
      <c r="AS356">
        <v>3</v>
      </c>
      <c r="AT356">
        <v>4</v>
      </c>
      <c r="AU356">
        <v>5</v>
      </c>
      <c r="AV356">
        <v>1</v>
      </c>
      <c r="AW356">
        <v>8</v>
      </c>
      <c r="AX356">
        <v>11</v>
      </c>
      <c r="AY356">
        <v>11</v>
      </c>
      <c r="AZ356">
        <v>10</v>
      </c>
      <c r="BA356">
        <v>11</v>
      </c>
      <c r="BB356">
        <v>10</v>
      </c>
      <c r="BC356">
        <v>10</v>
      </c>
      <c r="BD356">
        <v>11</v>
      </c>
      <c r="BE356">
        <v>8</v>
      </c>
      <c r="BF356">
        <v>6</v>
      </c>
      <c r="BG356">
        <v>12</v>
      </c>
      <c r="BH356">
        <v>12</v>
      </c>
      <c r="BI356">
        <v>12</v>
      </c>
      <c r="BJ356">
        <v>4</v>
      </c>
      <c r="BK356">
        <v>3</v>
      </c>
      <c r="BL356">
        <v>3</v>
      </c>
      <c r="BM356">
        <v>2</v>
      </c>
      <c r="BN356">
        <v>1</v>
      </c>
      <c r="BO356">
        <v>2</v>
      </c>
      <c r="BX356">
        <v>2</v>
      </c>
      <c r="CF356">
        <v>17</v>
      </c>
      <c r="CH356">
        <f t="shared" si="35"/>
        <v>2</v>
      </c>
      <c r="CI356" s="1">
        <f t="shared" si="36"/>
        <v>5</v>
      </c>
      <c r="CJ356">
        <f t="shared" si="37"/>
        <v>3</v>
      </c>
      <c r="CK356">
        <f t="shared" si="38"/>
        <v>3</v>
      </c>
      <c r="CL356" s="1">
        <f t="shared" si="39"/>
        <v>8</v>
      </c>
      <c r="CM356" s="1">
        <f t="shared" si="40"/>
        <v>16</v>
      </c>
      <c r="CO356" t="str">
        <f>IF(H356&gt;Tolerances!$C$5, "High Sat", "Low Sat")</f>
        <v>High Sat</v>
      </c>
      <c r="CP356" t="str">
        <f>IF(CM356&lt;Tolerances!$D$5, "High EL", "Low EL")</f>
        <v>Low EL</v>
      </c>
      <c r="CQ356" t="str">
        <f t="shared" si="41"/>
        <v>Mercenary</v>
      </c>
      <c r="CR356" t="b">
        <f>IF(AND(CM356&lt;Tolerances!$D$9,'Respondent data Original'!H472&gt;Tolerances!$C$9),"Enthusiast",IF(AND(CM356&gt;Tolerances!$D$10,'Respondent data Original'!H472&lt;Tolerances!$C$10),"Agitator"))</f>
        <v>0</v>
      </c>
    </row>
    <row r="357" spans="1:96">
      <c r="A357">
        <v>525</v>
      </c>
      <c r="B357" t="s">
        <v>70</v>
      </c>
      <c r="C357">
        <v>1</v>
      </c>
      <c r="D357">
        <v>1</v>
      </c>
      <c r="E357">
        <v>13</v>
      </c>
      <c r="F357">
        <v>2</v>
      </c>
      <c r="G357">
        <v>4</v>
      </c>
      <c r="H357">
        <v>4</v>
      </c>
      <c r="J357">
        <v>4</v>
      </c>
      <c r="L357">
        <v>4</v>
      </c>
      <c r="N357">
        <v>4</v>
      </c>
      <c r="P357">
        <v>3</v>
      </c>
      <c r="Q357">
        <v>3</v>
      </c>
      <c r="R357">
        <v>3</v>
      </c>
      <c r="S357">
        <v>3</v>
      </c>
      <c r="T357">
        <v>3</v>
      </c>
      <c r="U357">
        <v>3</v>
      </c>
      <c r="V357">
        <v>3</v>
      </c>
      <c r="W357">
        <v>3</v>
      </c>
      <c r="X357">
        <v>3</v>
      </c>
      <c r="Y357">
        <v>3</v>
      </c>
      <c r="Z357">
        <v>3</v>
      </c>
      <c r="AA357">
        <v>3</v>
      </c>
      <c r="AB357">
        <v>3</v>
      </c>
      <c r="AC357">
        <v>3</v>
      </c>
      <c r="AD357">
        <v>3</v>
      </c>
      <c r="AE357">
        <v>3</v>
      </c>
      <c r="AF357">
        <v>6</v>
      </c>
      <c r="AG357">
        <v>4</v>
      </c>
      <c r="AH357">
        <v>4</v>
      </c>
      <c r="AI357">
        <v>4</v>
      </c>
      <c r="AJ357">
        <v>4</v>
      </c>
      <c r="AK357">
        <v>4</v>
      </c>
      <c r="AL357">
        <v>4</v>
      </c>
      <c r="AM357">
        <v>4</v>
      </c>
      <c r="AN357">
        <v>4</v>
      </c>
      <c r="AO357">
        <v>4</v>
      </c>
      <c r="AP357">
        <v>4</v>
      </c>
      <c r="AQ357">
        <v>4</v>
      </c>
      <c r="AR357">
        <v>4</v>
      </c>
      <c r="AS357">
        <v>4</v>
      </c>
      <c r="AT357">
        <v>4</v>
      </c>
      <c r="AU357">
        <v>4</v>
      </c>
      <c r="AV357">
        <v>2</v>
      </c>
      <c r="AW357">
        <v>6</v>
      </c>
      <c r="AX357">
        <v>6</v>
      </c>
      <c r="AY357">
        <v>6</v>
      </c>
      <c r="AZ357">
        <v>6</v>
      </c>
      <c r="BA357">
        <v>6</v>
      </c>
      <c r="BB357">
        <v>6</v>
      </c>
      <c r="BC357">
        <v>6</v>
      </c>
      <c r="BD357">
        <v>6</v>
      </c>
      <c r="BE357">
        <v>6</v>
      </c>
      <c r="BF357">
        <v>6</v>
      </c>
      <c r="BG357">
        <v>6</v>
      </c>
      <c r="BH357">
        <v>6</v>
      </c>
      <c r="BI357">
        <v>6</v>
      </c>
      <c r="BJ357">
        <v>6</v>
      </c>
      <c r="BK357">
        <v>4</v>
      </c>
      <c r="BL357">
        <v>3</v>
      </c>
      <c r="BM357">
        <v>3</v>
      </c>
      <c r="BN357">
        <v>3</v>
      </c>
      <c r="BO357">
        <v>5</v>
      </c>
      <c r="BP357">
        <v>7</v>
      </c>
      <c r="BX357">
        <v>2</v>
      </c>
      <c r="CF357">
        <v>11</v>
      </c>
      <c r="CH357">
        <f t="shared" si="35"/>
        <v>2</v>
      </c>
      <c r="CI357" s="1">
        <f t="shared" si="36"/>
        <v>3</v>
      </c>
      <c r="CJ357">
        <f t="shared" si="37"/>
        <v>3</v>
      </c>
      <c r="CK357">
        <f t="shared" si="38"/>
        <v>3</v>
      </c>
      <c r="CL357" s="1">
        <f t="shared" si="39"/>
        <v>6</v>
      </c>
      <c r="CM357" s="1">
        <f t="shared" si="40"/>
        <v>12</v>
      </c>
      <c r="CO357" t="str">
        <f>IF(H357&gt;Tolerances!$C$5, "High Sat", "Low Sat")</f>
        <v>Low Sat</v>
      </c>
      <c r="CP357" t="str">
        <f>IF(CM357&lt;Tolerances!$D$5, "High EL", "Low EL")</f>
        <v>Low EL</v>
      </c>
      <c r="CQ357" t="str">
        <f t="shared" si="41"/>
        <v>Defector</v>
      </c>
      <c r="CR357" t="b">
        <f>IF(AND(CM357&lt;Tolerances!$D$9,'Respondent data Original'!H474&gt;Tolerances!$C$9),"Enthusiast",IF(AND(CM357&gt;Tolerances!$D$10,'Respondent data Original'!H474&lt;Tolerances!$C$10),"Agitator"))</f>
        <v>0</v>
      </c>
    </row>
    <row r="358" spans="1:96">
      <c r="A358">
        <v>529</v>
      </c>
      <c r="B358" t="s">
        <v>70</v>
      </c>
      <c r="C358">
        <v>1</v>
      </c>
      <c r="D358">
        <v>2</v>
      </c>
      <c r="E358">
        <v>13</v>
      </c>
      <c r="F358">
        <v>2</v>
      </c>
      <c r="G358">
        <v>5</v>
      </c>
      <c r="H358">
        <v>10</v>
      </c>
      <c r="J358">
        <v>10</v>
      </c>
      <c r="L358">
        <v>10</v>
      </c>
      <c r="N358">
        <v>9</v>
      </c>
      <c r="P358">
        <v>2</v>
      </c>
      <c r="Q358">
        <v>2</v>
      </c>
      <c r="R358">
        <v>1</v>
      </c>
      <c r="S358">
        <v>1</v>
      </c>
      <c r="T358">
        <v>1</v>
      </c>
      <c r="U358">
        <v>1</v>
      </c>
      <c r="V358">
        <v>2</v>
      </c>
      <c r="W358">
        <v>3</v>
      </c>
      <c r="X358">
        <v>1</v>
      </c>
      <c r="Y358">
        <v>1</v>
      </c>
      <c r="Z358">
        <v>4</v>
      </c>
      <c r="AA358">
        <v>2</v>
      </c>
      <c r="AB358">
        <v>3</v>
      </c>
      <c r="AC358">
        <v>4</v>
      </c>
      <c r="AD358">
        <v>4</v>
      </c>
      <c r="AE358">
        <v>3</v>
      </c>
      <c r="AF358">
        <v>4</v>
      </c>
      <c r="AG358">
        <v>4</v>
      </c>
      <c r="AH358">
        <v>1</v>
      </c>
      <c r="AI358">
        <v>1</v>
      </c>
      <c r="AJ358">
        <v>1</v>
      </c>
      <c r="AK358">
        <v>1</v>
      </c>
      <c r="AL358">
        <v>2</v>
      </c>
      <c r="AM358">
        <v>3</v>
      </c>
      <c r="AN358">
        <v>1</v>
      </c>
      <c r="AO358">
        <v>1</v>
      </c>
      <c r="AP358">
        <v>2</v>
      </c>
      <c r="AQ358">
        <v>2</v>
      </c>
      <c r="AR358">
        <v>2</v>
      </c>
      <c r="AS358">
        <v>3</v>
      </c>
      <c r="AT358">
        <v>4</v>
      </c>
      <c r="AU358">
        <v>3</v>
      </c>
      <c r="AV358">
        <v>1</v>
      </c>
      <c r="AW358">
        <v>8</v>
      </c>
      <c r="AX358">
        <v>9</v>
      </c>
      <c r="AY358">
        <v>3</v>
      </c>
      <c r="AZ358">
        <v>7</v>
      </c>
      <c r="BA358">
        <v>6</v>
      </c>
      <c r="BB358">
        <v>1</v>
      </c>
      <c r="BC358">
        <v>6</v>
      </c>
      <c r="BD358">
        <v>11</v>
      </c>
      <c r="BE358">
        <v>1</v>
      </c>
      <c r="BF358">
        <v>3</v>
      </c>
      <c r="BG358">
        <v>1</v>
      </c>
      <c r="BH358">
        <v>12</v>
      </c>
      <c r="BI358">
        <v>12</v>
      </c>
      <c r="BJ358">
        <v>12</v>
      </c>
      <c r="BK358">
        <v>2</v>
      </c>
      <c r="BL358">
        <v>3</v>
      </c>
      <c r="BM358">
        <v>1</v>
      </c>
      <c r="BO358">
        <v>7</v>
      </c>
      <c r="BP358">
        <v>4</v>
      </c>
      <c r="BQ358">
        <v>3</v>
      </c>
      <c r="BR358">
        <v>2</v>
      </c>
      <c r="BX358">
        <v>3</v>
      </c>
      <c r="CF358">
        <v>17</v>
      </c>
      <c r="CH358">
        <f t="shared" si="35"/>
        <v>3</v>
      </c>
      <c r="CI358" s="1">
        <f t="shared" si="36"/>
        <v>2.8888888888888888</v>
      </c>
      <c r="CJ358">
        <f t="shared" si="37"/>
        <v>3</v>
      </c>
      <c r="CK358">
        <f t="shared" si="38"/>
        <v>3</v>
      </c>
      <c r="CL358" s="1">
        <f t="shared" si="39"/>
        <v>5.8888888888888893</v>
      </c>
      <c r="CM358" s="1">
        <f t="shared" si="40"/>
        <v>17.666666666666668</v>
      </c>
      <c r="CO358" t="str">
        <f>IF(H358&gt;Tolerances!$C$5, "High Sat", "Low Sat")</f>
        <v>High Sat</v>
      </c>
      <c r="CP358" t="str">
        <f>IF(CM358&lt;Tolerances!$D$5, "High EL", "Low EL")</f>
        <v>Low EL</v>
      </c>
      <c r="CQ358" t="str">
        <f t="shared" si="41"/>
        <v>Mercenary</v>
      </c>
      <c r="CR358" t="b">
        <f>IF(AND(CM358&lt;Tolerances!$D$9,'Respondent data Original'!H478&gt;Tolerances!$C$9),"Enthusiast",IF(AND(CM358&gt;Tolerances!$D$10,'Respondent data Original'!H478&lt;Tolerances!$C$10),"Agitator"))</f>
        <v>0</v>
      </c>
    </row>
    <row r="359" spans="1:96">
      <c r="A359">
        <v>534</v>
      </c>
      <c r="B359" t="s">
        <v>70</v>
      </c>
      <c r="C359">
        <v>4</v>
      </c>
      <c r="D359">
        <v>1</v>
      </c>
      <c r="E359">
        <v>13</v>
      </c>
      <c r="F359">
        <v>1</v>
      </c>
      <c r="G359">
        <v>2</v>
      </c>
      <c r="H359">
        <v>7</v>
      </c>
      <c r="K359">
        <v>1</v>
      </c>
      <c r="M359">
        <v>1</v>
      </c>
      <c r="N359">
        <v>7</v>
      </c>
      <c r="P359">
        <v>5</v>
      </c>
      <c r="Q359">
        <v>1</v>
      </c>
      <c r="R359">
        <v>4</v>
      </c>
      <c r="S359">
        <v>1</v>
      </c>
      <c r="U359">
        <v>1</v>
      </c>
      <c r="V359">
        <v>3</v>
      </c>
      <c r="W359">
        <v>3</v>
      </c>
      <c r="X359">
        <v>1</v>
      </c>
      <c r="Y359">
        <v>3</v>
      </c>
      <c r="Z359">
        <v>4</v>
      </c>
      <c r="AA359">
        <v>2</v>
      </c>
      <c r="AB359">
        <v>3</v>
      </c>
      <c r="AC359">
        <v>3</v>
      </c>
      <c r="AD359">
        <v>5</v>
      </c>
      <c r="AE359">
        <v>4</v>
      </c>
      <c r="AF359">
        <v>11</v>
      </c>
      <c r="AH359">
        <v>4</v>
      </c>
      <c r="AI359">
        <v>3</v>
      </c>
      <c r="AJ359">
        <v>3</v>
      </c>
      <c r="AK359">
        <v>4</v>
      </c>
      <c r="AL359">
        <v>4</v>
      </c>
      <c r="AM359">
        <v>4</v>
      </c>
      <c r="AN359">
        <v>4</v>
      </c>
      <c r="AO359">
        <v>3</v>
      </c>
      <c r="AP359">
        <v>4</v>
      </c>
      <c r="AQ359">
        <v>4</v>
      </c>
      <c r="AR359">
        <v>4</v>
      </c>
      <c r="AS359">
        <v>3</v>
      </c>
      <c r="AT359">
        <v>3</v>
      </c>
      <c r="AU359">
        <v>3</v>
      </c>
      <c r="AV359">
        <v>1</v>
      </c>
      <c r="AW359">
        <v>7</v>
      </c>
      <c r="AX359">
        <v>8</v>
      </c>
      <c r="AY359">
        <v>6</v>
      </c>
      <c r="AZ359">
        <v>6</v>
      </c>
      <c r="BA359">
        <v>6</v>
      </c>
      <c r="BB359">
        <v>4</v>
      </c>
      <c r="BC359">
        <v>8</v>
      </c>
      <c r="BD359">
        <v>7</v>
      </c>
      <c r="BE359">
        <v>5</v>
      </c>
      <c r="BF359">
        <v>12</v>
      </c>
      <c r="BG359">
        <v>12</v>
      </c>
      <c r="BH359">
        <v>12</v>
      </c>
      <c r="BI359">
        <v>12</v>
      </c>
      <c r="BJ359">
        <v>12</v>
      </c>
      <c r="BK359">
        <v>1</v>
      </c>
      <c r="BL359">
        <v>3</v>
      </c>
      <c r="BM359">
        <v>3</v>
      </c>
      <c r="BN359">
        <v>3</v>
      </c>
      <c r="BO359">
        <v>4</v>
      </c>
      <c r="BP359">
        <v>7</v>
      </c>
      <c r="BQ359">
        <v>5</v>
      </c>
      <c r="BX359">
        <v>1</v>
      </c>
      <c r="BY359">
        <v>2</v>
      </c>
      <c r="CF359">
        <v>14</v>
      </c>
      <c r="CH359">
        <f t="shared" si="35"/>
        <v>1</v>
      </c>
      <c r="CI359" s="1">
        <f t="shared" si="36"/>
        <v>3.1666666666666665</v>
      </c>
      <c r="CJ359">
        <f t="shared" si="37"/>
        <v>3</v>
      </c>
      <c r="CK359">
        <f t="shared" si="38"/>
        <v>3</v>
      </c>
      <c r="CL359" s="1">
        <f t="shared" si="39"/>
        <v>6.1666666666666661</v>
      </c>
      <c r="CM359" s="1">
        <f t="shared" si="40"/>
        <v>6.1666666666666661</v>
      </c>
      <c r="CO359" t="str">
        <f>IF(H359&gt;Tolerances!$C$5, "High Sat", "Low Sat")</f>
        <v>Low Sat</v>
      </c>
      <c r="CP359" t="str">
        <f>IF(CM359&lt;Tolerances!$D$5, "High EL", "Low EL")</f>
        <v>High EL</v>
      </c>
      <c r="CQ359" t="str">
        <f t="shared" si="41"/>
        <v>Hostage</v>
      </c>
      <c r="CR359" t="b">
        <f>IF(AND(CM359&lt;Tolerances!$D$9,'Respondent data Original'!H483&gt;Tolerances!$C$9),"Enthusiast",IF(AND(CM359&gt;Tolerances!$D$10,'Respondent data Original'!H483&lt;Tolerances!$C$10),"Agitator"))</f>
        <v>0</v>
      </c>
    </row>
    <row r="360" spans="1:96">
      <c r="A360">
        <v>539</v>
      </c>
      <c r="B360" t="s">
        <v>70</v>
      </c>
      <c r="C360">
        <v>3</v>
      </c>
      <c r="D360">
        <v>2</v>
      </c>
      <c r="E360">
        <v>13</v>
      </c>
      <c r="F360">
        <v>1</v>
      </c>
      <c r="G360">
        <v>4</v>
      </c>
      <c r="H360">
        <v>8</v>
      </c>
      <c r="J360">
        <v>7</v>
      </c>
      <c r="L360">
        <v>7</v>
      </c>
      <c r="N360">
        <v>7</v>
      </c>
      <c r="P360">
        <v>4</v>
      </c>
      <c r="Q360">
        <v>1</v>
      </c>
      <c r="R360">
        <v>2</v>
      </c>
      <c r="S360">
        <v>2</v>
      </c>
      <c r="T360">
        <v>2</v>
      </c>
      <c r="U360">
        <v>1</v>
      </c>
      <c r="V360">
        <v>2</v>
      </c>
      <c r="W360">
        <v>2</v>
      </c>
      <c r="X360">
        <v>2</v>
      </c>
      <c r="Y360">
        <v>3</v>
      </c>
      <c r="Z360">
        <v>2</v>
      </c>
      <c r="AA360">
        <v>2</v>
      </c>
      <c r="AB360">
        <v>1</v>
      </c>
      <c r="AC360">
        <v>3</v>
      </c>
      <c r="AD360">
        <v>2</v>
      </c>
      <c r="AE360">
        <v>1</v>
      </c>
      <c r="AF360">
        <v>7</v>
      </c>
      <c r="AG360">
        <v>2</v>
      </c>
      <c r="AH360">
        <v>2</v>
      </c>
      <c r="AI360">
        <v>1</v>
      </c>
      <c r="AJ360">
        <v>2</v>
      </c>
      <c r="AK360">
        <v>2</v>
      </c>
      <c r="AL360">
        <v>2</v>
      </c>
      <c r="AM360">
        <v>2</v>
      </c>
      <c r="AN360">
        <v>2</v>
      </c>
      <c r="AO360">
        <v>2</v>
      </c>
      <c r="AP360">
        <v>2</v>
      </c>
      <c r="AQ360">
        <v>2</v>
      </c>
      <c r="AR360">
        <v>2</v>
      </c>
      <c r="AS360">
        <v>2</v>
      </c>
      <c r="AT360">
        <v>2</v>
      </c>
      <c r="AU360">
        <v>2</v>
      </c>
      <c r="AV360">
        <v>1</v>
      </c>
      <c r="AW360">
        <v>6</v>
      </c>
      <c r="AX360">
        <v>6</v>
      </c>
      <c r="AY360">
        <v>6</v>
      </c>
      <c r="AZ360">
        <v>6</v>
      </c>
      <c r="BA360">
        <v>6</v>
      </c>
      <c r="BB360">
        <v>6</v>
      </c>
      <c r="BC360">
        <v>6</v>
      </c>
      <c r="BD360">
        <v>6</v>
      </c>
      <c r="BE360">
        <v>6</v>
      </c>
      <c r="BF360">
        <v>6</v>
      </c>
      <c r="BG360">
        <v>6</v>
      </c>
      <c r="BH360">
        <v>6</v>
      </c>
      <c r="BI360">
        <v>6</v>
      </c>
      <c r="BJ360">
        <v>6</v>
      </c>
      <c r="BK360">
        <v>4</v>
      </c>
      <c r="BL360">
        <v>4</v>
      </c>
      <c r="BM360">
        <v>3</v>
      </c>
      <c r="BN360">
        <v>3</v>
      </c>
      <c r="BO360">
        <v>2</v>
      </c>
      <c r="BX360">
        <v>2</v>
      </c>
      <c r="CF360">
        <v>15</v>
      </c>
      <c r="CH360">
        <f t="shared" si="35"/>
        <v>2</v>
      </c>
      <c r="CI360" s="1">
        <f t="shared" si="36"/>
        <v>3</v>
      </c>
      <c r="CJ360">
        <f t="shared" si="37"/>
        <v>4</v>
      </c>
      <c r="CK360">
        <f t="shared" si="38"/>
        <v>2</v>
      </c>
      <c r="CL360" s="1">
        <f t="shared" si="39"/>
        <v>5</v>
      </c>
      <c r="CM360" s="1">
        <f t="shared" si="40"/>
        <v>10</v>
      </c>
      <c r="CO360" t="str">
        <f>IF(H360&gt;Tolerances!$C$5, "High Sat", "Low Sat")</f>
        <v>High Sat</v>
      </c>
      <c r="CP360" t="str">
        <f>IF(CM360&lt;Tolerances!$D$5, "High EL", "Low EL")</f>
        <v>High EL</v>
      </c>
      <c r="CQ360" t="str">
        <f t="shared" si="41"/>
        <v>Loyalist</v>
      </c>
      <c r="CR360" t="b">
        <f>IF(AND(CM360&lt;Tolerances!$D$9,'Respondent data Original'!H488&gt;Tolerances!$C$9),"Enthusiast",IF(AND(CM360&gt;Tolerances!$D$10,'Respondent data Original'!H488&lt;Tolerances!$C$10),"Agitator"))</f>
        <v>0</v>
      </c>
    </row>
    <row r="361" spans="1:96">
      <c r="A361">
        <v>547</v>
      </c>
      <c r="B361" t="s">
        <v>70</v>
      </c>
      <c r="C361">
        <v>1</v>
      </c>
      <c r="D361">
        <v>2</v>
      </c>
      <c r="E361">
        <v>13</v>
      </c>
      <c r="F361">
        <v>2</v>
      </c>
      <c r="G361">
        <v>5</v>
      </c>
      <c r="H361">
        <v>9</v>
      </c>
      <c r="J361">
        <v>10</v>
      </c>
      <c r="L361">
        <v>10</v>
      </c>
      <c r="N361">
        <v>10</v>
      </c>
      <c r="P361">
        <v>3</v>
      </c>
      <c r="Q361">
        <v>1</v>
      </c>
      <c r="R361">
        <v>1</v>
      </c>
      <c r="S361">
        <v>3</v>
      </c>
      <c r="T361">
        <v>1</v>
      </c>
      <c r="U361">
        <v>2</v>
      </c>
      <c r="V361">
        <v>3</v>
      </c>
      <c r="W361">
        <v>2</v>
      </c>
      <c r="X361">
        <v>2</v>
      </c>
      <c r="Y361">
        <v>4</v>
      </c>
      <c r="Z361">
        <v>4</v>
      </c>
      <c r="AA361">
        <v>3</v>
      </c>
      <c r="AB361">
        <v>3</v>
      </c>
      <c r="AC361">
        <v>4</v>
      </c>
      <c r="AD361">
        <v>4</v>
      </c>
      <c r="AE361">
        <v>4</v>
      </c>
      <c r="AF361">
        <v>6</v>
      </c>
      <c r="AG361">
        <v>3</v>
      </c>
      <c r="AH361">
        <v>1</v>
      </c>
      <c r="AI361">
        <v>3</v>
      </c>
      <c r="AJ361">
        <v>1</v>
      </c>
      <c r="AK361">
        <v>4</v>
      </c>
      <c r="AL361">
        <v>2</v>
      </c>
      <c r="AM361">
        <v>2</v>
      </c>
      <c r="AN361">
        <v>3</v>
      </c>
      <c r="AO361">
        <v>3</v>
      </c>
      <c r="AP361">
        <v>3</v>
      </c>
      <c r="AQ361">
        <v>2</v>
      </c>
      <c r="AR361">
        <v>3</v>
      </c>
      <c r="AS361">
        <v>2</v>
      </c>
      <c r="AT361">
        <v>2</v>
      </c>
      <c r="AU361">
        <v>3</v>
      </c>
      <c r="AV361">
        <v>1</v>
      </c>
      <c r="AW361">
        <v>6</v>
      </c>
      <c r="AX361">
        <v>9</v>
      </c>
      <c r="AY361">
        <v>8</v>
      </c>
      <c r="AZ361">
        <v>6</v>
      </c>
      <c r="BA361">
        <v>7</v>
      </c>
      <c r="BB361">
        <v>2</v>
      </c>
      <c r="BC361">
        <v>11</v>
      </c>
      <c r="BD361">
        <v>9</v>
      </c>
      <c r="BE361">
        <v>2</v>
      </c>
      <c r="BF361">
        <v>4</v>
      </c>
      <c r="BG361">
        <v>5</v>
      </c>
      <c r="BH361">
        <v>12</v>
      </c>
      <c r="BI361">
        <v>12</v>
      </c>
      <c r="BJ361">
        <v>12</v>
      </c>
      <c r="BK361">
        <v>1</v>
      </c>
      <c r="BL361">
        <v>1</v>
      </c>
      <c r="BO361">
        <v>5</v>
      </c>
      <c r="BP361">
        <v>2</v>
      </c>
      <c r="BX361">
        <v>1</v>
      </c>
      <c r="BY361">
        <v>6</v>
      </c>
      <c r="BZ361">
        <v>2</v>
      </c>
      <c r="CA361">
        <v>3</v>
      </c>
      <c r="CF361">
        <v>11</v>
      </c>
      <c r="CH361">
        <f t="shared" si="35"/>
        <v>1</v>
      </c>
      <c r="CI361" s="1">
        <f t="shared" si="36"/>
        <v>3.3333333333333335</v>
      </c>
      <c r="CJ361">
        <f t="shared" si="37"/>
        <v>1</v>
      </c>
      <c r="CK361">
        <f t="shared" si="38"/>
        <v>5</v>
      </c>
      <c r="CL361" s="1">
        <f t="shared" si="39"/>
        <v>8.3333333333333339</v>
      </c>
      <c r="CM361" s="1">
        <f t="shared" si="40"/>
        <v>8.3333333333333339</v>
      </c>
      <c r="CO361" t="str">
        <f>IF(H361&gt;Tolerances!$C$5, "High Sat", "Low Sat")</f>
        <v>High Sat</v>
      </c>
      <c r="CP361" t="str">
        <f>IF(CM361&lt;Tolerances!$D$5, "High EL", "Low EL")</f>
        <v>High EL</v>
      </c>
      <c r="CQ361" t="str">
        <f t="shared" si="41"/>
        <v>Loyalist</v>
      </c>
      <c r="CR361" t="b">
        <f>IF(AND(CM361&lt;Tolerances!$D$9,'Respondent data Original'!H496&gt;Tolerances!$C$9),"Enthusiast",IF(AND(CM361&gt;Tolerances!$D$10,'Respondent data Original'!H496&lt;Tolerances!$C$10),"Agitator"))</f>
        <v>0</v>
      </c>
    </row>
    <row r="362" spans="1:96">
      <c r="A362">
        <v>548</v>
      </c>
      <c r="B362" t="s">
        <v>70</v>
      </c>
      <c r="C362">
        <v>2</v>
      </c>
      <c r="D362">
        <v>2</v>
      </c>
      <c r="E362">
        <v>13</v>
      </c>
      <c r="F362">
        <v>1</v>
      </c>
      <c r="G362">
        <v>1</v>
      </c>
      <c r="H362">
        <v>10</v>
      </c>
      <c r="J362">
        <v>11</v>
      </c>
      <c r="L362">
        <v>10</v>
      </c>
      <c r="N362">
        <v>8</v>
      </c>
      <c r="P362">
        <v>1</v>
      </c>
      <c r="Q362">
        <v>1</v>
      </c>
      <c r="S362">
        <v>2</v>
      </c>
      <c r="T362">
        <v>5</v>
      </c>
      <c r="V362">
        <v>3</v>
      </c>
      <c r="W362">
        <v>5</v>
      </c>
      <c r="X362">
        <v>2</v>
      </c>
      <c r="Y362">
        <v>3</v>
      </c>
      <c r="Z362">
        <v>3</v>
      </c>
      <c r="AA362">
        <v>3</v>
      </c>
      <c r="AB362">
        <v>4</v>
      </c>
      <c r="AC362">
        <v>5</v>
      </c>
      <c r="AD362">
        <v>5</v>
      </c>
      <c r="AE362">
        <v>5</v>
      </c>
      <c r="AF362">
        <v>1</v>
      </c>
      <c r="AG362">
        <v>2</v>
      </c>
      <c r="AI362">
        <v>2</v>
      </c>
      <c r="AJ362">
        <v>3</v>
      </c>
      <c r="AL362">
        <v>3</v>
      </c>
      <c r="AM362">
        <v>3</v>
      </c>
      <c r="AN362">
        <v>2</v>
      </c>
      <c r="AO362">
        <v>2</v>
      </c>
      <c r="AP362">
        <v>2</v>
      </c>
      <c r="AQ362">
        <v>2</v>
      </c>
      <c r="AR362">
        <v>4</v>
      </c>
      <c r="AT362">
        <v>2</v>
      </c>
      <c r="AV362">
        <v>2</v>
      </c>
      <c r="AW362">
        <v>4</v>
      </c>
      <c r="AX362">
        <v>10</v>
      </c>
      <c r="AY362">
        <v>3</v>
      </c>
      <c r="AZ362">
        <v>3</v>
      </c>
      <c r="BA362">
        <v>8</v>
      </c>
      <c r="BB362">
        <v>4</v>
      </c>
      <c r="BC362">
        <v>1</v>
      </c>
      <c r="BD362">
        <v>11</v>
      </c>
      <c r="BE362">
        <v>1</v>
      </c>
      <c r="BF362">
        <v>3</v>
      </c>
      <c r="BG362">
        <v>3</v>
      </c>
      <c r="BH362">
        <v>12</v>
      </c>
      <c r="BI362">
        <v>12</v>
      </c>
      <c r="BJ362">
        <v>12</v>
      </c>
      <c r="BK362">
        <v>2</v>
      </c>
      <c r="BL362">
        <v>3</v>
      </c>
      <c r="BM362">
        <v>2</v>
      </c>
      <c r="BN362">
        <v>2</v>
      </c>
      <c r="BO362">
        <v>2</v>
      </c>
      <c r="BX362">
        <v>2</v>
      </c>
      <c r="CF362">
        <v>21</v>
      </c>
      <c r="CH362">
        <f t="shared" si="35"/>
        <v>2</v>
      </c>
      <c r="CI362" s="1">
        <f t="shared" si="36"/>
        <v>2.5</v>
      </c>
      <c r="CJ362">
        <f t="shared" si="37"/>
        <v>3</v>
      </c>
      <c r="CK362">
        <f t="shared" si="38"/>
        <v>3</v>
      </c>
      <c r="CL362" s="1">
        <f t="shared" si="39"/>
        <v>5.5</v>
      </c>
      <c r="CM362" s="1">
        <f t="shared" si="40"/>
        <v>11</v>
      </c>
      <c r="CO362" t="str">
        <f>IF(H362&gt;Tolerances!$C$5, "High Sat", "Low Sat")</f>
        <v>High Sat</v>
      </c>
      <c r="CP362" t="str">
        <f>IF(CM362&lt;Tolerances!$D$5, "High EL", "Low EL")</f>
        <v>Low EL</v>
      </c>
      <c r="CQ362" t="str">
        <f t="shared" si="41"/>
        <v>Mercenary</v>
      </c>
      <c r="CR362" t="b">
        <f>IF(AND(CM362&lt;Tolerances!$D$9,'Respondent data Original'!H497&gt;Tolerances!$C$9),"Enthusiast",IF(AND(CM362&gt;Tolerances!$D$10,'Respondent data Original'!H497&lt;Tolerances!$C$10),"Agitator"))</f>
        <v>0</v>
      </c>
    </row>
    <row r="363" spans="1:96">
      <c r="A363">
        <v>551</v>
      </c>
      <c r="B363" t="s">
        <v>70</v>
      </c>
      <c r="C363">
        <v>1</v>
      </c>
      <c r="D363">
        <v>2</v>
      </c>
      <c r="E363">
        <v>13</v>
      </c>
      <c r="F363">
        <v>2</v>
      </c>
      <c r="G363">
        <v>4</v>
      </c>
      <c r="H363">
        <v>10</v>
      </c>
      <c r="J363">
        <v>10</v>
      </c>
      <c r="L363">
        <v>10</v>
      </c>
      <c r="N363">
        <v>10</v>
      </c>
      <c r="P363">
        <v>6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3</v>
      </c>
      <c r="W363">
        <v>3</v>
      </c>
      <c r="X363">
        <v>2</v>
      </c>
      <c r="Y363">
        <v>3</v>
      </c>
      <c r="Z363">
        <v>3</v>
      </c>
      <c r="AA363">
        <v>2</v>
      </c>
      <c r="AB363">
        <v>3</v>
      </c>
      <c r="AC363">
        <v>2</v>
      </c>
      <c r="AD363">
        <v>2</v>
      </c>
      <c r="AE363">
        <v>3</v>
      </c>
      <c r="AF363">
        <v>6</v>
      </c>
      <c r="AG363">
        <v>3</v>
      </c>
      <c r="AH363">
        <v>2</v>
      </c>
      <c r="AI363">
        <v>2</v>
      </c>
      <c r="AJ363">
        <v>2</v>
      </c>
      <c r="AK363">
        <v>2</v>
      </c>
      <c r="AL363">
        <v>2</v>
      </c>
      <c r="AM363">
        <v>3</v>
      </c>
      <c r="AN363">
        <v>2</v>
      </c>
      <c r="AO363">
        <v>2</v>
      </c>
      <c r="AP363">
        <v>2</v>
      </c>
      <c r="AQ363">
        <v>2</v>
      </c>
      <c r="AR363">
        <v>2</v>
      </c>
      <c r="AS363">
        <v>2</v>
      </c>
      <c r="AT363">
        <v>2</v>
      </c>
      <c r="AU363">
        <v>2</v>
      </c>
      <c r="AV363">
        <v>1</v>
      </c>
      <c r="AW363">
        <v>7</v>
      </c>
      <c r="AX363">
        <v>9</v>
      </c>
      <c r="AY363">
        <v>7</v>
      </c>
      <c r="AZ363">
        <v>6</v>
      </c>
      <c r="BA363">
        <v>7</v>
      </c>
      <c r="BB363">
        <v>5</v>
      </c>
      <c r="BC363">
        <v>7</v>
      </c>
      <c r="BD363">
        <v>8</v>
      </c>
      <c r="BE363">
        <v>2</v>
      </c>
      <c r="BF363">
        <v>2</v>
      </c>
      <c r="BG363">
        <v>12</v>
      </c>
      <c r="BH363">
        <v>7</v>
      </c>
      <c r="BI363">
        <v>12</v>
      </c>
      <c r="BJ363">
        <v>12</v>
      </c>
      <c r="BK363">
        <v>3</v>
      </c>
      <c r="BL363">
        <v>5</v>
      </c>
      <c r="BM363">
        <v>4</v>
      </c>
      <c r="BN363">
        <v>3</v>
      </c>
      <c r="BO363">
        <v>5</v>
      </c>
      <c r="BX363">
        <v>1</v>
      </c>
      <c r="BY363">
        <v>2</v>
      </c>
      <c r="BZ363">
        <v>5</v>
      </c>
      <c r="CA363">
        <v>6</v>
      </c>
      <c r="CF363">
        <v>14</v>
      </c>
      <c r="CH363">
        <f t="shared" si="35"/>
        <v>1</v>
      </c>
      <c r="CI363" s="1">
        <f t="shared" si="36"/>
        <v>3.2222222222222223</v>
      </c>
      <c r="CJ363">
        <f t="shared" si="37"/>
        <v>5</v>
      </c>
      <c r="CK363">
        <f t="shared" si="38"/>
        <v>1</v>
      </c>
      <c r="CL363" s="1">
        <f t="shared" si="39"/>
        <v>4.2222222222222223</v>
      </c>
      <c r="CM363" s="1">
        <f t="shared" si="40"/>
        <v>4.2222222222222223</v>
      </c>
      <c r="CO363" t="str">
        <f>IF(H363&gt;Tolerances!$C$5, "High Sat", "Low Sat")</f>
        <v>High Sat</v>
      </c>
      <c r="CP363" t="str">
        <f>IF(CM363&lt;Tolerances!$D$5, "High EL", "Low EL")</f>
        <v>High EL</v>
      </c>
      <c r="CQ363" t="str">
        <f t="shared" si="41"/>
        <v>Loyalist</v>
      </c>
      <c r="CR363" t="b">
        <f>IF(AND(CM363&lt;Tolerances!$D$9,'Respondent data Original'!H500&gt;Tolerances!$C$9),"Enthusiast",IF(AND(CM363&gt;Tolerances!$D$10,'Respondent data Original'!H500&lt;Tolerances!$C$10),"Agitator"))</f>
        <v>0</v>
      </c>
    </row>
    <row r="364" spans="1:96">
      <c r="A364">
        <v>556</v>
      </c>
      <c r="B364" t="s">
        <v>70</v>
      </c>
      <c r="C364">
        <v>4</v>
      </c>
      <c r="D364">
        <v>1</v>
      </c>
      <c r="E364">
        <v>13</v>
      </c>
      <c r="F364">
        <v>1</v>
      </c>
      <c r="G364">
        <v>1</v>
      </c>
      <c r="H364">
        <v>10</v>
      </c>
      <c r="J364">
        <v>10</v>
      </c>
      <c r="L364">
        <v>10</v>
      </c>
      <c r="N364">
        <v>9</v>
      </c>
      <c r="P364">
        <v>6</v>
      </c>
      <c r="Q364">
        <v>2</v>
      </c>
      <c r="S364">
        <v>1</v>
      </c>
      <c r="T364">
        <v>4</v>
      </c>
      <c r="U364">
        <v>3</v>
      </c>
      <c r="V364">
        <v>2</v>
      </c>
      <c r="W364">
        <v>4</v>
      </c>
      <c r="X364">
        <v>1</v>
      </c>
      <c r="Y364">
        <v>3</v>
      </c>
      <c r="Z364">
        <v>3</v>
      </c>
      <c r="AA364">
        <v>2</v>
      </c>
      <c r="AB364">
        <v>4</v>
      </c>
      <c r="AC364">
        <v>3</v>
      </c>
      <c r="AD364">
        <v>3</v>
      </c>
      <c r="AE364">
        <v>2</v>
      </c>
      <c r="AF364">
        <v>1</v>
      </c>
      <c r="AG364">
        <v>3</v>
      </c>
      <c r="AI364">
        <v>1</v>
      </c>
      <c r="AJ364">
        <v>3</v>
      </c>
      <c r="AK364">
        <v>3</v>
      </c>
      <c r="AL364">
        <v>2</v>
      </c>
      <c r="AM364">
        <v>4</v>
      </c>
      <c r="AN364">
        <v>1</v>
      </c>
      <c r="AO364">
        <v>3</v>
      </c>
      <c r="AP364">
        <v>4</v>
      </c>
      <c r="AQ364">
        <v>2</v>
      </c>
      <c r="AR364">
        <v>3</v>
      </c>
      <c r="AS364">
        <v>2</v>
      </c>
      <c r="AT364">
        <v>3</v>
      </c>
      <c r="AU364">
        <v>2</v>
      </c>
      <c r="AV364">
        <v>1</v>
      </c>
      <c r="AW364">
        <v>6</v>
      </c>
      <c r="AX364">
        <v>5</v>
      </c>
      <c r="AY364">
        <v>5</v>
      </c>
      <c r="AZ364">
        <v>1</v>
      </c>
      <c r="BA364">
        <v>5</v>
      </c>
      <c r="BB364">
        <v>1</v>
      </c>
      <c r="BC364">
        <v>1</v>
      </c>
      <c r="BD364">
        <v>6</v>
      </c>
      <c r="BE364">
        <v>1</v>
      </c>
      <c r="BF364">
        <v>12</v>
      </c>
      <c r="BG364">
        <v>12</v>
      </c>
      <c r="BH364">
        <v>12</v>
      </c>
      <c r="BI364">
        <v>12</v>
      </c>
      <c r="BJ364">
        <v>12</v>
      </c>
      <c r="BK364">
        <v>1</v>
      </c>
      <c r="BL364">
        <v>5</v>
      </c>
      <c r="BM364">
        <v>4</v>
      </c>
      <c r="BN364">
        <v>3</v>
      </c>
      <c r="BO364">
        <v>10</v>
      </c>
      <c r="BX364">
        <v>1</v>
      </c>
      <c r="BY364">
        <v>7</v>
      </c>
      <c r="BZ364">
        <v>3</v>
      </c>
      <c r="CA364">
        <v>6</v>
      </c>
      <c r="CF364">
        <v>18</v>
      </c>
      <c r="CH364">
        <f t="shared" si="35"/>
        <v>1</v>
      </c>
      <c r="CI364" s="1">
        <f t="shared" si="36"/>
        <v>1.7222222222222223</v>
      </c>
      <c r="CJ364">
        <f t="shared" si="37"/>
        <v>5</v>
      </c>
      <c r="CK364">
        <f t="shared" si="38"/>
        <v>1</v>
      </c>
      <c r="CL364" s="1">
        <f t="shared" si="39"/>
        <v>2.7222222222222223</v>
      </c>
      <c r="CM364" s="1">
        <f t="shared" si="40"/>
        <v>2.7222222222222223</v>
      </c>
      <c r="CO364" t="str">
        <f>IF(H364&gt;Tolerances!$C$5, "High Sat", "Low Sat")</f>
        <v>High Sat</v>
      </c>
      <c r="CP364" t="str">
        <f>IF(CM364&lt;Tolerances!$D$5, "High EL", "Low EL")</f>
        <v>High EL</v>
      </c>
      <c r="CQ364" t="str">
        <f t="shared" si="41"/>
        <v>Loyalist</v>
      </c>
      <c r="CR364" t="b">
        <f>IF(AND(CM364&lt;Tolerances!$D$9,'Respondent data Original'!H505&gt;Tolerances!$C$9),"Enthusiast",IF(AND(CM364&gt;Tolerances!$D$10,'Respondent data Original'!H505&lt;Tolerances!$C$10),"Agitator"))</f>
        <v>0</v>
      </c>
    </row>
    <row r="365" spans="1:96">
      <c r="A365">
        <v>568</v>
      </c>
      <c r="B365" t="s">
        <v>70</v>
      </c>
      <c r="C365">
        <v>2</v>
      </c>
      <c r="D365">
        <v>2</v>
      </c>
      <c r="E365">
        <v>13</v>
      </c>
      <c r="F365">
        <v>2</v>
      </c>
      <c r="G365">
        <v>3</v>
      </c>
      <c r="H365">
        <v>9</v>
      </c>
      <c r="J365">
        <v>9</v>
      </c>
      <c r="L365">
        <v>9</v>
      </c>
      <c r="N365">
        <v>9</v>
      </c>
      <c r="P365">
        <v>6</v>
      </c>
      <c r="Q365">
        <v>1</v>
      </c>
      <c r="R365">
        <v>3</v>
      </c>
      <c r="S365">
        <v>1</v>
      </c>
      <c r="T365">
        <v>3</v>
      </c>
      <c r="U365">
        <v>3</v>
      </c>
      <c r="V365">
        <v>3</v>
      </c>
      <c r="W365">
        <v>4</v>
      </c>
      <c r="X365">
        <v>1</v>
      </c>
      <c r="Y365">
        <v>3</v>
      </c>
      <c r="Z365">
        <v>4</v>
      </c>
      <c r="AA365">
        <v>3</v>
      </c>
      <c r="AB365">
        <v>3</v>
      </c>
      <c r="AC365">
        <v>3</v>
      </c>
      <c r="AD365">
        <v>4</v>
      </c>
      <c r="AE365">
        <v>3</v>
      </c>
      <c r="AF365">
        <v>1</v>
      </c>
      <c r="AG365">
        <v>3</v>
      </c>
      <c r="AH365">
        <v>3</v>
      </c>
      <c r="AI365">
        <v>3</v>
      </c>
      <c r="AJ365">
        <v>3</v>
      </c>
      <c r="AK365">
        <v>3</v>
      </c>
      <c r="AL365">
        <v>3</v>
      </c>
      <c r="AM365">
        <v>3</v>
      </c>
      <c r="AN365">
        <v>3</v>
      </c>
      <c r="AO365">
        <v>3</v>
      </c>
      <c r="AP365">
        <v>3</v>
      </c>
      <c r="AQ365">
        <v>3</v>
      </c>
      <c r="AR365">
        <v>3</v>
      </c>
      <c r="AS365">
        <v>3</v>
      </c>
      <c r="AT365">
        <v>3</v>
      </c>
      <c r="AU365">
        <v>3</v>
      </c>
      <c r="AV365">
        <v>1</v>
      </c>
      <c r="AW365">
        <v>6</v>
      </c>
      <c r="AX365">
        <v>10</v>
      </c>
      <c r="AY365">
        <v>6</v>
      </c>
      <c r="AZ365">
        <v>6</v>
      </c>
      <c r="BA365">
        <v>6</v>
      </c>
      <c r="BB365">
        <v>6</v>
      </c>
      <c r="BC365">
        <v>1</v>
      </c>
      <c r="BD365">
        <v>9</v>
      </c>
      <c r="BE365">
        <v>1</v>
      </c>
      <c r="BF365">
        <v>12</v>
      </c>
      <c r="BG365">
        <v>12</v>
      </c>
      <c r="BH365">
        <v>12</v>
      </c>
      <c r="BI365">
        <v>12</v>
      </c>
      <c r="BJ365">
        <v>12</v>
      </c>
      <c r="BK365">
        <v>1</v>
      </c>
      <c r="BL365">
        <v>4</v>
      </c>
      <c r="BM365">
        <v>3</v>
      </c>
      <c r="BN365">
        <v>3</v>
      </c>
      <c r="BO365">
        <v>4</v>
      </c>
      <c r="BX365">
        <v>1</v>
      </c>
      <c r="BY365">
        <v>7</v>
      </c>
      <c r="CF365">
        <v>14</v>
      </c>
      <c r="CH365">
        <f t="shared" si="35"/>
        <v>1</v>
      </c>
      <c r="CI365" s="1">
        <f t="shared" si="36"/>
        <v>2.8333333333333335</v>
      </c>
      <c r="CJ365">
        <f t="shared" si="37"/>
        <v>4</v>
      </c>
      <c r="CK365">
        <f t="shared" si="38"/>
        <v>2</v>
      </c>
      <c r="CL365" s="1">
        <f t="shared" si="39"/>
        <v>4.8333333333333339</v>
      </c>
      <c r="CM365" s="1">
        <f t="shared" si="40"/>
        <v>4.8333333333333339</v>
      </c>
      <c r="CO365" t="str">
        <f>IF(H365&gt;Tolerances!$C$5, "High Sat", "Low Sat")</f>
        <v>High Sat</v>
      </c>
      <c r="CP365" t="str">
        <f>IF(CM365&lt;Tolerances!$D$5, "High EL", "Low EL")</f>
        <v>High EL</v>
      </c>
      <c r="CQ365" t="str">
        <f t="shared" si="41"/>
        <v>Loyalist</v>
      </c>
      <c r="CR365" t="str">
        <f>IF(AND(CM365&lt;Tolerances!$D$9,'Respondent data Original'!H517&gt;Tolerances!$C$9),"Enthusiast",IF(AND(CM365&gt;Tolerances!$D$10,'Respondent data Original'!H517&lt;Tolerances!$C$10),"Agitator"))</f>
        <v>Enthusiast</v>
      </c>
    </row>
    <row r="366" spans="1:96">
      <c r="A366">
        <v>577</v>
      </c>
      <c r="B366" t="s">
        <v>70</v>
      </c>
      <c r="C366">
        <v>4</v>
      </c>
      <c r="D366">
        <v>1</v>
      </c>
      <c r="E366">
        <v>13</v>
      </c>
      <c r="F366">
        <v>1</v>
      </c>
      <c r="G366">
        <v>1</v>
      </c>
      <c r="H366">
        <v>6</v>
      </c>
      <c r="J366">
        <v>6</v>
      </c>
      <c r="L366">
        <v>6</v>
      </c>
      <c r="N366">
        <v>1</v>
      </c>
      <c r="P366">
        <v>6</v>
      </c>
      <c r="Q366">
        <v>1</v>
      </c>
      <c r="S366">
        <v>1</v>
      </c>
      <c r="T366">
        <v>3</v>
      </c>
      <c r="U366">
        <v>5</v>
      </c>
      <c r="V366">
        <v>2</v>
      </c>
      <c r="W366">
        <v>4</v>
      </c>
      <c r="X366">
        <v>1</v>
      </c>
      <c r="Y366">
        <v>1</v>
      </c>
      <c r="Z366">
        <v>2</v>
      </c>
      <c r="AA366">
        <v>1</v>
      </c>
      <c r="AB366">
        <v>2</v>
      </c>
      <c r="AC366">
        <v>5</v>
      </c>
      <c r="AD366">
        <v>5</v>
      </c>
      <c r="AE366">
        <v>5</v>
      </c>
      <c r="AF366">
        <v>1</v>
      </c>
      <c r="AG366">
        <v>5</v>
      </c>
      <c r="AI366">
        <v>3</v>
      </c>
      <c r="AJ366">
        <v>3</v>
      </c>
      <c r="AL366">
        <v>5</v>
      </c>
      <c r="AM366">
        <v>5</v>
      </c>
      <c r="AN366">
        <v>2</v>
      </c>
      <c r="AO366">
        <v>3</v>
      </c>
      <c r="AP366">
        <v>1</v>
      </c>
      <c r="AQ366">
        <v>5</v>
      </c>
      <c r="AR366">
        <v>5</v>
      </c>
      <c r="AS366">
        <v>5</v>
      </c>
      <c r="AT366">
        <v>5</v>
      </c>
      <c r="AU366">
        <v>5</v>
      </c>
      <c r="AV366">
        <v>2</v>
      </c>
      <c r="AW366">
        <v>6</v>
      </c>
      <c r="AX366">
        <v>11</v>
      </c>
      <c r="AY366">
        <v>11</v>
      </c>
      <c r="AZ366">
        <v>11</v>
      </c>
      <c r="BA366">
        <v>11</v>
      </c>
      <c r="BB366">
        <v>6</v>
      </c>
      <c r="BC366">
        <v>2</v>
      </c>
      <c r="BD366">
        <v>11</v>
      </c>
      <c r="BE366">
        <v>1</v>
      </c>
      <c r="BF366">
        <v>12</v>
      </c>
      <c r="BG366">
        <v>12</v>
      </c>
      <c r="BH366">
        <v>12</v>
      </c>
      <c r="BI366">
        <v>12</v>
      </c>
      <c r="BJ366">
        <v>12</v>
      </c>
      <c r="BK366">
        <v>1</v>
      </c>
      <c r="BL366">
        <v>2</v>
      </c>
      <c r="BM366">
        <v>2</v>
      </c>
      <c r="BN366">
        <v>1</v>
      </c>
      <c r="BO366">
        <v>5</v>
      </c>
      <c r="BP366">
        <v>6</v>
      </c>
      <c r="BX366">
        <v>1</v>
      </c>
      <c r="BY366">
        <v>2</v>
      </c>
      <c r="CF366">
        <v>19</v>
      </c>
      <c r="CH366">
        <f t="shared" si="35"/>
        <v>1</v>
      </c>
      <c r="CI366" s="1">
        <f t="shared" si="36"/>
        <v>3.8888888888888888</v>
      </c>
      <c r="CJ366">
        <f t="shared" si="37"/>
        <v>2</v>
      </c>
      <c r="CK366">
        <f t="shared" si="38"/>
        <v>4</v>
      </c>
      <c r="CL366" s="1">
        <f t="shared" si="39"/>
        <v>7.8888888888888893</v>
      </c>
      <c r="CM366" s="1">
        <f t="shared" si="40"/>
        <v>7.8888888888888893</v>
      </c>
      <c r="CO366" t="str">
        <f>IF(H366&gt;Tolerances!$C$5, "High Sat", "Low Sat")</f>
        <v>Low Sat</v>
      </c>
      <c r="CP366" t="str">
        <f>IF(CM366&lt;Tolerances!$D$5, "High EL", "Low EL")</f>
        <v>High EL</v>
      </c>
      <c r="CQ366" t="str">
        <f t="shared" si="41"/>
        <v>Hostage</v>
      </c>
      <c r="CR366" t="b">
        <f>IF(AND(CM366&lt;Tolerances!$D$9,'Respondent data Original'!H526&gt;Tolerances!$C$9),"Enthusiast",IF(AND(CM366&gt;Tolerances!$D$10,'Respondent data Original'!H526&lt;Tolerances!$C$10),"Agitator"))</f>
        <v>0</v>
      </c>
    </row>
    <row r="367" spans="1:96">
      <c r="A367">
        <v>582</v>
      </c>
      <c r="B367" t="s">
        <v>70</v>
      </c>
      <c r="C367">
        <v>3</v>
      </c>
      <c r="D367">
        <v>2</v>
      </c>
      <c r="E367">
        <v>13</v>
      </c>
      <c r="F367">
        <v>2</v>
      </c>
      <c r="G367">
        <v>5</v>
      </c>
      <c r="H367">
        <v>9</v>
      </c>
      <c r="J367">
        <v>9</v>
      </c>
      <c r="L367">
        <v>10</v>
      </c>
      <c r="N367">
        <v>8</v>
      </c>
      <c r="P367">
        <v>6</v>
      </c>
      <c r="Q367">
        <v>1</v>
      </c>
      <c r="R367">
        <v>1</v>
      </c>
      <c r="S367">
        <v>1</v>
      </c>
      <c r="T367">
        <v>1</v>
      </c>
      <c r="U367">
        <v>4</v>
      </c>
      <c r="V367">
        <v>3</v>
      </c>
      <c r="W367">
        <v>3</v>
      </c>
      <c r="X367">
        <v>1</v>
      </c>
      <c r="Y367">
        <v>2</v>
      </c>
      <c r="Z367">
        <v>5</v>
      </c>
      <c r="AA367">
        <v>1</v>
      </c>
      <c r="AB367">
        <v>2</v>
      </c>
      <c r="AC367">
        <v>2</v>
      </c>
      <c r="AD367">
        <v>3</v>
      </c>
      <c r="AE367">
        <v>3</v>
      </c>
      <c r="AF367">
        <v>6</v>
      </c>
      <c r="AG367">
        <v>2</v>
      </c>
      <c r="AH367">
        <v>3</v>
      </c>
      <c r="AI367">
        <v>2</v>
      </c>
      <c r="AJ367">
        <v>2</v>
      </c>
      <c r="AK367">
        <v>4</v>
      </c>
      <c r="AL367">
        <v>3</v>
      </c>
      <c r="AM367">
        <v>5</v>
      </c>
      <c r="AN367">
        <v>2</v>
      </c>
      <c r="AO367">
        <v>3</v>
      </c>
      <c r="AP367">
        <v>3</v>
      </c>
      <c r="AQ367">
        <v>1</v>
      </c>
      <c r="AR367">
        <v>2</v>
      </c>
      <c r="AS367">
        <v>3</v>
      </c>
      <c r="AT367">
        <v>3</v>
      </c>
      <c r="AU367">
        <v>3</v>
      </c>
      <c r="AV367">
        <v>1</v>
      </c>
      <c r="AW367">
        <v>7</v>
      </c>
      <c r="AX367">
        <v>11</v>
      </c>
      <c r="AY367">
        <v>9</v>
      </c>
      <c r="AZ367">
        <v>5</v>
      </c>
      <c r="BA367">
        <v>7</v>
      </c>
      <c r="BB367">
        <v>2</v>
      </c>
      <c r="BC367">
        <v>7</v>
      </c>
      <c r="BD367">
        <v>9</v>
      </c>
      <c r="BE367">
        <v>3</v>
      </c>
      <c r="BF367">
        <v>9</v>
      </c>
      <c r="BG367">
        <v>7</v>
      </c>
      <c r="BH367">
        <v>5</v>
      </c>
      <c r="BI367">
        <v>12</v>
      </c>
      <c r="BJ367">
        <v>12</v>
      </c>
      <c r="BK367">
        <v>3</v>
      </c>
      <c r="BL367">
        <v>4</v>
      </c>
      <c r="BM367">
        <v>3</v>
      </c>
      <c r="BN367">
        <v>2</v>
      </c>
      <c r="BO367">
        <v>1</v>
      </c>
      <c r="BP367">
        <v>5</v>
      </c>
      <c r="BQ367">
        <v>2</v>
      </c>
      <c r="BR367">
        <v>6</v>
      </c>
      <c r="BX367">
        <v>2</v>
      </c>
      <c r="CF367">
        <v>18</v>
      </c>
      <c r="CH367">
        <f t="shared" si="35"/>
        <v>2</v>
      </c>
      <c r="CI367" s="1">
        <f t="shared" si="36"/>
        <v>3.3333333333333335</v>
      </c>
      <c r="CJ367">
        <f t="shared" si="37"/>
        <v>4</v>
      </c>
      <c r="CK367">
        <f t="shared" si="38"/>
        <v>2</v>
      </c>
      <c r="CL367" s="1">
        <f t="shared" si="39"/>
        <v>5.3333333333333339</v>
      </c>
      <c r="CM367" s="1">
        <f t="shared" si="40"/>
        <v>10.666666666666668</v>
      </c>
      <c r="CO367" t="str">
        <f>IF(H367&gt;Tolerances!$C$5, "High Sat", "Low Sat")</f>
        <v>High Sat</v>
      </c>
      <c r="CP367" t="str">
        <f>IF(CM367&lt;Tolerances!$D$5, "High EL", "Low EL")</f>
        <v>High EL</v>
      </c>
      <c r="CQ367" t="str">
        <f t="shared" si="41"/>
        <v>Loyalist</v>
      </c>
      <c r="CR367" t="b">
        <f>IF(AND(CM367&lt;Tolerances!$D$9,'Respondent data Original'!H530&gt;Tolerances!$C$9),"Enthusiast",IF(AND(CM367&gt;Tolerances!$D$10,'Respondent data Original'!H530&lt;Tolerances!$C$10),"Agitator"))</f>
        <v>0</v>
      </c>
    </row>
    <row r="368" spans="1:96">
      <c r="A368">
        <v>584</v>
      </c>
      <c r="B368" t="s">
        <v>70</v>
      </c>
      <c r="C368">
        <v>2</v>
      </c>
      <c r="D368">
        <v>2</v>
      </c>
      <c r="E368">
        <v>13</v>
      </c>
      <c r="F368">
        <v>2</v>
      </c>
      <c r="G368">
        <v>5</v>
      </c>
      <c r="H368">
        <v>6</v>
      </c>
      <c r="J368">
        <v>6</v>
      </c>
      <c r="L368">
        <v>4</v>
      </c>
      <c r="N368">
        <v>4</v>
      </c>
      <c r="P368">
        <v>6</v>
      </c>
      <c r="Q368">
        <v>1</v>
      </c>
      <c r="R368">
        <v>3</v>
      </c>
      <c r="S368">
        <v>1</v>
      </c>
      <c r="T368">
        <v>2</v>
      </c>
      <c r="U368">
        <v>2</v>
      </c>
      <c r="V368">
        <v>4</v>
      </c>
      <c r="W368">
        <v>3</v>
      </c>
      <c r="X368">
        <v>1</v>
      </c>
      <c r="Y368">
        <v>2</v>
      </c>
      <c r="Z368">
        <v>4</v>
      </c>
      <c r="AA368">
        <v>3</v>
      </c>
      <c r="AB368">
        <v>2</v>
      </c>
      <c r="AC368">
        <v>3</v>
      </c>
      <c r="AD368">
        <v>4</v>
      </c>
      <c r="AE368">
        <v>3</v>
      </c>
      <c r="AF368">
        <v>2</v>
      </c>
      <c r="AG368">
        <v>5</v>
      </c>
      <c r="AH368">
        <v>5</v>
      </c>
      <c r="AI368">
        <v>2</v>
      </c>
      <c r="AJ368">
        <v>3</v>
      </c>
      <c r="AK368">
        <v>3</v>
      </c>
      <c r="AL368">
        <v>5</v>
      </c>
      <c r="AM368">
        <v>5</v>
      </c>
      <c r="AN368">
        <v>3</v>
      </c>
      <c r="AO368">
        <v>2</v>
      </c>
      <c r="AP368">
        <v>4</v>
      </c>
      <c r="AQ368">
        <v>5</v>
      </c>
      <c r="AR368">
        <v>5</v>
      </c>
      <c r="AS368">
        <v>4</v>
      </c>
      <c r="AT368">
        <v>5</v>
      </c>
      <c r="AU368">
        <v>3</v>
      </c>
      <c r="AV368">
        <v>1</v>
      </c>
      <c r="AW368">
        <v>9</v>
      </c>
      <c r="AX368">
        <v>11</v>
      </c>
      <c r="AY368">
        <v>9</v>
      </c>
      <c r="AZ368">
        <v>10</v>
      </c>
      <c r="BA368">
        <v>10</v>
      </c>
      <c r="BB368">
        <v>6</v>
      </c>
      <c r="BC368">
        <v>11</v>
      </c>
      <c r="BD368">
        <v>11</v>
      </c>
      <c r="BE368">
        <v>1</v>
      </c>
      <c r="BF368">
        <v>11</v>
      </c>
      <c r="BG368">
        <v>12</v>
      </c>
      <c r="BH368">
        <v>12</v>
      </c>
      <c r="BI368">
        <v>12</v>
      </c>
      <c r="BJ368">
        <v>12</v>
      </c>
      <c r="BK368">
        <v>3</v>
      </c>
      <c r="BL368">
        <v>4</v>
      </c>
      <c r="BM368">
        <v>3</v>
      </c>
      <c r="BN368">
        <v>2</v>
      </c>
      <c r="BO368">
        <v>7</v>
      </c>
      <c r="BP368">
        <v>2</v>
      </c>
      <c r="BQ368">
        <v>5</v>
      </c>
      <c r="BR368">
        <v>3</v>
      </c>
      <c r="BX368">
        <v>1</v>
      </c>
      <c r="BY368">
        <v>2</v>
      </c>
      <c r="CF368">
        <v>17</v>
      </c>
      <c r="CH368">
        <f t="shared" si="35"/>
        <v>1</v>
      </c>
      <c r="CI368" s="1">
        <f t="shared" si="36"/>
        <v>4.333333333333333</v>
      </c>
      <c r="CJ368">
        <f t="shared" si="37"/>
        <v>4</v>
      </c>
      <c r="CK368">
        <f t="shared" si="38"/>
        <v>2</v>
      </c>
      <c r="CL368" s="1">
        <f t="shared" si="39"/>
        <v>6.333333333333333</v>
      </c>
      <c r="CM368" s="1">
        <f t="shared" si="40"/>
        <v>6.333333333333333</v>
      </c>
      <c r="CO368" t="str">
        <f>IF(H368&gt;Tolerances!$C$5, "High Sat", "Low Sat")</f>
        <v>Low Sat</v>
      </c>
      <c r="CP368" t="str">
        <f>IF(CM368&lt;Tolerances!$D$5, "High EL", "Low EL")</f>
        <v>High EL</v>
      </c>
      <c r="CQ368" t="str">
        <f t="shared" si="41"/>
        <v>Hostage</v>
      </c>
      <c r="CR368" t="b">
        <f>IF(AND(CM368&lt;Tolerances!$D$9,'Respondent data Original'!H532&gt;Tolerances!$C$9),"Enthusiast",IF(AND(CM368&gt;Tolerances!$D$10,'Respondent data Original'!H532&lt;Tolerances!$C$10),"Agitator"))</f>
        <v>0</v>
      </c>
    </row>
    <row r="369" spans="1:96">
      <c r="A369">
        <v>587</v>
      </c>
      <c r="B369" t="s">
        <v>70</v>
      </c>
      <c r="C369">
        <v>3</v>
      </c>
      <c r="D369">
        <v>1</v>
      </c>
      <c r="E369">
        <v>13</v>
      </c>
      <c r="F369">
        <v>2</v>
      </c>
      <c r="G369">
        <v>6</v>
      </c>
      <c r="H369">
        <v>11</v>
      </c>
      <c r="J369">
        <v>11</v>
      </c>
      <c r="L369">
        <v>11</v>
      </c>
      <c r="N369">
        <v>10</v>
      </c>
      <c r="P369">
        <v>2</v>
      </c>
      <c r="Q369">
        <v>2</v>
      </c>
      <c r="R369">
        <v>1</v>
      </c>
      <c r="S369">
        <v>1</v>
      </c>
      <c r="T369">
        <v>1</v>
      </c>
      <c r="U369">
        <v>2</v>
      </c>
      <c r="V369">
        <v>2</v>
      </c>
      <c r="W369">
        <v>3</v>
      </c>
      <c r="X369">
        <v>1</v>
      </c>
      <c r="Y369">
        <v>1</v>
      </c>
      <c r="Z369">
        <v>4</v>
      </c>
      <c r="AA369">
        <v>2</v>
      </c>
      <c r="AB369">
        <v>2</v>
      </c>
      <c r="AC369">
        <v>4</v>
      </c>
      <c r="AD369">
        <v>5</v>
      </c>
      <c r="AE369">
        <v>3</v>
      </c>
      <c r="AF369">
        <v>1</v>
      </c>
      <c r="AG369">
        <v>2</v>
      </c>
      <c r="AH369">
        <v>1</v>
      </c>
      <c r="AI369">
        <v>1</v>
      </c>
      <c r="AJ369">
        <v>1</v>
      </c>
      <c r="AK369">
        <v>2</v>
      </c>
      <c r="AL369">
        <v>1</v>
      </c>
      <c r="AM369">
        <v>2</v>
      </c>
      <c r="AN369">
        <v>1</v>
      </c>
      <c r="AO369">
        <v>1</v>
      </c>
      <c r="AP369">
        <v>1</v>
      </c>
      <c r="AQ369">
        <v>1</v>
      </c>
      <c r="AR369">
        <v>2</v>
      </c>
      <c r="AS369">
        <v>2</v>
      </c>
      <c r="AU369">
        <v>2</v>
      </c>
      <c r="AV369">
        <v>1</v>
      </c>
      <c r="AW369">
        <v>6</v>
      </c>
      <c r="AX369">
        <v>8</v>
      </c>
      <c r="AY369">
        <v>4</v>
      </c>
      <c r="AZ369">
        <v>6</v>
      </c>
      <c r="BA369">
        <v>6</v>
      </c>
      <c r="BB369">
        <v>10</v>
      </c>
      <c r="BC369">
        <v>11</v>
      </c>
      <c r="BD369">
        <v>5</v>
      </c>
      <c r="BE369">
        <v>11</v>
      </c>
      <c r="BF369">
        <v>1</v>
      </c>
      <c r="BG369">
        <v>12</v>
      </c>
      <c r="BH369">
        <v>12</v>
      </c>
      <c r="BI369">
        <v>12</v>
      </c>
      <c r="BJ369">
        <v>12</v>
      </c>
      <c r="BK369">
        <v>2</v>
      </c>
      <c r="BL369">
        <v>4</v>
      </c>
      <c r="BM369">
        <v>3</v>
      </c>
      <c r="BN369">
        <v>2</v>
      </c>
      <c r="BO369">
        <v>5</v>
      </c>
      <c r="BX369">
        <v>1</v>
      </c>
      <c r="BY369">
        <v>6</v>
      </c>
      <c r="CF369">
        <v>16</v>
      </c>
      <c r="CH369">
        <f t="shared" si="35"/>
        <v>1</v>
      </c>
      <c r="CI369" s="1">
        <f t="shared" si="36"/>
        <v>3.7222222222222223</v>
      </c>
      <c r="CJ369">
        <f t="shared" si="37"/>
        <v>4</v>
      </c>
      <c r="CK369">
        <f t="shared" si="38"/>
        <v>2</v>
      </c>
      <c r="CL369" s="1">
        <f t="shared" si="39"/>
        <v>5.7222222222222223</v>
      </c>
      <c r="CM369" s="1">
        <f t="shared" si="40"/>
        <v>5.7222222222222223</v>
      </c>
      <c r="CO369" t="str">
        <f>IF(H369&gt;Tolerances!$C$5, "High Sat", "Low Sat")</f>
        <v>High Sat</v>
      </c>
      <c r="CP369" t="str">
        <f>IF(CM369&lt;Tolerances!$D$5, "High EL", "Low EL")</f>
        <v>High EL</v>
      </c>
      <c r="CQ369" t="str">
        <f t="shared" si="41"/>
        <v>Loyalist</v>
      </c>
      <c r="CR369" t="b">
        <f>IF(AND(CM369&lt;Tolerances!$D$9,'Respondent data Original'!H535&gt;Tolerances!$C$9),"Enthusiast",IF(AND(CM369&gt;Tolerances!$D$10,'Respondent data Original'!H535&lt;Tolerances!$C$10),"Agitator"))</f>
        <v>0</v>
      </c>
    </row>
    <row r="370" spans="1:96">
      <c r="A370">
        <v>589</v>
      </c>
      <c r="B370" t="s">
        <v>70</v>
      </c>
      <c r="C370">
        <v>3</v>
      </c>
      <c r="D370">
        <v>2</v>
      </c>
      <c r="E370">
        <v>13</v>
      </c>
      <c r="F370">
        <v>1</v>
      </c>
      <c r="G370">
        <v>5</v>
      </c>
      <c r="H370">
        <v>9</v>
      </c>
      <c r="J370">
        <v>9</v>
      </c>
      <c r="L370">
        <v>10</v>
      </c>
      <c r="N370">
        <v>8</v>
      </c>
      <c r="P370">
        <v>6</v>
      </c>
      <c r="Q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2</v>
      </c>
      <c r="Z370">
        <v>1</v>
      </c>
      <c r="AA370">
        <v>1</v>
      </c>
      <c r="AB370">
        <v>1</v>
      </c>
      <c r="AC370">
        <v>3</v>
      </c>
      <c r="AD370">
        <v>2</v>
      </c>
      <c r="AE370">
        <v>5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2</v>
      </c>
      <c r="AP370">
        <v>1</v>
      </c>
      <c r="AQ370">
        <v>1</v>
      </c>
      <c r="AR370">
        <v>1</v>
      </c>
      <c r="AS370">
        <v>3</v>
      </c>
      <c r="AT370">
        <v>4</v>
      </c>
      <c r="AV370">
        <v>1</v>
      </c>
      <c r="AW370">
        <v>3</v>
      </c>
      <c r="AX370">
        <v>9</v>
      </c>
      <c r="AY370">
        <v>2</v>
      </c>
      <c r="AZ370">
        <v>6</v>
      </c>
      <c r="BA370">
        <v>6</v>
      </c>
      <c r="BB370">
        <v>7</v>
      </c>
      <c r="BC370">
        <v>7</v>
      </c>
      <c r="BD370">
        <v>11</v>
      </c>
      <c r="BE370">
        <v>1</v>
      </c>
      <c r="BF370">
        <v>1</v>
      </c>
      <c r="BG370">
        <v>1</v>
      </c>
      <c r="BH370">
        <v>1</v>
      </c>
      <c r="BI370">
        <v>12</v>
      </c>
      <c r="BJ370">
        <v>12</v>
      </c>
      <c r="BK370">
        <v>3</v>
      </c>
      <c r="BL370">
        <v>5</v>
      </c>
      <c r="BM370">
        <v>4</v>
      </c>
      <c r="BN370">
        <v>3</v>
      </c>
      <c r="BO370">
        <v>7</v>
      </c>
      <c r="BP370">
        <v>2</v>
      </c>
      <c r="BQ370">
        <v>5</v>
      </c>
      <c r="BR370">
        <v>3</v>
      </c>
      <c r="BX370">
        <v>1</v>
      </c>
      <c r="BY370">
        <v>1</v>
      </c>
      <c r="CF370">
        <v>14</v>
      </c>
      <c r="CH370">
        <f t="shared" si="35"/>
        <v>1</v>
      </c>
      <c r="CI370" s="1">
        <f t="shared" si="36"/>
        <v>2.8888888888888888</v>
      </c>
      <c r="CJ370">
        <f t="shared" si="37"/>
        <v>5</v>
      </c>
      <c r="CK370">
        <f t="shared" si="38"/>
        <v>1</v>
      </c>
      <c r="CL370" s="1">
        <f t="shared" si="39"/>
        <v>3.8888888888888888</v>
      </c>
      <c r="CM370" s="1">
        <f t="shared" si="40"/>
        <v>3.8888888888888888</v>
      </c>
      <c r="CO370" t="str">
        <f>IF(H370&gt;Tolerances!$C$5, "High Sat", "Low Sat")</f>
        <v>High Sat</v>
      </c>
      <c r="CP370" t="str">
        <f>IF(CM370&lt;Tolerances!$D$5, "High EL", "Low EL")</f>
        <v>High EL</v>
      </c>
      <c r="CQ370" t="str">
        <f t="shared" si="41"/>
        <v>Loyalist</v>
      </c>
      <c r="CR370" t="str">
        <f>IF(AND(CM370&lt;Tolerances!$D$9,'Respondent data Original'!H537&gt;Tolerances!$C$9),"Enthusiast",IF(AND(CM370&gt;Tolerances!$D$10,'Respondent data Original'!H537&lt;Tolerances!$C$10),"Agitator"))</f>
        <v>Enthusiast</v>
      </c>
    </row>
    <row r="371" spans="1:96">
      <c r="A371">
        <v>593</v>
      </c>
      <c r="B371" t="s">
        <v>70</v>
      </c>
      <c r="C371">
        <v>2</v>
      </c>
      <c r="D371">
        <v>2</v>
      </c>
      <c r="E371">
        <v>13</v>
      </c>
      <c r="F371">
        <v>2</v>
      </c>
      <c r="G371">
        <v>6</v>
      </c>
      <c r="H371">
        <v>8</v>
      </c>
      <c r="J371">
        <v>8</v>
      </c>
      <c r="L371">
        <v>7</v>
      </c>
      <c r="N371">
        <v>3</v>
      </c>
      <c r="P371">
        <v>3</v>
      </c>
      <c r="Q371">
        <v>3</v>
      </c>
      <c r="R371">
        <v>1</v>
      </c>
      <c r="S371">
        <v>2</v>
      </c>
      <c r="T371">
        <v>1</v>
      </c>
      <c r="U371">
        <v>2</v>
      </c>
      <c r="V371">
        <v>3</v>
      </c>
      <c r="W371">
        <v>4</v>
      </c>
      <c r="X371">
        <v>1</v>
      </c>
      <c r="Y371">
        <v>4</v>
      </c>
      <c r="Z371">
        <v>5</v>
      </c>
      <c r="AA371">
        <v>3</v>
      </c>
      <c r="AB371">
        <v>4</v>
      </c>
      <c r="AC371">
        <v>5</v>
      </c>
      <c r="AD371">
        <v>5</v>
      </c>
      <c r="AE371">
        <v>4</v>
      </c>
      <c r="AF371">
        <v>1</v>
      </c>
      <c r="AG371">
        <v>4</v>
      </c>
      <c r="AH371">
        <v>1</v>
      </c>
      <c r="AI371">
        <v>4</v>
      </c>
      <c r="AJ371">
        <v>1</v>
      </c>
      <c r="AK371">
        <v>3</v>
      </c>
      <c r="AL371">
        <v>3</v>
      </c>
      <c r="AM371">
        <v>5</v>
      </c>
      <c r="AN371">
        <v>3</v>
      </c>
      <c r="AO371">
        <v>3</v>
      </c>
      <c r="AP371">
        <v>2</v>
      </c>
      <c r="AQ371">
        <v>3</v>
      </c>
      <c r="AR371">
        <v>3</v>
      </c>
      <c r="AS371">
        <v>1</v>
      </c>
      <c r="AT371">
        <v>3</v>
      </c>
      <c r="AU371">
        <v>1</v>
      </c>
      <c r="AV371">
        <v>2</v>
      </c>
      <c r="AW371">
        <v>9</v>
      </c>
      <c r="AX371">
        <v>11</v>
      </c>
      <c r="AY371">
        <v>11</v>
      </c>
      <c r="AZ371">
        <v>9</v>
      </c>
      <c r="BA371">
        <v>9</v>
      </c>
      <c r="BB371">
        <v>6</v>
      </c>
      <c r="BC371">
        <v>11</v>
      </c>
      <c r="BD371">
        <v>11</v>
      </c>
      <c r="BE371">
        <v>1</v>
      </c>
      <c r="BF371">
        <v>12</v>
      </c>
      <c r="BG371">
        <v>12</v>
      </c>
      <c r="BH371">
        <v>3</v>
      </c>
      <c r="BI371">
        <v>12</v>
      </c>
      <c r="BJ371">
        <v>12</v>
      </c>
      <c r="BK371">
        <v>2</v>
      </c>
      <c r="BL371">
        <v>2</v>
      </c>
      <c r="BM371">
        <v>1</v>
      </c>
      <c r="BO371">
        <v>7</v>
      </c>
      <c r="BP371">
        <v>4</v>
      </c>
      <c r="BQ371">
        <v>2</v>
      </c>
      <c r="BR371">
        <v>5</v>
      </c>
      <c r="BX371">
        <v>3</v>
      </c>
      <c r="CF371">
        <v>17</v>
      </c>
      <c r="CH371">
        <f t="shared" si="35"/>
        <v>3</v>
      </c>
      <c r="CI371" s="1">
        <f t="shared" si="36"/>
        <v>4.333333333333333</v>
      </c>
      <c r="CJ371">
        <f t="shared" si="37"/>
        <v>2</v>
      </c>
      <c r="CK371">
        <f t="shared" si="38"/>
        <v>4</v>
      </c>
      <c r="CL371" s="1">
        <f t="shared" si="39"/>
        <v>8.3333333333333321</v>
      </c>
      <c r="CM371" s="1">
        <f t="shared" si="40"/>
        <v>24.999999999999996</v>
      </c>
      <c r="CO371" t="str">
        <f>IF(H371&gt;Tolerances!$C$5, "High Sat", "Low Sat")</f>
        <v>High Sat</v>
      </c>
      <c r="CP371" t="str">
        <f>IF(CM371&lt;Tolerances!$D$5, "High EL", "Low EL")</f>
        <v>Low EL</v>
      </c>
      <c r="CQ371" t="str">
        <f t="shared" si="41"/>
        <v>Mercenary</v>
      </c>
      <c r="CR371" t="b">
        <f>IF(AND(CM371&lt;Tolerances!$D$9,'Respondent data Original'!H541&gt;Tolerances!$C$9),"Enthusiast",IF(AND(CM371&gt;Tolerances!$D$10,'Respondent data Original'!H541&lt;Tolerances!$C$10),"Agitator"))</f>
        <v>0</v>
      </c>
    </row>
    <row r="372" spans="1:96">
      <c r="A372">
        <v>612</v>
      </c>
      <c r="B372" t="s">
        <v>70</v>
      </c>
      <c r="C372">
        <v>3</v>
      </c>
      <c r="D372">
        <v>2</v>
      </c>
      <c r="E372">
        <v>13</v>
      </c>
      <c r="F372">
        <v>2</v>
      </c>
      <c r="G372">
        <v>4</v>
      </c>
      <c r="H372">
        <v>9</v>
      </c>
      <c r="J372">
        <v>9</v>
      </c>
      <c r="L372">
        <v>8</v>
      </c>
      <c r="N372">
        <v>7</v>
      </c>
      <c r="P372">
        <v>5</v>
      </c>
      <c r="Q372">
        <v>2</v>
      </c>
      <c r="R372">
        <v>3</v>
      </c>
      <c r="S372">
        <v>2</v>
      </c>
      <c r="T372">
        <v>3</v>
      </c>
      <c r="U372">
        <v>4</v>
      </c>
      <c r="V372">
        <v>3</v>
      </c>
      <c r="W372">
        <v>4</v>
      </c>
      <c r="X372">
        <v>2</v>
      </c>
      <c r="Y372">
        <v>3</v>
      </c>
      <c r="Z372">
        <v>4</v>
      </c>
      <c r="AA372">
        <v>3</v>
      </c>
      <c r="AB372">
        <v>4</v>
      </c>
      <c r="AC372">
        <v>4</v>
      </c>
      <c r="AD372">
        <v>4</v>
      </c>
      <c r="AE372">
        <v>4</v>
      </c>
      <c r="AF372">
        <v>7</v>
      </c>
      <c r="AG372">
        <v>3</v>
      </c>
      <c r="AH372">
        <v>1</v>
      </c>
      <c r="AI372">
        <v>2</v>
      </c>
      <c r="AJ372">
        <v>2</v>
      </c>
      <c r="AK372">
        <v>4</v>
      </c>
      <c r="AL372">
        <v>3</v>
      </c>
      <c r="AM372">
        <v>5</v>
      </c>
      <c r="AN372">
        <v>3</v>
      </c>
      <c r="AO372">
        <v>3</v>
      </c>
      <c r="AP372">
        <v>4</v>
      </c>
      <c r="AQ372">
        <v>4</v>
      </c>
      <c r="AR372">
        <v>4</v>
      </c>
      <c r="AS372">
        <v>4</v>
      </c>
      <c r="AT372">
        <v>4</v>
      </c>
      <c r="AU372">
        <v>4</v>
      </c>
      <c r="AV372">
        <v>2</v>
      </c>
      <c r="AW372">
        <v>6</v>
      </c>
      <c r="AX372">
        <v>11</v>
      </c>
      <c r="AY372">
        <v>7</v>
      </c>
      <c r="AZ372">
        <v>7</v>
      </c>
      <c r="BA372">
        <v>8</v>
      </c>
      <c r="BB372">
        <v>6</v>
      </c>
      <c r="BC372">
        <v>7</v>
      </c>
      <c r="BD372">
        <v>11</v>
      </c>
      <c r="BE372">
        <v>1</v>
      </c>
      <c r="BF372">
        <v>12</v>
      </c>
      <c r="BG372">
        <v>12</v>
      </c>
      <c r="BH372">
        <v>5</v>
      </c>
      <c r="BI372">
        <v>12</v>
      </c>
      <c r="BJ372">
        <v>12</v>
      </c>
      <c r="BK372">
        <v>1</v>
      </c>
      <c r="BL372">
        <v>4</v>
      </c>
      <c r="BM372">
        <v>2</v>
      </c>
      <c r="BN372">
        <v>1</v>
      </c>
      <c r="BO372">
        <v>2</v>
      </c>
      <c r="BX372">
        <v>2</v>
      </c>
      <c r="CF372">
        <v>17</v>
      </c>
      <c r="CH372">
        <f t="shared" si="35"/>
        <v>2</v>
      </c>
      <c r="CI372" s="1">
        <f t="shared" si="36"/>
        <v>3.5555555555555554</v>
      </c>
      <c r="CJ372">
        <f t="shared" si="37"/>
        <v>4</v>
      </c>
      <c r="CK372">
        <f t="shared" si="38"/>
        <v>2</v>
      </c>
      <c r="CL372" s="1">
        <f t="shared" si="39"/>
        <v>5.5555555555555554</v>
      </c>
      <c r="CM372" s="1">
        <f t="shared" si="40"/>
        <v>11.111111111111111</v>
      </c>
      <c r="CO372" t="str">
        <f>IF(H372&gt;Tolerances!$C$5, "High Sat", "Low Sat")</f>
        <v>High Sat</v>
      </c>
      <c r="CP372" t="str">
        <f>IF(CM372&lt;Tolerances!$D$5, "High EL", "Low EL")</f>
        <v>Low EL</v>
      </c>
      <c r="CQ372" t="str">
        <f t="shared" si="41"/>
        <v>Mercenary</v>
      </c>
      <c r="CR372" t="b">
        <f>IF(AND(CM372&lt;Tolerances!$D$9,'Respondent data Original'!H560&gt;Tolerances!$C$9),"Enthusiast",IF(AND(CM372&gt;Tolerances!$D$10,'Respondent data Original'!H560&lt;Tolerances!$C$10),"Agitator"))</f>
        <v>0</v>
      </c>
    </row>
    <row r="373" spans="1:96">
      <c r="A373">
        <v>621</v>
      </c>
      <c r="B373" t="s">
        <v>70</v>
      </c>
      <c r="C373">
        <v>2</v>
      </c>
      <c r="D373">
        <v>2</v>
      </c>
      <c r="E373">
        <v>13</v>
      </c>
      <c r="F373">
        <v>2</v>
      </c>
      <c r="G373">
        <v>4</v>
      </c>
      <c r="H373">
        <v>9</v>
      </c>
      <c r="J373">
        <v>9</v>
      </c>
      <c r="L373">
        <v>9</v>
      </c>
      <c r="N373">
        <v>8</v>
      </c>
      <c r="P373">
        <v>3</v>
      </c>
      <c r="Q373">
        <v>1</v>
      </c>
      <c r="R373">
        <v>2</v>
      </c>
      <c r="S373">
        <v>1</v>
      </c>
      <c r="T373">
        <v>2</v>
      </c>
      <c r="U373">
        <v>2</v>
      </c>
      <c r="V373">
        <v>2</v>
      </c>
      <c r="W373">
        <v>3</v>
      </c>
      <c r="X373">
        <v>1</v>
      </c>
      <c r="Y373">
        <v>2</v>
      </c>
      <c r="Z373">
        <v>2</v>
      </c>
      <c r="AA373">
        <v>1</v>
      </c>
      <c r="AB373">
        <v>2</v>
      </c>
      <c r="AC373">
        <v>3</v>
      </c>
      <c r="AD373">
        <v>2</v>
      </c>
      <c r="AE373">
        <v>2</v>
      </c>
      <c r="AF373">
        <v>3</v>
      </c>
      <c r="AG373">
        <v>1</v>
      </c>
      <c r="AH373">
        <v>2</v>
      </c>
      <c r="AI373">
        <v>2</v>
      </c>
      <c r="AJ373">
        <v>2</v>
      </c>
      <c r="AK373">
        <v>3</v>
      </c>
      <c r="AL373">
        <v>2</v>
      </c>
      <c r="AM373">
        <v>2</v>
      </c>
      <c r="AN373">
        <v>2</v>
      </c>
      <c r="AO373">
        <v>2</v>
      </c>
      <c r="AP373">
        <v>2</v>
      </c>
      <c r="AQ373">
        <v>1</v>
      </c>
      <c r="AR373">
        <v>2</v>
      </c>
      <c r="AS373">
        <v>2</v>
      </c>
      <c r="AT373">
        <v>2</v>
      </c>
      <c r="AU373">
        <v>2</v>
      </c>
      <c r="AV373">
        <v>2</v>
      </c>
      <c r="AW373">
        <v>6</v>
      </c>
      <c r="AX373">
        <v>9</v>
      </c>
      <c r="AY373">
        <v>8</v>
      </c>
      <c r="AZ373">
        <v>9</v>
      </c>
      <c r="BA373">
        <v>8</v>
      </c>
      <c r="BB373">
        <v>7</v>
      </c>
      <c r="BC373">
        <v>4</v>
      </c>
      <c r="BD373">
        <v>11</v>
      </c>
      <c r="BE373">
        <v>3</v>
      </c>
      <c r="BF373">
        <v>8</v>
      </c>
      <c r="BG373">
        <v>2</v>
      </c>
      <c r="BH373">
        <v>6</v>
      </c>
      <c r="BI373">
        <v>12</v>
      </c>
      <c r="BJ373">
        <v>12</v>
      </c>
      <c r="BK373">
        <v>3</v>
      </c>
      <c r="BL373">
        <v>1</v>
      </c>
      <c r="BM373">
        <v>1</v>
      </c>
      <c r="BN373">
        <v>1</v>
      </c>
      <c r="BO373">
        <v>3</v>
      </c>
      <c r="BP373">
        <v>4</v>
      </c>
      <c r="BX373">
        <v>2</v>
      </c>
      <c r="CF373">
        <v>17</v>
      </c>
      <c r="CH373">
        <f t="shared" si="35"/>
        <v>2</v>
      </c>
      <c r="CI373" s="1">
        <f t="shared" si="36"/>
        <v>3.6111111111111112</v>
      </c>
      <c r="CJ373">
        <f t="shared" si="37"/>
        <v>1</v>
      </c>
      <c r="CK373">
        <f t="shared" si="38"/>
        <v>5</v>
      </c>
      <c r="CL373" s="1">
        <f t="shared" si="39"/>
        <v>8.6111111111111107</v>
      </c>
      <c r="CM373" s="1">
        <f t="shared" si="40"/>
        <v>17.222222222222221</v>
      </c>
      <c r="CO373" t="str">
        <f>IF(H373&gt;Tolerances!$C$15, "High Sat", "Low Sat")</f>
        <v>High Sat</v>
      </c>
      <c r="CP373" t="str">
        <f>IF(CM373&lt;Tolerances!$D$15, "High EL", "Low EL")</f>
        <v>Low EL</v>
      </c>
      <c r="CQ373" t="str">
        <f t="shared" si="41"/>
        <v>Mercenary</v>
      </c>
      <c r="CR373" t="b">
        <f>IF(AND(CM373&lt;Tolerances!$D$19,'Respondent data Original'!H567&gt;Tolerances!$C$19),"Enthusiast",IF(AND(CM373&gt;Tolerances!$D$20,'Respondent data Original'!H567&lt;Tolerances!$C$20),"Agitator"))</f>
        <v>0</v>
      </c>
    </row>
    <row r="374" spans="1:96">
      <c r="A374">
        <v>625</v>
      </c>
      <c r="B374" t="s">
        <v>70</v>
      </c>
      <c r="C374">
        <v>2</v>
      </c>
      <c r="D374">
        <v>2</v>
      </c>
      <c r="E374">
        <v>13</v>
      </c>
      <c r="F374">
        <v>2</v>
      </c>
      <c r="G374">
        <v>5</v>
      </c>
      <c r="H374">
        <v>1</v>
      </c>
      <c r="J374">
        <v>1</v>
      </c>
      <c r="L374">
        <v>1</v>
      </c>
      <c r="N374">
        <v>1</v>
      </c>
      <c r="P374">
        <v>4</v>
      </c>
      <c r="Q374">
        <v>1</v>
      </c>
      <c r="R374">
        <v>2</v>
      </c>
      <c r="S374">
        <v>2</v>
      </c>
      <c r="T374">
        <v>4</v>
      </c>
      <c r="U374">
        <v>4</v>
      </c>
      <c r="V374">
        <v>3</v>
      </c>
      <c r="W374">
        <v>4</v>
      </c>
      <c r="X374">
        <v>2</v>
      </c>
      <c r="Y374">
        <v>5</v>
      </c>
      <c r="Z374">
        <v>5</v>
      </c>
      <c r="AA374">
        <v>2</v>
      </c>
      <c r="AB374">
        <v>3</v>
      </c>
      <c r="AC374">
        <v>5</v>
      </c>
      <c r="AD374">
        <v>4</v>
      </c>
      <c r="AE374">
        <v>5</v>
      </c>
      <c r="AF374">
        <v>6</v>
      </c>
      <c r="AG374">
        <v>3</v>
      </c>
      <c r="AH374">
        <v>2</v>
      </c>
      <c r="AI374">
        <v>5</v>
      </c>
      <c r="AJ374">
        <v>2</v>
      </c>
      <c r="AK374">
        <v>4</v>
      </c>
      <c r="AL374">
        <v>5</v>
      </c>
      <c r="AM374">
        <v>5</v>
      </c>
      <c r="AN374">
        <v>5</v>
      </c>
      <c r="AO374">
        <v>3</v>
      </c>
      <c r="AQ374">
        <v>5</v>
      </c>
      <c r="AR374">
        <v>5</v>
      </c>
      <c r="AS374">
        <v>4</v>
      </c>
      <c r="AT374">
        <v>4</v>
      </c>
      <c r="AU374">
        <v>3</v>
      </c>
      <c r="AV374">
        <v>2</v>
      </c>
      <c r="AW374">
        <v>7</v>
      </c>
      <c r="AX374">
        <v>11</v>
      </c>
      <c r="AY374">
        <v>7</v>
      </c>
      <c r="AZ374">
        <v>7</v>
      </c>
      <c r="BA374">
        <v>7</v>
      </c>
      <c r="BB374">
        <v>8</v>
      </c>
      <c r="BC374">
        <v>2</v>
      </c>
      <c r="BD374">
        <v>8</v>
      </c>
      <c r="BE374">
        <v>6</v>
      </c>
      <c r="BF374">
        <v>11</v>
      </c>
      <c r="BG374">
        <v>11</v>
      </c>
      <c r="BH374">
        <v>12</v>
      </c>
      <c r="BI374">
        <v>12</v>
      </c>
      <c r="BJ374">
        <v>11</v>
      </c>
      <c r="BK374">
        <v>2</v>
      </c>
      <c r="BL374">
        <v>3</v>
      </c>
      <c r="BM374">
        <v>1</v>
      </c>
      <c r="BO374">
        <v>4</v>
      </c>
      <c r="BP374">
        <v>6</v>
      </c>
      <c r="BX374">
        <v>3</v>
      </c>
      <c r="CF374">
        <v>18</v>
      </c>
      <c r="CH374">
        <f t="shared" si="35"/>
        <v>3</v>
      </c>
      <c r="CI374" s="1">
        <f t="shared" si="36"/>
        <v>3.5</v>
      </c>
      <c r="CJ374">
        <f t="shared" si="37"/>
        <v>3</v>
      </c>
      <c r="CK374">
        <f t="shared" si="38"/>
        <v>3</v>
      </c>
      <c r="CL374" s="1">
        <f t="shared" si="39"/>
        <v>6.5</v>
      </c>
      <c r="CM374" s="1">
        <f t="shared" si="40"/>
        <v>19.5</v>
      </c>
      <c r="CO374" t="str">
        <f>IF(H374&gt;Tolerances!$C$5, "High Sat", "Low Sat")</f>
        <v>Low Sat</v>
      </c>
      <c r="CP374" t="str">
        <f>IF(CM374&lt;Tolerances!$D$5, "High EL", "Low EL")</f>
        <v>Low EL</v>
      </c>
      <c r="CQ374" t="str">
        <f t="shared" si="41"/>
        <v>Defector</v>
      </c>
      <c r="CR374" t="str">
        <f>IF(AND(CM374&lt;Tolerances!$D$9,'Respondent data Original'!H570&gt;Tolerances!$C$9),"Enthusiast",IF(AND(CM374&gt;Tolerances!$D$10,'Respondent data Original'!H570&lt;Tolerances!$C$10),"Agitator"))</f>
        <v>Agitator</v>
      </c>
    </row>
    <row r="375" spans="1:96">
      <c r="A375">
        <v>630</v>
      </c>
      <c r="B375" t="s">
        <v>70</v>
      </c>
      <c r="C375">
        <v>2</v>
      </c>
      <c r="D375">
        <v>2</v>
      </c>
      <c r="E375">
        <v>13</v>
      </c>
      <c r="F375">
        <v>2</v>
      </c>
      <c r="G375">
        <v>5</v>
      </c>
      <c r="H375">
        <v>9</v>
      </c>
      <c r="J375">
        <v>9</v>
      </c>
      <c r="L375">
        <v>9</v>
      </c>
      <c r="N375">
        <v>9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2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8</v>
      </c>
      <c r="AG375">
        <v>3</v>
      </c>
      <c r="AH375">
        <v>1</v>
      </c>
      <c r="AI375">
        <v>2</v>
      </c>
      <c r="AJ375">
        <v>1</v>
      </c>
      <c r="AK375">
        <v>2</v>
      </c>
      <c r="AL375">
        <v>3</v>
      </c>
      <c r="AM375">
        <v>2</v>
      </c>
      <c r="AN375">
        <v>2</v>
      </c>
      <c r="AO375">
        <v>3</v>
      </c>
      <c r="AP375">
        <v>1</v>
      </c>
      <c r="AQ375">
        <v>2</v>
      </c>
      <c r="AR375">
        <v>3</v>
      </c>
      <c r="AS375">
        <v>2</v>
      </c>
      <c r="AT375">
        <v>2</v>
      </c>
      <c r="AU375">
        <v>1</v>
      </c>
      <c r="AV375">
        <v>1</v>
      </c>
      <c r="AW375">
        <v>10</v>
      </c>
      <c r="AX375">
        <v>11</v>
      </c>
      <c r="AY375">
        <v>10</v>
      </c>
      <c r="AZ375">
        <v>11</v>
      </c>
      <c r="BA375">
        <v>11</v>
      </c>
      <c r="BB375">
        <v>8</v>
      </c>
      <c r="BC375">
        <v>6</v>
      </c>
      <c r="BD375">
        <v>11</v>
      </c>
      <c r="BE375">
        <v>1</v>
      </c>
      <c r="BF375">
        <v>4</v>
      </c>
      <c r="BG375">
        <v>3</v>
      </c>
      <c r="BH375">
        <v>3</v>
      </c>
      <c r="BI375">
        <v>12</v>
      </c>
      <c r="BJ375">
        <v>3</v>
      </c>
      <c r="BK375">
        <v>3</v>
      </c>
      <c r="BL375">
        <v>3</v>
      </c>
      <c r="BM375">
        <v>2</v>
      </c>
      <c r="BN375">
        <v>1</v>
      </c>
      <c r="BO375">
        <v>5</v>
      </c>
      <c r="BP375">
        <v>4</v>
      </c>
      <c r="BQ375">
        <v>3</v>
      </c>
      <c r="BR375">
        <v>6</v>
      </c>
      <c r="BS375">
        <v>2</v>
      </c>
      <c r="BT375">
        <v>9</v>
      </c>
      <c r="BX375">
        <v>1</v>
      </c>
      <c r="BY375">
        <v>3</v>
      </c>
      <c r="BZ375">
        <v>1</v>
      </c>
      <c r="CA375">
        <v>4</v>
      </c>
      <c r="CF375">
        <v>21</v>
      </c>
      <c r="CH375">
        <f t="shared" si="35"/>
        <v>1</v>
      </c>
      <c r="CI375" s="1">
        <f t="shared" si="36"/>
        <v>4.3888888888888893</v>
      </c>
      <c r="CJ375">
        <f t="shared" si="37"/>
        <v>3</v>
      </c>
      <c r="CK375">
        <f t="shared" si="38"/>
        <v>3</v>
      </c>
      <c r="CL375" s="1">
        <f t="shared" si="39"/>
        <v>7.3888888888888893</v>
      </c>
      <c r="CM375" s="1">
        <f t="shared" si="40"/>
        <v>7.3888888888888893</v>
      </c>
      <c r="CO375" t="str">
        <f>IF(H375&gt;Tolerances!$C$5, "High Sat", "Low Sat")</f>
        <v>High Sat</v>
      </c>
      <c r="CP375" t="str">
        <f>IF(CM375&lt;Tolerances!$D$5, "High EL", "Low EL")</f>
        <v>High EL</v>
      </c>
      <c r="CQ375" t="str">
        <f t="shared" si="41"/>
        <v>Loyalist</v>
      </c>
      <c r="CR375" t="b">
        <f>IF(AND(CM375&lt;Tolerances!$D$9,'Respondent data Original'!H574&gt;Tolerances!$C$9),"Enthusiast",IF(AND(CM375&gt;Tolerances!$D$10,'Respondent data Original'!H574&lt;Tolerances!$C$10),"Agitator"))</f>
        <v>0</v>
      </c>
    </row>
    <row r="376" spans="1:96">
      <c r="A376">
        <v>631</v>
      </c>
      <c r="B376" t="s">
        <v>70</v>
      </c>
      <c r="C376">
        <v>4</v>
      </c>
      <c r="D376">
        <v>2</v>
      </c>
      <c r="E376">
        <v>13</v>
      </c>
      <c r="F376">
        <v>2</v>
      </c>
      <c r="G376">
        <v>3</v>
      </c>
      <c r="H376">
        <v>11</v>
      </c>
      <c r="J376">
        <v>11</v>
      </c>
      <c r="L376">
        <v>11</v>
      </c>
      <c r="N376">
        <v>10</v>
      </c>
      <c r="P376">
        <v>5</v>
      </c>
      <c r="Q376">
        <v>1</v>
      </c>
      <c r="R376">
        <v>1</v>
      </c>
      <c r="S376">
        <v>1</v>
      </c>
      <c r="T376">
        <v>3</v>
      </c>
      <c r="U376">
        <v>1</v>
      </c>
      <c r="V376">
        <v>1</v>
      </c>
      <c r="W376">
        <v>2</v>
      </c>
      <c r="X376">
        <v>1</v>
      </c>
      <c r="Y376">
        <v>1</v>
      </c>
      <c r="Z376">
        <v>1</v>
      </c>
      <c r="AA376">
        <v>1</v>
      </c>
      <c r="AB376">
        <v>3</v>
      </c>
      <c r="AC376">
        <v>2</v>
      </c>
      <c r="AD376">
        <v>4</v>
      </c>
      <c r="AE376">
        <v>2</v>
      </c>
      <c r="AF376">
        <v>1</v>
      </c>
      <c r="AG376">
        <v>1</v>
      </c>
      <c r="AH376">
        <v>1</v>
      </c>
      <c r="AI376">
        <v>1</v>
      </c>
      <c r="AJ376">
        <v>2</v>
      </c>
      <c r="AK376">
        <v>2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2</v>
      </c>
      <c r="AU376">
        <v>2</v>
      </c>
      <c r="AV376">
        <v>1</v>
      </c>
      <c r="AW376">
        <v>8</v>
      </c>
      <c r="AX376">
        <v>9</v>
      </c>
      <c r="AY376">
        <v>7</v>
      </c>
      <c r="AZ376">
        <v>10</v>
      </c>
      <c r="BA376">
        <v>11</v>
      </c>
      <c r="BB376">
        <v>6</v>
      </c>
      <c r="BC376">
        <v>6</v>
      </c>
      <c r="BD376">
        <v>11</v>
      </c>
      <c r="BE376">
        <v>1</v>
      </c>
      <c r="BF376">
        <v>12</v>
      </c>
      <c r="BG376">
        <v>1</v>
      </c>
      <c r="BH376">
        <v>2</v>
      </c>
      <c r="BI376">
        <v>12</v>
      </c>
      <c r="BJ376">
        <v>12</v>
      </c>
      <c r="BK376">
        <v>1</v>
      </c>
      <c r="BL376">
        <v>5</v>
      </c>
      <c r="BM376">
        <v>4</v>
      </c>
      <c r="BN376">
        <v>3</v>
      </c>
      <c r="BO376">
        <v>10</v>
      </c>
      <c r="BX376">
        <v>1</v>
      </c>
      <c r="BY376">
        <v>3</v>
      </c>
      <c r="BZ376">
        <v>5</v>
      </c>
      <c r="CF376">
        <v>14</v>
      </c>
      <c r="CH376">
        <f t="shared" si="35"/>
        <v>1</v>
      </c>
      <c r="CI376" s="1">
        <f t="shared" si="36"/>
        <v>3.8333333333333335</v>
      </c>
      <c r="CJ376">
        <f t="shared" si="37"/>
        <v>5</v>
      </c>
      <c r="CK376">
        <f t="shared" si="38"/>
        <v>1</v>
      </c>
      <c r="CL376" s="1">
        <f t="shared" si="39"/>
        <v>4.8333333333333339</v>
      </c>
      <c r="CM376" s="1">
        <f t="shared" si="40"/>
        <v>4.8333333333333339</v>
      </c>
      <c r="CO376" t="str">
        <f>IF(H376&gt;Tolerances!$C$15, "High Sat", "Low Sat")</f>
        <v>High Sat</v>
      </c>
      <c r="CP376" t="str">
        <f>IF(CM376&lt;Tolerances!$D$15, "High EL", "Low EL")</f>
        <v>High EL</v>
      </c>
      <c r="CQ376" t="str">
        <f t="shared" si="41"/>
        <v>Loyalist</v>
      </c>
      <c r="CR376" t="b">
        <f>IF(AND(CM376&lt;Tolerances!$D$19,'Respondent data Original'!H575&gt;Tolerances!$C$19),"Enthusiast",IF(AND(CM376&gt;Tolerances!$D$20,'Respondent data Original'!H575&lt;Tolerances!$C$20),"Agitator"))</f>
        <v>0</v>
      </c>
    </row>
    <row r="377" spans="1:96">
      <c r="A377">
        <v>640</v>
      </c>
      <c r="B377" t="s">
        <v>70</v>
      </c>
      <c r="C377">
        <v>3</v>
      </c>
      <c r="D377">
        <v>2</v>
      </c>
      <c r="E377">
        <v>13</v>
      </c>
      <c r="F377">
        <v>2</v>
      </c>
      <c r="G377">
        <v>2</v>
      </c>
      <c r="H377">
        <v>10</v>
      </c>
      <c r="J377">
        <v>10</v>
      </c>
      <c r="L377">
        <v>10</v>
      </c>
      <c r="N377">
        <v>9</v>
      </c>
      <c r="P377">
        <v>6</v>
      </c>
      <c r="Q377">
        <v>2</v>
      </c>
      <c r="R377">
        <v>2</v>
      </c>
      <c r="S377">
        <v>1</v>
      </c>
      <c r="T377">
        <v>2</v>
      </c>
      <c r="U377">
        <v>4</v>
      </c>
      <c r="V377">
        <v>2</v>
      </c>
      <c r="W377">
        <v>2</v>
      </c>
      <c r="X377">
        <v>1</v>
      </c>
      <c r="Y377">
        <v>2</v>
      </c>
      <c r="Z377">
        <v>3</v>
      </c>
      <c r="AA377">
        <v>2</v>
      </c>
      <c r="AB377">
        <v>2</v>
      </c>
      <c r="AC377">
        <v>3</v>
      </c>
      <c r="AD377">
        <v>3</v>
      </c>
      <c r="AE377">
        <v>2</v>
      </c>
      <c r="AF377">
        <v>9</v>
      </c>
      <c r="AG377">
        <v>1</v>
      </c>
      <c r="AH377">
        <v>1</v>
      </c>
      <c r="AI377">
        <v>1</v>
      </c>
      <c r="AJ377">
        <v>1</v>
      </c>
      <c r="AL377">
        <v>2</v>
      </c>
      <c r="AM377">
        <v>4</v>
      </c>
      <c r="AN377">
        <v>1</v>
      </c>
      <c r="AO377">
        <v>2</v>
      </c>
      <c r="AP377">
        <v>2</v>
      </c>
      <c r="AQ377">
        <v>1</v>
      </c>
      <c r="AR377">
        <v>2</v>
      </c>
      <c r="AS377">
        <v>3</v>
      </c>
      <c r="AT377">
        <v>1</v>
      </c>
      <c r="AU377">
        <v>2</v>
      </c>
      <c r="AV377">
        <v>1</v>
      </c>
      <c r="AW377">
        <v>10</v>
      </c>
      <c r="AX377">
        <v>10</v>
      </c>
      <c r="AY377">
        <v>9</v>
      </c>
      <c r="AZ377">
        <v>9</v>
      </c>
      <c r="BA377">
        <v>8</v>
      </c>
      <c r="BB377">
        <v>6</v>
      </c>
      <c r="BC377">
        <v>4</v>
      </c>
      <c r="BD377">
        <v>10</v>
      </c>
      <c r="BE377">
        <v>6</v>
      </c>
      <c r="BF377">
        <v>3</v>
      </c>
      <c r="BG377">
        <v>12</v>
      </c>
      <c r="BH377">
        <v>12</v>
      </c>
      <c r="BI377">
        <v>12</v>
      </c>
      <c r="BJ377">
        <v>12</v>
      </c>
      <c r="BK377">
        <v>6</v>
      </c>
      <c r="BL377">
        <v>4</v>
      </c>
      <c r="BM377">
        <v>4</v>
      </c>
      <c r="BN377">
        <v>4</v>
      </c>
      <c r="BO377">
        <v>10</v>
      </c>
      <c r="BX377">
        <v>1</v>
      </c>
      <c r="BY377">
        <v>5</v>
      </c>
      <c r="BZ377">
        <v>1</v>
      </c>
      <c r="CA377">
        <v>6</v>
      </c>
      <c r="CF377">
        <v>21</v>
      </c>
      <c r="CH377">
        <f t="shared" si="35"/>
        <v>1</v>
      </c>
      <c r="CI377" s="1">
        <f t="shared" si="36"/>
        <v>4</v>
      </c>
      <c r="CJ377">
        <f t="shared" si="37"/>
        <v>4</v>
      </c>
      <c r="CK377">
        <f t="shared" si="38"/>
        <v>2</v>
      </c>
      <c r="CL377" s="1">
        <f t="shared" si="39"/>
        <v>6</v>
      </c>
      <c r="CM377" s="1">
        <f t="shared" si="40"/>
        <v>6</v>
      </c>
      <c r="CO377" t="str">
        <f>IF(H377&gt;Tolerances!$C$15, "High Sat", "Low Sat")</f>
        <v>High Sat</v>
      </c>
      <c r="CP377" t="str">
        <f>IF(CM377&lt;Tolerances!$D$15, "High EL", "Low EL")</f>
        <v>High EL</v>
      </c>
      <c r="CQ377" t="str">
        <f t="shared" si="41"/>
        <v>Loyalist</v>
      </c>
      <c r="CR377" t="b">
        <f>IF(AND(CM377&lt;Tolerances!$D$19,'Respondent data Original'!H579&gt;Tolerances!$C$19),"Enthusiast",IF(AND(CM377&gt;Tolerances!$D$20,'Respondent data Original'!H579&lt;Tolerances!$C$20),"Agitator"))</f>
        <v>0</v>
      </c>
    </row>
    <row r="378" spans="1:96">
      <c r="A378">
        <v>641</v>
      </c>
      <c r="B378" t="s">
        <v>70</v>
      </c>
      <c r="C378">
        <v>3</v>
      </c>
      <c r="D378">
        <v>1</v>
      </c>
      <c r="E378">
        <v>13</v>
      </c>
      <c r="F378">
        <v>2</v>
      </c>
      <c r="G378">
        <v>3</v>
      </c>
      <c r="H378">
        <v>9</v>
      </c>
      <c r="J378">
        <v>9</v>
      </c>
      <c r="L378">
        <v>9</v>
      </c>
      <c r="N378">
        <v>7</v>
      </c>
      <c r="P378">
        <v>3</v>
      </c>
      <c r="Q378">
        <v>3</v>
      </c>
      <c r="R378">
        <v>2</v>
      </c>
      <c r="S378">
        <v>2</v>
      </c>
      <c r="T378">
        <v>5</v>
      </c>
      <c r="U378">
        <v>5</v>
      </c>
      <c r="V378">
        <v>2</v>
      </c>
      <c r="W378">
        <v>3</v>
      </c>
      <c r="X378">
        <v>2</v>
      </c>
      <c r="Y378">
        <v>3</v>
      </c>
      <c r="AA378">
        <v>3</v>
      </c>
      <c r="AB378">
        <v>4</v>
      </c>
      <c r="AC378">
        <v>4</v>
      </c>
      <c r="AD378">
        <v>5</v>
      </c>
      <c r="AE378">
        <v>4</v>
      </c>
      <c r="AF378">
        <v>1</v>
      </c>
      <c r="AG378">
        <v>3</v>
      </c>
      <c r="AH378">
        <v>2</v>
      </c>
      <c r="AI378">
        <v>3</v>
      </c>
      <c r="AJ378">
        <v>3</v>
      </c>
      <c r="AK378">
        <v>3</v>
      </c>
      <c r="AL378">
        <v>3</v>
      </c>
      <c r="AM378">
        <v>4</v>
      </c>
      <c r="AN378">
        <v>3</v>
      </c>
      <c r="AO378">
        <v>4</v>
      </c>
      <c r="AQ378">
        <v>3</v>
      </c>
      <c r="AR378">
        <v>4</v>
      </c>
      <c r="AS378">
        <v>3</v>
      </c>
      <c r="AU378">
        <v>3</v>
      </c>
      <c r="AV378">
        <v>1</v>
      </c>
      <c r="AW378">
        <v>9</v>
      </c>
      <c r="AX378">
        <v>11</v>
      </c>
      <c r="AY378">
        <v>9</v>
      </c>
      <c r="AZ378">
        <v>6</v>
      </c>
      <c r="BA378">
        <v>7</v>
      </c>
      <c r="BB378">
        <v>4</v>
      </c>
      <c r="BC378">
        <v>7</v>
      </c>
      <c r="BD378">
        <v>11</v>
      </c>
      <c r="BE378">
        <v>4</v>
      </c>
      <c r="BF378">
        <v>12</v>
      </c>
      <c r="BG378">
        <v>12</v>
      </c>
      <c r="BH378">
        <v>12</v>
      </c>
      <c r="BI378">
        <v>12</v>
      </c>
      <c r="BJ378">
        <v>12</v>
      </c>
      <c r="BK378">
        <v>1</v>
      </c>
      <c r="BL378">
        <v>3</v>
      </c>
      <c r="BM378">
        <v>2</v>
      </c>
      <c r="BN378">
        <v>2</v>
      </c>
      <c r="BO378">
        <v>4</v>
      </c>
      <c r="BP378">
        <v>5</v>
      </c>
      <c r="BX378">
        <v>3</v>
      </c>
      <c r="CF378">
        <v>13</v>
      </c>
      <c r="CH378">
        <f t="shared" si="35"/>
        <v>3</v>
      </c>
      <c r="CI378" s="1">
        <f t="shared" si="36"/>
        <v>3.7777777777777777</v>
      </c>
      <c r="CJ378">
        <f t="shared" si="37"/>
        <v>3</v>
      </c>
      <c r="CK378">
        <f t="shared" si="38"/>
        <v>3</v>
      </c>
      <c r="CL378" s="1">
        <f t="shared" si="39"/>
        <v>6.7777777777777777</v>
      </c>
      <c r="CM378" s="1">
        <f t="shared" si="40"/>
        <v>20.333333333333332</v>
      </c>
      <c r="CO378" t="str">
        <f>IF(H378&gt;Tolerances!$C$5, "High Sat", "Low Sat")</f>
        <v>High Sat</v>
      </c>
      <c r="CP378" t="str">
        <f>IF(CM378&lt;Tolerances!$D$5, "High EL", "Low EL")</f>
        <v>Low EL</v>
      </c>
      <c r="CQ378" t="str">
        <f t="shared" si="41"/>
        <v>Mercenary</v>
      </c>
      <c r="CR378" t="b">
        <f>IF(AND(CM378&lt;Tolerances!$D$9,'Respondent data Original'!H580&gt;Tolerances!$C$9),"Enthusiast",IF(AND(CM378&gt;Tolerances!$D$10,'Respondent data Original'!H580&lt;Tolerances!$C$10),"Agitator"))</f>
        <v>0</v>
      </c>
    </row>
    <row r="379" spans="1:96">
      <c r="A379">
        <v>646</v>
      </c>
      <c r="B379" t="s">
        <v>70</v>
      </c>
      <c r="C379">
        <v>4</v>
      </c>
      <c r="D379">
        <v>2</v>
      </c>
      <c r="E379">
        <v>13</v>
      </c>
      <c r="F379">
        <v>1</v>
      </c>
      <c r="G379">
        <v>1</v>
      </c>
      <c r="H379">
        <v>7</v>
      </c>
      <c r="K379">
        <v>1</v>
      </c>
      <c r="L379">
        <v>6</v>
      </c>
      <c r="N379">
        <v>5</v>
      </c>
      <c r="P379">
        <v>6</v>
      </c>
      <c r="Q379">
        <v>1</v>
      </c>
      <c r="S379">
        <v>1</v>
      </c>
      <c r="T379">
        <v>3</v>
      </c>
      <c r="U379">
        <v>4</v>
      </c>
      <c r="V379">
        <v>2</v>
      </c>
      <c r="W379">
        <v>3</v>
      </c>
      <c r="X379">
        <v>1</v>
      </c>
      <c r="Y379">
        <v>2</v>
      </c>
      <c r="Z379">
        <v>4</v>
      </c>
      <c r="AA379">
        <v>2</v>
      </c>
      <c r="AB379">
        <v>2</v>
      </c>
      <c r="AC379">
        <v>5</v>
      </c>
      <c r="AD379">
        <v>2</v>
      </c>
      <c r="AE379">
        <v>4</v>
      </c>
      <c r="AF379">
        <v>9</v>
      </c>
      <c r="AG379">
        <v>3</v>
      </c>
      <c r="AI379">
        <v>2</v>
      </c>
      <c r="AJ379">
        <v>2</v>
      </c>
      <c r="AL379">
        <v>4</v>
      </c>
      <c r="AM379">
        <v>3</v>
      </c>
      <c r="AN379">
        <v>2</v>
      </c>
      <c r="AO379">
        <v>2</v>
      </c>
      <c r="AP379">
        <v>1</v>
      </c>
      <c r="AQ379">
        <v>4</v>
      </c>
      <c r="AR379">
        <v>3</v>
      </c>
      <c r="AS379">
        <v>4</v>
      </c>
      <c r="AT379">
        <v>3</v>
      </c>
      <c r="AU379">
        <v>4</v>
      </c>
      <c r="AV379">
        <v>1</v>
      </c>
      <c r="AW379">
        <v>6</v>
      </c>
      <c r="AX379">
        <v>9</v>
      </c>
      <c r="AY379">
        <v>8</v>
      </c>
      <c r="AZ379">
        <v>5</v>
      </c>
      <c r="BA379">
        <v>10</v>
      </c>
      <c r="BB379">
        <v>2</v>
      </c>
      <c r="BC379">
        <v>1</v>
      </c>
      <c r="BD379">
        <v>11</v>
      </c>
      <c r="BE379">
        <v>4</v>
      </c>
      <c r="BF379">
        <v>12</v>
      </c>
      <c r="BG379">
        <v>12</v>
      </c>
      <c r="BH379">
        <v>3</v>
      </c>
      <c r="BI379">
        <v>12</v>
      </c>
      <c r="BJ379">
        <v>12</v>
      </c>
      <c r="BK379">
        <v>1</v>
      </c>
      <c r="BL379">
        <v>4</v>
      </c>
      <c r="BM379">
        <v>2</v>
      </c>
      <c r="BN379">
        <v>2</v>
      </c>
      <c r="BO379">
        <v>4</v>
      </c>
      <c r="BX379">
        <v>1</v>
      </c>
      <c r="BY379">
        <v>7</v>
      </c>
      <c r="CF379">
        <v>17</v>
      </c>
      <c r="CH379">
        <f t="shared" si="35"/>
        <v>1</v>
      </c>
      <c r="CI379" s="1">
        <f t="shared" si="36"/>
        <v>3.1111111111111112</v>
      </c>
      <c r="CJ379">
        <f t="shared" si="37"/>
        <v>4</v>
      </c>
      <c r="CK379">
        <f t="shared" si="38"/>
        <v>2</v>
      </c>
      <c r="CL379" s="1">
        <f t="shared" si="39"/>
        <v>5.1111111111111107</v>
      </c>
      <c r="CM379" s="1">
        <f t="shared" si="40"/>
        <v>5.1111111111111107</v>
      </c>
      <c r="CO379" t="str">
        <f>IF(H379&gt;Tolerances!$C$5, "High Sat", "Low Sat")</f>
        <v>Low Sat</v>
      </c>
      <c r="CP379" t="str">
        <f>IF(CM379&lt;Tolerances!$D$5, "High EL", "Low EL")</f>
        <v>High EL</v>
      </c>
      <c r="CQ379" t="str">
        <f t="shared" si="41"/>
        <v>Hostage</v>
      </c>
      <c r="CR379" t="b">
        <f>IF(AND(CM379&lt;Tolerances!$D$9,'Respondent data Original'!H584&gt;Tolerances!$C$9),"Enthusiast",IF(AND(CM379&gt;Tolerances!$D$10,'Respondent data Original'!H584&lt;Tolerances!$C$10),"Agitator"))</f>
        <v>0</v>
      </c>
    </row>
    <row r="380" spans="1:96">
      <c r="A380">
        <v>647</v>
      </c>
      <c r="B380" t="s">
        <v>70</v>
      </c>
      <c r="C380">
        <v>4</v>
      </c>
      <c r="D380">
        <v>2</v>
      </c>
      <c r="E380">
        <v>13</v>
      </c>
      <c r="F380">
        <v>1</v>
      </c>
      <c r="G380">
        <v>1</v>
      </c>
      <c r="H380">
        <v>9</v>
      </c>
      <c r="J380">
        <v>10</v>
      </c>
      <c r="L380">
        <v>10</v>
      </c>
      <c r="N380">
        <v>9</v>
      </c>
      <c r="P380">
        <v>4</v>
      </c>
      <c r="Q380">
        <v>1</v>
      </c>
      <c r="S380">
        <v>1</v>
      </c>
      <c r="T380">
        <v>1</v>
      </c>
      <c r="U380">
        <v>3</v>
      </c>
      <c r="V380">
        <v>2</v>
      </c>
      <c r="W380">
        <v>2</v>
      </c>
      <c r="X380">
        <v>1</v>
      </c>
      <c r="Y380">
        <v>2</v>
      </c>
      <c r="Z380">
        <v>3</v>
      </c>
      <c r="AA380">
        <v>1</v>
      </c>
      <c r="AB380">
        <v>1</v>
      </c>
      <c r="AC380">
        <v>3</v>
      </c>
      <c r="AD380">
        <v>4</v>
      </c>
      <c r="AE380">
        <v>3</v>
      </c>
      <c r="AF380">
        <v>3</v>
      </c>
      <c r="AI380">
        <v>2</v>
      </c>
      <c r="AJ380">
        <v>1</v>
      </c>
      <c r="AK380">
        <v>1</v>
      </c>
      <c r="AL380">
        <v>1</v>
      </c>
      <c r="AM380">
        <v>3</v>
      </c>
      <c r="AN380">
        <v>1</v>
      </c>
      <c r="AQ380">
        <v>1</v>
      </c>
      <c r="AR380">
        <v>2</v>
      </c>
      <c r="AS380">
        <v>3</v>
      </c>
      <c r="AT380">
        <v>3</v>
      </c>
      <c r="AU380">
        <v>1</v>
      </c>
      <c r="AV380">
        <v>2</v>
      </c>
      <c r="AW380">
        <v>7</v>
      </c>
      <c r="AX380">
        <v>9</v>
      </c>
      <c r="AY380">
        <v>9</v>
      </c>
      <c r="AZ380">
        <v>7</v>
      </c>
      <c r="BA380">
        <v>9</v>
      </c>
      <c r="BB380">
        <v>7</v>
      </c>
      <c r="BC380">
        <v>10</v>
      </c>
      <c r="BD380">
        <v>11</v>
      </c>
      <c r="BE380">
        <v>1</v>
      </c>
      <c r="BF380">
        <v>1</v>
      </c>
      <c r="BG380">
        <v>12</v>
      </c>
      <c r="BH380">
        <v>12</v>
      </c>
      <c r="BI380">
        <v>12</v>
      </c>
      <c r="BJ380">
        <v>12</v>
      </c>
      <c r="BK380">
        <v>2</v>
      </c>
      <c r="BL380">
        <v>3</v>
      </c>
      <c r="BM380">
        <v>2</v>
      </c>
      <c r="BN380">
        <v>2</v>
      </c>
      <c r="BO380">
        <v>5</v>
      </c>
      <c r="BX380">
        <v>1</v>
      </c>
      <c r="BY380">
        <v>6</v>
      </c>
      <c r="CF380">
        <v>15</v>
      </c>
      <c r="CH380">
        <f t="shared" si="35"/>
        <v>1</v>
      </c>
      <c r="CI380" s="1">
        <f t="shared" si="36"/>
        <v>3.8888888888888888</v>
      </c>
      <c r="CJ380">
        <f t="shared" si="37"/>
        <v>3</v>
      </c>
      <c r="CK380">
        <f t="shared" si="38"/>
        <v>3</v>
      </c>
      <c r="CL380" s="1">
        <f t="shared" si="39"/>
        <v>6.8888888888888893</v>
      </c>
      <c r="CM380" s="1">
        <f t="shared" si="40"/>
        <v>6.8888888888888893</v>
      </c>
      <c r="CO380" t="str">
        <f>IF(H380&gt;Tolerances!$C$5, "High Sat", "Low Sat")</f>
        <v>High Sat</v>
      </c>
      <c r="CP380" t="str">
        <f>IF(CM380&lt;Tolerances!$D$5, "High EL", "Low EL")</f>
        <v>High EL</v>
      </c>
      <c r="CQ380" t="str">
        <f t="shared" si="41"/>
        <v>Loyalist</v>
      </c>
      <c r="CR380" t="b">
        <f>IF(AND(CM380&lt;Tolerances!$D$9,'Respondent data Original'!H585&gt;Tolerances!$C$9),"Enthusiast",IF(AND(CM380&gt;Tolerances!$D$10,'Respondent data Original'!H585&lt;Tolerances!$C$10),"Agitator"))</f>
        <v>0</v>
      </c>
    </row>
    <row r="381" spans="1:96">
      <c r="A381">
        <v>652</v>
      </c>
      <c r="B381" t="s">
        <v>70</v>
      </c>
      <c r="C381">
        <v>2</v>
      </c>
      <c r="D381">
        <v>1</v>
      </c>
      <c r="E381">
        <v>13</v>
      </c>
      <c r="F381">
        <v>2</v>
      </c>
      <c r="G381">
        <v>5</v>
      </c>
      <c r="H381">
        <v>9</v>
      </c>
      <c r="J381">
        <v>9</v>
      </c>
      <c r="L381">
        <v>9</v>
      </c>
      <c r="N381">
        <v>9</v>
      </c>
      <c r="P381">
        <v>4</v>
      </c>
      <c r="Q381">
        <v>2</v>
      </c>
      <c r="R381">
        <v>2</v>
      </c>
      <c r="S381">
        <v>2</v>
      </c>
      <c r="T381">
        <v>2</v>
      </c>
      <c r="U381">
        <v>2</v>
      </c>
      <c r="V381">
        <v>2</v>
      </c>
      <c r="W381">
        <v>2</v>
      </c>
      <c r="X381">
        <v>2</v>
      </c>
      <c r="Y381">
        <v>3</v>
      </c>
      <c r="Z381">
        <v>4</v>
      </c>
      <c r="AA381">
        <v>2</v>
      </c>
      <c r="AB381">
        <v>3</v>
      </c>
      <c r="AC381">
        <v>3</v>
      </c>
      <c r="AD381">
        <v>3</v>
      </c>
      <c r="AE381">
        <v>3</v>
      </c>
      <c r="AF381">
        <v>3</v>
      </c>
      <c r="AG381">
        <v>3</v>
      </c>
      <c r="AH381">
        <v>4</v>
      </c>
      <c r="AI381">
        <v>2</v>
      </c>
      <c r="AJ381">
        <v>3</v>
      </c>
      <c r="AK381">
        <v>3</v>
      </c>
      <c r="AL381">
        <v>2</v>
      </c>
      <c r="AM381">
        <v>4</v>
      </c>
      <c r="AN381">
        <v>2</v>
      </c>
      <c r="AO381">
        <v>3</v>
      </c>
      <c r="AP381">
        <v>3</v>
      </c>
      <c r="AQ381">
        <v>2</v>
      </c>
      <c r="AR381">
        <v>2</v>
      </c>
      <c r="AS381">
        <v>3</v>
      </c>
      <c r="AT381">
        <v>3</v>
      </c>
      <c r="AU381">
        <v>3</v>
      </c>
      <c r="AV381">
        <v>1</v>
      </c>
      <c r="AW381">
        <v>6</v>
      </c>
      <c r="AX381">
        <v>8</v>
      </c>
      <c r="AY381">
        <v>7</v>
      </c>
      <c r="AZ381">
        <v>6</v>
      </c>
      <c r="BA381">
        <v>7</v>
      </c>
      <c r="BB381">
        <v>6</v>
      </c>
      <c r="BC381">
        <v>6</v>
      </c>
      <c r="BD381">
        <v>10</v>
      </c>
      <c r="BE381">
        <v>5</v>
      </c>
      <c r="BF381">
        <v>6</v>
      </c>
      <c r="BG381">
        <v>6</v>
      </c>
      <c r="BH381">
        <v>6</v>
      </c>
      <c r="BI381">
        <v>6</v>
      </c>
      <c r="BJ381">
        <v>6</v>
      </c>
      <c r="BK381">
        <v>1</v>
      </c>
      <c r="BL381">
        <v>4</v>
      </c>
      <c r="BM381">
        <v>4</v>
      </c>
      <c r="BN381">
        <v>3</v>
      </c>
      <c r="BO381">
        <v>1</v>
      </c>
      <c r="BP381">
        <v>5</v>
      </c>
      <c r="BQ381">
        <v>7</v>
      </c>
      <c r="BR381">
        <v>2</v>
      </c>
      <c r="BX381">
        <v>1</v>
      </c>
      <c r="BY381">
        <v>6</v>
      </c>
      <c r="CF381">
        <v>18</v>
      </c>
      <c r="CH381">
        <f t="shared" si="35"/>
        <v>1</v>
      </c>
      <c r="CI381" s="1">
        <f t="shared" si="36"/>
        <v>3.3888888888888888</v>
      </c>
      <c r="CJ381">
        <f t="shared" si="37"/>
        <v>4</v>
      </c>
      <c r="CK381">
        <f t="shared" si="38"/>
        <v>2</v>
      </c>
      <c r="CL381" s="1">
        <f t="shared" si="39"/>
        <v>5.3888888888888893</v>
      </c>
      <c r="CM381" s="1">
        <f t="shared" si="40"/>
        <v>5.3888888888888893</v>
      </c>
      <c r="CO381" t="str">
        <f>IF(H381&gt;Tolerances!$C$5, "High Sat", "Low Sat")</f>
        <v>High Sat</v>
      </c>
      <c r="CP381" t="str">
        <f>IF(CM381&lt;Tolerances!$D$5, "High EL", "Low EL")</f>
        <v>High EL</v>
      </c>
      <c r="CQ381" t="str">
        <f t="shared" si="41"/>
        <v>Loyalist</v>
      </c>
      <c r="CR381" t="b">
        <f>IF(AND(CM381&lt;Tolerances!$D$9,'Respondent data Original'!H588&gt;Tolerances!$C$9),"Enthusiast",IF(AND(CM381&gt;Tolerances!$D$10,'Respondent data Original'!H588&lt;Tolerances!$C$10),"Agitator"))</f>
        <v>0</v>
      </c>
    </row>
    <row r="382" spans="1:96">
      <c r="A382">
        <v>654</v>
      </c>
      <c r="B382" t="s">
        <v>70</v>
      </c>
      <c r="C382">
        <v>3</v>
      </c>
      <c r="D382">
        <v>1</v>
      </c>
      <c r="E382">
        <v>13</v>
      </c>
      <c r="F382">
        <v>1</v>
      </c>
      <c r="G382">
        <v>2</v>
      </c>
      <c r="H382">
        <v>10</v>
      </c>
      <c r="J382">
        <v>9</v>
      </c>
      <c r="L382">
        <v>10</v>
      </c>
      <c r="N382">
        <v>9</v>
      </c>
      <c r="P382">
        <v>6</v>
      </c>
      <c r="Q382">
        <v>2</v>
      </c>
      <c r="S382">
        <v>1</v>
      </c>
      <c r="T382">
        <v>2</v>
      </c>
      <c r="U382">
        <v>3</v>
      </c>
      <c r="V382">
        <v>3</v>
      </c>
      <c r="W382">
        <v>3</v>
      </c>
      <c r="X382">
        <v>1</v>
      </c>
      <c r="Y382">
        <v>3</v>
      </c>
      <c r="Z382">
        <v>2</v>
      </c>
      <c r="AA382">
        <v>2</v>
      </c>
      <c r="AB382">
        <v>3</v>
      </c>
      <c r="AC382">
        <v>3</v>
      </c>
      <c r="AD382">
        <v>4</v>
      </c>
      <c r="AE382">
        <v>3</v>
      </c>
      <c r="AF382">
        <v>7</v>
      </c>
      <c r="AG382">
        <v>2</v>
      </c>
      <c r="AI382">
        <v>1</v>
      </c>
      <c r="AJ382">
        <v>2</v>
      </c>
      <c r="AK382">
        <v>2</v>
      </c>
      <c r="AL382">
        <v>2</v>
      </c>
      <c r="AM382">
        <v>2</v>
      </c>
      <c r="AN382">
        <v>2</v>
      </c>
      <c r="AO382">
        <v>2</v>
      </c>
      <c r="AP382">
        <v>2</v>
      </c>
      <c r="AQ382">
        <v>2</v>
      </c>
      <c r="AR382">
        <v>3</v>
      </c>
      <c r="AS382">
        <v>4</v>
      </c>
      <c r="AT382">
        <v>4</v>
      </c>
      <c r="AU382">
        <v>3</v>
      </c>
      <c r="AV382">
        <v>1</v>
      </c>
      <c r="AW382">
        <v>6</v>
      </c>
      <c r="AX382">
        <v>7</v>
      </c>
      <c r="AY382">
        <v>6</v>
      </c>
      <c r="AZ382">
        <v>4</v>
      </c>
      <c r="BA382">
        <v>5</v>
      </c>
      <c r="BB382">
        <v>6</v>
      </c>
      <c r="BC382">
        <v>4</v>
      </c>
      <c r="BD382">
        <v>8</v>
      </c>
      <c r="BE382">
        <v>1</v>
      </c>
      <c r="BF382">
        <v>12</v>
      </c>
      <c r="BG382">
        <v>3</v>
      </c>
      <c r="BH382">
        <v>5</v>
      </c>
      <c r="BI382">
        <v>12</v>
      </c>
      <c r="BJ382">
        <v>4</v>
      </c>
      <c r="BK382">
        <v>1</v>
      </c>
      <c r="BL382">
        <v>4</v>
      </c>
      <c r="BM382">
        <v>3</v>
      </c>
      <c r="BN382">
        <v>3</v>
      </c>
      <c r="BO382">
        <v>7</v>
      </c>
      <c r="BP382">
        <v>4</v>
      </c>
      <c r="BQ382">
        <v>3</v>
      </c>
      <c r="BR382">
        <v>5</v>
      </c>
      <c r="BX382">
        <v>1</v>
      </c>
      <c r="BY382">
        <v>5</v>
      </c>
      <c r="CF382">
        <v>16</v>
      </c>
      <c r="CH382">
        <f t="shared" si="35"/>
        <v>1</v>
      </c>
      <c r="CI382" s="1">
        <f t="shared" si="36"/>
        <v>2.6111111111111112</v>
      </c>
      <c r="CJ382">
        <f t="shared" si="37"/>
        <v>4</v>
      </c>
      <c r="CK382">
        <f t="shared" si="38"/>
        <v>2</v>
      </c>
      <c r="CL382" s="1">
        <f t="shared" si="39"/>
        <v>4.6111111111111107</v>
      </c>
      <c r="CM382" s="1">
        <f t="shared" si="40"/>
        <v>4.6111111111111107</v>
      </c>
      <c r="CO382" t="str">
        <f>IF(H382&gt;Tolerances!$C$5, "High Sat", "Low Sat")</f>
        <v>High Sat</v>
      </c>
      <c r="CP382" t="str">
        <f>IF(CM382&lt;Tolerances!$D$5, "High EL", "Low EL")</f>
        <v>High EL</v>
      </c>
      <c r="CQ382" t="str">
        <f t="shared" si="41"/>
        <v>Loyalist</v>
      </c>
      <c r="CR382" t="str">
        <f>IF(AND(CM382&lt;Tolerances!$D$9,'Respondent data Original'!H590&gt;Tolerances!$C$9),"Enthusiast",IF(AND(CM382&gt;Tolerances!$D$10,'Respondent data Original'!H590&lt;Tolerances!$C$10),"Agitator"))</f>
        <v>Enthusiast</v>
      </c>
    </row>
    <row r="383" spans="1:96">
      <c r="A383">
        <v>665</v>
      </c>
      <c r="B383" t="s">
        <v>70</v>
      </c>
      <c r="C383">
        <v>2</v>
      </c>
      <c r="D383">
        <v>2</v>
      </c>
      <c r="E383">
        <v>13</v>
      </c>
      <c r="F383">
        <v>2</v>
      </c>
      <c r="G383">
        <v>4</v>
      </c>
      <c r="H383">
        <v>8</v>
      </c>
      <c r="J383">
        <v>8</v>
      </c>
      <c r="L383">
        <v>8</v>
      </c>
      <c r="N383">
        <v>7</v>
      </c>
      <c r="P383">
        <v>4</v>
      </c>
      <c r="Q383">
        <v>2</v>
      </c>
      <c r="R383">
        <v>3</v>
      </c>
      <c r="S383">
        <v>2</v>
      </c>
      <c r="T383">
        <v>4</v>
      </c>
      <c r="U383">
        <v>3</v>
      </c>
      <c r="V383">
        <v>1</v>
      </c>
      <c r="W383">
        <v>3</v>
      </c>
      <c r="X383">
        <v>2</v>
      </c>
      <c r="Y383">
        <v>3</v>
      </c>
      <c r="Z383">
        <v>4</v>
      </c>
      <c r="AA383">
        <v>2</v>
      </c>
      <c r="AB383">
        <v>3</v>
      </c>
      <c r="AC383">
        <v>4</v>
      </c>
      <c r="AD383">
        <v>3</v>
      </c>
      <c r="AE383">
        <v>3</v>
      </c>
      <c r="AF383">
        <v>1</v>
      </c>
      <c r="AG383">
        <v>3</v>
      </c>
      <c r="AH383">
        <v>2</v>
      </c>
      <c r="AI383">
        <v>2</v>
      </c>
      <c r="AJ383">
        <v>2</v>
      </c>
      <c r="AK383">
        <v>3</v>
      </c>
      <c r="AL383">
        <v>2</v>
      </c>
      <c r="AM383">
        <v>3</v>
      </c>
      <c r="AN383">
        <v>2</v>
      </c>
      <c r="AO383">
        <v>3</v>
      </c>
      <c r="AQ383">
        <v>2</v>
      </c>
      <c r="AR383">
        <v>3</v>
      </c>
      <c r="AS383">
        <v>4</v>
      </c>
      <c r="AU383">
        <v>3</v>
      </c>
      <c r="AV383">
        <v>2</v>
      </c>
      <c r="AW383">
        <v>7</v>
      </c>
      <c r="AX383">
        <v>9</v>
      </c>
      <c r="AY383">
        <v>8</v>
      </c>
      <c r="AZ383">
        <v>10</v>
      </c>
      <c r="BA383">
        <v>11</v>
      </c>
      <c r="BB383">
        <v>5</v>
      </c>
      <c r="BC383">
        <v>3</v>
      </c>
      <c r="BD383">
        <v>11</v>
      </c>
      <c r="BE383">
        <v>4</v>
      </c>
      <c r="BF383">
        <v>12</v>
      </c>
      <c r="BG383">
        <v>12</v>
      </c>
      <c r="BH383">
        <v>12</v>
      </c>
      <c r="BI383">
        <v>12</v>
      </c>
      <c r="BJ383">
        <v>12</v>
      </c>
      <c r="BK383">
        <v>1</v>
      </c>
      <c r="BL383">
        <v>3</v>
      </c>
      <c r="BM383">
        <v>2</v>
      </c>
      <c r="BN383">
        <v>2</v>
      </c>
      <c r="BO383">
        <v>5</v>
      </c>
      <c r="BP383">
        <v>6</v>
      </c>
      <c r="BQ383">
        <v>7</v>
      </c>
      <c r="BX383">
        <v>1</v>
      </c>
      <c r="BY383">
        <v>3</v>
      </c>
      <c r="BZ383">
        <v>4</v>
      </c>
      <c r="CF383">
        <v>18</v>
      </c>
      <c r="CH383">
        <f t="shared" si="35"/>
        <v>1</v>
      </c>
      <c r="CI383" s="1">
        <f t="shared" si="36"/>
        <v>3.7777777777777777</v>
      </c>
      <c r="CJ383">
        <f t="shared" si="37"/>
        <v>3</v>
      </c>
      <c r="CK383">
        <f t="shared" si="38"/>
        <v>3</v>
      </c>
      <c r="CL383" s="1">
        <f t="shared" si="39"/>
        <v>6.7777777777777777</v>
      </c>
      <c r="CM383" s="1">
        <f t="shared" si="40"/>
        <v>6.7777777777777777</v>
      </c>
      <c r="CO383" t="str">
        <f>IF(H383&gt;Tolerances!$C$5, "High Sat", "Low Sat")</f>
        <v>High Sat</v>
      </c>
      <c r="CP383" t="str">
        <f>IF(CM383&lt;Tolerances!$D$5, "High EL", "Low EL")</f>
        <v>High EL</v>
      </c>
      <c r="CQ383" t="str">
        <f t="shared" si="41"/>
        <v>Loyalist</v>
      </c>
      <c r="CR383" t="b">
        <f>IF(AND(CM383&lt;Tolerances!$D$9,'Respondent data Original'!H600&gt;Tolerances!$C$9),"Enthusiast",IF(AND(CM383&gt;Tolerances!$D$10,'Respondent data Original'!H600&lt;Tolerances!$C$10),"Agitator"))</f>
        <v>0</v>
      </c>
    </row>
    <row r="384" spans="1:96">
      <c r="A384">
        <v>668</v>
      </c>
      <c r="B384" t="s">
        <v>70</v>
      </c>
      <c r="C384">
        <v>4</v>
      </c>
      <c r="D384">
        <v>2</v>
      </c>
      <c r="E384">
        <v>13</v>
      </c>
      <c r="F384">
        <v>2</v>
      </c>
      <c r="G384">
        <v>5</v>
      </c>
      <c r="H384">
        <v>9</v>
      </c>
      <c r="J384">
        <v>9</v>
      </c>
      <c r="L384">
        <v>9</v>
      </c>
      <c r="N384">
        <v>8</v>
      </c>
      <c r="P384">
        <v>4</v>
      </c>
      <c r="Q384">
        <v>1</v>
      </c>
      <c r="R384">
        <v>4</v>
      </c>
      <c r="S384">
        <v>1</v>
      </c>
      <c r="T384">
        <v>2</v>
      </c>
      <c r="U384">
        <v>1</v>
      </c>
      <c r="V384">
        <v>4</v>
      </c>
      <c r="W384">
        <v>4</v>
      </c>
      <c r="X384">
        <v>2</v>
      </c>
      <c r="Y384">
        <v>2</v>
      </c>
      <c r="Z384">
        <v>5</v>
      </c>
      <c r="AA384">
        <v>2</v>
      </c>
      <c r="AB384">
        <v>2</v>
      </c>
      <c r="AC384">
        <v>4</v>
      </c>
      <c r="AD384">
        <v>3</v>
      </c>
      <c r="AE384">
        <v>4</v>
      </c>
      <c r="AF384">
        <v>8</v>
      </c>
      <c r="AG384">
        <v>3</v>
      </c>
      <c r="AI384">
        <v>2</v>
      </c>
      <c r="AJ384">
        <v>3</v>
      </c>
      <c r="AK384">
        <v>2</v>
      </c>
      <c r="AL384">
        <v>3</v>
      </c>
      <c r="AN384">
        <v>3</v>
      </c>
      <c r="AO384">
        <v>2</v>
      </c>
      <c r="AQ384">
        <v>3</v>
      </c>
      <c r="AR384">
        <v>4</v>
      </c>
      <c r="AS384">
        <v>4</v>
      </c>
      <c r="AT384">
        <v>3</v>
      </c>
      <c r="AU384">
        <v>4</v>
      </c>
      <c r="AV384">
        <v>1</v>
      </c>
      <c r="AW384">
        <v>8</v>
      </c>
      <c r="AX384">
        <v>10</v>
      </c>
      <c r="AY384">
        <v>9</v>
      </c>
      <c r="AZ384">
        <v>6</v>
      </c>
      <c r="BA384">
        <v>8</v>
      </c>
      <c r="BB384">
        <v>6</v>
      </c>
      <c r="BC384">
        <v>6</v>
      </c>
      <c r="BD384">
        <v>11</v>
      </c>
      <c r="BE384">
        <v>10</v>
      </c>
      <c r="BF384">
        <v>12</v>
      </c>
      <c r="BG384">
        <v>12</v>
      </c>
      <c r="BH384">
        <v>12</v>
      </c>
      <c r="BI384">
        <v>12</v>
      </c>
      <c r="BJ384">
        <v>12</v>
      </c>
      <c r="BK384">
        <v>1</v>
      </c>
      <c r="BL384">
        <v>2</v>
      </c>
      <c r="BM384">
        <v>2</v>
      </c>
      <c r="BN384">
        <v>2</v>
      </c>
      <c r="BO384">
        <v>3</v>
      </c>
      <c r="BP384">
        <v>4</v>
      </c>
      <c r="BQ384">
        <v>7</v>
      </c>
      <c r="BX384">
        <v>1</v>
      </c>
      <c r="BY384">
        <v>6</v>
      </c>
      <c r="CF384">
        <v>19</v>
      </c>
      <c r="CH384">
        <f t="shared" si="35"/>
        <v>1</v>
      </c>
      <c r="CI384" s="1">
        <f t="shared" si="36"/>
        <v>4.1111111111111107</v>
      </c>
      <c r="CJ384">
        <f t="shared" si="37"/>
        <v>2</v>
      </c>
      <c r="CK384">
        <f t="shared" si="38"/>
        <v>4</v>
      </c>
      <c r="CL384" s="1">
        <f t="shared" si="39"/>
        <v>8.1111111111111107</v>
      </c>
      <c r="CM384" s="1">
        <f t="shared" si="40"/>
        <v>8.1111111111111107</v>
      </c>
      <c r="CO384" t="str">
        <f>IF(H384&gt;Tolerances!$C$5, "High Sat", "Low Sat")</f>
        <v>High Sat</v>
      </c>
      <c r="CP384" t="str">
        <f>IF(CM384&lt;Tolerances!$D$5, "High EL", "Low EL")</f>
        <v>High EL</v>
      </c>
      <c r="CQ384" t="str">
        <f t="shared" si="41"/>
        <v>Loyalist</v>
      </c>
      <c r="CR384" t="b">
        <f>IF(AND(CM384&lt;Tolerances!$D$9,'Respondent data Original'!H603&gt;Tolerances!$C$9),"Enthusiast",IF(AND(CM384&gt;Tolerances!$D$10,'Respondent data Original'!H603&lt;Tolerances!$C$10),"Agitator"))</f>
        <v>0</v>
      </c>
    </row>
    <row r="385" spans="1:96">
      <c r="A385">
        <v>673</v>
      </c>
      <c r="B385" t="s">
        <v>70</v>
      </c>
      <c r="C385">
        <v>3</v>
      </c>
      <c r="D385">
        <v>1</v>
      </c>
      <c r="E385">
        <v>13</v>
      </c>
      <c r="F385">
        <v>2</v>
      </c>
      <c r="G385">
        <v>2</v>
      </c>
      <c r="H385">
        <v>10</v>
      </c>
      <c r="J385">
        <v>10</v>
      </c>
      <c r="L385">
        <v>10</v>
      </c>
      <c r="N385">
        <v>10</v>
      </c>
      <c r="P385">
        <v>6</v>
      </c>
      <c r="Q385">
        <v>2</v>
      </c>
      <c r="R385">
        <v>4</v>
      </c>
      <c r="S385">
        <v>2</v>
      </c>
      <c r="T385">
        <v>3</v>
      </c>
      <c r="U385">
        <v>3</v>
      </c>
      <c r="V385">
        <v>3</v>
      </c>
      <c r="W385">
        <v>4</v>
      </c>
      <c r="X385">
        <v>2</v>
      </c>
      <c r="Y385">
        <v>3</v>
      </c>
      <c r="Z385">
        <v>3</v>
      </c>
      <c r="AA385">
        <v>2</v>
      </c>
      <c r="AB385">
        <v>3</v>
      </c>
      <c r="AC385">
        <v>3</v>
      </c>
      <c r="AD385">
        <v>3</v>
      </c>
      <c r="AE385">
        <v>3</v>
      </c>
      <c r="AF385">
        <v>1</v>
      </c>
      <c r="AG385">
        <v>3</v>
      </c>
      <c r="AH385">
        <v>3</v>
      </c>
      <c r="AI385">
        <v>3</v>
      </c>
      <c r="AJ385">
        <v>3</v>
      </c>
      <c r="AK385">
        <v>3</v>
      </c>
      <c r="AL385">
        <v>3</v>
      </c>
      <c r="AM385">
        <v>3</v>
      </c>
      <c r="AN385">
        <v>3</v>
      </c>
      <c r="AO385">
        <v>3</v>
      </c>
      <c r="AP385">
        <v>3</v>
      </c>
      <c r="AQ385">
        <v>3</v>
      </c>
      <c r="AR385">
        <v>3</v>
      </c>
      <c r="AS385">
        <v>3</v>
      </c>
      <c r="AT385">
        <v>3</v>
      </c>
      <c r="AU385">
        <v>3</v>
      </c>
      <c r="AV385">
        <v>1</v>
      </c>
      <c r="AW385">
        <v>6</v>
      </c>
      <c r="AX385">
        <v>6</v>
      </c>
      <c r="AY385">
        <v>6</v>
      </c>
      <c r="AZ385">
        <v>6</v>
      </c>
      <c r="BA385">
        <v>6</v>
      </c>
      <c r="BB385">
        <v>6</v>
      </c>
      <c r="BC385">
        <v>6</v>
      </c>
      <c r="BD385">
        <v>6</v>
      </c>
      <c r="BE385">
        <v>6</v>
      </c>
      <c r="BF385">
        <v>6</v>
      </c>
      <c r="BG385">
        <v>6</v>
      </c>
      <c r="BH385">
        <v>6</v>
      </c>
      <c r="BI385">
        <v>6</v>
      </c>
      <c r="BJ385">
        <v>6</v>
      </c>
      <c r="BK385">
        <v>2</v>
      </c>
      <c r="BL385">
        <v>3</v>
      </c>
      <c r="BM385">
        <v>2</v>
      </c>
      <c r="BN385">
        <v>2</v>
      </c>
      <c r="BO385">
        <v>4</v>
      </c>
      <c r="BP385">
        <v>6</v>
      </c>
      <c r="BQ385">
        <v>7</v>
      </c>
      <c r="BX385">
        <v>1</v>
      </c>
      <c r="BY385">
        <v>5</v>
      </c>
      <c r="BZ385">
        <v>3</v>
      </c>
      <c r="CF385">
        <v>14</v>
      </c>
      <c r="CH385">
        <f t="shared" si="35"/>
        <v>1</v>
      </c>
      <c r="CI385" s="1">
        <f t="shared" si="36"/>
        <v>3</v>
      </c>
      <c r="CJ385">
        <f t="shared" si="37"/>
        <v>3</v>
      </c>
      <c r="CK385">
        <f t="shared" si="38"/>
        <v>3</v>
      </c>
      <c r="CL385" s="1">
        <f t="shared" si="39"/>
        <v>6</v>
      </c>
      <c r="CM385" s="1">
        <f t="shared" si="40"/>
        <v>6</v>
      </c>
      <c r="CO385" t="str">
        <f>IF(H385&gt;Tolerances!$C$5, "High Sat", "Low Sat")</f>
        <v>High Sat</v>
      </c>
      <c r="CP385" t="str">
        <f>IF(CM385&lt;Tolerances!$D$5, "High EL", "Low EL")</f>
        <v>High EL</v>
      </c>
      <c r="CQ385" t="str">
        <f t="shared" si="41"/>
        <v>Loyalist</v>
      </c>
      <c r="CR385" t="b">
        <f>IF(AND(CM385&lt;Tolerances!$D$9,'Respondent data Original'!H606&gt;Tolerances!$C$9),"Enthusiast",IF(AND(CM385&gt;Tolerances!$D$10,'Respondent data Original'!H606&lt;Tolerances!$C$10),"Agitator"))</f>
        <v>0</v>
      </c>
    </row>
    <row r="386" spans="1:96">
      <c r="A386">
        <v>687</v>
      </c>
      <c r="B386" t="s">
        <v>70</v>
      </c>
      <c r="C386">
        <v>3</v>
      </c>
      <c r="D386">
        <v>1</v>
      </c>
      <c r="E386">
        <v>13</v>
      </c>
      <c r="F386">
        <v>2</v>
      </c>
      <c r="G386">
        <v>4</v>
      </c>
      <c r="H386">
        <v>10</v>
      </c>
      <c r="J386">
        <v>10</v>
      </c>
      <c r="L386">
        <v>10</v>
      </c>
      <c r="N386">
        <v>10</v>
      </c>
      <c r="P386">
        <v>5</v>
      </c>
      <c r="Q386">
        <v>1</v>
      </c>
      <c r="R386">
        <v>3</v>
      </c>
      <c r="S386">
        <v>1</v>
      </c>
      <c r="T386">
        <v>3</v>
      </c>
      <c r="U386">
        <v>2</v>
      </c>
      <c r="V386">
        <v>1</v>
      </c>
      <c r="W386">
        <v>1</v>
      </c>
      <c r="X386">
        <v>1</v>
      </c>
      <c r="Y386">
        <v>1</v>
      </c>
      <c r="Z386">
        <v>3</v>
      </c>
      <c r="AA386">
        <v>1</v>
      </c>
      <c r="AB386">
        <v>1</v>
      </c>
      <c r="AC386">
        <v>3</v>
      </c>
      <c r="AD386">
        <v>2</v>
      </c>
      <c r="AE386">
        <v>2</v>
      </c>
      <c r="AF386">
        <v>1</v>
      </c>
      <c r="AG386">
        <v>2</v>
      </c>
      <c r="AH386">
        <v>3</v>
      </c>
      <c r="AI386">
        <v>2</v>
      </c>
      <c r="AJ386">
        <v>3</v>
      </c>
      <c r="AK386">
        <v>2</v>
      </c>
      <c r="AL386">
        <v>3</v>
      </c>
      <c r="AM386">
        <v>3</v>
      </c>
      <c r="AN386">
        <v>3</v>
      </c>
      <c r="AO386">
        <v>2</v>
      </c>
      <c r="AP386">
        <v>2</v>
      </c>
      <c r="AQ386">
        <v>3</v>
      </c>
      <c r="AR386">
        <v>3</v>
      </c>
      <c r="AS386">
        <v>3</v>
      </c>
      <c r="AT386">
        <v>3</v>
      </c>
      <c r="AU386">
        <v>2</v>
      </c>
      <c r="AV386">
        <v>2</v>
      </c>
      <c r="AW386">
        <v>6</v>
      </c>
      <c r="AX386">
        <v>11</v>
      </c>
      <c r="AY386">
        <v>6</v>
      </c>
      <c r="AZ386">
        <v>6</v>
      </c>
      <c r="BA386">
        <v>6</v>
      </c>
      <c r="BB386">
        <v>6</v>
      </c>
      <c r="BC386">
        <v>6</v>
      </c>
      <c r="BD386">
        <v>11</v>
      </c>
      <c r="BE386">
        <v>1</v>
      </c>
      <c r="BF386">
        <v>4</v>
      </c>
      <c r="BG386">
        <v>4</v>
      </c>
      <c r="BH386">
        <v>12</v>
      </c>
      <c r="BI386">
        <v>12</v>
      </c>
      <c r="BJ386">
        <v>12</v>
      </c>
      <c r="BK386">
        <v>3</v>
      </c>
      <c r="BL386">
        <v>5</v>
      </c>
      <c r="BM386">
        <v>4</v>
      </c>
      <c r="BN386">
        <v>1</v>
      </c>
      <c r="BO386">
        <v>9</v>
      </c>
      <c r="BX386">
        <v>3</v>
      </c>
      <c r="CF386">
        <v>13</v>
      </c>
      <c r="CH386">
        <f t="shared" ref="CH386:CH449" si="42">BX386</f>
        <v>3</v>
      </c>
      <c r="CI386" s="1">
        <f t="shared" ref="CI386:CI449" si="43">AVERAGE(AW386:BE386)/2</f>
        <v>3.2777777777777777</v>
      </c>
      <c r="CJ386">
        <f t="shared" ref="CJ386:CJ449" si="44">BL386</f>
        <v>5</v>
      </c>
      <c r="CK386">
        <f t="shared" ref="CK386:CK449" si="45">IF(AND(CJ386=5),1,IF(AND(CJ386=4),2,IF(AND(CJ386=3),3,IF(AND(CJ386=2),4,IF(AND(CJ386=1),5,IF(AND(CJ386=0),5))))))</f>
        <v>1</v>
      </c>
      <c r="CL386" s="1">
        <f t="shared" ref="CL386:CL449" si="46">CI386+CK386</f>
        <v>4.2777777777777777</v>
      </c>
      <c r="CM386" s="1">
        <f t="shared" ref="CM386:CM449" si="47">CH386*CL386</f>
        <v>12.833333333333332</v>
      </c>
      <c r="CO386" t="str">
        <f>IF(H386&gt;Tolerances!$C$5, "High Sat", "Low Sat")</f>
        <v>High Sat</v>
      </c>
      <c r="CP386" t="str">
        <f>IF(CM386&lt;Tolerances!$D$5, "High EL", "Low EL")</f>
        <v>Low EL</v>
      </c>
      <c r="CQ386" t="str">
        <f t="shared" ref="CQ386:CQ449" si="48">IF(AND(CP386="High EL", CO386="High Sat"),"Loyalist", IF(AND(CP386="High EL", CO386="Low Sat"),"Hostage", IF(AND(CP386="Low EL", CO386="Low Sat"),"Defector",IF(AND(CP386="Low EL", CO386="High Sat"),"Mercenary"))))</f>
        <v>Mercenary</v>
      </c>
      <c r="CR386" t="b">
        <f>IF(AND(CM386&lt;Tolerances!$D$9,'Respondent data Original'!H615&gt;Tolerances!$C$9),"Enthusiast",IF(AND(CM386&gt;Tolerances!$D$10,'Respondent data Original'!H615&lt;Tolerances!$C$10),"Agitator"))</f>
        <v>0</v>
      </c>
    </row>
    <row r="387" spans="1:96">
      <c r="A387">
        <v>705</v>
      </c>
      <c r="B387" t="s">
        <v>70</v>
      </c>
      <c r="C387">
        <v>1</v>
      </c>
      <c r="D387">
        <v>1</v>
      </c>
      <c r="E387">
        <v>13</v>
      </c>
      <c r="F387">
        <v>2</v>
      </c>
      <c r="G387">
        <v>1</v>
      </c>
      <c r="H387">
        <v>8</v>
      </c>
      <c r="J387">
        <v>9</v>
      </c>
      <c r="L387">
        <v>9</v>
      </c>
      <c r="N387">
        <v>9</v>
      </c>
      <c r="P387">
        <v>6</v>
      </c>
      <c r="Q387">
        <v>1</v>
      </c>
      <c r="R387">
        <v>2</v>
      </c>
      <c r="S387">
        <v>2</v>
      </c>
      <c r="T387">
        <v>1</v>
      </c>
      <c r="U387">
        <v>2</v>
      </c>
      <c r="V387">
        <v>3</v>
      </c>
      <c r="W387">
        <v>2</v>
      </c>
      <c r="X387">
        <v>1</v>
      </c>
      <c r="Y387">
        <v>2</v>
      </c>
      <c r="Z387">
        <v>3</v>
      </c>
      <c r="AA387">
        <v>1</v>
      </c>
      <c r="AB387">
        <v>3</v>
      </c>
      <c r="AC387">
        <v>3</v>
      </c>
      <c r="AD387">
        <v>4</v>
      </c>
      <c r="AE387">
        <v>4</v>
      </c>
      <c r="AF387">
        <v>1</v>
      </c>
      <c r="AG387">
        <v>2</v>
      </c>
      <c r="AH387">
        <v>2</v>
      </c>
      <c r="AI387">
        <v>3</v>
      </c>
      <c r="AJ387">
        <v>2</v>
      </c>
      <c r="AK387">
        <v>3</v>
      </c>
      <c r="AL387">
        <v>4</v>
      </c>
      <c r="AM387">
        <v>2</v>
      </c>
      <c r="AN387">
        <v>3</v>
      </c>
      <c r="AO387">
        <v>2</v>
      </c>
      <c r="AP387">
        <v>1</v>
      </c>
      <c r="AQ387">
        <v>3</v>
      </c>
      <c r="AR387">
        <v>3</v>
      </c>
      <c r="AS387">
        <v>2</v>
      </c>
      <c r="AU387">
        <v>2</v>
      </c>
      <c r="AV387">
        <v>1</v>
      </c>
      <c r="AW387">
        <v>7</v>
      </c>
      <c r="AX387">
        <v>11</v>
      </c>
      <c r="AY387">
        <v>10</v>
      </c>
      <c r="AZ387">
        <v>9</v>
      </c>
      <c r="BA387">
        <v>9</v>
      </c>
      <c r="BB387">
        <v>7</v>
      </c>
      <c r="BC387">
        <v>11</v>
      </c>
      <c r="BD387">
        <v>11</v>
      </c>
      <c r="BE387">
        <v>7</v>
      </c>
      <c r="BF387">
        <v>4</v>
      </c>
      <c r="BG387">
        <v>12</v>
      </c>
      <c r="BH387">
        <v>5</v>
      </c>
      <c r="BI387">
        <v>12</v>
      </c>
      <c r="BJ387">
        <v>12</v>
      </c>
      <c r="BK387">
        <v>3</v>
      </c>
      <c r="BL387">
        <v>5</v>
      </c>
      <c r="BM387">
        <v>4</v>
      </c>
      <c r="BN387">
        <v>3</v>
      </c>
      <c r="BO387">
        <v>6</v>
      </c>
      <c r="BP387">
        <v>7</v>
      </c>
      <c r="BQ387">
        <v>4</v>
      </c>
      <c r="BR387">
        <v>3</v>
      </c>
      <c r="BX387">
        <v>1</v>
      </c>
      <c r="BY387">
        <v>7</v>
      </c>
      <c r="BZ387">
        <v>6</v>
      </c>
      <c r="CF387">
        <v>17</v>
      </c>
      <c r="CH387">
        <f t="shared" si="42"/>
        <v>1</v>
      </c>
      <c r="CI387" s="1">
        <f t="shared" si="43"/>
        <v>4.5555555555555554</v>
      </c>
      <c r="CJ387">
        <f t="shared" si="44"/>
        <v>5</v>
      </c>
      <c r="CK387">
        <f t="shared" si="45"/>
        <v>1</v>
      </c>
      <c r="CL387" s="1">
        <f t="shared" si="46"/>
        <v>5.5555555555555554</v>
      </c>
      <c r="CM387" s="1">
        <f t="shared" si="47"/>
        <v>5.5555555555555554</v>
      </c>
      <c r="CO387" t="str">
        <f>IF(H387&gt;Tolerances!$C$15, "High Sat", "Low Sat")</f>
        <v>High Sat</v>
      </c>
      <c r="CP387" t="str">
        <f>IF(CM387&lt;Tolerances!$D$15, "High EL", "Low EL")</f>
        <v>High EL</v>
      </c>
      <c r="CQ387" t="str">
        <f t="shared" si="48"/>
        <v>Loyalist</v>
      </c>
      <c r="CR387" t="b">
        <f>IF(AND(CM387&lt;Tolerances!$D$19,'Respondent data Original'!H625&gt;Tolerances!$C$19),"Enthusiast",IF(AND(CM387&gt;Tolerances!$D$20,'Respondent data Original'!H625&lt;Tolerances!$C$20),"Agitator"))</f>
        <v>0</v>
      </c>
    </row>
    <row r="388" spans="1:96">
      <c r="A388">
        <v>706</v>
      </c>
      <c r="B388" t="s">
        <v>70</v>
      </c>
      <c r="C388">
        <v>4</v>
      </c>
      <c r="D388">
        <v>1</v>
      </c>
      <c r="E388">
        <v>13</v>
      </c>
      <c r="F388">
        <v>1</v>
      </c>
      <c r="G388">
        <v>1</v>
      </c>
      <c r="H388">
        <v>7</v>
      </c>
      <c r="J388">
        <v>7</v>
      </c>
      <c r="L388">
        <v>6</v>
      </c>
      <c r="N388">
        <v>1</v>
      </c>
      <c r="P388">
        <v>6</v>
      </c>
      <c r="Q388">
        <v>1</v>
      </c>
      <c r="R388">
        <v>5</v>
      </c>
      <c r="S388">
        <v>3</v>
      </c>
      <c r="T388">
        <v>3</v>
      </c>
      <c r="U388">
        <v>3</v>
      </c>
      <c r="V388">
        <v>2</v>
      </c>
      <c r="W388">
        <v>4</v>
      </c>
      <c r="X388">
        <v>2</v>
      </c>
      <c r="Y388">
        <v>3</v>
      </c>
      <c r="Z388">
        <v>4</v>
      </c>
      <c r="AA388">
        <v>2</v>
      </c>
      <c r="AB388">
        <v>3</v>
      </c>
      <c r="AC388">
        <v>4</v>
      </c>
      <c r="AD388">
        <v>3</v>
      </c>
      <c r="AE388">
        <v>4</v>
      </c>
      <c r="AF388">
        <v>7</v>
      </c>
      <c r="AG388">
        <v>5</v>
      </c>
      <c r="AH388">
        <v>4</v>
      </c>
      <c r="AI388">
        <v>4</v>
      </c>
      <c r="AJ388">
        <v>4</v>
      </c>
      <c r="AL388">
        <v>4</v>
      </c>
      <c r="AM388">
        <v>5</v>
      </c>
      <c r="AN388">
        <v>4</v>
      </c>
      <c r="AO388">
        <v>4</v>
      </c>
      <c r="AP388">
        <v>4</v>
      </c>
      <c r="AQ388">
        <v>4</v>
      </c>
      <c r="AR388">
        <v>5</v>
      </c>
      <c r="AS388">
        <v>4</v>
      </c>
      <c r="AT388">
        <v>4</v>
      </c>
      <c r="AU388">
        <v>4</v>
      </c>
      <c r="AV388">
        <v>2</v>
      </c>
      <c r="AW388">
        <v>6</v>
      </c>
      <c r="AX388">
        <v>6</v>
      </c>
      <c r="AY388">
        <v>6</v>
      </c>
      <c r="AZ388">
        <v>6</v>
      </c>
      <c r="BA388">
        <v>8</v>
      </c>
      <c r="BB388">
        <v>6</v>
      </c>
      <c r="BC388">
        <v>1</v>
      </c>
      <c r="BD388">
        <v>6</v>
      </c>
      <c r="BE388">
        <v>1</v>
      </c>
      <c r="BF388">
        <v>12</v>
      </c>
      <c r="BG388">
        <v>12</v>
      </c>
      <c r="BH388">
        <v>5</v>
      </c>
      <c r="BI388">
        <v>12</v>
      </c>
      <c r="BJ388">
        <v>12</v>
      </c>
      <c r="BK388">
        <v>1</v>
      </c>
      <c r="BL388">
        <v>3</v>
      </c>
      <c r="BM388">
        <v>3</v>
      </c>
      <c r="BN388">
        <v>3</v>
      </c>
      <c r="BO388">
        <v>5</v>
      </c>
      <c r="BP388">
        <v>6</v>
      </c>
      <c r="BQ388">
        <v>4</v>
      </c>
      <c r="BX388">
        <v>2</v>
      </c>
      <c r="CF388">
        <v>19</v>
      </c>
      <c r="CH388">
        <f t="shared" si="42"/>
        <v>2</v>
      </c>
      <c r="CI388" s="1">
        <f t="shared" si="43"/>
        <v>2.5555555555555554</v>
      </c>
      <c r="CJ388">
        <f t="shared" si="44"/>
        <v>3</v>
      </c>
      <c r="CK388">
        <f t="shared" si="45"/>
        <v>3</v>
      </c>
      <c r="CL388" s="1">
        <f t="shared" si="46"/>
        <v>5.5555555555555554</v>
      </c>
      <c r="CM388" s="1">
        <f t="shared" si="47"/>
        <v>11.111111111111111</v>
      </c>
      <c r="CO388" t="str">
        <f>IF(H388&gt;Tolerances!$C$15, "High Sat", "Low Sat")</f>
        <v>Low Sat</v>
      </c>
      <c r="CP388" t="str">
        <f>IF(CM388&lt;Tolerances!$D$15, "High EL", "Low EL")</f>
        <v>Low EL</v>
      </c>
      <c r="CQ388" t="str">
        <f t="shared" si="48"/>
        <v>Defector</v>
      </c>
      <c r="CR388" t="b">
        <f>IF(AND(CM388&lt;Tolerances!$D$19,'Respondent data Original'!H626&gt;Tolerances!$C$19),"Enthusiast",IF(AND(CM388&gt;Tolerances!$D$20,'Respondent data Original'!H626&lt;Tolerances!$C$20),"Agitator"))</f>
        <v>0</v>
      </c>
    </row>
    <row r="389" spans="1:96">
      <c r="A389">
        <v>710</v>
      </c>
      <c r="B389" t="s">
        <v>70</v>
      </c>
      <c r="C389">
        <v>4</v>
      </c>
      <c r="D389">
        <v>2</v>
      </c>
      <c r="E389">
        <v>13</v>
      </c>
      <c r="F389">
        <v>1</v>
      </c>
      <c r="G389">
        <v>1</v>
      </c>
      <c r="H389">
        <v>9</v>
      </c>
      <c r="J389">
        <v>10</v>
      </c>
      <c r="L389">
        <v>9</v>
      </c>
      <c r="N389">
        <v>8</v>
      </c>
      <c r="P389">
        <v>6</v>
      </c>
      <c r="Q389">
        <v>2</v>
      </c>
      <c r="S389">
        <v>1</v>
      </c>
      <c r="T389">
        <v>2</v>
      </c>
      <c r="V389">
        <v>1</v>
      </c>
      <c r="W389">
        <v>4</v>
      </c>
      <c r="X389">
        <v>1</v>
      </c>
      <c r="Y389">
        <v>2</v>
      </c>
      <c r="Z389">
        <v>3</v>
      </c>
      <c r="AA389">
        <v>1</v>
      </c>
      <c r="AB389">
        <v>2</v>
      </c>
      <c r="AC389">
        <v>5</v>
      </c>
      <c r="AD389">
        <v>4</v>
      </c>
      <c r="AE389">
        <v>4</v>
      </c>
      <c r="AF389">
        <v>9</v>
      </c>
      <c r="AG389">
        <v>3</v>
      </c>
      <c r="AI389">
        <v>1</v>
      </c>
      <c r="AJ389">
        <v>2</v>
      </c>
      <c r="AL389">
        <v>5</v>
      </c>
      <c r="AM389">
        <v>2</v>
      </c>
      <c r="AN389">
        <v>2</v>
      </c>
      <c r="AO389">
        <v>1</v>
      </c>
      <c r="AP389">
        <v>2</v>
      </c>
      <c r="AQ389">
        <v>2</v>
      </c>
      <c r="AR389">
        <v>4</v>
      </c>
      <c r="AS389">
        <v>5</v>
      </c>
      <c r="AT389">
        <v>2</v>
      </c>
      <c r="AU389">
        <v>5</v>
      </c>
      <c r="AV389">
        <v>1</v>
      </c>
      <c r="AW389">
        <v>8</v>
      </c>
      <c r="AX389">
        <v>9</v>
      </c>
      <c r="AY389">
        <v>9</v>
      </c>
      <c r="AZ389">
        <v>6</v>
      </c>
      <c r="BA389">
        <v>9</v>
      </c>
      <c r="BB389">
        <v>6</v>
      </c>
      <c r="BC389">
        <v>1</v>
      </c>
      <c r="BD389">
        <v>11</v>
      </c>
      <c r="BE389">
        <v>3</v>
      </c>
      <c r="BF389">
        <v>12</v>
      </c>
      <c r="BG389">
        <v>12</v>
      </c>
      <c r="BH389">
        <v>12</v>
      </c>
      <c r="BI389">
        <v>12</v>
      </c>
      <c r="BJ389">
        <v>12</v>
      </c>
      <c r="BK389">
        <v>1</v>
      </c>
      <c r="BL389">
        <v>3</v>
      </c>
      <c r="BM389">
        <v>3</v>
      </c>
      <c r="BN389">
        <v>3</v>
      </c>
      <c r="BO389">
        <v>6</v>
      </c>
      <c r="BP389">
        <v>5</v>
      </c>
      <c r="BX389">
        <v>1</v>
      </c>
      <c r="BY389">
        <v>7</v>
      </c>
      <c r="BZ389">
        <v>5</v>
      </c>
      <c r="CF389">
        <v>12</v>
      </c>
      <c r="CH389">
        <f t="shared" si="42"/>
        <v>1</v>
      </c>
      <c r="CI389" s="1">
        <f t="shared" si="43"/>
        <v>3.4444444444444446</v>
      </c>
      <c r="CJ389">
        <f t="shared" si="44"/>
        <v>3</v>
      </c>
      <c r="CK389">
        <f t="shared" si="45"/>
        <v>3</v>
      </c>
      <c r="CL389" s="1">
        <f t="shared" si="46"/>
        <v>6.4444444444444446</v>
      </c>
      <c r="CM389" s="1">
        <f t="shared" si="47"/>
        <v>6.4444444444444446</v>
      </c>
      <c r="CO389" t="str">
        <f>IF(H389&gt;Tolerances!$C$5, "High Sat", "Low Sat")</f>
        <v>High Sat</v>
      </c>
      <c r="CP389" t="str">
        <f>IF(CM389&lt;Tolerances!$D$5, "High EL", "Low EL")</f>
        <v>High EL</v>
      </c>
      <c r="CQ389" t="str">
        <f t="shared" si="48"/>
        <v>Loyalist</v>
      </c>
      <c r="CR389" t="b">
        <f>IF(AND(CM389&lt;Tolerances!$D$9,'Respondent data Original'!H629&gt;Tolerances!$C$9),"Enthusiast",IF(AND(CM389&gt;Tolerances!$D$10,'Respondent data Original'!H629&lt;Tolerances!$C$10),"Agitator"))</f>
        <v>0</v>
      </c>
    </row>
    <row r="390" spans="1:96">
      <c r="A390">
        <v>713</v>
      </c>
      <c r="B390" t="s">
        <v>70</v>
      </c>
      <c r="C390">
        <v>1</v>
      </c>
      <c r="D390">
        <v>2</v>
      </c>
      <c r="E390">
        <v>13</v>
      </c>
      <c r="F390">
        <v>1</v>
      </c>
      <c r="G390">
        <v>1</v>
      </c>
      <c r="H390">
        <v>11</v>
      </c>
      <c r="J390">
        <v>10</v>
      </c>
      <c r="L390">
        <v>11</v>
      </c>
      <c r="N390">
        <v>10</v>
      </c>
      <c r="P390">
        <v>5</v>
      </c>
      <c r="Q390">
        <v>1</v>
      </c>
      <c r="S390">
        <v>1</v>
      </c>
      <c r="T390">
        <v>3</v>
      </c>
      <c r="U390">
        <v>4</v>
      </c>
      <c r="V390">
        <v>2</v>
      </c>
      <c r="W390">
        <v>1</v>
      </c>
      <c r="X390">
        <v>1</v>
      </c>
      <c r="Y390">
        <v>2</v>
      </c>
      <c r="Z390">
        <v>3</v>
      </c>
      <c r="AA390">
        <v>1</v>
      </c>
      <c r="AB390">
        <v>1</v>
      </c>
      <c r="AC390">
        <v>2</v>
      </c>
      <c r="AD390">
        <v>4</v>
      </c>
      <c r="AE390">
        <v>1</v>
      </c>
      <c r="AF390">
        <v>5</v>
      </c>
      <c r="AG390">
        <v>1</v>
      </c>
      <c r="AI390">
        <v>2</v>
      </c>
      <c r="AJ390">
        <v>1</v>
      </c>
      <c r="AL390">
        <v>1</v>
      </c>
      <c r="AM390">
        <v>2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2</v>
      </c>
      <c r="AU390">
        <v>1</v>
      </c>
      <c r="AV390">
        <v>1</v>
      </c>
      <c r="AW390">
        <v>3</v>
      </c>
      <c r="AX390">
        <v>6</v>
      </c>
      <c r="AY390">
        <v>4</v>
      </c>
      <c r="AZ390">
        <v>2</v>
      </c>
      <c r="BA390">
        <v>4</v>
      </c>
      <c r="BB390">
        <v>2</v>
      </c>
      <c r="BC390">
        <v>2</v>
      </c>
      <c r="BD390">
        <v>8</v>
      </c>
      <c r="BE390">
        <v>1</v>
      </c>
      <c r="BF390">
        <v>12</v>
      </c>
      <c r="BG390">
        <v>1</v>
      </c>
      <c r="BH390">
        <v>1</v>
      </c>
      <c r="BI390">
        <v>12</v>
      </c>
      <c r="BJ390">
        <v>1</v>
      </c>
      <c r="BK390">
        <v>1</v>
      </c>
      <c r="BL390">
        <v>5</v>
      </c>
      <c r="BM390">
        <v>4</v>
      </c>
      <c r="BN390">
        <v>4</v>
      </c>
      <c r="BO390">
        <v>5</v>
      </c>
      <c r="BP390">
        <v>4</v>
      </c>
      <c r="BQ390">
        <v>8</v>
      </c>
      <c r="BX390">
        <v>1</v>
      </c>
      <c r="BY390">
        <v>6</v>
      </c>
      <c r="BZ390">
        <v>4</v>
      </c>
      <c r="CA390">
        <v>1</v>
      </c>
      <c r="CB390">
        <v>3</v>
      </c>
      <c r="CF390">
        <v>17</v>
      </c>
      <c r="CH390">
        <f t="shared" si="42"/>
        <v>1</v>
      </c>
      <c r="CI390" s="1">
        <f t="shared" si="43"/>
        <v>1.7777777777777777</v>
      </c>
      <c r="CJ390">
        <f t="shared" si="44"/>
        <v>5</v>
      </c>
      <c r="CK390">
        <f t="shared" si="45"/>
        <v>1</v>
      </c>
      <c r="CL390" s="1">
        <f t="shared" si="46"/>
        <v>2.7777777777777777</v>
      </c>
      <c r="CM390" s="1">
        <f t="shared" si="47"/>
        <v>2.7777777777777777</v>
      </c>
      <c r="CO390" t="str">
        <f>IF(H390&gt;Tolerances!$C$5, "High Sat", "Low Sat")</f>
        <v>High Sat</v>
      </c>
      <c r="CP390" t="str">
        <f>IF(CM390&lt;Tolerances!$D$5, "High EL", "Low EL")</f>
        <v>High EL</v>
      </c>
      <c r="CQ390" t="str">
        <f t="shared" si="48"/>
        <v>Loyalist</v>
      </c>
      <c r="CR390" t="b">
        <f>IF(AND(CM390&lt;Tolerances!$D$9,'Respondent data Original'!H632&gt;Tolerances!$C$9),"Enthusiast",IF(AND(CM390&gt;Tolerances!$D$10,'Respondent data Original'!H632&lt;Tolerances!$C$10),"Agitator"))</f>
        <v>0</v>
      </c>
    </row>
    <row r="391" spans="1:96">
      <c r="A391">
        <v>719</v>
      </c>
      <c r="B391" t="s">
        <v>70</v>
      </c>
      <c r="C391">
        <v>4</v>
      </c>
      <c r="D391">
        <v>2</v>
      </c>
      <c r="E391">
        <v>13</v>
      </c>
      <c r="F391">
        <v>1</v>
      </c>
      <c r="G391">
        <v>1</v>
      </c>
      <c r="H391">
        <v>9</v>
      </c>
      <c r="J391">
        <v>11</v>
      </c>
      <c r="L391">
        <v>10</v>
      </c>
      <c r="N391">
        <v>9</v>
      </c>
      <c r="P391">
        <v>6</v>
      </c>
      <c r="Q391">
        <v>3</v>
      </c>
      <c r="S391">
        <v>1</v>
      </c>
      <c r="U391">
        <v>3</v>
      </c>
      <c r="V391">
        <v>1</v>
      </c>
      <c r="X391">
        <v>1</v>
      </c>
      <c r="Y391">
        <v>3</v>
      </c>
      <c r="Z391">
        <v>3</v>
      </c>
      <c r="AA391">
        <v>2</v>
      </c>
      <c r="AB391">
        <v>3</v>
      </c>
      <c r="AC391">
        <v>2</v>
      </c>
      <c r="AD391">
        <v>3</v>
      </c>
      <c r="AE391">
        <v>2</v>
      </c>
      <c r="AF391">
        <v>8</v>
      </c>
      <c r="AG391">
        <v>3</v>
      </c>
      <c r="AI391">
        <v>1</v>
      </c>
      <c r="AJ391">
        <v>2</v>
      </c>
      <c r="AL391">
        <v>3</v>
      </c>
      <c r="AN391">
        <v>2</v>
      </c>
      <c r="AO391">
        <v>2</v>
      </c>
      <c r="AP391">
        <v>2</v>
      </c>
      <c r="AQ391">
        <v>2</v>
      </c>
      <c r="AR391">
        <v>2</v>
      </c>
      <c r="AS391">
        <v>1</v>
      </c>
      <c r="AT391">
        <v>2</v>
      </c>
      <c r="AU391">
        <v>2</v>
      </c>
      <c r="AV391">
        <v>1</v>
      </c>
      <c r="AW391">
        <v>8</v>
      </c>
      <c r="AX391">
        <v>6</v>
      </c>
      <c r="AY391">
        <v>11</v>
      </c>
      <c r="AZ391">
        <v>10</v>
      </c>
      <c r="BA391">
        <v>9</v>
      </c>
      <c r="BB391">
        <v>8</v>
      </c>
      <c r="BC391">
        <v>6</v>
      </c>
      <c r="BD391">
        <v>11</v>
      </c>
      <c r="BE391">
        <v>1</v>
      </c>
      <c r="BF391">
        <v>12</v>
      </c>
      <c r="BG391">
        <v>6</v>
      </c>
      <c r="BH391">
        <v>3</v>
      </c>
      <c r="BI391">
        <v>12</v>
      </c>
      <c r="BJ391">
        <v>12</v>
      </c>
      <c r="BK391">
        <v>2</v>
      </c>
      <c r="BM391">
        <v>5</v>
      </c>
      <c r="BN391">
        <v>2</v>
      </c>
      <c r="BO391">
        <v>5</v>
      </c>
      <c r="BP391">
        <v>7</v>
      </c>
      <c r="BX391">
        <v>2</v>
      </c>
      <c r="CF391">
        <v>17</v>
      </c>
      <c r="CH391">
        <f t="shared" si="42"/>
        <v>2</v>
      </c>
      <c r="CI391" s="1">
        <f t="shared" si="43"/>
        <v>3.8888888888888888</v>
      </c>
      <c r="CJ391">
        <f t="shared" si="44"/>
        <v>0</v>
      </c>
      <c r="CK391">
        <f t="shared" si="45"/>
        <v>5</v>
      </c>
      <c r="CL391" s="1">
        <f t="shared" si="46"/>
        <v>8.8888888888888893</v>
      </c>
      <c r="CM391" s="1">
        <f t="shared" si="47"/>
        <v>17.777777777777779</v>
      </c>
      <c r="CO391" t="str">
        <f>IF(H391&gt;Tolerances!$C$5, "High Sat", "Low Sat")</f>
        <v>High Sat</v>
      </c>
      <c r="CP391" t="str">
        <f>IF(CM391&lt;Tolerances!$D$5, "High EL", "Low EL")</f>
        <v>Low EL</v>
      </c>
      <c r="CQ391" t="str">
        <f t="shared" si="48"/>
        <v>Mercenary</v>
      </c>
      <c r="CR391" t="b">
        <f>IF(AND(CM391&lt;Tolerances!$D$9,'Respondent data Original'!H635&gt;Tolerances!$C$9),"Enthusiast",IF(AND(CM391&gt;Tolerances!$D$10,'Respondent data Original'!H635&lt;Tolerances!$C$10),"Agitator"))</f>
        <v>0</v>
      </c>
    </row>
    <row r="392" spans="1:96">
      <c r="A392">
        <v>723</v>
      </c>
      <c r="B392" t="s">
        <v>70</v>
      </c>
      <c r="C392">
        <v>2</v>
      </c>
      <c r="D392">
        <v>2</v>
      </c>
      <c r="E392">
        <v>13</v>
      </c>
      <c r="F392">
        <v>2</v>
      </c>
      <c r="G392">
        <v>3</v>
      </c>
      <c r="H392">
        <v>9</v>
      </c>
      <c r="J392">
        <v>6</v>
      </c>
      <c r="L392">
        <v>6</v>
      </c>
      <c r="N392">
        <v>8</v>
      </c>
      <c r="P392">
        <v>5</v>
      </c>
      <c r="Q392">
        <v>1</v>
      </c>
      <c r="R392">
        <v>2</v>
      </c>
      <c r="S392">
        <v>1</v>
      </c>
      <c r="T392">
        <v>3</v>
      </c>
      <c r="U392">
        <v>3</v>
      </c>
      <c r="V392">
        <v>1</v>
      </c>
      <c r="W392">
        <v>3</v>
      </c>
      <c r="X392">
        <v>1</v>
      </c>
      <c r="Y392">
        <v>2</v>
      </c>
      <c r="Z392">
        <v>4</v>
      </c>
      <c r="AA392">
        <v>2</v>
      </c>
      <c r="AB392">
        <v>3</v>
      </c>
      <c r="AC392">
        <v>4</v>
      </c>
      <c r="AD392">
        <v>4</v>
      </c>
      <c r="AE392">
        <v>4</v>
      </c>
      <c r="AF392">
        <v>10</v>
      </c>
      <c r="AG392">
        <v>3</v>
      </c>
      <c r="AH392">
        <v>2</v>
      </c>
      <c r="AI392">
        <v>1</v>
      </c>
      <c r="AJ392">
        <v>3</v>
      </c>
      <c r="AK392">
        <v>3</v>
      </c>
      <c r="AL392">
        <v>2</v>
      </c>
      <c r="AM392">
        <v>3</v>
      </c>
      <c r="AN392">
        <v>2</v>
      </c>
      <c r="AO392">
        <v>2</v>
      </c>
      <c r="AP392">
        <v>3</v>
      </c>
      <c r="AQ392">
        <v>3</v>
      </c>
      <c r="AR392">
        <v>4</v>
      </c>
      <c r="AS392">
        <v>4</v>
      </c>
      <c r="AT392">
        <v>5</v>
      </c>
      <c r="AU392">
        <v>4</v>
      </c>
      <c r="AV392">
        <v>3</v>
      </c>
      <c r="AW392">
        <v>8</v>
      </c>
      <c r="AX392">
        <v>9</v>
      </c>
      <c r="AY392">
        <v>8</v>
      </c>
      <c r="AZ392">
        <v>8</v>
      </c>
      <c r="BA392">
        <v>8</v>
      </c>
      <c r="BB392">
        <v>10</v>
      </c>
      <c r="BC392">
        <v>8</v>
      </c>
      <c r="BD392">
        <v>11</v>
      </c>
      <c r="BE392">
        <v>1</v>
      </c>
      <c r="BF392">
        <v>12</v>
      </c>
      <c r="BG392">
        <v>12</v>
      </c>
      <c r="BH392">
        <v>12</v>
      </c>
      <c r="BI392">
        <v>12</v>
      </c>
      <c r="BJ392">
        <v>12</v>
      </c>
      <c r="BK392">
        <v>1</v>
      </c>
      <c r="BL392">
        <v>3</v>
      </c>
      <c r="BM392">
        <v>2</v>
      </c>
      <c r="BN392">
        <v>1</v>
      </c>
      <c r="BO392">
        <v>1</v>
      </c>
      <c r="BP392">
        <v>2</v>
      </c>
      <c r="BQ392">
        <v>5</v>
      </c>
      <c r="BX392">
        <v>3</v>
      </c>
      <c r="CF392">
        <v>17</v>
      </c>
      <c r="CH392">
        <f t="shared" si="42"/>
        <v>3</v>
      </c>
      <c r="CI392" s="1">
        <f t="shared" si="43"/>
        <v>3.9444444444444446</v>
      </c>
      <c r="CJ392">
        <f t="shared" si="44"/>
        <v>3</v>
      </c>
      <c r="CK392">
        <f t="shared" si="45"/>
        <v>3</v>
      </c>
      <c r="CL392" s="1">
        <f t="shared" si="46"/>
        <v>6.9444444444444446</v>
      </c>
      <c r="CM392" s="1">
        <f t="shared" si="47"/>
        <v>20.833333333333336</v>
      </c>
      <c r="CO392" t="str">
        <f>IF(H392&gt;Tolerances!$C$15, "High Sat", "Low Sat")</f>
        <v>High Sat</v>
      </c>
      <c r="CP392" t="str">
        <f>IF(CM392&lt;Tolerances!$D$15, "High EL", "Low EL")</f>
        <v>Low EL</v>
      </c>
      <c r="CQ392" t="str">
        <f t="shared" si="48"/>
        <v>Mercenary</v>
      </c>
      <c r="CR392" t="b">
        <f>IF(AND(CM392&lt;Tolerances!$D$19,'Respondent data Original'!H639&gt;Tolerances!$C$19),"Enthusiast",IF(AND(CM392&gt;Tolerances!$D$20,'Respondent data Original'!H639&lt;Tolerances!$C$20),"Agitator"))</f>
        <v>0</v>
      </c>
    </row>
    <row r="393" spans="1:96">
      <c r="A393">
        <v>732</v>
      </c>
      <c r="B393" t="s">
        <v>70</v>
      </c>
      <c r="C393">
        <v>4</v>
      </c>
      <c r="D393">
        <v>2</v>
      </c>
      <c r="E393">
        <v>13</v>
      </c>
      <c r="F393">
        <v>1</v>
      </c>
      <c r="G393">
        <v>1</v>
      </c>
      <c r="H393">
        <v>9</v>
      </c>
      <c r="J393">
        <v>9</v>
      </c>
      <c r="L393">
        <v>8</v>
      </c>
      <c r="O393">
        <v>1</v>
      </c>
      <c r="P393">
        <v>5</v>
      </c>
      <c r="AF393">
        <v>1</v>
      </c>
      <c r="AN393">
        <v>3</v>
      </c>
      <c r="AV393">
        <v>1</v>
      </c>
      <c r="AW393">
        <v>6</v>
      </c>
      <c r="AX393">
        <v>8</v>
      </c>
      <c r="AY393">
        <v>6</v>
      </c>
      <c r="AZ393">
        <v>1</v>
      </c>
      <c r="BA393">
        <v>6</v>
      </c>
      <c r="BB393">
        <v>1</v>
      </c>
      <c r="BC393">
        <v>1</v>
      </c>
      <c r="BD393">
        <v>8</v>
      </c>
      <c r="BE393">
        <v>1</v>
      </c>
      <c r="BF393">
        <v>12</v>
      </c>
      <c r="BG393">
        <v>12</v>
      </c>
      <c r="BH393">
        <v>12</v>
      </c>
      <c r="BI393">
        <v>12</v>
      </c>
      <c r="BJ393">
        <v>12</v>
      </c>
      <c r="BK393">
        <v>1</v>
      </c>
      <c r="BL393">
        <v>3</v>
      </c>
      <c r="BM393">
        <v>3</v>
      </c>
      <c r="BN393">
        <v>3</v>
      </c>
      <c r="BO393">
        <v>9</v>
      </c>
      <c r="BX393">
        <v>1</v>
      </c>
      <c r="BY393">
        <v>8</v>
      </c>
      <c r="CF393">
        <v>21</v>
      </c>
      <c r="CH393">
        <f t="shared" si="42"/>
        <v>1</v>
      </c>
      <c r="CI393" s="1">
        <f t="shared" si="43"/>
        <v>2.1111111111111112</v>
      </c>
      <c r="CJ393">
        <f t="shared" si="44"/>
        <v>3</v>
      </c>
      <c r="CK393">
        <f t="shared" si="45"/>
        <v>3</v>
      </c>
      <c r="CL393" s="1">
        <f t="shared" si="46"/>
        <v>5.1111111111111107</v>
      </c>
      <c r="CM393" s="1">
        <f t="shared" si="47"/>
        <v>5.1111111111111107</v>
      </c>
      <c r="CO393" t="str">
        <f>IF(H393&gt;Tolerances!$C$5, "High Sat", "Low Sat")</f>
        <v>High Sat</v>
      </c>
      <c r="CP393" t="str">
        <f>IF(CM393&lt;Tolerances!$D$5, "High EL", "Low EL")</f>
        <v>High EL</v>
      </c>
      <c r="CQ393" t="str">
        <f t="shared" si="48"/>
        <v>Loyalist</v>
      </c>
      <c r="CR393" t="b">
        <f>IF(AND(CM393&lt;Tolerances!$D$9,'Respondent data Original'!H640&gt;Tolerances!$C$9),"Enthusiast",IF(AND(CM393&gt;Tolerances!$D$10,'Respondent data Original'!H640&lt;Tolerances!$C$10),"Agitator"))</f>
        <v>0</v>
      </c>
    </row>
    <row r="394" spans="1:96">
      <c r="A394">
        <v>783</v>
      </c>
      <c r="B394" t="s">
        <v>70</v>
      </c>
      <c r="C394">
        <v>4</v>
      </c>
      <c r="D394">
        <v>1</v>
      </c>
      <c r="E394">
        <v>13</v>
      </c>
      <c r="F394">
        <v>1</v>
      </c>
      <c r="G394">
        <v>1</v>
      </c>
      <c r="H394">
        <v>8</v>
      </c>
      <c r="J394">
        <v>8</v>
      </c>
      <c r="L394">
        <v>8</v>
      </c>
      <c r="N394">
        <v>8</v>
      </c>
      <c r="P394">
        <v>6</v>
      </c>
      <c r="Q394">
        <v>4</v>
      </c>
      <c r="R394">
        <v>2</v>
      </c>
      <c r="S394">
        <v>1</v>
      </c>
      <c r="T394">
        <v>3</v>
      </c>
      <c r="U394">
        <v>4</v>
      </c>
      <c r="V394">
        <v>2</v>
      </c>
      <c r="W394">
        <v>2</v>
      </c>
      <c r="X394">
        <v>1</v>
      </c>
      <c r="Y394">
        <v>1</v>
      </c>
      <c r="Z394">
        <v>4</v>
      </c>
      <c r="AA394">
        <v>1</v>
      </c>
      <c r="AB394">
        <v>3</v>
      </c>
      <c r="AC394">
        <v>3</v>
      </c>
      <c r="AD394">
        <v>2</v>
      </c>
      <c r="AE394">
        <v>4</v>
      </c>
      <c r="AF394">
        <v>6</v>
      </c>
      <c r="AG394">
        <v>3</v>
      </c>
      <c r="AH394">
        <v>4</v>
      </c>
      <c r="AI394">
        <v>2</v>
      </c>
      <c r="AJ394">
        <v>4</v>
      </c>
      <c r="AL394">
        <v>3</v>
      </c>
      <c r="AN394">
        <v>1</v>
      </c>
      <c r="AO394">
        <v>3</v>
      </c>
      <c r="AP394">
        <v>4</v>
      </c>
      <c r="AQ394">
        <v>3</v>
      </c>
      <c r="AR394">
        <v>4</v>
      </c>
      <c r="AS394">
        <v>4</v>
      </c>
      <c r="AT394">
        <v>3</v>
      </c>
      <c r="AU394">
        <v>4</v>
      </c>
      <c r="AV394">
        <v>1</v>
      </c>
      <c r="AW394">
        <v>6</v>
      </c>
      <c r="AX394">
        <v>9</v>
      </c>
      <c r="AY394">
        <v>10</v>
      </c>
      <c r="AZ394">
        <v>11</v>
      </c>
      <c r="BA394">
        <v>9</v>
      </c>
      <c r="BB394">
        <v>1</v>
      </c>
      <c r="BC394">
        <v>1</v>
      </c>
      <c r="BD394">
        <v>11</v>
      </c>
      <c r="BE394">
        <v>3</v>
      </c>
      <c r="BF394">
        <v>12</v>
      </c>
      <c r="BG394">
        <v>12</v>
      </c>
      <c r="BH394">
        <v>12</v>
      </c>
      <c r="BI394">
        <v>12</v>
      </c>
      <c r="BJ394">
        <v>12</v>
      </c>
      <c r="BK394">
        <v>1</v>
      </c>
      <c r="BL394">
        <v>4</v>
      </c>
      <c r="BM394">
        <v>3</v>
      </c>
      <c r="BN394">
        <v>2</v>
      </c>
      <c r="BO394">
        <v>4</v>
      </c>
      <c r="BX394">
        <v>1</v>
      </c>
      <c r="BY394">
        <v>6</v>
      </c>
      <c r="BZ394">
        <v>7</v>
      </c>
      <c r="CF394">
        <v>18</v>
      </c>
      <c r="CH394">
        <f t="shared" si="42"/>
        <v>1</v>
      </c>
      <c r="CI394" s="1">
        <f t="shared" si="43"/>
        <v>3.3888888888888888</v>
      </c>
      <c r="CJ394">
        <f t="shared" si="44"/>
        <v>4</v>
      </c>
      <c r="CK394">
        <f t="shared" si="45"/>
        <v>2</v>
      </c>
      <c r="CL394" s="1">
        <f t="shared" si="46"/>
        <v>5.3888888888888893</v>
      </c>
      <c r="CM394" s="1">
        <f t="shared" si="47"/>
        <v>5.3888888888888893</v>
      </c>
      <c r="CO394" t="str">
        <f>IF(H394&gt;Tolerances!$C$15, "High Sat", "Low Sat")</f>
        <v>High Sat</v>
      </c>
      <c r="CP394" t="str">
        <f>IF(CM394&lt;Tolerances!$D$15, "High EL", "Low EL")</f>
        <v>High EL</v>
      </c>
      <c r="CQ394" t="str">
        <f t="shared" si="48"/>
        <v>Loyalist</v>
      </c>
      <c r="CR394" t="b">
        <f>IF(AND(CM394&lt;Tolerances!$D$19,'Respondent data Original'!H655&gt;Tolerances!$C$19),"Enthusiast",IF(AND(CM394&gt;Tolerances!$D$20,'Respondent data Original'!H655&lt;Tolerances!$C$20),"Agitator"))</f>
        <v>0</v>
      </c>
    </row>
    <row r="395" spans="1:96">
      <c r="A395">
        <v>748</v>
      </c>
      <c r="B395" t="s">
        <v>70</v>
      </c>
      <c r="C395">
        <v>4</v>
      </c>
      <c r="D395">
        <v>1</v>
      </c>
      <c r="E395">
        <v>13</v>
      </c>
      <c r="F395">
        <v>2</v>
      </c>
      <c r="G395">
        <v>6</v>
      </c>
      <c r="H395">
        <v>8</v>
      </c>
      <c r="J395">
        <v>8</v>
      </c>
      <c r="L395">
        <v>8</v>
      </c>
      <c r="N395">
        <v>8</v>
      </c>
      <c r="P395">
        <v>6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4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6</v>
      </c>
      <c r="AX395">
        <v>9</v>
      </c>
      <c r="AY395">
        <v>6</v>
      </c>
      <c r="AZ395">
        <v>6</v>
      </c>
      <c r="BA395">
        <v>6</v>
      </c>
      <c r="BB395">
        <v>1</v>
      </c>
      <c r="BC395">
        <v>6</v>
      </c>
      <c r="BD395">
        <v>6</v>
      </c>
      <c r="BE395">
        <v>1</v>
      </c>
      <c r="BF395">
        <v>6</v>
      </c>
      <c r="BG395">
        <v>6</v>
      </c>
      <c r="BH395">
        <v>6</v>
      </c>
      <c r="BI395">
        <v>6</v>
      </c>
      <c r="BJ395">
        <v>6</v>
      </c>
      <c r="BK395">
        <v>1</v>
      </c>
      <c r="BL395">
        <v>3</v>
      </c>
      <c r="BM395">
        <v>3</v>
      </c>
      <c r="BN395">
        <v>3</v>
      </c>
      <c r="BO395">
        <v>5</v>
      </c>
      <c r="BX395">
        <v>2</v>
      </c>
      <c r="CF395">
        <v>17</v>
      </c>
      <c r="CH395">
        <f t="shared" si="42"/>
        <v>2</v>
      </c>
      <c r="CI395" s="1">
        <f t="shared" si="43"/>
        <v>2.6111111111111112</v>
      </c>
      <c r="CJ395">
        <f t="shared" si="44"/>
        <v>3</v>
      </c>
      <c r="CK395">
        <f t="shared" si="45"/>
        <v>3</v>
      </c>
      <c r="CL395" s="1">
        <f t="shared" si="46"/>
        <v>5.6111111111111107</v>
      </c>
      <c r="CM395" s="1">
        <f t="shared" si="47"/>
        <v>11.222222222222221</v>
      </c>
      <c r="CO395" t="str">
        <f>IF(H395&gt;Tolerances!$C$5, "High Sat", "Low Sat")</f>
        <v>High Sat</v>
      </c>
      <c r="CP395" t="str">
        <f>IF(CM395&lt;Tolerances!$D$5, "High EL", "Low EL")</f>
        <v>Low EL</v>
      </c>
      <c r="CQ395" t="str">
        <f t="shared" si="48"/>
        <v>Mercenary</v>
      </c>
      <c r="CR395" t="b">
        <f>IF(AND(CM395&lt;Tolerances!$D$9,'Respondent data Original'!H656&gt;Tolerances!$C$9),"Enthusiast",IF(AND(CM395&gt;Tolerances!$D$10,'Respondent data Original'!H656&lt;Tolerances!$C$10),"Agitator"))</f>
        <v>0</v>
      </c>
    </row>
    <row r="396" spans="1:96">
      <c r="A396">
        <v>787</v>
      </c>
      <c r="B396" t="s">
        <v>70</v>
      </c>
      <c r="C396">
        <v>4</v>
      </c>
      <c r="D396">
        <v>2</v>
      </c>
      <c r="E396">
        <v>13</v>
      </c>
      <c r="F396">
        <v>1</v>
      </c>
      <c r="G396">
        <v>1</v>
      </c>
      <c r="H396">
        <v>8</v>
      </c>
      <c r="J396">
        <v>8</v>
      </c>
      <c r="L396">
        <v>7</v>
      </c>
      <c r="N396">
        <v>6</v>
      </c>
      <c r="P396">
        <v>6</v>
      </c>
      <c r="Q396">
        <v>1</v>
      </c>
      <c r="S396">
        <v>1</v>
      </c>
      <c r="U396">
        <v>4</v>
      </c>
      <c r="V396">
        <v>2</v>
      </c>
      <c r="W396">
        <v>5</v>
      </c>
      <c r="X396">
        <v>1</v>
      </c>
      <c r="Y396">
        <v>1</v>
      </c>
      <c r="Z396">
        <v>4</v>
      </c>
      <c r="AA396">
        <v>3</v>
      </c>
      <c r="AB396">
        <v>4</v>
      </c>
      <c r="AC396">
        <v>5</v>
      </c>
      <c r="AD396">
        <v>5</v>
      </c>
      <c r="AE396">
        <v>5</v>
      </c>
      <c r="AF396">
        <v>1</v>
      </c>
      <c r="AG396">
        <v>4</v>
      </c>
      <c r="AI396">
        <v>2</v>
      </c>
      <c r="AL396">
        <v>3</v>
      </c>
      <c r="AM396">
        <v>5</v>
      </c>
      <c r="AN396">
        <v>2</v>
      </c>
      <c r="AO396">
        <v>2</v>
      </c>
      <c r="AP396">
        <v>3</v>
      </c>
      <c r="AQ396">
        <v>4</v>
      </c>
      <c r="AR396">
        <v>4</v>
      </c>
      <c r="AS396">
        <v>4</v>
      </c>
      <c r="AU396">
        <v>4</v>
      </c>
      <c r="AV396">
        <v>3</v>
      </c>
      <c r="AW396">
        <v>6</v>
      </c>
      <c r="AX396">
        <v>8</v>
      </c>
      <c r="AY396">
        <v>8</v>
      </c>
      <c r="AZ396">
        <v>6</v>
      </c>
      <c r="BA396">
        <v>8</v>
      </c>
      <c r="BB396">
        <v>1</v>
      </c>
      <c r="BC396">
        <v>1</v>
      </c>
      <c r="BD396">
        <v>11</v>
      </c>
      <c r="BE396">
        <v>1</v>
      </c>
      <c r="BF396">
        <v>12</v>
      </c>
      <c r="BG396">
        <v>12</v>
      </c>
      <c r="BH396">
        <v>12</v>
      </c>
      <c r="BI396">
        <v>12</v>
      </c>
      <c r="BJ396">
        <v>12</v>
      </c>
      <c r="BK396">
        <v>1</v>
      </c>
      <c r="BL396">
        <v>5</v>
      </c>
      <c r="BM396">
        <v>5</v>
      </c>
      <c r="BN396">
        <v>4</v>
      </c>
      <c r="BO396">
        <v>5</v>
      </c>
      <c r="BP396">
        <v>4</v>
      </c>
      <c r="BQ396">
        <v>6</v>
      </c>
      <c r="BX396">
        <v>1</v>
      </c>
      <c r="BY396">
        <v>2</v>
      </c>
      <c r="BZ396">
        <v>5</v>
      </c>
      <c r="CF396">
        <v>14</v>
      </c>
      <c r="CH396">
        <f t="shared" si="42"/>
        <v>1</v>
      </c>
      <c r="CI396" s="1">
        <f t="shared" si="43"/>
        <v>2.7777777777777777</v>
      </c>
      <c r="CJ396">
        <f t="shared" si="44"/>
        <v>5</v>
      </c>
      <c r="CK396">
        <f t="shared" si="45"/>
        <v>1</v>
      </c>
      <c r="CL396" s="1">
        <f t="shared" si="46"/>
        <v>3.7777777777777777</v>
      </c>
      <c r="CM396" s="1">
        <f t="shared" si="47"/>
        <v>3.7777777777777777</v>
      </c>
      <c r="CO396" t="str">
        <f>IF(H396&gt;Tolerances!$C$15, "High Sat", "Low Sat")</f>
        <v>High Sat</v>
      </c>
      <c r="CP396" t="str">
        <f>IF(CM396&lt;Tolerances!$D$15, "High EL", "Low EL")</f>
        <v>High EL</v>
      </c>
      <c r="CQ396" t="str">
        <f t="shared" si="48"/>
        <v>Loyalist</v>
      </c>
      <c r="CR396" t="b">
        <f>IF(AND(CM396&lt;Tolerances!$D$19,'Respondent data Original'!H659&gt;Tolerances!$C$19),"Enthusiast",IF(AND(CM396&gt;Tolerances!$D$20,'Respondent data Original'!H659&lt;Tolerances!$C$20),"Agitator"))</f>
        <v>0</v>
      </c>
    </row>
    <row r="397" spans="1:96">
      <c r="A397">
        <v>791</v>
      </c>
      <c r="B397" t="s">
        <v>70</v>
      </c>
      <c r="C397">
        <v>5</v>
      </c>
      <c r="D397">
        <v>2</v>
      </c>
      <c r="E397">
        <v>13</v>
      </c>
      <c r="F397">
        <v>1</v>
      </c>
      <c r="G397">
        <v>2</v>
      </c>
      <c r="H397">
        <v>9</v>
      </c>
      <c r="J397">
        <v>9</v>
      </c>
      <c r="L397">
        <v>9</v>
      </c>
      <c r="N397">
        <v>9</v>
      </c>
      <c r="P397">
        <v>1</v>
      </c>
      <c r="Q397">
        <v>1</v>
      </c>
      <c r="S397">
        <v>1</v>
      </c>
      <c r="T397">
        <v>3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3</v>
      </c>
      <c r="AC397">
        <v>3</v>
      </c>
      <c r="AD397">
        <v>2</v>
      </c>
      <c r="AE397">
        <v>1</v>
      </c>
      <c r="AF397">
        <v>11</v>
      </c>
      <c r="AG397">
        <v>2</v>
      </c>
      <c r="AI397">
        <v>2</v>
      </c>
      <c r="AJ397">
        <v>3</v>
      </c>
      <c r="AM397">
        <v>3</v>
      </c>
      <c r="AN397">
        <v>2</v>
      </c>
      <c r="AP397">
        <v>2</v>
      </c>
      <c r="AQ397">
        <v>2</v>
      </c>
      <c r="AR397">
        <v>3</v>
      </c>
      <c r="AS397">
        <v>3</v>
      </c>
      <c r="AT397">
        <v>2</v>
      </c>
      <c r="AU397">
        <v>3</v>
      </c>
      <c r="AV397">
        <v>2</v>
      </c>
      <c r="AW397">
        <v>6</v>
      </c>
      <c r="AX397">
        <v>11</v>
      </c>
      <c r="AY397">
        <v>11</v>
      </c>
      <c r="AZ397">
        <v>11</v>
      </c>
      <c r="BA397">
        <v>11</v>
      </c>
      <c r="BB397">
        <v>10</v>
      </c>
      <c r="BC397">
        <v>1</v>
      </c>
      <c r="BD397">
        <v>11</v>
      </c>
      <c r="BE397">
        <v>11</v>
      </c>
      <c r="BF397">
        <v>12</v>
      </c>
      <c r="BG397">
        <v>12</v>
      </c>
      <c r="BH397">
        <v>12</v>
      </c>
      <c r="BI397">
        <v>12</v>
      </c>
      <c r="BJ397">
        <v>12</v>
      </c>
      <c r="BK397">
        <v>1</v>
      </c>
      <c r="BN397">
        <v>5</v>
      </c>
      <c r="BO397">
        <v>10</v>
      </c>
      <c r="BX397">
        <v>1</v>
      </c>
      <c r="BY397">
        <v>3</v>
      </c>
      <c r="CF397">
        <v>12</v>
      </c>
      <c r="CH397">
        <f t="shared" si="42"/>
        <v>1</v>
      </c>
      <c r="CI397" s="1">
        <f t="shared" si="43"/>
        <v>4.6111111111111107</v>
      </c>
      <c r="CJ397">
        <f t="shared" si="44"/>
        <v>0</v>
      </c>
      <c r="CK397">
        <f t="shared" si="45"/>
        <v>5</v>
      </c>
      <c r="CL397" s="1">
        <f t="shared" si="46"/>
        <v>9.6111111111111107</v>
      </c>
      <c r="CM397" s="1">
        <f t="shared" si="47"/>
        <v>9.6111111111111107</v>
      </c>
      <c r="CO397" t="str">
        <f>IF(H397&gt;Tolerances!$C$15, "High Sat", "Low Sat")</f>
        <v>High Sat</v>
      </c>
      <c r="CP397" t="str">
        <f>IF(CM397&lt;Tolerances!$D$15, "High EL", "Low EL")</f>
        <v>High EL</v>
      </c>
      <c r="CQ397" t="str">
        <f t="shared" si="48"/>
        <v>Loyalist</v>
      </c>
      <c r="CR397" t="b">
        <f>IF(AND(CM397&lt;Tolerances!$D$19,'Respondent data Original'!H661&gt;Tolerances!$C$19),"Enthusiast",IF(AND(CM397&gt;Tolerances!$D$20,'Respondent data Original'!H661&lt;Tolerances!$C$20),"Agitator"))</f>
        <v>0</v>
      </c>
    </row>
    <row r="398" spans="1:96">
      <c r="A398">
        <v>769</v>
      </c>
      <c r="B398" t="s">
        <v>70</v>
      </c>
      <c r="C398">
        <v>4</v>
      </c>
      <c r="D398">
        <v>2</v>
      </c>
      <c r="E398">
        <v>13</v>
      </c>
      <c r="F398">
        <v>2</v>
      </c>
      <c r="G398">
        <v>2</v>
      </c>
      <c r="H398">
        <v>7</v>
      </c>
      <c r="J398">
        <v>6</v>
      </c>
      <c r="L398">
        <v>6</v>
      </c>
      <c r="N398">
        <v>6</v>
      </c>
      <c r="P398">
        <v>5</v>
      </c>
      <c r="Q398">
        <v>3</v>
      </c>
      <c r="R398">
        <v>3</v>
      </c>
      <c r="S398">
        <v>3</v>
      </c>
      <c r="T398">
        <v>3</v>
      </c>
      <c r="U398">
        <v>3</v>
      </c>
      <c r="V398">
        <v>3</v>
      </c>
      <c r="W398">
        <v>3</v>
      </c>
      <c r="X398">
        <v>3</v>
      </c>
      <c r="Y398">
        <v>3</v>
      </c>
      <c r="Z398">
        <v>3</v>
      </c>
      <c r="AA398">
        <v>3</v>
      </c>
      <c r="AB398">
        <v>3</v>
      </c>
      <c r="AC398">
        <v>3</v>
      </c>
      <c r="AD398">
        <v>3</v>
      </c>
      <c r="AE398">
        <v>3</v>
      </c>
      <c r="AF398">
        <v>5</v>
      </c>
      <c r="AG398">
        <v>3</v>
      </c>
      <c r="AH398">
        <v>3</v>
      </c>
      <c r="AI398">
        <v>3</v>
      </c>
      <c r="AJ398">
        <v>3</v>
      </c>
      <c r="AK398">
        <v>3</v>
      </c>
      <c r="AL398">
        <v>3</v>
      </c>
      <c r="AM398">
        <v>3</v>
      </c>
      <c r="AN398">
        <v>3</v>
      </c>
      <c r="AO398">
        <v>3</v>
      </c>
      <c r="AP398">
        <v>3</v>
      </c>
      <c r="AQ398">
        <v>3</v>
      </c>
      <c r="AR398">
        <v>3</v>
      </c>
      <c r="AS398">
        <v>4</v>
      </c>
      <c r="AT398">
        <v>4</v>
      </c>
      <c r="AU398">
        <v>3</v>
      </c>
      <c r="AV398">
        <v>3</v>
      </c>
      <c r="AW398">
        <v>4</v>
      </c>
      <c r="AX398">
        <v>5</v>
      </c>
      <c r="AY398">
        <v>5</v>
      </c>
      <c r="AZ398">
        <v>6</v>
      </c>
      <c r="BA398">
        <v>5</v>
      </c>
      <c r="BB398">
        <v>6</v>
      </c>
      <c r="BC398">
        <v>5</v>
      </c>
      <c r="BD398">
        <v>4</v>
      </c>
      <c r="BE398">
        <v>1</v>
      </c>
      <c r="BF398">
        <v>7</v>
      </c>
      <c r="BG398">
        <v>12</v>
      </c>
      <c r="BH398">
        <v>7</v>
      </c>
      <c r="BI398">
        <v>12</v>
      </c>
      <c r="BJ398">
        <v>7</v>
      </c>
      <c r="BK398">
        <v>3</v>
      </c>
      <c r="BL398">
        <v>4</v>
      </c>
      <c r="BM398">
        <v>3</v>
      </c>
      <c r="BN398">
        <v>4</v>
      </c>
      <c r="BO398">
        <v>2</v>
      </c>
      <c r="BX398">
        <v>2</v>
      </c>
      <c r="CF398">
        <v>15</v>
      </c>
      <c r="CH398">
        <f t="shared" si="42"/>
        <v>2</v>
      </c>
      <c r="CI398" s="1">
        <f t="shared" si="43"/>
        <v>2.2777777777777777</v>
      </c>
      <c r="CJ398">
        <f t="shared" si="44"/>
        <v>4</v>
      </c>
      <c r="CK398">
        <f t="shared" si="45"/>
        <v>2</v>
      </c>
      <c r="CL398" s="1">
        <f t="shared" si="46"/>
        <v>4.2777777777777777</v>
      </c>
      <c r="CM398" s="1">
        <f t="shared" si="47"/>
        <v>8.5555555555555554</v>
      </c>
      <c r="CO398" t="str">
        <f>IF(H398&gt;Tolerances!$C$15, "High Sat", "Low Sat")</f>
        <v>Low Sat</v>
      </c>
      <c r="CP398" t="str">
        <f>IF(CM398&lt;Tolerances!$D$15, "High EL", "Low EL")</f>
        <v>High EL</v>
      </c>
      <c r="CQ398" t="str">
        <f t="shared" si="48"/>
        <v>Hostage</v>
      </c>
      <c r="CR398" t="b">
        <f>IF(AND(CM398&lt;Tolerances!$D$19,'Respondent data Original'!H668&gt;Tolerances!$C$19),"Enthusiast",IF(AND(CM398&gt;Tolerances!$D$20,'Respondent data Original'!H668&lt;Tolerances!$C$20),"Agitator"))</f>
        <v>0</v>
      </c>
    </row>
    <row r="399" spans="1:96">
      <c r="A399">
        <v>777</v>
      </c>
      <c r="B399" t="s">
        <v>70</v>
      </c>
      <c r="C399">
        <v>2</v>
      </c>
      <c r="D399">
        <v>2</v>
      </c>
      <c r="E399">
        <v>13</v>
      </c>
      <c r="F399">
        <v>2</v>
      </c>
      <c r="G399">
        <v>5</v>
      </c>
      <c r="H399">
        <v>8</v>
      </c>
      <c r="J399">
        <v>9</v>
      </c>
      <c r="L399">
        <v>7</v>
      </c>
      <c r="N399">
        <v>7</v>
      </c>
      <c r="P399">
        <v>4</v>
      </c>
      <c r="Q399">
        <v>2</v>
      </c>
      <c r="S399">
        <v>2</v>
      </c>
      <c r="T399">
        <v>1</v>
      </c>
      <c r="U399">
        <v>2</v>
      </c>
      <c r="V399">
        <v>2</v>
      </c>
      <c r="W399">
        <v>3</v>
      </c>
      <c r="X399">
        <v>3</v>
      </c>
      <c r="Y399">
        <v>3</v>
      </c>
      <c r="AA399">
        <v>1</v>
      </c>
      <c r="AB399">
        <v>3</v>
      </c>
      <c r="AC399">
        <v>3</v>
      </c>
      <c r="AD399">
        <v>3</v>
      </c>
      <c r="AF399">
        <v>3</v>
      </c>
      <c r="AG399">
        <v>3</v>
      </c>
      <c r="AI399">
        <v>5</v>
      </c>
      <c r="AJ399">
        <v>1</v>
      </c>
      <c r="AK399">
        <v>4</v>
      </c>
      <c r="AL399">
        <v>3</v>
      </c>
      <c r="AM399">
        <v>3</v>
      </c>
      <c r="AN399">
        <v>3</v>
      </c>
      <c r="AP399">
        <v>3</v>
      </c>
      <c r="AQ399">
        <v>3</v>
      </c>
      <c r="AR399">
        <v>3</v>
      </c>
      <c r="AS399">
        <v>2</v>
      </c>
      <c r="AT399">
        <v>3</v>
      </c>
      <c r="AU399">
        <v>3</v>
      </c>
      <c r="AV399">
        <v>2</v>
      </c>
      <c r="AW399">
        <v>8</v>
      </c>
      <c r="AX399">
        <v>9</v>
      </c>
      <c r="AY399">
        <v>9</v>
      </c>
      <c r="AZ399">
        <v>9</v>
      </c>
      <c r="BA399">
        <v>8</v>
      </c>
      <c r="BB399">
        <v>3</v>
      </c>
      <c r="BC399">
        <v>11</v>
      </c>
      <c r="BD399">
        <v>11</v>
      </c>
      <c r="BE399">
        <v>2</v>
      </c>
      <c r="BF399">
        <v>3</v>
      </c>
      <c r="BG399">
        <v>12</v>
      </c>
      <c r="BH399">
        <v>5</v>
      </c>
      <c r="BI399">
        <v>12</v>
      </c>
      <c r="BJ399">
        <v>12</v>
      </c>
      <c r="BK399">
        <v>3</v>
      </c>
      <c r="BL399">
        <v>4</v>
      </c>
      <c r="BM399">
        <v>2</v>
      </c>
      <c r="BN399">
        <v>2</v>
      </c>
      <c r="BO399">
        <v>7</v>
      </c>
      <c r="BP399">
        <v>4</v>
      </c>
      <c r="BQ399">
        <v>1</v>
      </c>
      <c r="BR399">
        <v>5</v>
      </c>
      <c r="BS399">
        <v>3</v>
      </c>
      <c r="BT399">
        <v>2</v>
      </c>
      <c r="BX399">
        <v>2</v>
      </c>
      <c r="CF399">
        <v>17</v>
      </c>
      <c r="CH399">
        <f t="shared" si="42"/>
        <v>2</v>
      </c>
      <c r="CI399" s="1">
        <f t="shared" si="43"/>
        <v>3.8888888888888888</v>
      </c>
      <c r="CJ399">
        <f t="shared" si="44"/>
        <v>4</v>
      </c>
      <c r="CK399">
        <f t="shared" si="45"/>
        <v>2</v>
      </c>
      <c r="CL399" s="1">
        <f t="shared" si="46"/>
        <v>5.8888888888888893</v>
      </c>
      <c r="CM399" s="1">
        <f t="shared" si="47"/>
        <v>11.777777777777779</v>
      </c>
      <c r="CO399" t="str">
        <f>IF(H399&gt;Tolerances!$C$5, "High Sat", "Low Sat")</f>
        <v>High Sat</v>
      </c>
      <c r="CP399" t="str">
        <f>IF(CM399&lt;Tolerances!$D$5, "High EL", "Low EL")</f>
        <v>Low EL</v>
      </c>
      <c r="CQ399" t="str">
        <f t="shared" si="48"/>
        <v>Mercenary</v>
      </c>
      <c r="CR399" t="b">
        <f>IF(AND(CM399&lt;Tolerances!$D$9,'Respondent data Original'!H673&gt;Tolerances!$C$9),"Enthusiast",IF(AND(CM399&gt;Tolerances!$D$10,'Respondent data Original'!H673&lt;Tolerances!$C$10),"Agitator"))</f>
        <v>0</v>
      </c>
    </row>
    <row r="400" spans="1:96">
      <c r="A400">
        <v>782</v>
      </c>
      <c r="B400" t="s">
        <v>70</v>
      </c>
      <c r="C400">
        <v>1</v>
      </c>
      <c r="D400">
        <v>1</v>
      </c>
      <c r="E400">
        <v>13</v>
      </c>
      <c r="F400">
        <v>2</v>
      </c>
      <c r="G400">
        <v>3</v>
      </c>
      <c r="H400">
        <v>11</v>
      </c>
      <c r="J400">
        <v>11</v>
      </c>
      <c r="L400">
        <v>11</v>
      </c>
      <c r="N400">
        <v>11</v>
      </c>
      <c r="P400">
        <v>3</v>
      </c>
      <c r="Q400">
        <v>2</v>
      </c>
      <c r="R400">
        <v>2</v>
      </c>
      <c r="S400">
        <v>2</v>
      </c>
      <c r="T400">
        <v>2</v>
      </c>
      <c r="U400">
        <v>2</v>
      </c>
      <c r="V400">
        <v>2</v>
      </c>
      <c r="W400">
        <v>2</v>
      </c>
      <c r="X400">
        <v>2</v>
      </c>
      <c r="Y400">
        <v>2</v>
      </c>
      <c r="Z400">
        <v>2</v>
      </c>
      <c r="AA400">
        <v>2</v>
      </c>
      <c r="AB400">
        <v>2</v>
      </c>
      <c r="AC400">
        <v>2</v>
      </c>
      <c r="AD400">
        <v>2</v>
      </c>
      <c r="AE400">
        <v>2</v>
      </c>
      <c r="AF400">
        <v>11</v>
      </c>
      <c r="AG400">
        <v>2</v>
      </c>
      <c r="AH400">
        <v>2</v>
      </c>
      <c r="AI400">
        <v>2</v>
      </c>
      <c r="AJ400">
        <v>2</v>
      </c>
      <c r="AK400">
        <v>2</v>
      </c>
      <c r="AL400">
        <v>2</v>
      </c>
      <c r="AM400">
        <v>2</v>
      </c>
      <c r="AN400">
        <v>2</v>
      </c>
      <c r="AO400">
        <v>2</v>
      </c>
      <c r="AP400">
        <v>2</v>
      </c>
      <c r="AQ400">
        <v>2</v>
      </c>
      <c r="AR400">
        <v>2</v>
      </c>
      <c r="AS400">
        <v>2</v>
      </c>
      <c r="AT400">
        <v>2</v>
      </c>
      <c r="AU400">
        <v>2</v>
      </c>
      <c r="AV400">
        <v>1</v>
      </c>
      <c r="AW400">
        <v>4</v>
      </c>
      <c r="AX400">
        <v>4</v>
      </c>
      <c r="AY400">
        <v>4</v>
      </c>
      <c r="AZ400">
        <v>4</v>
      </c>
      <c r="BA400">
        <v>4</v>
      </c>
      <c r="BB400">
        <v>4</v>
      </c>
      <c r="BC400">
        <v>4</v>
      </c>
      <c r="BD400">
        <v>4</v>
      </c>
      <c r="BE400">
        <v>4</v>
      </c>
      <c r="BF400">
        <v>5</v>
      </c>
      <c r="BG400">
        <v>5</v>
      </c>
      <c r="BH400">
        <v>5</v>
      </c>
      <c r="BI400">
        <v>5</v>
      </c>
      <c r="BJ400">
        <v>5</v>
      </c>
      <c r="BK400">
        <v>3</v>
      </c>
      <c r="BL400">
        <v>4</v>
      </c>
      <c r="BM400">
        <v>3</v>
      </c>
      <c r="BN400">
        <v>4</v>
      </c>
      <c r="BO400">
        <v>2</v>
      </c>
      <c r="BX400">
        <v>1</v>
      </c>
      <c r="BY400">
        <v>6</v>
      </c>
      <c r="CF400">
        <v>12</v>
      </c>
      <c r="CH400">
        <f t="shared" si="42"/>
        <v>1</v>
      </c>
      <c r="CI400" s="1">
        <f t="shared" si="43"/>
        <v>2</v>
      </c>
      <c r="CJ400">
        <f t="shared" si="44"/>
        <v>4</v>
      </c>
      <c r="CK400">
        <f t="shared" si="45"/>
        <v>2</v>
      </c>
      <c r="CL400" s="1">
        <f t="shared" si="46"/>
        <v>4</v>
      </c>
      <c r="CM400" s="1">
        <f t="shared" si="47"/>
        <v>4</v>
      </c>
      <c r="CO400" t="str">
        <f>IF(H400&gt;Tolerances!$C$5, "High Sat", "Low Sat")</f>
        <v>High Sat</v>
      </c>
      <c r="CP400" t="str">
        <f>IF(CM400&lt;Tolerances!$D$5, "High EL", "Low EL")</f>
        <v>High EL</v>
      </c>
      <c r="CQ400" t="str">
        <f t="shared" si="48"/>
        <v>Loyalist</v>
      </c>
      <c r="CR400" t="str">
        <f>IF(AND(CM400&lt;Tolerances!$D$9,'Respondent data Original'!H674&gt;Tolerances!$C$9),"Enthusiast",IF(AND(CM400&gt;Tolerances!$D$10,'Respondent data Original'!H674&lt;Tolerances!$C$10),"Agitator"))</f>
        <v>Enthusiast</v>
      </c>
    </row>
    <row r="401" spans="1:96">
      <c r="A401">
        <v>784</v>
      </c>
      <c r="B401" t="s">
        <v>70</v>
      </c>
      <c r="C401">
        <v>3</v>
      </c>
      <c r="D401">
        <v>2</v>
      </c>
      <c r="E401">
        <v>13</v>
      </c>
      <c r="F401">
        <v>2</v>
      </c>
      <c r="G401">
        <v>4</v>
      </c>
      <c r="H401">
        <v>1</v>
      </c>
      <c r="J401">
        <v>1</v>
      </c>
      <c r="L401">
        <v>1</v>
      </c>
      <c r="N401">
        <v>1</v>
      </c>
      <c r="P401">
        <v>4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4</v>
      </c>
      <c r="AH401">
        <v>2</v>
      </c>
      <c r="AI401">
        <v>3</v>
      </c>
      <c r="AJ401">
        <v>2</v>
      </c>
      <c r="AK401">
        <v>5</v>
      </c>
      <c r="AL401">
        <v>5</v>
      </c>
      <c r="AM401">
        <v>5</v>
      </c>
      <c r="AN401">
        <v>5</v>
      </c>
      <c r="AO401">
        <v>5</v>
      </c>
      <c r="AP401">
        <v>2</v>
      </c>
      <c r="AQ401">
        <v>5</v>
      </c>
      <c r="AR401">
        <v>5</v>
      </c>
      <c r="AS401">
        <v>5</v>
      </c>
      <c r="AT401">
        <v>5</v>
      </c>
      <c r="AU401">
        <v>5</v>
      </c>
      <c r="AV401">
        <v>2</v>
      </c>
      <c r="AW401">
        <v>11</v>
      </c>
      <c r="AX401">
        <v>11</v>
      </c>
      <c r="AY401">
        <v>11</v>
      </c>
      <c r="AZ401">
        <v>11</v>
      </c>
      <c r="BA401">
        <v>11</v>
      </c>
      <c r="BB401">
        <v>11</v>
      </c>
      <c r="BC401">
        <v>11</v>
      </c>
      <c r="BD401">
        <v>11</v>
      </c>
      <c r="BE401">
        <v>1</v>
      </c>
      <c r="BF401">
        <v>11</v>
      </c>
      <c r="BG401">
        <v>12</v>
      </c>
      <c r="BH401">
        <v>12</v>
      </c>
      <c r="BI401">
        <v>12</v>
      </c>
      <c r="BJ401">
        <v>12</v>
      </c>
      <c r="BK401">
        <v>6</v>
      </c>
      <c r="BL401">
        <v>3</v>
      </c>
      <c r="BM401">
        <v>1</v>
      </c>
      <c r="BN401">
        <v>1</v>
      </c>
      <c r="BO401">
        <v>6</v>
      </c>
      <c r="BP401">
        <v>4</v>
      </c>
      <c r="BQ401">
        <v>2</v>
      </c>
      <c r="BR401">
        <v>5</v>
      </c>
      <c r="BS401">
        <v>7</v>
      </c>
      <c r="BT401">
        <v>3</v>
      </c>
      <c r="BX401">
        <v>2</v>
      </c>
      <c r="CF401">
        <v>21</v>
      </c>
      <c r="CH401">
        <f t="shared" si="42"/>
        <v>2</v>
      </c>
      <c r="CI401" s="1">
        <f t="shared" si="43"/>
        <v>4.9444444444444446</v>
      </c>
      <c r="CJ401">
        <f t="shared" si="44"/>
        <v>3</v>
      </c>
      <c r="CK401">
        <f t="shared" si="45"/>
        <v>3</v>
      </c>
      <c r="CL401" s="1">
        <f t="shared" si="46"/>
        <v>7.9444444444444446</v>
      </c>
      <c r="CM401" s="1">
        <f t="shared" si="47"/>
        <v>15.888888888888889</v>
      </c>
      <c r="CO401" t="str">
        <f>IF(H401&gt;Tolerances!$C$5, "High Sat", "Low Sat")</f>
        <v>Low Sat</v>
      </c>
      <c r="CP401" t="str">
        <f>IF(CM401&lt;Tolerances!$D$5, "High EL", "Low EL")</f>
        <v>Low EL</v>
      </c>
      <c r="CQ401" t="str">
        <f t="shared" si="48"/>
        <v>Defector</v>
      </c>
      <c r="CR401" t="b">
        <f>IF(AND(CM401&lt;Tolerances!$D$9,'Respondent data Original'!H676&gt;Tolerances!$C$9),"Enthusiast",IF(AND(CM401&gt;Tolerances!$D$10,'Respondent data Original'!H676&lt;Tolerances!$C$10),"Agitator"))</f>
        <v>0</v>
      </c>
    </row>
    <row r="402" spans="1:96">
      <c r="A402">
        <v>799</v>
      </c>
      <c r="B402" t="s">
        <v>70</v>
      </c>
      <c r="C402">
        <v>5</v>
      </c>
      <c r="D402">
        <v>2</v>
      </c>
      <c r="E402">
        <v>13</v>
      </c>
      <c r="F402">
        <v>1</v>
      </c>
      <c r="G402">
        <v>1</v>
      </c>
      <c r="H402">
        <v>11</v>
      </c>
      <c r="J402">
        <v>11</v>
      </c>
      <c r="L402">
        <v>11</v>
      </c>
      <c r="N402">
        <v>11</v>
      </c>
      <c r="P402">
        <v>6</v>
      </c>
      <c r="S402">
        <v>1</v>
      </c>
      <c r="U402">
        <v>1</v>
      </c>
      <c r="V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E402">
        <v>1</v>
      </c>
      <c r="AF402">
        <v>1</v>
      </c>
      <c r="AI402">
        <v>1</v>
      </c>
      <c r="AJ402">
        <v>1</v>
      </c>
      <c r="AK402">
        <v>1</v>
      </c>
      <c r="AL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12</v>
      </c>
      <c r="BG402">
        <v>12</v>
      </c>
      <c r="BH402">
        <v>12</v>
      </c>
      <c r="BI402">
        <v>12</v>
      </c>
      <c r="BJ402">
        <v>12</v>
      </c>
      <c r="BK402">
        <v>1</v>
      </c>
      <c r="BN402">
        <v>5</v>
      </c>
      <c r="BO402">
        <v>10</v>
      </c>
      <c r="BX402">
        <v>1</v>
      </c>
      <c r="BY402">
        <v>1</v>
      </c>
      <c r="CF402">
        <v>12</v>
      </c>
      <c r="CH402">
        <f t="shared" si="42"/>
        <v>1</v>
      </c>
      <c r="CI402" s="1">
        <f t="shared" si="43"/>
        <v>0.5</v>
      </c>
      <c r="CJ402">
        <f t="shared" si="44"/>
        <v>0</v>
      </c>
      <c r="CK402">
        <f t="shared" si="45"/>
        <v>5</v>
      </c>
      <c r="CL402" s="1">
        <f t="shared" si="46"/>
        <v>5.5</v>
      </c>
      <c r="CM402" s="1">
        <f t="shared" si="47"/>
        <v>5.5</v>
      </c>
      <c r="CO402" t="str">
        <f>IF(H402&gt;Tolerances!$C$5, "High Sat", "Low Sat")</f>
        <v>High Sat</v>
      </c>
      <c r="CP402" t="str">
        <f>IF(CM402&lt;Tolerances!$D$5, "High EL", "Low EL")</f>
        <v>High EL</v>
      </c>
      <c r="CQ402" t="str">
        <f t="shared" si="48"/>
        <v>Loyalist</v>
      </c>
      <c r="CR402" t="b">
        <f>IF(AND(CM402&lt;Tolerances!$D$9,'Respondent data Original'!H677&gt;Tolerances!$C$9),"Enthusiast",IF(AND(CM402&gt;Tolerances!$D$10,'Respondent data Original'!H677&lt;Tolerances!$C$10),"Agitator"))</f>
        <v>0</v>
      </c>
    </row>
    <row r="403" spans="1:96">
      <c r="A403">
        <v>817</v>
      </c>
      <c r="B403" t="s">
        <v>70</v>
      </c>
      <c r="C403">
        <v>2</v>
      </c>
      <c r="D403">
        <v>2</v>
      </c>
      <c r="E403">
        <v>13</v>
      </c>
      <c r="F403">
        <v>1</v>
      </c>
      <c r="G403">
        <v>6</v>
      </c>
      <c r="H403">
        <v>6</v>
      </c>
      <c r="J403">
        <v>9</v>
      </c>
      <c r="L403">
        <v>8</v>
      </c>
      <c r="N403">
        <v>8</v>
      </c>
      <c r="P403">
        <v>6</v>
      </c>
      <c r="Q403">
        <v>2</v>
      </c>
      <c r="S403">
        <v>1</v>
      </c>
      <c r="T403">
        <v>2</v>
      </c>
      <c r="U403">
        <v>2</v>
      </c>
      <c r="V403">
        <v>2</v>
      </c>
      <c r="W403">
        <v>1</v>
      </c>
      <c r="X403">
        <v>3</v>
      </c>
      <c r="Y403">
        <v>2</v>
      </c>
      <c r="Z403">
        <v>1</v>
      </c>
      <c r="AA403">
        <v>2</v>
      </c>
      <c r="AB403">
        <v>2</v>
      </c>
      <c r="AC403">
        <v>2</v>
      </c>
      <c r="AD403">
        <v>5</v>
      </c>
      <c r="AE403">
        <v>2</v>
      </c>
      <c r="AF403">
        <v>1</v>
      </c>
      <c r="AG403">
        <v>3</v>
      </c>
      <c r="AI403">
        <v>2</v>
      </c>
      <c r="AJ403">
        <v>3</v>
      </c>
      <c r="AK403">
        <v>3</v>
      </c>
      <c r="AL403">
        <v>2</v>
      </c>
      <c r="AM403">
        <v>3</v>
      </c>
      <c r="AN403">
        <v>2</v>
      </c>
      <c r="AO403">
        <v>3</v>
      </c>
      <c r="AP403">
        <v>3</v>
      </c>
      <c r="AQ403">
        <v>3</v>
      </c>
      <c r="AR403">
        <v>3</v>
      </c>
      <c r="AS403">
        <v>3</v>
      </c>
      <c r="AT403">
        <v>3</v>
      </c>
      <c r="AU403">
        <v>2</v>
      </c>
      <c r="AV403">
        <v>1</v>
      </c>
      <c r="AW403">
        <v>11</v>
      </c>
      <c r="AX403">
        <v>4</v>
      </c>
      <c r="AY403">
        <v>10</v>
      </c>
      <c r="AZ403">
        <v>6</v>
      </c>
      <c r="BA403">
        <v>10</v>
      </c>
      <c r="BB403">
        <v>9</v>
      </c>
      <c r="BC403">
        <v>1</v>
      </c>
      <c r="BD403">
        <v>6</v>
      </c>
      <c r="BE403">
        <v>2</v>
      </c>
      <c r="BF403">
        <v>12</v>
      </c>
      <c r="BG403">
        <v>12</v>
      </c>
      <c r="BH403">
        <v>12</v>
      </c>
      <c r="BI403">
        <v>12</v>
      </c>
      <c r="BJ403">
        <v>12</v>
      </c>
      <c r="BK403">
        <v>1</v>
      </c>
      <c r="BL403">
        <v>5</v>
      </c>
      <c r="BM403">
        <v>3</v>
      </c>
      <c r="BN403">
        <v>3</v>
      </c>
      <c r="BO403">
        <v>4</v>
      </c>
      <c r="BP403">
        <v>2</v>
      </c>
      <c r="BQ403">
        <v>7</v>
      </c>
      <c r="BR403">
        <v>5</v>
      </c>
      <c r="BS403">
        <v>3</v>
      </c>
      <c r="BX403">
        <v>1</v>
      </c>
      <c r="BY403">
        <v>5</v>
      </c>
      <c r="BZ403">
        <v>6</v>
      </c>
      <c r="CA403">
        <v>1</v>
      </c>
      <c r="CB403">
        <v>2</v>
      </c>
      <c r="CC403">
        <v>4</v>
      </c>
      <c r="CF403">
        <v>14</v>
      </c>
      <c r="CH403">
        <f t="shared" si="42"/>
        <v>1</v>
      </c>
      <c r="CI403" s="1">
        <f t="shared" si="43"/>
        <v>3.2777777777777777</v>
      </c>
      <c r="CJ403">
        <f t="shared" si="44"/>
        <v>5</v>
      </c>
      <c r="CK403">
        <f t="shared" si="45"/>
        <v>1</v>
      </c>
      <c r="CL403" s="1">
        <f t="shared" si="46"/>
        <v>4.2777777777777777</v>
      </c>
      <c r="CM403" s="1">
        <f t="shared" si="47"/>
        <v>4.2777777777777777</v>
      </c>
      <c r="CO403" t="str">
        <f>IF(H403&gt;Tolerances!$C$15, "High Sat", "Low Sat")</f>
        <v>Low Sat</v>
      </c>
      <c r="CP403" t="str">
        <f>IF(CM403&lt;Tolerances!$D$15, "High EL", "Low EL")</f>
        <v>High EL</v>
      </c>
      <c r="CQ403" t="str">
        <f t="shared" si="48"/>
        <v>Hostage</v>
      </c>
      <c r="CR403" t="str">
        <f>IF(AND(CM403&lt;Tolerances!$D$19,'Respondent data Original'!H680&gt;Tolerances!$C$19),"Enthusiast",IF(AND(CM403&gt;Tolerances!$D$20,'Respondent data Original'!H680&lt;Tolerances!$C$20),"Agitator"))</f>
        <v>Enthusiast</v>
      </c>
    </row>
    <row r="404" spans="1:96">
      <c r="A404">
        <v>821</v>
      </c>
      <c r="B404" t="s">
        <v>70</v>
      </c>
      <c r="C404">
        <v>1</v>
      </c>
      <c r="D404">
        <v>2</v>
      </c>
      <c r="E404">
        <v>13</v>
      </c>
      <c r="F404">
        <v>1</v>
      </c>
      <c r="G404">
        <v>2</v>
      </c>
      <c r="H404">
        <v>7</v>
      </c>
      <c r="J404">
        <v>7</v>
      </c>
      <c r="L404">
        <v>7</v>
      </c>
      <c r="N404">
        <v>6</v>
      </c>
      <c r="P404">
        <v>4</v>
      </c>
      <c r="Q404">
        <v>3</v>
      </c>
      <c r="R404">
        <v>3</v>
      </c>
      <c r="S404">
        <v>3</v>
      </c>
      <c r="T404">
        <v>3</v>
      </c>
      <c r="U404">
        <v>3</v>
      </c>
      <c r="V404">
        <v>3</v>
      </c>
      <c r="W404">
        <v>4</v>
      </c>
      <c r="X404">
        <v>3</v>
      </c>
      <c r="Y404">
        <v>3</v>
      </c>
      <c r="Z404">
        <v>2</v>
      </c>
      <c r="AA404">
        <v>3</v>
      </c>
      <c r="AB404">
        <v>3</v>
      </c>
      <c r="AC404">
        <v>3</v>
      </c>
      <c r="AD404">
        <v>3</v>
      </c>
      <c r="AE404">
        <v>3</v>
      </c>
      <c r="AF404">
        <v>5</v>
      </c>
      <c r="AG404">
        <v>2</v>
      </c>
      <c r="AH404">
        <v>3</v>
      </c>
      <c r="AI404">
        <v>3</v>
      </c>
      <c r="AJ404">
        <v>3</v>
      </c>
      <c r="AK404">
        <v>2</v>
      </c>
      <c r="AL404">
        <v>2</v>
      </c>
      <c r="AM404">
        <v>3</v>
      </c>
      <c r="AN404">
        <v>3</v>
      </c>
      <c r="AO404">
        <v>3</v>
      </c>
      <c r="AP404">
        <v>3</v>
      </c>
      <c r="AQ404">
        <v>2</v>
      </c>
      <c r="AR404">
        <v>2</v>
      </c>
      <c r="AS404">
        <v>3</v>
      </c>
      <c r="AT404">
        <v>3</v>
      </c>
      <c r="AU404">
        <v>3</v>
      </c>
      <c r="AV404">
        <v>1</v>
      </c>
      <c r="AW404">
        <v>6</v>
      </c>
      <c r="AX404">
        <v>6</v>
      </c>
      <c r="AY404">
        <v>7</v>
      </c>
      <c r="AZ404">
        <v>3</v>
      </c>
      <c r="BA404">
        <v>6</v>
      </c>
      <c r="BB404">
        <v>6</v>
      </c>
      <c r="BC404">
        <v>5</v>
      </c>
      <c r="BD404">
        <v>5</v>
      </c>
      <c r="BE404">
        <v>4</v>
      </c>
      <c r="BF404">
        <v>4</v>
      </c>
      <c r="BG404">
        <v>7</v>
      </c>
      <c r="BH404">
        <v>6</v>
      </c>
      <c r="BI404">
        <v>5</v>
      </c>
      <c r="BJ404">
        <v>8</v>
      </c>
      <c r="BK404">
        <v>1</v>
      </c>
      <c r="BL404">
        <v>3</v>
      </c>
      <c r="BM404">
        <v>3</v>
      </c>
      <c r="BN404">
        <v>2</v>
      </c>
      <c r="BO404">
        <v>5</v>
      </c>
      <c r="BX404">
        <v>2</v>
      </c>
      <c r="CF404">
        <v>14</v>
      </c>
      <c r="CH404">
        <f t="shared" si="42"/>
        <v>2</v>
      </c>
      <c r="CI404" s="1">
        <f t="shared" si="43"/>
        <v>2.6666666666666665</v>
      </c>
      <c r="CJ404">
        <f t="shared" si="44"/>
        <v>3</v>
      </c>
      <c r="CK404">
        <f t="shared" si="45"/>
        <v>3</v>
      </c>
      <c r="CL404" s="1">
        <f t="shared" si="46"/>
        <v>5.6666666666666661</v>
      </c>
      <c r="CM404" s="1">
        <f t="shared" si="47"/>
        <v>11.333333333333332</v>
      </c>
      <c r="CO404" t="str">
        <f>IF(H404&gt;Tolerances!$C$5, "High Sat", "Low Sat")</f>
        <v>Low Sat</v>
      </c>
      <c r="CP404" t="str">
        <f>IF(CM404&lt;Tolerances!$D$5, "High EL", "Low EL")</f>
        <v>Low EL</v>
      </c>
      <c r="CQ404" t="str">
        <f t="shared" si="48"/>
        <v>Defector</v>
      </c>
      <c r="CR404" t="b">
        <f>IF(AND(CM404&lt;Tolerances!$D$9,'Respondent data Original'!H681&gt;Tolerances!$C$9),"Enthusiast",IF(AND(CM404&gt;Tolerances!$D$10,'Respondent data Original'!H681&lt;Tolerances!$C$10),"Agitator"))</f>
        <v>0</v>
      </c>
    </row>
    <row r="405" spans="1:96">
      <c r="A405">
        <v>797</v>
      </c>
      <c r="B405" t="s">
        <v>70</v>
      </c>
      <c r="C405">
        <v>2</v>
      </c>
      <c r="D405">
        <v>2</v>
      </c>
      <c r="E405">
        <v>13</v>
      </c>
      <c r="F405">
        <v>2</v>
      </c>
      <c r="G405">
        <v>4</v>
      </c>
      <c r="H405">
        <v>11</v>
      </c>
      <c r="J405">
        <v>11</v>
      </c>
      <c r="L405">
        <v>11</v>
      </c>
      <c r="O405">
        <v>1</v>
      </c>
      <c r="P405">
        <v>6</v>
      </c>
      <c r="Q405">
        <v>2</v>
      </c>
      <c r="R405">
        <v>2</v>
      </c>
      <c r="S405">
        <v>1</v>
      </c>
      <c r="T405">
        <v>3</v>
      </c>
      <c r="U405">
        <v>2</v>
      </c>
      <c r="V405">
        <v>1</v>
      </c>
      <c r="W405">
        <v>2</v>
      </c>
      <c r="X405">
        <v>1</v>
      </c>
      <c r="Y405">
        <v>1</v>
      </c>
      <c r="Z405">
        <v>1</v>
      </c>
      <c r="AA405">
        <v>1</v>
      </c>
      <c r="AB405">
        <v>2</v>
      </c>
      <c r="AC405">
        <v>2</v>
      </c>
      <c r="AE405">
        <v>2</v>
      </c>
      <c r="AF405">
        <v>1</v>
      </c>
      <c r="AG405">
        <v>1</v>
      </c>
      <c r="AH405">
        <v>1</v>
      </c>
      <c r="AI405">
        <v>1</v>
      </c>
      <c r="AJ405">
        <v>2</v>
      </c>
      <c r="AK405">
        <v>2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U405">
        <v>1</v>
      </c>
      <c r="AV405">
        <v>1</v>
      </c>
      <c r="AW405">
        <v>3</v>
      </c>
      <c r="AX405">
        <v>3</v>
      </c>
      <c r="AY405">
        <v>3</v>
      </c>
      <c r="AZ405">
        <v>6</v>
      </c>
      <c r="BA405">
        <v>3</v>
      </c>
      <c r="BB405">
        <v>5</v>
      </c>
      <c r="BC405">
        <v>3</v>
      </c>
      <c r="BD405">
        <v>6</v>
      </c>
      <c r="BE405">
        <v>1</v>
      </c>
      <c r="BF405">
        <v>12</v>
      </c>
      <c r="BG405">
        <v>2</v>
      </c>
      <c r="BH405">
        <v>12</v>
      </c>
      <c r="BI405">
        <v>12</v>
      </c>
      <c r="BJ405">
        <v>12</v>
      </c>
      <c r="BK405">
        <v>1</v>
      </c>
      <c r="BL405">
        <v>5</v>
      </c>
      <c r="BM405">
        <v>5</v>
      </c>
      <c r="BN405">
        <v>5</v>
      </c>
      <c r="BO405">
        <v>10</v>
      </c>
      <c r="BX405">
        <v>1</v>
      </c>
      <c r="BY405">
        <v>5</v>
      </c>
      <c r="BZ405">
        <v>6</v>
      </c>
      <c r="CF405">
        <v>21</v>
      </c>
      <c r="CH405">
        <f t="shared" si="42"/>
        <v>1</v>
      </c>
      <c r="CI405" s="1">
        <f t="shared" si="43"/>
        <v>1.8333333333333333</v>
      </c>
      <c r="CJ405">
        <f t="shared" si="44"/>
        <v>5</v>
      </c>
      <c r="CK405">
        <f t="shared" si="45"/>
        <v>1</v>
      </c>
      <c r="CL405" s="1">
        <f t="shared" si="46"/>
        <v>2.833333333333333</v>
      </c>
      <c r="CM405" s="1">
        <f t="shared" si="47"/>
        <v>2.833333333333333</v>
      </c>
      <c r="CO405" t="str">
        <f>IF(H405&gt;Tolerances!$C$15, "High Sat", "Low Sat")</f>
        <v>High Sat</v>
      </c>
      <c r="CP405" t="str">
        <f>IF(CM405&lt;Tolerances!$D$15, "High EL", "Low EL")</f>
        <v>High EL</v>
      </c>
      <c r="CQ405" t="str">
        <f t="shared" si="48"/>
        <v>Loyalist</v>
      </c>
      <c r="CR405" t="b">
        <f>IF(AND(CM405&lt;Tolerances!$D$19,'Respondent data Original'!H686&gt;Tolerances!$C$19),"Enthusiast",IF(AND(CM405&gt;Tolerances!$D$20,'Respondent data Original'!H686&lt;Tolerances!$C$20),"Agitator"))</f>
        <v>0</v>
      </c>
    </row>
    <row r="406" spans="1:96">
      <c r="A406">
        <v>802</v>
      </c>
      <c r="B406" t="s">
        <v>70</v>
      </c>
      <c r="C406">
        <v>4</v>
      </c>
      <c r="D406">
        <v>2</v>
      </c>
      <c r="E406">
        <v>13</v>
      </c>
      <c r="F406">
        <v>2</v>
      </c>
      <c r="G406">
        <v>6</v>
      </c>
      <c r="H406">
        <v>9</v>
      </c>
      <c r="J406">
        <v>9</v>
      </c>
      <c r="L406">
        <v>9</v>
      </c>
      <c r="N406">
        <v>9</v>
      </c>
      <c r="P406">
        <v>6</v>
      </c>
      <c r="Q406">
        <v>1</v>
      </c>
      <c r="R406">
        <v>1</v>
      </c>
      <c r="S406">
        <v>2</v>
      </c>
      <c r="T406">
        <v>1</v>
      </c>
      <c r="U406">
        <v>2</v>
      </c>
      <c r="V406">
        <v>2</v>
      </c>
      <c r="W406">
        <v>2</v>
      </c>
      <c r="X406">
        <v>1</v>
      </c>
      <c r="Y406">
        <v>2</v>
      </c>
      <c r="Z406">
        <v>2</v>
      </c>
      <c r="AA406">
        <v>2</v>
      </c>
      <c r="AB406">
        <v>1</v>
      </c>
      <c r="AC406">
        <v>3</v>
      </c>
      <c r="AD406">
        <v>3</v>
      </c>
      <c r="AE406">
        <v>3</v>
      </c>
      <c r="AF406">
        <v>6</v>
      </c>
      <c r="AG406">
        <v>3</v>
      </c>
      <c r="AH406">
        <v>1</v>
      </c>
      <c r="AI406">
        <v>3</v>
      </c>
      <c r="AJ406">
        <v>2</v>
      </c>
      <c r="AK406">
        <v>3</v>
      </c>
      <c r="AL406">
        <v>2</v>
      </c>
      <c r="AM406">
        <v>2</v>
      </c>
      <c r="AN406">
        <v>2</v>
      </c>
      <c r="AO406">
        <v>3</v>
      </c>
      <c r="AP406">
        <v>3</v>
      </c>
      <c r="AQ406">
        <v>2</v>
      </c>
      <c r="AR406">
        <v>3</v>
      </c>
      <c r="AS406">
        <v>3</v>
      </c>
      <c r="AT406">
        <v>3</v>
      </c>
      <c r="AU406">
        <v>3</v>
      </c>
      <c r="AV406">
        <v>1</v>
      </c>
      <c r="AW406">
        <v>9</v>
      </c>
      <c r="AX406">
        <v>11</v>
      </c>
      <c r="AY406">
        <v>9</v>
      </c>
      <c r="AZ406">
        <v>11</v>
      </c>
      <c r="BA406">
        <v>6</v>
      </c>
      <c r="BB406">
        <v>3</v>
      </c>
      <c r="BC406">
        <v>6</v>
      </c>
      <c r="BD406">
        <v>11</v>
      </c>
      <c r="BE406">
        <v>6</v>
      </c>
      <c r="BF406">
        <v>3</v>
      </c>
      <c r="BG406">
        <v>3</v>
      </c>
      <c r="BH406">
        <v>6</v>
      </c>
      <c r="BI406">
        <v>12</v>
      </c>
      <c r="BJ406">
        <v>12</v>
      </c>
      <c r="BK406">
        <v>4</v>
      </c>
      <c r="BL406">
        <v>2</v>
      </c>
      <c r="BM406">
        <v>2</v>
      </c>
      <c r="BN406">
        <v>2</v>
      </c>
      <c r="BO406">
        <v>3</v>
      </c>
      <c r="BP406">
        <v>5</v>
      </c>
      <c r="BQ406">
        <v>7</v>
      </c>
      <c r="BR406">
        <v>4</v>
      </c>
      <c r="BS406">
        <v>6</v>
      </c>
      <c r="BX406">
        <v>2</v>
      </c>
      <c r="CF406">
        <v>13</v>
      </c>
      <c r="CH406">
        <f t="shared" si="42"/>
        <v>2</v>
      </c>
      <c r="CI406" s="1">
        <f t="shared" si="43"/>
        <v>4</v>
      </c>
      <c r="CJ406">
        <f t="shared" si="44"/>
        <v>2</v>
      </c>
      <c r="CK406">
        <f t="shared" si="45"/>
        <v>4</v>
      </c>
      <c r="CL406" s="1">
        <f t="shared" si="46"/>
        <v>8</v>
      </c>
      <c r="CM406" s="1">
        <f t="shared" si="47"/>
        <v>16</v>
      </c>
      <c r="CO406" t="str">
        <f>IF(H406&gt;Tolerances!$C$15, "High Sat", "Low Sat")</f>
        <v>High Sat</v>
      </c>
      <c r="CP406" t="str">
        <f>IF(CM406&lt;Tolerances!$D$15, "High EL", "Low EL")</f>
        <v>Low EL</v>
      </c>
      <c r="CQ406" t="str">
        <f t="shared" si="48"/>
        <v>Mercenary</v>
      </c>
      <c r="CR406" t="b">
        <f>IF(AND(CM406&lt;Tolerances!$D$19,'Respondent data Original'!H690&gt;Tolerances!$C$19),"Enthusiast",IF(AND(CM406&gt;Tolerances!$D$20,'Respondent data Original'!H690&lt;Tolerances!$C$20),"Agitator"))</f>
        <v>0</v>
      </c>
    </row>
    <row r="407" spans="1:96">
      <c r="A407">
        <v>823</v>
      </c>
      <c r="B407" t="s">
        <v>70</v>
      </c>
      <c r="C407">
        <v>2</v>
      </c>
      <c r="D407">
        <v>2</v>
      </c>
      <c r="E407">
        <v>13</v>
      </c>
      <c r="F407">
        <v>2</v>
      </c>
      <c r="G407">
        <v>4</v>
      </c>
      <c r="H407">
        <v>8</v>
      </c>
      <c r="J407">
        <v>7</v>
      </c>
      <c r="L407">
        <v>7</v>
      </c>
      <c r="N407">
        <v>6</v>
      </c>
      <c r="P407">
        <v>5</v>
      </c>
      <c r="Q407">
        <v>2</v>
      </c>
      <c r="R407">
        <v>2</v>
      </c>
      <c r="S407">
        <v>1</v>
      </c>
      <c r="T407">
        <v>2</v>
      </c>
      <c r="U407">
        <v>2</v>
      </c>
      <c r="V407">
        <v>2</v>
      </c>
      <c r="W407">
        <v>3</v>
      </c>
      <c r="X407">
        <v>2</v>
      </c>
      <c r="Y407">
        <v>2</v>
      </c>
      <c r="Z407">
        <v>3</v>
      </c>
      <c r="AA407">
        <v>2</v>
      </c>
      <c r="AB407">
        <v>2</v>
      </c>
      <c r="AC407">
        <v>3</v>
      </c>
      <c r="AD407">
        <v>3</v>
      </c>
      <c r="AE407">
        <v>3</v>
      </c>
      <c r="AF407">
        <v>7</v>
      </c>
      <c r="AG407">
        <v>3</v>
      </c>
      <c r="AH407">
        <v>2</v>
      </c>
      <c r="AI407">
        <v>2</v>
      </c>
      <c r="AJ407">
        <v>2</v>
      </c>
      <c r="AK407">
        <v>2</v>
      </c>
      <c r="AL407">
        <v>2</v>
      </c>
      <c r="AM407">
        <v>3</v>
      </c>
      <c r="AN407">
        <v>2</v>
      </c>
      <c r="AO407">
        <v>2</v>
      </c>
      <c r="AP407">
        <v>3</v>
      </c>
      <c r="AQ407">
        <v>2</v>
      </c>
      <c r="AR407">
        <v>3</v>
      </c>
      <c r="AS407">
        <v>3</v>
      </c>
      <c r="AT407">
        <v>3</v>
      </c>
      <c r="AU407">
        <v>3</v>
      </c>
      <c r="AV407">
        <v>2</v>
      </c>
      <c r="AW407">
        <v>8</v>
      </c>
      <c r="AX407">
        <v>8</v>
      </c>
      <c r="AY407">
        <v>8</v>
      </c>
      <c r="AZ407">
        <v>4</v>
      </c>
      <c r="BA407">
        <v>9</v>
      </c>
      <c r="BB407">
        <v>3</v>
      </c>
      <c r="BC407">
        <v>4</v>
      </c>
      <c r="BD407">
        <v>10</v>
      </c>
      <c r="BE407">
        <v>1</v>
      </c>
      <c r="BF407">
        <v>4</v>
      </c>
      <c r="BG407">
        <v>3</v>
      </c>
      <c r="BH407">
        <v>12</v>
      </c>
      <c r="BI407">
        <v>12</v>
      </c>
      <c r="BJ407">
        <v>12</v>
      </c>
      <c r="BK407">
        <v>2</v>
      </c>
      <c r="BL407">
        <v>4</v>
      </c>
      <c r="BM407">
        <v>4</v>
      </c>
      <c r="BN407">
        <v>3</v>
      </c>
      <c r="BO407">
        <v>4</v>
      </c>
      <c r="BX407">
        <v>2</v>
      </c>
      <c r="CF407">
        <v>18</v>
      </c>
      <c r="CH407">
        <f t="shared" si="42"/>
        <v>2</v>
      </c>
      <c r="CI407" s="1">
        <f t="shared" si="43"/>
        <v>3.0555555555555554</v>
      </c>
      <c r="CJ407">
        <f t="shared" si="44"/>
        <v>4</v>
      </c>
      <c r="CK407">
        <f t="shared" si="45"/>
        <v>2</v>
      </c>
      <c r="CL407" s="1">
        <f t="shared" si="46"/>
        <v>5.0555555555555554</v>
      </c>
      <c r="CM407" s="1">
        <f t="shared" si="47"/>
        <v>10.111111111111111</v>
      </c>
      <c r="CO407" t="str">
        <f>IF(H407&gt;Tolerances!$C$5, "High Sat", "Low Sat")</f>
        <v>High Sat</v>
      </c>
      <c r="CP407" t="str">
        <f>IF(CM407&lt;Tolerances!$D$5, "High EL", "Low EL")</f>
        <v>High EL</v>
      </c>
      <c r="CQ407" t="str">
        <f t="shared" si="48"/>
        <v>Loyalist</v>
      </c>
      <c r="CR407" t="b">
        <f>IF(AND(CM407&lt;Tolerances!$D$9,'Respondent data Original'!H702&gt;Tolerances!$C$9),"Enthusiast",IF(AND(CM407&gt;Tolerances!$D$10,'Respondent data Original'!H702&lt;Tolerances!$C$10),"Agitator"))</f>
        <v>0</v>
      </c>
    </row>
    <row r="408" spans="1:96">
      <c r="A408">
        <v>832</v>
      </c>
      <c r="B408" t="s">
        <v>70</v>
      </c>
      <c r="C408">
        <v>2</v>
      </c>
      <c r="D408">
        <v>2</v>
      </c>
      <c r="E408">
        <v>13</v>
      </c>
      <c r="F408">
        <v>2</v>
      </c>
      <c r="G408">
        <v>1</v>
      </c>
      <c r="H408">
        <v>9</v>
      </c>
      <c r="J408">
        <v>9</v>
      </c>
      <c r="L408">
        <v>10</v>
      </c>
      <c r="N408">
        <v>9</v>
      </c>
      <c r="P408">
        <v>3</v>
      </c>
      <c r="Q408">
        <v>5</v>
      </c>
      <c r="R408">
        <v>3</v>
      </c>
      <c r="S408">
        <v>3</v>
      </c>
      <c r="T408">
        <v>2</v>
      </c>
      <c r="U408">
        <v>3</v>
      </c>
      <c r="V408">
        <v>4</v>
      </c>
      <c r="W408">
        <v>3</v>
      </c>
      <c r="X408">
        <v>5</v>
      </c>
      <c r="Y408">
        <v>3</v>
      </c>
      <c r="Z408">
        <v>4</v>
      </c>
      <c r="AA408">
        <v>3</v>
      </c>
      <c r="AB408">
        <v>2</v>
      </c>
      <c r="AC408">
        <v>4</v>
      </c>
      <c r="AD408">
        <v>2</v>
      </c>
      <c r="AE408">
        <v>4</v>
      </c>
      <c r="AF408">
        <v>9</v>
      </c>
      <c r="AG408">
        <v>4</v>
      </c>
      <c r="AH408">
        <v>2</v>
      </c>
      <c r="AI408">
        <v>4</v>
      </c>
      <c r="AJ408">
        <v>3</v>
      </c>
      <c r="AK408">
        <v>3</v>
      </c>
      <c r="AL408">
        <v>2</v>
      </c>
      <c r="AM408">
        <v>3</v>
      </c>
      <c r="AN408">
        <v>3</v>
      </c>
      <c r="AO408">
        <v>2</v>
      </c>
      <c r="AP408">
        <v>3</v>
      </c>
      <c r="AQ408">
        <v>4</v>
      </c>
      <c r="AR408">
        <v>3</v>
      </c>
      <c r="AS408">
        <v>4</v>
      </c>
      <c r="AT408">
        <v>3</v>
      </c>
      <c r="AU408">
        <v>3</v>
      </c>
      <c r="AV408">
        <v>1</v>
      </c>
      <c r="AW408">
        <v>7</v>
      </c>
      <c r="AX408">
        <v>7</v>
      </c>
      <c r="AY408">
        <v>4</v>
      </c>
      <c r="AZ408">
        <v>6</v>
      </c>
      <c r="BA408">
        <v>8</v>
      </c>
      <c r="BB408">
        <v>5</v>
      </c>
      <c r="BC408">
        <v>8</v>
      </c>
      <c r="BD408">
        <v>6</v>
      </c>
      <c r="BE408">
        <v>7</v>
      </c>
      <c r="BF408">
        <v>5</v>
      </c>
      <c r="BG408">
        <v>7</v>
      </c>
      <c r="BH408">
        <v>6</v>
      </c>
      <c r="BI408">
        <v>5</v>
      </c>
      <c r="BJ408">
        <v>7</v>
      </c>
      <c r="BK408">
        <v>3</v>
      </c>
      <c r="BL408">
        <v>3</v>
      </c>
      <c r="BM408">
        <v>2</v>
      </c>
      <c r="BN408">
        <v>2</v>
      </c>
      <c r="BO408">
        <v>1</v>
      </c>
      <c r="BX408">
        <v>2</v>
      </c>
      <c r="CF408">
        <v>16</v>
      </c>
      <c r="CH408">
        <f t="shared" si="42"/>
        <v>2</v>
      </c>
      <c r="CI408" s="1">
        <f t="shared" si="43"/>
        <v>3.2222222222222223</v>
      </c>
      <c r="CJ408">
        <f t="shared" si="44"/>
        <v>3</v>
      </c>
      <c r="CK408">
        <f t="shared" si="45"/>
        <v>3</v>
      </c>
      <c r="CL408" s="1">
        <f t="shared" si="46"/>
        <v>6.2222222222222223</v>
      </c>
      <c r="CM408" s="1">
        <f t="shared" si="47"/>
        <v>12.444444444444445</v>
      </c>
      <c r="CO408" t="str">
        <f>IF(H408&gt;Tolerances!$C$15, "High Sat", "Low Sat")</f>
        <v>High Sat</v>
      </c>
      <c r="CP408" t="str">
        <f>IF(CM408&lt;Tolerances!$D$15, "High EL", "Low EL")</f>
        <v>Low EL</v>
      </c>
      <c r="CQ408" t="str">
        <f t="shared" si="48"/>
        <v>Mercenary</v>
      </c>
      <c r="CR408" t="b">
        <f>IF(AND(CM408&lt;Tolerances!$D$19,'Respondent data Original'!H707&gt;Tolerances!$C$19),"Enthusiast",IF(AND(CM408&gt;Tolerances!$D$20,'Respondent data Original'!H707&lt;Tolerances!$C$20),"Agitator"))</f>
        <v>0</v>
      </c>
    </row>
    <row r="409" spans="1:96">
      <c r="A409">
        <v>836</v>
      </c>
      <c r="B409" t="s">
        <v>70</v>
      </c>
      <c r="C409">
        <v>3</v>
      </c>
      <c r="D409">
        <v>1</v>
      </c>
      <c r="E409">
        <v>13</v>
      </c>
      <c r="F409">
        <v>2</v>
      </c>
      <c r="G409">
        <v>6</v>
      </c>
      <c r="H409">
        <v>9</v>
      </c>
      <c r="J409">
        <v>10</v>
      </c>
      <c r="L409">
        <v>9</v>
      </c>
      <c r="N409">
        <v>8</v>
      </c>
      <c r="P409">
        <v>6</v>
      </c>
      <c r="Q409">
        <v>2</v>
      </c>
      <c r="R409">
        <v>1</v>
      </c>
      <c r="S409">
        <v>2</v>
      </c>
      <c r="T409">
        <v>2</v>
      </c>
      <c r="U409">
        <v>2</v>
      </c>
      <c r="V409">
        <v>2</v>
      </c>
      <c r="W409">
        <v>2</v>
      </c>
      <c r="X409">
        <v>2</v>
      </c>
      <c r="Y409">
        <v>2</v>
      </c>
      <c r="Z409">
        <v>3</v>
      </c>
      <c r="AA409">
        <v>2</v>
      </c>
      <c r="AB409">
        <v>2</v>
      </c>
      <c r="AC409">
        <v>2</v>
      </c>
      <c r="AD409">
        <v>2</v>
      </c>
      <c r="AE409">
        <v>2</v>
      </c>
      <c r="AF409">
        <v>2</v>
      </c>
      <c r="AG409">
        <v>2</v>
      </c>
      <c r="AH409">
        <v>1</v>
      </c>
      <c r="AI409">
        <v>2</v>
      </c>
      <c r="AJ409">
        <v>2</v>
      </c>
      <c r="AK409">
        <v>2</v>
      </c>
      <c r="AL409">
        <v>2</v>
      </c>
      <c r="AM409">
        <v>2</v>
      </c>
      <c r="AN409">
        <v>2</v>
      </c>
      <c r="AO409">
        <v>2</v>
      </c>
      <c r="AP409">
        <v>2</v>
      </c>
      <c r="AQ409">
        <v>2</v>
      </c>
      <c r="AR409">
        <v>2</v>
      </c>
      <c r="AS409">
        <v>2</v>
      </c>
      <c r="AT409">
        <v>2</v>
      </c>
      <c r="AU409">
        <v>2</v>
      </c>
      <c r="AV409">
        <v>1</v>
      </c>
      <c r="AW409">
        <v>6</v>
      </c>
      <c r="AX409">
        <v>5</v>
      </c>
      <c r="AY409">
        <v>8</v>
      </c>
      <c r="AZ409">
        <v>6</v>
      </c>
      <c r="BA409">
        <v>6</v>
      </c>
      <c r="BB409">
        <v>6</v>
      </c>
      <c r="BC409">
        <v>6</v>
      </c>
      <c r="BD409">
        <v>6</v>
      </c>
      <c r="BE409">
        <v>6</v>
      </c>
      <c r="BF409">
        <v>1</v>
      </c>
      <c r="BG409">
        <v>1</v>
      </c>
      <c r="BH409">
        <v>2</v>
      </c>
      <c r="BI409">
        <v>2</v>
      </c>
      <c r="BJ409">
        <v>2</v>
      </c>
      <c r="BK409">
        <v>3</v>
      </c>
      <c r="BL409">
        <v>5</v>
      </c>
      <c r="BM409">
        <v>5</v>
      </c>
      <c r="BN409">
        <v>5</v>
      </c>
      <c r="BO409">
        <v>10</v>
      </c>
      <c r="BX409">
        <v>1</v>
      </c>
      <c r="BY409">
        <v>2</v>
      </c>
      <c r="CF409">
        <v>14</v>
      </c>
      <c r="CH409">
        <f t="shared" si="42"/>
        <v>1</v>
      </c>
      <c r="CI409" s="1">
        <f t="shared" si="43"/>
        <v>3.0555555555555554</v>
      </c>
      <c r="CJ409">
        <f t="shared" si="44"/>
        <v>5</v>
      </c>
      <c r="CK409">
        <f t="shared" si="45"/>
        <v>1</v>
      </c>
      <c r="CL409" s="1">
        <f t="shared" si="46"/>
        <v>4.0555555555555554</v>
      </c>
      <c r="CM409" s="1">
        <f t="shared" si="47"/>
        <v>4.0555555555555554</v>
      </c>
      <c r="CO409" t="str">
        <f>IF(H409&gt;Tolerances!$C$5, "High Sat", "Low Sat")</f>
        <v>High Sat</v>
      </c>
      <c r="CP409" t="str">
        <f>IF(CM409&lt;Tolerances!$D$5, "High EL", "Low EL")</f>
        <v>High EL</v>
      </c>
      <c r="CQ409" t="str">
        <f t="shared" si="48"/>
        <v>Loyalist</v>
      </c>
      <c r="CR409" t="b">
        <f>IF(AND(CM409&lt;Tolerances!$D$9,'Respondent data Original'!H708&gt;Tolerances!$C$9),"Enthusiast",IF(AND(CM409&gt;Tolerances!$D$10,'Respondent data Original'!H708&lt;Tolerances!$C$10),"Agitator"))</f>
        <v>0</v>
      </c>
    </row>
    <row r="410" spans="1:96">
      <c r="A410">
        <v>844</v>
      </c>
      <c r="B410" t="s">
        <v>70</v>
      </c>
      <c r="C410">
        <v>2</v>
      </c>
      <c r="D410">
        <v>2</v>
      </c>
      <c r="E410">
        <v>13</v>
      </c>
      <c r="F410">
        <v>2</v>
      </c>
      <c r="G410">
        <v>6</v>
      </c>
      <c r="H410">
        <v>11</v>
      </c>
      <c r="J410">
        <v>10</v>
      </c>
      <c r="L410">
        <v>10</v>
      </c>
      <c r="N410">
        <v>10</v>
      </c>
      <c r="P410">
        <v>6</v>
      </c>
      <c r="Q410">
        <v>1</v>
      </c>
      <c r="R410">
        <v>1</v>
      </c>
      <c r="S410">
        <v>2</v>
      </c>
      <c r="T410">
        <v>2</v>
      </c>
      <c r="U410">
        <v>2</v>
      </c>
      <c r="V410">
        <v>1</v>
      </c>
      <c r="W410">
        <v>1</v>
      </c>
      <c r="X410">
        <v>1</v>
      </c>
      <c r="Y410">
        <v>1</v>
      </c>
      <c r="Z410">
        <v>3</v>
      </c>
      <c r="AA410">
        <v>1</v>
      </c>
      <c r="AB410">
        <v>1</v>
      </c>
      <c r="AC410">
        <v>3</v>
      </c>
      <c r="AD410">
        <v>4</v>
      </c>
      <c r="AE410">
        <v>1</v>
      </c>
      <c r="AF410">
        <v>3</v>
      </c>
      <c r="AG410">
        <v>3</v>
      </c>
      <c r="AH410">
        <v>1</v>
      </c>
      <c r="AI410">
        <v>3</v>
      </c>
      <c r="AJ410">
        <v>1</v>
      </c>
      <c r="AK410">
        <v>3</v>
      </c>
      <c r="AL410">
        <v>2</v>
      </c>
      <c r="AM410">
        <v>2</v>
      </c>
      <c r="AN410">
        <v>2</v>
      </c>
      <c r="AO410">
        <v>3</v>
      </c>
      <c r="AP410">
        <v>2</v>
      </c>
      <c r="AQ410">
        <v>1</v>
      </c>
      <c r="AR410">
        <v>1</v>
      </c>
      <c r="AS410">
        <v>3</v>
      </c>
      <c r="AT410">
        <v>3</v>
      </c>
      <c r="AU410">
        <v>2</v>
      </c>
      <c r="AV410">
        <v>1</v>
      </c>
      <c r="AW410">
        <v>7</v>
      </c>
      <c r="AX410">
        <v>7</v>
      </c>
      <c r="AY410">
        <v>9</v>
      </c>
      <c r="AZ410">
        <v>6</v>
      </c>
      <c r="BA410">
        <v>8</v>
      </c>
      <c r="BB410">
        <v>4</v>
      </c>
      <c r="BC410">
        <v>7</v>
      </c>
      <c r="BD410">
        <v>10</v>
      </c>
      <c r="BE410">
        <v>1</v>
      </c>
      <c r="BF410">
        <v>5</v>
      </c>
      <c r="BG410">
        <v>3</v>
      </c>
      <c r="BH410">
        <v>8</v>
      </c>
      <c r="BI410">
        <v>8</v>
      </c>
      <c r="BJ410">
        <v>8</v>
      </c>
      <c r="BK410">
        <v>6</v>
      </c>
      <c r="BL410">
        <v>5</v>
      </c>
      <c r="BM410">
        <v>4</v>
      </c>
      <c r="BN410">
        <v>4</v>
      </c>
      <c r="BO410">
        <v>6</v>
      </c>
      <c r="BP410">
        <v>5</v>
      </c>
      <c r="BQ410">
        <v>4</v>
      </c>
      <c r="BR410">
        <v>3</v>
      </c>
      <c r="BX410">
        <v>1</v>
      </c>
      <c r="BY410">
        <v>4</v>
      </c>
      <c r="BZ410">
        <v>1</v>
      </c>
      <c r="CA410">
        <v>2</v>
      </c>
      <c r="CB410">
        <v>6</v>
      </c>
      <c r="CF410">
        <v>14</v>
      </c>
      <c r="CH410">
        <f t="shared" si="42"/>
        <v>1</v>
      </c>
      <c r="CI410" s="1">
        <f t="shared" si="43"/>
        <v>3.2777777777777777</v>
      </c>
      <c r="CJ410">
        <f t="shared" si="44"/>
        <v>5</v>
      </c>
      <c r="CK410">
        <f t="shared" si="45"/>
        <v>1</v>
      </c>
      <c r="CL410" s="1">
        <f t="shared" si="46"/>
        <v>4.2777777777777777</v>
      </c>
      <c r="CM410" s="1">
        <f t="shared" si="47"/>
        <v>4.2777777777777777</v>
      </c>
      <c r="CO410" t="str">
        <f>IF(H410&gt;Tolerances!$C$5, "High Sat", "Low Sat")</f>
        <v>High Sat</v>
      </c>
      <c r="CP410" t="str">
        <f>IF(CM410&lt;Tolerances!$D$5, "High EL", "Low EL")</f>
        <v>High EL</v>
      </c>
      <c r="CQ410" t="str">
        <f t="shared" si="48"/>
        <v>Loyalist</v>
      </c>
      <c r="CR410" t="b">
        <f>IF(AND(CM410&lt;Tolerances!$D$9,'Respondent data Original'!H711&gt;Tolerances!$C$9),"Enthusiast",IF(AND(CM410&gt;Tolerances!$D$10,'Respondent data Original'!H711&lt;Tolerances!$C$10),"Agitator"))</f>
        <v>0</v>
      </c>
    </row>
    <row r="411" spans="1:96">
      <c r="A411">
        <v>918</v>
      </c>
      <c r="B411" t="s">
        <v>70</v>
      </c>
      <c r="C411">
        <v>4</v>
      </c>
      <c r="D411">
        <v>2</v>
      </c>
      <c r="E411">
        <v>13</v>
      </c>
      <c r="F411">
        <v>1</v>
      </c>
      <c r="G411">
        <v>1</v>
      </c>
      <c r="H411">
        <v>9</v>
      </c>
      <c r="J411">
        <v>7</v>
      </c>
      <c r="L411">
        <v>8</v>
      </c>
      <c r="N411">
        <v>8</v>
      </c>
      <c r="P411">
        <v>6</v>
      </c>
      <c r="Q411">
        <v>1</v>
      </c>
      <c r="R411">
        <v>4</v>
      </c>
      <c r="S411">
        <v>2</v>
      </c>
      <c r="T411">
        <v>3</v>
      </c>
      <c r="U411">
        <v>5</v>
      </c>
      <c r="V411">
        <v>3</v>
      </c>
      <c r="W411">
        <v>5</v>
      </c>
      <c r="X411">
        <v>2</v>
      </c>
      <c r="Y411">
        <v>3</v>
      </c>
      <c r="Z411">
        <v>5</v>
      </c>
      <c r="AA411">
        <v>2</v>
      </c>
      <c r="AB411">
        <v>3</v>
      </c>
      <c r="AC411">
        <v>3</v>
      </c>
      <c r="AD411">
        <v>3</v>
      </c>
      <c r="AE411">
        <v>3</v>
      </c>
      <c r="AF411">
        <v>9</v>
      </c>
      <c r="AG411">
        <v>2</v>
      </c>
      <c r="AI411">
        <v>1</v>
      </c>
      <c r="AJ411">
        <v>3</v>
      </c>
      <c r="AK411">
        <v>3</v>
      </c>
      <c r="AL411">
        <v>3</v>
      </c>
      <c r="AN411">
        <v>2</v>
      </c>
      <c r="AO411">
        <v>3</v>
      </c>
      <c r="AP411">
        <v>3</v>
      </c>
      <c r="AQ411">
        <v>2</v>
      </c>
      <c r="AR411">
        <v>3</v>
      </c>
      <c r="AS411">
        <v>3</v>
      </c>
      <c r="AT411">
        <v>2</v>
      </c>
      <c r="AU411">
        <v>3</v>
      </c>
      <c r="AV411">
        <v>1</v>
      </c>
      <c r="AW411">
        <v>6</v>
      </c>
      <c r="AX411">
        <v>9</v>
      </c>
      <c r="AY411">
        <v>10</v>
      </c>
      <c r="AZ411">
        <v>8</v>
      </c>
      <c r="BA411">
        <v>11</v>
      </c>
      <c r="BB411">
        <v>3</v>
      </c>
      <c r="BC411">
        <v>1</v>
      </c>
      <c r="BD411">
        <v>11</v>
      </c>
      <c r="BE411">
        <v>4</v>
      </c>
      <c r="BF411">
        <v>12</v>
      </c>
      <c r="BG411">
        <v>12</v>
      </c>
      <c r="BH411">
        <v>12</v>
      </c>
      <c r="BI411">
        <v>12</v>
      </c>
      <c r="BJ411">
        <v>12</v>
      </c>
      <c r="BK411">
        <v>1</v>
      </c>
      <c r="BL411">
        <v>3</v>
      </c>
      <c r="BM411">
        <v>3</v>
      </c>
      <c r="BN411">
        <v>3</v>
      </c>
      <c r="BO411">
        <v>10</v>
      </c>
      <c r="BX411">
        <v>1</v>
      </c>
      <c r="BY411">
        <v>7</v>
      </c>
      <c r="BZ411">
        <v>6</v>
      </c>
      <c r="CF411">
        <v>16</v>
      </c>
      <c r="CH411">
        <f t="shared" si="42"/>
        <v>1</v>
      </c>
      <c r="CI411" s="1">
        <f t="shared" si="43"/>
        <v>3.5</v>
      </c>
      <c r="CJ411">
        <f t="shared" si="44"/>
        <v>3</v>
      </c>
      <c r="CK411">
        <f t="shared" si="45"/>
        <v>3</v>
      </c>
      <c r="CL411" s="1">
        <f t="shared" si="46"/>
        <v>6.5</v>
      </c>
      <c r="CM411" s="1">
        <f t="shared" si="47"/>
        <v>6.5</v>
      </c>
      <c r="CO411" t="str">
        <f>IF(H411&gt;Tolerances!$C$15, "High Sat", "Low Sat")</f>
        <v>High Sat</v>
      </c>
      <c r="CP411" t="str">
        <f>IF(CM411&lt;Tolerances!$D$15, "High EL", "Low EL")</f>
        <v>High EL</v>
      </c>
      <c r="CQ411" t="str">
        <f t="shared" si="48"/>
        <v>Loyalist</v>
      </c>
      <c r="CR411" t="b">
        <f>IF(AND(CM411&lt;Tolerances!$D$19,'Respondent data Original'!H713&gt;Tolerances!$C$19),"Enthusiast",IF(AND(CM411&gt;Tolerances!$D$20,'Respondent data Original'!H713&lt;Tolerances!$C$20),"Agitator"))</f>
        <v>0</v>
      </c>
    </row>
    <row r="412" spans="1:96">
      <c r="A412">
        <v>924</v>
      </c>
      <c r="B412" t="s">
        <v>70</v>
      </c>
      <c r="C412">
        <v>5</v>
      </c>
      <c r="D412">
        <v>1</v>
      </c>
      <c r="E412">
        <v>13</v>
      </c>
      <c r="F412">
        <v>1</v>
      </c>
      <c r="G412">
        <v>1</v>
      </c>
      <c r="H412">
        <v>10</v>
      </c>
      <c r="J412">
        <v>6</v>
      </c>
      <c r="L412">
        <v>6</v>
      </c>
      <c r="O412">
        <v>1</v>
      </c>
      <c r="P412">
        <v>5</v>
      </c>
      <c r="Q412">
        <v>5</v>
      </c>
      <c r="R412">
        <v>5</v>
      </c>
      <c r="S412">
        <v>1</v>
      </c>
      <c r="T412">
        <v>4</v>
      </c>
      <c r="U412">
        <v>5</v>
      </c>
      <c r="V412">
        <v>4</v>
      </c>
      <c r="W412">
        <v>5</v>
      </c>
      <c r="X412">
        <v>1</v>
      </c>
      <c r="Y412">
        <v>1</v>
      </c>
      <c r="Z412">
        <v>4</v>
      </c>
      <c r="AA412">
        <v>4</v>
      </c>
      <c r="AB412">
        <v>4</v>
      </c>
      <c r="AC412">
        <v>3</v>
      </c>
      <c r="AD412">
        <v>4</v>
      </c>
      <c r="AE412">
        <v>4</v>
      </c>
      <c r="AF412">
        <v>1</v>
      </c>
      <c r="AG412">
        <v>4</v>
      </c>
      <c r="AH412">
        <v>4</v>
      </c>
      <c r="AI412">
        <v>1</v>
      </c>
      <c r="AJ412">
        <v>3</v>
      </c>
      <c r="AK412">
        <v>4</v>
      </c>
      <c r="AL412">
        <v>4</v>
      </c>
      <c r="AM412">
        <v>4</v>
      </c>
      <c r="AN412">
        <v>1</v>
      </c>
      <c r="AO412">
        <v>2</v>
      </c>
      <c r="AP412">
        <v>4</v>
      </c>
      <c r="AQ412">
        <v>3</v>
      </c>
      <c r="AR412">
        <v>3</v>
      </c>
      <c r="AS412">
        <v>4</v>
      </c>
      <c r="AT412">
        <v>4</v>
      </c>
      <c r="AU412">
        <v>4</v>
      </c>
      <c r="AV412">
        <v>2</v>
      </c>
      <c r="AW412">
        <v>6</v>
      </c>
      <c r="AX412">
        <v>6</v>
      </c>
      <c r="AY412">
        <v>6</v>
      </c>
      <c r="AZ412">
        <v>6</v>
      </c>
      <c r="BA412">
        <v>6</v>
      </c>
      <c r="BB412">
        <v>6</v>
      </c>
      <c r="BC412">
        <v>6</v>
      </c>
      <c r="BD412">
        <v>6</v>
      </c>
      <c r="BE412">
        <v>7</v>
      </c>
      <c r="BF412">
        <v>4</v>
      </c>
      <c r="BG412">
        <v>5</v>
      </c>
      <c r="BH412">
        <v>6</v>
      </c>
      <c r="BI412">
        <v>6</v>
      </c>
      <c r="BJ412">
        <v>6</v>
      </c>
      <c r="BK412">
        <v>1</v>
      </c>
      <c r="BL412">
        <v>3</v>
      </c>
      <c r="BM412">
        <v>3</v>
      </c>
      <c r="BN412">
        <v>3</v>
      </c>
      <c r="BO412">
        <v>10</v>
      </c>
      <c r="BX412">
        <v>1</v>
      </c>
      <c r="BY412">
        <v>6</v>
      </c>
      <c r="CF412">
        <v>21</v>
      </c>
      <c r="CH412">
        <f t="shared" si="42"/>
        <v>1</v>
      </c>
      <c r="CI412" s="1">
        <f t="shared" si="43"/>
        <v>3.0555555555555554</v>
      </c>
      <c r="CJ412">
        <f t="shared" si="44"/>
        <v>3</v>
      </c>
      <c r="CK412">
        <f t="shared" si="45"/>
        <v>3</v>
      </c>
      <c r="CL412" s="1">
        <f t="shared" si="46"/>
        <v>6.0555555555555554</v>
      </c>
      <c r="CM412" s="1">
        <f t="shared" si="47"/>
        <v>6.0555555555555554</v>
      </c>
      <c r="CO412" t="str">
        <f>IF(H412&gt;Tolerances!$C$5, "High Sat", "Low Sat")</f>
        <v>High Sat</v>
      </c>
      <c r="CP412" t="str">
        <f>IF(CM412&lt;Tolerances!$D$5, "High EL", "Low EL")</f>
        <v>High EL</v>
      </c>
      <c r="CQ412" t="str">
        <f t="shared" si="48"/>
        <v>Loyalist</v>
      </c>
      <c r="CR412" t="b">
        <f>IF(AND(CM412&lt;Tolerances!$D$9,'Respondent data Original'!H718&gt;Tolerances!$C$9),"Enthusiast",IF(AND(CM412&gt;Tolerances!$D$10,'Respondent data Original'!H718&lt;Tolerances!$C$10),"Agitator"))</f>
        <v>0</v>
      </c>
    </row>
    <row r="413" spans="1:96">
      <c r="A413">
        <v>942</v>
      </c>
      <c r="B413" t="s">
        <v>70</v>
      </c>
      <c r="C413">
        <v>5</v>
      </c>
      <c r="D413">
        <v>2</v>
      </c>
      <c r="E413">
        <v>13</v>
      </c>
      <c r="F413">
        <v>1</v>
      </c>
      <c r="G413">
        <v>1</v>
      </c>
      <c r="H413">
        <v>11</v>
      </c>
      <c r="J413">
        <v>10</v>
      </c>
      <c r="L413">
        <v>10</v>
      </c>
      <c r="N413">
        <v>11</v>
      </c>
      <c r="P413">
        <v>6</v>
      </c>
      <c r="Q413">
        <v>3</v>
      </c>
      <c r="S413">
        <v>1</v>
      </c>
      <c r="U413">
        <v>3</v>
      </c>
      <c r="V413">
        <v>3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3</v>
      </c>
      <c r="AC413">
        <v>1</v>
      </c>
      <c r="AD413">
        <v>1</v>
      </c>
      <c r="AE413">
        <v>1</v>
      </c>
      <c r="AF413">
        <v>11</v>
      </c>
      <c r="AG413">
        <v>2</v>
      </c>
      <c r="AI413">
        <v>1</v>
      </c>
      <c r="AK413">
        <v>1</v>
      </c>
      <c r="AL413">
        <v>3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2</v>
      </c>
      <c r="AS413">
        <v>1</v>
      </c>
      <c r="AT413">
        <v>1</v>
      </c>
      <c r="AU413">
        <v>1</v>
      </c>
      <c r="AV413">
        <v>1</v>
      </c>
      <c r="AW413">
        <v>6</v>
      </c>
      <c r="AX413">
        <v>7</v>
      </c>
      <c r="AY413">
        <v>9</v>
      </c>
      <c r="AZ413">
        <v>9</v>
      </c>
      <c r="BA413">
        <v>8</v>
      </c>
      <c r="BB413">
        <v>1</v>
      </c>
      <c r="BC413">
        <v>1</v>
      </c>
      <c r="BD413">
        <v>9</v>
      </c>
      <c r="BE413">
        <v>1</v>
      </c>
      <c r="BF413">
        <v>12</v>
      </c>
      <c r="BG413">
        <v>12</v>
      </c>
      <c r="BH413">
        <v>12</v>
      </c>
      <c r="BI413">
        <v>12</v>
      </c>
      <c r="BJ413">
        <v>12</v>
      </c>
      <c r="BK413">
        <v>1</v>
      </c>
      <c r="BL413">
        <v>3</v>
      </c>
      <c r="BM413">
        <v>3</v>
      </c>
      <c r="BN413">
        <v>2</v>
      </c>
      <c r="BO413">
        <v>5</v>
      </c>
      <c r="BP413">
        <v>9</v>
      </c>
      <c r="BX413">
        <v>1</v>
      </c>
      <c r="BY413">
        <v>4</v>
      </c>
      <c r="BZ413">
        <v>5</v>
      </c>
      <c r="CA413">
        <v>6</v>
      </c>
      <c r="CB413">
        <v>2</v>
      </c>
      <c r="CC413">
        <v>7</v>
      </c>
      <c r="CF413">
        <v>15</v>
      </c>
      <c r="CH413">
        <f t="shared" si="42"/>
        <v>1</v>
      </c>
      <c r="CI413" s="1">
        <f t="shared" si="43"/>
        <v>2.8333333333333335</v>
      </c>
      <c r="CJ413">
        <f t="shared" si="44"/>
        <v>3</v>
      </c>
      <c r="CK413">
        <f t="shared" si="45"/>
        <v>3</v>
      </c>
      <c r="CL413" s="1">
        <f t="shared" si="46"/>
        <v>5.8333333333333339</v>
      </c>
      <c r="CM413" s="1">
        <f t="shared" si="47"/>
        <v>5.8333333333333339</v>
      </c>
      <c r="CO413" t="str">
        <f>IF(H413&gt;Tolerances!$C$5, "High Sat", "Low Sat")</f>
        <v>High Sat</v>
      </c>
      <c r="CP413" t="str">
        <f>IF(CM413&lt;Tolerances!$D$5, "High EL", "Low EL")</f>
        <v>High EL</v>
      </c>
      <c r="CQ413" t="str">
        <f t="shared" si="48"/>
        <v>Loyalist</v>
      </c>
      <c r="CR413" t="b">
        <f>IF(AND(CM413&lt;Tolerances!$D$9,'Respondent data Original'!H726&gt;Tolerances!$C$9),"Enthusiast",IF(AND(CM413&gt;Tolerances!$D$10,'Respondent data Original'!H726&lt;Tolerances!$C$10),"Agitator"))</f>
        <v>0</v>
      </c>
    </row>
    <row r="414" spans="1:96">
      <c r="A414">
        <v>961</v>
      </c>
      <c r="B414" t="s">
        <v>70</v>
      </c>
      <c r="C414">
        <v>3</v>
      </c>
      <c r="D414">
        <v>1</v>
      </c>
      <c r="E414">
        <v>13</v>
      </c>
      <c r="F414">
        <v>1</v>
      </c>
      <c r="G414">
        <v>1</v>
      </c>
      <c r="H414">
        <v>4</v>
      </c>
      <c r="J414">
        <v>4</v>
      </c>
      <c r="L414">
        <v>3</v>
      </c>
      <c r="N414">
        <v>3</v>
      </c>
      <c r="P414">
        <v>5</v>
      </c>
      <c r="S414">
        <v>2</v>
      </c>
      <c r="V414">
        <v>1</v>
      </c>
      <c r="X414">
        <v>2</v>
      </c>
      <c r="AA414">
        <v>2</v>
      </c>
      <c r="AD414">
        <v>3</v>
      </c>
      <c r="AF414">
        <v>6</v>
      </c>
      <c r="AG414">
        <v>5</v>
      </c>
      <c r="AI414">
        <v>5</v>
      </c>
      <c r="AL414">
        <v>5</v>
      </c>
      <c r="AM414">
        <v>5</v>
      </c>
      <c r="AN414">
        <v>4</v>
      </c>
      <c r="AQ414">
        <v>5</v>
      </c>
      <c r="AR414">
        <v>5</v>
      </c>
      <c r="AS414">
        <v>5</v>
      </c>
      <c r="AU414">
        <v>5</v>
      </c>
      <c r="AV414">
        <v>2</v>
      </c>
      <c r="AW414">
        <v>9</v>
      </c>
      <c r="AX414">
        <v>9</v>
      </c>
      <c r="AY414">
        <v>9</v>
      </c>
      <c r="AZ414">
        <v>6</v>
      </c>
      <c r="BA414">
        <v>9</v>
      </c>
      <c r="BB414">
        <v>6</v>
      </c>
      <c r="BC414">
        <v>6</v>
      </c>
      <c r="BD414">
        <v>10</v>
      </c>
      <c r="BE414">
        <v>8</v>
      </c>
      <c r="BF414">
        <v>12</v>
      </c>
      <c r="BG414">
        <v>12</v>
      </c>
      <c r="BH414">
        <v>12</v>
      </c>
      <c r="BI414">
        <v>12</v>
      </c>
      <c r="BJ414">
        <v>12</v>
      </c>
      <c r="BK414">
        <v>1</v>
      </c>
      <c r="BL414">
        <v>3</v>
      </c>
      <c r="BM414">
        <v>3</v>
      </c>
      <c r="BN414">
        <v>3</v>
      </c>
      <c r="BO414">
        <v>6</v>
      </c>
      <c r="BX414">
        <v>2</v>
      </c>
      <c r="CF414">
        <v>21</v>
      </c>
      <c r="CH414">
        <f t="shared" si="42"/>
        <v>2</v>
      </c>
      <c r="CI414" s="1">
        <f t="shared" si="43"/>
        <v>4</v>
      </c>
      <c r="CJ414">
        <f t="shared" si="44"/>
        <v>3</v>
      </c>
      <c r="CK414">
        <f t="shared" si="45"/>
        <v>3</v>
      </c>
      <c r="CL414" s="1">
        <f t="shared" si="46"/>
        <v>7</v>
      </c>
      <c r="CM414" s="1">
        <f t="shared" si="47"/>
        <v>14</v>
      </c>
      <c r="CO414" t="str">
        <f>IF(H414&gt;Tolerances!$C$5, "High Sat", "Low Sat")</f>
        <v>Low Sat</v>
      </c>
      <c r="CP414" t="str">
        <f>IF(CM414&lt;Tolerances!$D$5, "High EL", "Low EL")</f>
        <v>Low EL</v>
      </c>
      <c r="CQ414" t="str">
        <f t="shared" si="48"/>
        <v>Defector</v>
      </c>
      <c r="CR414" t="b">
        <f>IF(AND(CM414&lt;Tolerances!$D$9,'Respondent data Original'!H741&gt;Tolerances!$C$9),"Enthusiast",IF(AND(CM414&gt;Tolerances!$D$10,'Respondent data Original'!H741&lt;Tolerances!$C$10),"Agitator"))</f>
        <v>0</v>
      </c>
    </row>
    <row r="415" spans="1:96">
      <c r="A415">
        <v>930</v>
      </c>
      <c r="B415" t="s">
        <v>70</v>
      </c>
      <c r="C415">
        <v>3</v>
      </c>
      <c r="D415">
        <v>2</v>
      </c>
      <c r="E415">
        <v>13</v>
      </c>
      <c r="F415">
        <v>2</v>
      </c>
      <c r="G415">
        <v>6</v>
      </c>
      <c r="H415">
        <v>10</v>
      </c>
      <c r="J415">
        <v>10</v>
      </c>
      <c r="L415">
        <v>10</v>
      </c>
      <c r="N415">
        <v>10</v>
      </c>
      <c r="P415">
        <v>6</v>
      </c>
      <c r="Q415">
        <v>1</v>
      </c>
      <c r="R415">
        <v>1</v>
      </c>
      <c r="S415">
        <v>1</v>
      </c>
      <c r="T415">
        <v>1</v>
      </c>
      <c r="U415">
        <v>3</v>
      </c>
      <c r="V415">
        <v>1</v>
      </c>
      <c r="W415">
        <v>3</v>
      </c>
      <c r="X415">
        <v>1</v>
      </c>
      <c r="Y415">
        <v>1</v>
      </c>
      <c r="Z415">
        <v>3</v>
      </c>
      <c r="AA415">
        <v>1</v>
      </c>
      <c r="AB415">
        <v>1</v>
      </c>
      <c r="AC415">
        <v>3</v>
      </c>
      <c r="AD415">
        <v>3</v>
      </c>
      <c r="AE415">
        <v>3</v>
      </c>
      <c r="AF415">
        <v>10</v>
      </c>
      <c r="AG415">
        <v>2</v>
      </c>
      <c r="AH415">
        <v>2</v>
      </c>
      <c r="AI415">
        <v>2</v>
      </c>
      <c r="AJ415">
        <v>2</v>
      </c>
      <c r="AK415">
        <v>2</v>
      </c>
      <c r="AL415">
        <v>2</v>
      </c>
      <c r="AM415">
        <v>2</v>
      </c>
      <c r="AN415">
        <v>2</v>
      </c>
      <c r="AO415">
        <v>2</v>
      </c>
      <c r="AP415">
        <v>2</v>
      </c>
      <c r="AQ415">
        <v>2</v>
      </c>
      <c r="AR415">
        <v>2</v>
      </c>
      <c r="AS415">
        <v>2</v>
      </c>
      <c r="AT415">
        <v>2</v>
      </c>
      <c r="AU415">
        <v>2</v>
      </c>
      <c r="AV415">
        <v>1</v>
      </c>
      <c r="AW415">
        <v>6</v>
      </c>
      <c r="AX415">
        <v>6</v>
      </c>
      <c r="AY415">
        <v>6</v>
      </c>
      <c r="AZ415">
        <v>6</v>
      </c>
      <c r="BA415">
        <v>6</v>
      </c>
      <c r="BB415">
        <v>6</v>
      </c>
      <c r="BC415">
        <v>1</v>
      </c>
      <c r="BD415">
        <v>8</v>
      </c>
      <c r="BE415">
        <v>1</v>
      </c>
      <c r="BF415">
        <v>1</v>
      </c>
      <c r="BG415">
        <v>12</v>
      </c>
      <c r="BH415">
        <v>12</v>
      </c>
      <c r="BI415">
        <v>12</v>
      </c>
      <c r="BJ415">
        <v>12</v>
      </c>
      <c r="BK415">
        <v>1</v>
      </c>
      <c r="BL415">
        <v>5</v>
      </c>
      <c r="BM415">
        <v>5</v>
      </c>
      <c r="BN415">
        <v>5</v>
      </c>
      <c r="BO415">
        <v>10</v>
      </c>
      <c r="BX415">
        <v>1</v>
      </c>
      <c r="BY415">
        <v>4</v>
      </c>
      <c r="BZ415">
        <v>6</v>
      </c>
      <c r="CA415">
        <v>5</v>
      </c>
      <c r="CB415">
        <v>3</v>
      </c>
      <c r="CF415">
        <v>13</v>
      </c>
      <c r="CH415">
        <f t="shared" si="42"/>
        <v>1</v>
      </c>
      <c r="CI415" s="1">
        <f t="shared" si="43"/>
        <v>2.5555555555555554</v>
      </c>
      <c r="CJ415">
        <f t="shared" si="44"/>
        <v>5</v>
      </c>
      <c r="CK415">
        <f t="shared" si="45"/>
        <v>1</v>
      </c>
      <c r="CL415" s="1">
        <f t="shared" si="46"/>
        <v>3.5555555555555554</v>
      </c>
      <c r="CM415" s="1">
        <f t="shared" si="47"/>
        <v>3.5555555555555554</v>
      </c>
      <c r="CO415" t="str">
        <f>IF(H415&gt;Tolerances!$C$5, "High Sat", "Low Sat")</f>
        <v>High Sat</v>
      </c>
      <c r="CP415" t="str">
        <f>IF(CM415&lt;Tolerances!$D$5, "High EL", "Low EL")</f>
        <v>High EL</v>
      </c>
      <c r="CQ415" t="str">
        <f t="shared" si="48"/>
        <v>Loyalist</v>
      </c>
      <c r="CR415" t="str">
        <f>IF(AND(CM415&lt;Tolerances!$D$9,'Respondent data Original'!H747&gt;Tolerances!$C$9),"Enthusiast",IF(AND(CM415&gt;Tolerances!$D$10,'Respondent data Original'!H747&lt;Tolerances!$C$10),"Agitator"))</f>
        <v>Enthusiast</v>
      </c>
    </row>
    <row r="416" spans="1:96">
      <c r="A416">
        <v>994</v>
      </c>
      <c r="B416" t="s">
        <v>70</v>
      </c>
      <c r="C416">
        <v>4</v>
      </c>
      <c r="D416">
        <v>1</v>
      </c>
      <c r="E416">
        <v>13</v>
      </c>
      <c r="F416">
        <v>1</v>
      </c>
      <c r="G416">
        <v>1</v>
      </c>
      <c r="H416">
        <v>10</v>
      </c>
      <c r="J416">
        <v>9</v>
      </c>
      <c r="L416">
        <v>9</v>
      </c>
      <c r="N416">
        <v>9</v>
      </c>
      <c r="P416">
        <v>6</v>
      </c>
      <c r="Q416">
        <v>2</v>
      </c>
      <c r="R416">
        <v>4</v>
      </c>
      <c r="S416">
        <v>1</v>
      </c>
      <c r="T416">
        <v>2</v>
      </c>
      <c r="U416">
        <v>2</v>
      </c>
      <c r="V416">
        <v>2</v>
      </c>
      <c r="W416">
        <v>3</v>
      </c>
      <c r="X416">
        <v>1</v>
      </c>
      <c r="Y416">
        <v>1</v>
      </c>
      <c r="Z416">
        <v>2</v>
      </c>
      <c r="AA416">
        <v>2</v>
      </c>
      <c r="AB416">
        <v>2</v>
      </c>
      <c r="AC416">
        <v>3</v>
      </c>
      <c r="AD416">
        <v>3</v>
      </c>
      <c r="AE416">
        <v>3</v>
      </c>
      <c r="AF416">
        <v>5</v>
      </c>
      <c r="AG416">
        <v>2</v>
      </c>
      <c r="AH416">
        <v>3</v>
      </c>
      <c r="AI416">
        <v>1</v>
      </c>
      <c r="AJ416">
        <v>3</v>
      </c>
      <c r="AK416">
        <v>1</v>
      </c>
      <c r="AL416">
        <v>2</v>
      </c>
      <c r="AM416">
        <v>3</v>
      </c>
      <c r="AN416">
        <v>1</v>
      </c>
      <c r="AO416">
        <v>2</v>
      </c>
      <c r="AP416">
        <v>2</v>
      </c>
      <c r="AQ416">
        <v>2</v>
      </c>
      <c r="AR416">
        <v>3</v>
      </c>
      <c r="AS416">
        <v>3</v>
      </c>
      <c r="AT416">
        <v>2</v>
      </c>
      <c r="AU416">
        <v>2</v>
      </c>
      <c r="AV416">
        <v>1</v>
      </c>
      <c r="AW416">
        <v>9</v>
      </c>
      <c r="AX416">
        <v>9</v>
      </c>
      <c r="AY416">
        <v>8</v>
      </c>
      <c r="AZ416">
        <v>9</v>
      </c>
      <c r="BA416">
        <v>9</v>
      </c>
      <c r="BB416">
        <v>10</v>
      </c>
      <c r="BC416">
        <v>9</v>
      </c>
      <c r="BD416">
        <v>11</v>
      </c>
      <c r="BE416">
        <v>1</v>
      </c>
      <c r="BF416">
        <v>12</v>
      </c>
      <c r="BG416">
        <v>12</v>
      </c>
      <c r="BH416">
        <v>12</v>
      </c>
      <c r="BI416">
        <v>12</v>
      </c>
      <c r="BJ416">
        <v>12</v>
      </c>
      <c r="BK416">
        <v>1</v>
      </c>
      <c r="BL416">
        <v>3</v>
      </c>
      <c r="BM416">
        <v>3</v>
      </c>
      <c r="BN416">
        <v>3</v>
      </c>
      <c r="BO416">
        <v>6</v>
      </c>
      <c r="BP416">
        <v>4</v>
      </c>
      <c r="BQ416">
        <v>2</v>
      </c>
      <c r="BR416">
        <v>1</v>
      </c>
      <c r="BS416">
        <v>7</v>
      </c>
      <c r="BT416">
        <v>5</v>
      </c>
      <c r="BX416">
        <v>1</v>
      </c>
      <c r="BY416">
        <v>4</v>
      </c>
      <c r="BZ416">
        <v>3</v>
      </c>
      <c r="CA416">
        <v>7</v>
      </c>
      <c r="CB416">
        <v>6</v>
      </c>
      <c r="CC416">
        <v>2</v>
      </c>
      <c r="CF416">
        <v>15</v>
      </c>
      <c r="CH416">
        <f t="shared" si="42"/>
        <v>1</v>
      </c>
      <c r="CI416" s="1">
        <f t="shared" si="43"/>
        <v>4.166666666666667</v>
      </c>
      <c r="CJ416">
        <f t="shared" si="44"/>
        <v>3</v>
      </c>
      <c r="CK416">
        <f t="shared" si="45"/>
        <v>3</v>
      </c>
      <c r="CL416" s="1">
        <f t="shared" si="46"/>
        <v>7.166666666666667</v>
      </c>
      <c r="CM416" s="1">
        <f t="shared" si="47"/>
        <v>7.166666666666667</v>
      </c>
      <c r="CO416" t="str">
        <f>IF(H416&gt;Tolerances!$C$15, "High Sat", "Low Sat")</f>
        <v>High Sat</v>
      </c>
      <c r="CP416" t="str">
        <f>IF(CM416&lt;Tolerances!$D$15, "High EL", "Low EL")</f>
        <v>High EL</v>
      </c>
      <c r="CQ416" t="str">
        <f t="shared" si="48"/>
        <v>Loyalist</v>
      </c>
      <c r="CR416" t="b">
        <f>IF(AND(CM416&lt;Tolerances!$D$19,'Respondent data Original'!H765&gt;Tolerances!$C$19),"Enthusiast",IF(AND(CM416&gt;Tolerances!$D$20,'Respondent data Original'!H765&lt;Tolerances!$C$20),"Agitator"))</f>
        <v>0</v>
      </c>
    </row>
    <row r="417" spans="1:96">
      <c r="A417">
        <v>995</v>
      </c>
      <c r="B417" t="s">
        <v>70</v>
      </c>
      <c r="C417">
        <v>3</v>
      </c>
      <c r="D417">
        <v>1</v>
      </c>
      <c r="E417">
        <v>13</v>
      </c>
      <c r="F417">
        <v>1</v>
      </c>
      <c r="G417">
        <v>1</v>
      </c>
      <c r="H417">
        <v>7</v>
      </c>
      <c r="J417">
        <v>6</v>
      </c>
      <c r="L417">
        <v>6</v>
      </c>
      <c r="N417">
        <v>6</v>
      </c>
      <c r="P417">
        <v>6</v>
      </c>
      <c r="Q417">
        <v>4</v>
      </c>
      <c r="R417">
        <v>4</v>
      </c>
      <c r="S417">
        <v>3</v>
      </c>
      <c r="T417">
        <v>4</v>
      </c>
      <c r="U417">
        <v>3</v>
      </c>
      <c r="V417">
        <v>3</v>
      </c>
      <c r="W417">
        <v>4</v>
      </c>
      <c r="X417">
        <v>4</v>
      </c>
      <c r="Y417">
        <v>3</v>
      </c>
      <c r="Z417">
        <v>3</v>
      </c>
      <c r="AA417">
        <v>3</v>
      </c>
      <c r="AB417">
        <v>3</v>
      </c>
      <c r="AC417">
        <v>4</v>
      </c>
      <c r="AD417">
        <v>4</v>
      </c>
      <c r="AE417">
        <v>3</v>
      </c>
      <c r="AF417">
        <v>6</v>
      </c>
      <c r="AG417">
        <v>4</v>
      </c>
      <c r="AH417">
        <v>4</v>
      </c>
      <c r="AI417">
        <v>3</v>
      </c>
      <c r="AJ417">
        <v>4</v>
      </c>
      <c r="AK417">
        <v>3</v>
      </c>
      <c r="AL417">
        <v>4</v>
      </c>
      <c r="AM417">
        <v>3</v>
      </c>
      <c r="AN417">
        <v>3</v>
      </c>
      <c r="AO417">
        <v>4</v>
      </c>
      <c r="AP417">
        <v>4</v>
      </c>
      <c r="AQ417">
        <v>4</v>
      </c>
      <c r="AR417">
        <v>3</v>
      </c>
      <c r="AS417">
        <v>3</v>
      </c>
      <c r="AT417">
        <v>3</v>
      </c>
      <c r="AU417">
        <v>3</v>
      </c>
      <c r="AV417">
        <v>3</v>
      </c>
      <c r="AW417">
        <v>6</v>
      </c>
      <c r="AX417">
        <v>6</v>
      </c>
      <c r="AY417">
        <v>6</v>
      </c>
      <c r="AZ417">
        <v>7</v>
      </c>
      <c r="BA417">
        <v>5</v>
      </c>
      <c r="BB417">
        <v>6</v>
      </c>
      <c r="BC417">
        <v>5</v>
      </c>
      <c r="BD417">
        <v>5</v>
      </c>
      <c r="BE417">
        <v>7</v>
      </c>
      <c r="BF417">
        <v>5</v>
      </c>
      <c r="BG417">
        <v>6</v>
      </c>
      <c r="BH417">
        <v>7</v>
      </c>
      <c r="BI417">
        <v>6</v>
      </c>
      <c r="BJ417">
        <v>5</v>
      </c>
      <c r="BK417">
        <v>1</v>
      </c>
      <c r="BL417">
        <v>3</v>
      </c>
      <c r="BM417">
        <v>3</v>
      </c>
      <c r="BN417">
        <v>3</v>
      </c>
      <c r="BO417">
        <v>4</v>
      </c>
      <c r="BX417">
        <v>1</v>
      </c>
      <c r="BY417">
        <v>2</v>
      </c>
      <c r="CF417">
        <v>16</v>
      </c>
      <c r="CH417">
        <f t="shared" si="42"/>
        <v>1</v>
      </c>
      <c r="CI417" s="1">
        <f t="shared" si="43"/>
        <v>2.9444444444444446</v>
      </c>
      <c r="CJ417">
        <f t="shared" si="44"/>
        <v>3</v>
      </c>
      <c r="CK417">
        <f t="shared" si="45"/>
        <v>3</v>
      </c>
      <c r="CL417" s="1">
        <f t="shared" si="46"/>
        <v>5.9444444444444446</v>
      </c>
      <c r="CM417" s="1">
        <f t="shared" si="47"/>
        <v>5.9444444444444446</v>
      </c>
      <c r="CO417" t="str">
        <f>IF(H417&gt;Tolerances!$C$15, "High Sat", "Low Sat")</f>
        <v>Low Sat</v>
      </c>
      <c r="CP417" t="str">
        <f>IF(CM417&lt;Tolerances!$D$15, "High EL", "Low EL")</f>
        <v>High EL</v>
      </c>
      <c r="CQ417" t="str">
        <f t="shared" si="48"/>
        <v>Hostage</v>
      </c>
      <c r="CR417" t="b">
        <f>IF(AND(CM417&lt;Tolerances!$D$19,'Respondent data Original'!H768&gt;Tolerances!$C$19),"Enthusiast",IF(AND(CM417&gt;Tolerances!$D$20,'Respondent data Original'!H768&lt;Tolerances!$C$20),"Agitator"))</f>
        <v>0</v>
      </c>
    </row>
    <row r="418" spans="1:96">
      <c r="A418">
        <v>998</v>
      </c>
      <c r="B418" t="s">
        <v>70</v>
      </c>
      <c r="C418">
        <v>4</v>
      </c>
      <c r="D418">
        <v>2</v>
      </c>
      <c r="E418">
        <v>13</v>
      </c>
      <c r="F418">
        <v>1</v>
      </c>
      <c r="G418">
        <v>2</v>
      </c>
      <c r="H418">
        <v>10</v>
      </c>
      <c r="J418">
        <v>10</v>
      </c>
      <c r="L418">
        <v>10</v>
      </c>
      <c r="N418">
        <v>10</v>
      </c>
      <c r="P418">
        <v>6</v>
      </c>
      <c r="Q418">
        <v>1</v>
      </c>
      <c r="R418">
        <v>3</v>
      </c>
      <c r="S418">
        <v>1</v>
      </c>
      <c r="T418">
        <v>2</v>
      </c>
      <c r="U418">
        <v>4</v>
      </c>
      <c r="V418">
        <v>1</v>
      </c>
      <c r="W418">
        <v>2</v>
      </c>
      <c r="X418">
        <v>1</v>
      </c>
      <c r="Y418">
        <v>1</v>
      </c>
      <c r="Z418">
        <v>1</v>
      </c>
      <c r="AA418">
        <v>1</v>
      </c>
      <c r="AB418">
        <v>2</v>
      </c>
      <c r="AC418">
        <v>2</v>
      </c>
      <c r="AD418">
        <v>2</v>
      </c>
      <c r="AE418">
        <v>1</v>
      </c>
      <c r="AF418">
        <v>4</v>
      </c>
      <c r="AG418">
        <v>2</v>
      </c>
      <c r="AH418">
        <v>3</v>
      </c>
      <c r="AI418">
        <v>2</v>
      </c>
      <c r="AJ418">
        <v>2</v>
      </c>
      <c r="AK418">
        <v>2</v>
      </c>
      <c r="AL418">
        <v>1</v>
      </c>
      <c r="AM418">
        <v>2</v>
      </c>
      <c r="AN418">
        <v>2</v>
      </c>
      <c r="AO418">
        <v>2</v>
      </c>
      <c r="AP418">
        <v>1</v>
      </c>
      <c r="AQ418">
        <v>1</v>
      </c>
      <c r="AR418">
        <v>2</v>
      </c>
      <c r="AS418">
        <v>1</v>
      </c>
      <c r="AT418">
        <v>3</v>
      </c>
      <c r="AU418">
        <v>2</v>
      </c>
      <c r="AV418">
        <v>1</v>
      </c>
      <c r="AW418">
        <v>7</v>
      </c>
      <c r="AX418">
        <v>6</v>
      </c>
      <c r="AY418">
        <v>7</v>
      </c>
      <c r="AZ418">
        <v>6</v>
      </c>
      <c r="BA418">
        <v>8</v>
      </c>
      <c r="BB418">
        <v>6</v>
      </c>
      <c r="BC418">
        <v>6</v>
      </c>
      <c r="BD418">
        <v>10</v>
      </c>
      <c r="BE418">
        <v>1</v>
      </c>
      <c r="BF418">
        <v>12</v>
      </c>
      <c r="BG418">
        <v>12</v>
      </c>
      <c r="BH418">
        <v>12</v>
      </c>
      <c r="BI418">
        <v>12</v>
      </c>
      <c r="BJ418">
        <v>12</v>
      </c>
      <c r="BK418">
        <v>1</v>
      </c>
      <c r="BL418">
        <v>4</v>
      </c>
      <c r="BM418">
        <v>3</v>
      </c>
      <c r="BN418">
        <v>2</v>
      </c>
      <c r="BO418">
        <v>4</v>
      </c>
      <c r="BP418">
        <v>5</v>
      </c>
      <c r="BQ418">
        <v>6</v>
      </c>
      <c r="BX418">
        <v>1</v>
      </c>
      <c r="BY418">
        <v>6</v>
      </c>
      <c r="CF418">
        <v>21</v>
      </c>
      <c r="CH418">
        <f t="shared" si="42"/>
        <v>1</v>
      </c>
      <c r="CI418" s="1">
        <f t="shared" si="43"/>
        <v>3.1666666666666665</v>
      </c>
      <c r="CJ418">
        <f t="shared" si="44"/>
        <v>4</v>
      </c>
      <c r="CK418">
        <f t="shared" si="45"/>
        <v>2</v>
      </c>
      <c r="CL418" s="1">
        <f t="shared" si="46"/>
        <v>5.1666666666666661</v>
      </c>
      <c r="CM418" s="1">
        <f t="shared" si="47"/>
        <v>5.1666666666666661</v>
      </c>
      <c r="CO418" t="str">
        <f>IF(H418&gt;Tolerances!$C$15, "High Sat", "Low Sat")</f>
        <v>High Sat</v>
      </c>
      <c r="CP418" t="str">
        <f>IF(CM418&lt;Tolerances!$D$15, "High EL", "Low EL")</f>
        <v>High EL</v>
      </c>
      <c r="CQ418" t="str">
        <f t="shared" si="48"/>
        <v>Loyalist</v>
      </c>
      <c r="CR418" t="b">
        <f>IF(AND(CM418&lt;Tolerances!$D$19,'Respondent data Original'!H770&gt;Tolerances!$C$19),"Enthusiast",IF(AND(CM418&gt;Tolerances!$D$20,'Respondent data Original'!H770&lt;Tolerances!$C$20),"Agitator"))</f>
        <v>0</v>
      </c>
    </row>
    <row r="419" spans="1:96">
      <c r="A419">
        <v>957</v>
      </c>
      <c r="B419" t="s">
        <v>70</v>
      </c>
      <c r="C419">
        <v>4</v>
      </c>
      <c r="D419">
        <v>2</v>
      </c>
      <c r="E419">
        <v>13</v>
      </c>
      <c r="F419">
        <v>2</v>
      </c>
      <c r="G419">
        <v>5</v>
      </c>
      <c r="H419">
        <v>11</v>
      </c>
      <c r="J419">
        <v>11</v>
      </c>
      <c r="L419">
        <v>11</v>
      </c>
      <c r="N419">
        <v>11</v>
      </c>
      <c r="P419">
        <v>3</v>
      </c>
      <c r="Q419">
        <v>1</v>
      </c>
      <c r="R419">
        <v>2</v>
      </c>
      <c r="S419">
        <v>1</v>
      </c>
      <c r="T419">
        <v>2</v>
      </c>
      <c r="U419">
        <v>2</v>
      </c>
      <c r="V419">
        <v>1</v>
      </c>
      <c r="W419">
        <v>4</v>
      </c>
      <c r="X419">
        <v>1</v>
      </c>
      <c r="Y419">
        <v>1</v>
      </c>
      <c r="Z419">
        <v>2</v>
      </c>
      <c r="AA419">
        <v>1</v>
      </c>
      <c r="AB419">
        <v>1</v>
      </c>
      <c r="AC419">
        <v>2</v>
      </c>
      <c r="AD419">
        <v>3</v>
      </c>
      <c r="AE419">
        <v>1</v>
      </c>
      <c r="AF419">
        <v>1</v>
      </c>
      <c r="AG419">
        <v>1</v>
      </c>
      <c r="AH419">
        <v>2</v>
      </c>
      <c r="AI419">
        <v>1</v>
      </c>
      <c r="AJ419">
        <v>2</v>
      </c>
      <c r="AK419">
        <v>3</v>
      </c>
      <c r="AL419">
        <v>1</v>
      </c>
      <c r="AM419">
        <v>4</v>
      </c>
      <c r="AN419">
        <v>1</v>
      </c>
      <c r="AO419">
        <v>1</v>
      </c>
      <c r="AP419">
        <v>4</v>
      </c>
      <c r="AQ419">
        <v>1</v>
      </c>
      <c r="AR419">
        <v>1</v>
      </c>
      <c r="AS419">
        <v>2</v>
      </c>
      <c r="AT419">
        <v>2</v>
      </c>
      <c r="AU419">
        <v>1</v>
      </c>
      <c r="AV419">
        <v>2</v>
      </c>
      <c r="AW419">
        <v>9</v>
      </c>
      <c r="AX419">
        <v>11</v>
      </c>
      <c r="AY419">
        <v>10</v>
      </c>
      <c r="AZ419">
        <v>6</v>
      </c>
      <c r="BA419">
        <v>10</v>
      </c>
      <c r="BB419">
        <v>6</v>
      </c>
      <c r="BC419">
        <v>2</v>
      </c>
      <c r="BD419">
        <v>11</v>
      </c>
      <c r="BE419">
        <v>1</v>
      </c>
      <c r="BF419">
        <v>12</v>
      </c>
      <c r="BG419">
        <v>12</v>
      </c>
      <c r="BH419">
        <v>12</v>
      </c>
      <c r="BI419">
        <v>12</v>
      </c>
      <c r="BJ419">
        <v>12</v>
      </c>
      <c r="BK419">
        <v>1</v>
      </c>
      <c r="BM419">
        <v>5</v>
      </c>
      <c r="BN419">
        <v>4</v>
      </c>
      <c r="BO419">
        <v>10</v>
      </c>
      <c r="BX419">
        <v>1</v>
      </c>
      <c r="BY419">
        <v>6</v>
      </c>
      <c r="BZ419">
        <v>3</v>
      </c>
      <c r="CA419">
        <v>1</v>
      </c>
      <c r="CB419">
        <v>5</v>
      </c>
      <c r="CF419">
        <v>21</v>
      </c>
      <c r="CH419">
        <f t="shared" si="42"/>
        <v>1</v>
      </c>
      <c r="CI419" s="1">
        <f t="shared" si="43"/>
        <v>3.6666666666666665</v>
      </c>
      <c r="CJ419">
        <f t="shared" si="44"/>
        <v>0</v>
      </c>
      <c r="CK419">
        <f t="shared" si="45"/>
        <v>5</v>
      </c>
      <c r="CL419" s="1">
        <f t="shared" si="46"/>
        <v>8.6666666666666661</v>
      </c>
      <c r="CM419" s="1">
        <f t="shared" si="47"/>
        <v>8.6666666666666661</v>
      </c>
      <c r="CO419" t="str">
        <f>IF(H419&gt;Tolerances!$C$15, "High Sat", "Low Sat")</f>
        <v>High Sat</v>
      </c>
      <c r="CP419" t="str">
        <f>IF(CM419&lt;Tolerances!$D$15, "High EL", "Low EL")</f>
        <v>High EL</v>
      </c>
      <c r="CQ419" t="str">
        <f t="shared" si="48"/>
        <v>Loyalist</v>
      </c>
      <c r="CR419" t="b">
        <f>IF(AND(CM419&lt;Tolerances!$D$19,'Respondent data Original'!H772&gt;Tolerances!$C$19),"Enthusiast",IF(AND(CM419&gt;Tolerances!$D$20,'Respondent data Original'!H772&lt;Tolerances!$C$20),"Agitator"))</f>
        <v>0</v>
      </c>
    </row>
    <row r="420" spans="1:96">
      <c r="A420">
        <v>1014</v>
      </c>
      <c r="B420" t="s">
        <v>70</v>
      </c>
      <c r="C420">
        <v>3</v>
      </c>
      <c r="D420">
        <v>2</v>
      </c>
      <c r="E420">
        <v>13</v>
      </c>
      <c r="F420">
        <v>1</v>
      </c>
      <c r="G420">
        <v>2</v>
      </c>
      <c r="H420">
        <v>9</v>
      </c>
      <c r="J420">
        <v>9</v>
      </c>
      <c r="L420">
        <v>9</v>
      </c>
      <c r="N420">
        <v>9</v>
      </c>
      <c r="P420">
        <v>6</v>
      </c>
      <c r="Q420">
        <v>2</v>
      </c>
      <c r="S420">
        <v>1</v>
      </c>
      <c r="T420">
        <v>3</v>
      </c>
      <c r="U420">
        <v>2</v>
      </c>
      <c r="V420">
        <v>1</v>
      </c>
      <c r="W420">
        <v>3</v>
      </c>
      <c r="X420">
        <v>1</v>
      </c>
      <c r="Y420">
        <v>2</v>
      </c>
      <c r="Z420">
        <v>1</v>
      </c>
      <c r="AA420">
        <v>1</v>
      </c>
      <c r="AB420">
        <v>3</v>
      </c>
      <c r="AC420">
        <v>3</v>
      </c>
      <c r="AD420">
        <v>5</v>
      </c>
      <c r="AE420">
        <v>3</v>
      </c>
      <c r="AF420">
        <v>1</v>
      </c>
      <c r="AG420">
        <v>1</v>
      </c>
      <c r="AI420">
        <v>2</v>
      </c>
      <c r="AJ420">
        <v>2</v>
      </c>
      <c r="AK420">
        <v>2</v>
      </c>
      <c r="AL420">
        <v>2</v>
      </c>
      <c r="AM420">
        <v>3</v>
      </c>
      <c r="AN420">
        <v>2</v>
      </c>
      <c r="AO420">
        <v>2</v>
      </c>
      <c r="AP420">
        <v>1</v>
      </c>
      <c r="AQ420">
        <v>1</v>
      </c>
      <c r="AR420">
        <v>2</v>
      </c>
      <c r="AS420">
        <v>2</v>
      </c>
      <c r="AU420">
        <v>2</v>
      </c>
      <c r="AV420">
        <v>1</v>
      </c>
      <c r="AW420">
        <v>4</v>
      </c>
      <c r="AX420">
        <v>9</v>
      </c>
      <c r="AY420">
        <v>6</v>
      </c>
      <c r="AZ420">
        <v>6</v>
      </c>
      <c r="BA420">
        <v>8</v>
      </c>
      <c r="BB420">
        <v>7</v>
      </c>
      <c r="BC420">
        <v>1</v>
      </c>
      <c r="BD420">
        <v>11</v>
      </c>
      <c r="BE420">
        <v>1</v>
      </c>
      <c r="BF420">
        <v>2</v>
      </c>
      <c r="BG420">
        <v>12</v>
      </c>
      <c r="BH420">
        <v>2</v>
      </c>
      <c r="BI420">
        <v>12</v>
      </c>
      <c r="BJ420">
        <v>12</v>
      </c>
      <c r="BK420">
        <v>2</v>
      </c>
      <c r="BL420">
        <v>4</v>
      </c>
      <c r="BM420">
        <v>4</v>
      </c>
      <c r="BN420">
        <v>3</v>
      </c>
      <c r="BO420">
        <v>2</v>
      </c>
      <c r="BP420">
        <v>7</v>
      </c>
      <c r="BQ420">
        <v>5</v>
      </c>
      <c r="BX420">
        <v>1</v>
      </c>
      <c r="BY420">
        <v>6</v>
      </c>
      <c r="BZ420">
        <v>3</v>
      </c>
      <c r="CF420">
        <v>13</v>
      </c>
      <c r="CH420">
        <f t="shared" si="42"/>
        <v>1</v>
      </c>
      <c r="CI420" s="1">
        <f t="shared" si="43"/>
        <v>2.9444444444444446</v>
      </c>
      <c r="CJ420">
        <f t="shared" si="44"/>
        <v>4</v>
      </c>
      <c r="CK420">
        <f t="shared" si="45"/>
        <v>2</v>
      </c>
      <c r="CL420" s="1">
        <f t="shared" si="46"/>
        <v>4.9444444444444446</v>
      </c>
      <c r="CM420" s="1">
        <f t="shared" si="47"/>
        <v>4.9444444444444446</v>
      </c>
      <c r="CO420" t="str">
        <f>IF(H420&gt;Tolerances!$C$5, "High Sat", "Low Sat")</f>
        <v>High Sat</v>
      </c>
      <c r="CP420" t="str">
        <f>IF(CM420&lt;Tolerances!$D$5, "High EL", "Low EL")</f>
        <v>High EL</v>
      </c>
      <c r="CQ420" t="str">
        <f t="shared" si="48"/>
        <v>Loyalist</v>
      </c>
      <c r="CR420" t="b">
        <f>IF(AND(CM420&lt;Tolerances!$D$9,'Respondent data Original'!H777&gt;Tolerances!$C$9),"Enthusiast",IF(AND(CM420&gt;Tolerances!$D$10,'Respondent data Original'!H777&lt;Tolerances!$C$10),"Agitator"))</f>
        <v>0</v>
      </c>
    </row>
    <row r="421" spans="1:96">
      <c r="A421">
        <v>1015</v>
      </c>
      <c r="B421" t="s">
        <v>70</v>
      </c>
      <c r="C421">
        <v>3</v>
      </c>
      <c r="D421">
        <v>1</v>
      </c>
      <c r="E421">
        <v>13</v>
      </c>
      <c r="F421">
        <v>1</v>
      </c>
      <c r="G421">
        <v>3</v>
      </c>
      <c r="H421">
        <v>7</v>
      </c>
      <c r="J421">
        <v>7</v>
      </c>
      <c r="L421">
        <v>7</v>
      </c>
      <c r="N421">
        <v>6</v>
      </c>
      <c r="P421">
        <v>4</v>
      </c>
      <c r="Q421">
        <v>2</v>
      </c>
      <c r="R421">
        <v>3</v>
      </c>
      <c r="S421">
        <v>1</v>
      </c>
      <c r="T421">
        <v>3</v>
      </c>
      <c r="U421">
        <v>2</v>
      </c>
      <c r="V421">
        <v>1</v>
      </c>
      <c r="W421">
        <v>2</v>
      </c>
      <c r="X421">
        <v>1</v>
      </c>
      <c r="Y421">
        <v>2</v>
      </c>
      <c r="Z421">
        <v>2</v>
      </c>
      <c r="AA421">
        <v>1</v>
      </c>
      <c r="AB421">
        <v>3</v>
      </c>
      <c r="AC421">
        <v>3</v>
      </c>
      <c r="AD421">
        <v>3</v>
      </c>
      <c r="AE421">
        <v>3</v>
      </c>
      <c r="AF421">
        <v>2</v>
      </c>
      <c r="AG421">
        <v>3</v>
      </c>
      <c r="AH421">
        <v>4</v>
      </c>
      <c r="AI421">
        <v>3</v>
      </c>
      <c r="AJ421">
        <v>3</v>
      </c>
      <c r="AK421">
        <v>3</v>
      </c>
      <c r="AL421">
        <v>3</v>
      </c>
      <c r="AM421">
        <v>3</v>
      </c>
      <c r="AN421">
        <v>3</v>
      </c>
      <c r="AO421">
        <v>4</v>
      </c>
      <c r="AP421">
        <v>3</v>
      </c>
      <c r="AQ421">
        <v>3</v>
      </c>
      <c r="AR421">
        <v>3</v>
      </c>
      <c r="AS421">
        <v>3</v>
      </c>
      <c r="AT421">
        <v>5</v>
      </c>
      <c r="AU421">
        <v>3</v>
      </c>
      <c r="AV421">
        <v>2</v>
      </c>
      <c r="AW421">
        <v>8</v>
      </c>
      <c r="AX421">
        <v>9</v>
      </c>
      <c r="AY421">
        <v>9</v>
      </c>
      <c r="AZ421">
        <v>9</v>
      </c>
      <c r="BA421">
        <v>9</v>
      </c>
      <c r="BB421">
        <v>9</v>
      </c>
      <c r="BC421">
        <v>6</v>
      </c>
      <c r="BD421">
        <v>11</v>
      </c>
      <c r="BE421">
        <v>6</v>
      </c>
      <c r="BF421">
        <v>4</v>
      </c>
      <c r="BG421">
        <v>12</v>
      </c>
      <c r="BH421">
        <v>12</v>
      </c>
      <c r="BI421">
        <v>12</v>
      </c>
      <c r="BJ421">
        <v>12</v>
      </c>
      <c r="BK421">
        <v>3</v>
      </c>
      <c r="BL421">
        <v>3</v>
      </c>
      <c r="BM421">
        <v>3</v>
      </c>
      <c r="BN421">
        <v>2</v>
      </c>
      <c r="BO421">
        <v>6</v>
      </c>
      <c r="BP421">
        <v>4</v>
      </c>
      <c r="BQ421">
        <v>7</v>
      </c>
      <c r="BR421">
        <v>3</v>
      </c>
      <c r="BS421">
        <v>2</v>
      </c>
      <c r="BT421">
        <v>5</v>
      </c>
      <c r="BX421">
        <v>3</v>
      </c>
      <c r="CF421">
        <v>13</v>
      </c>
      <c r="CH421">
        <f t="shared" si="42"/>
        <v>3</v>
      </c>
      <c r="CI421" s="1">
        <f t="shared" si="43"/>
        <v>4.2222222222222223</v>
      </c>
      <c r="CJ421">
        <f t="shared" si="44"/>
        <v>3</v>
      </c>
      <c r="CK421">
        <f t="shared" si="45"/>
        <v>3</v>
      </c>
      <c r="CL421" s="1">
        <f t="shared" si="46"/>
        <v>7.2222222222222223</v>
      </c>
      <c r="CM421" s="1">
        <f t="shared" si="47"/>
        <v>21.666666666666668</v>
      </c>
      <c r="CO421" t="str">
        <f>IF(H421&gt;Tolerances!$C$5, "High Sat", "Low Sat")</f>
        <v>Low Sat</v>
      </c>
      <c r="CP421" t="str">
        <f>IF(CM421&lt;Tolerances!$D$5, "High EL", "Low EL")</f>
        <v>Low EL</v>
      </c>
      <c r="CQ421" t="str">
        <f t="shared" si="48"/>
        <v>Defector</v>
      </c>
      <c r="CR421" t="b">
        <f>IF(AND(CM421&lt;Tolerances!$D$9,'Respondent data Original'!H778&gt;Tolerances!$C$9),"Enthusiast",IF(AND(CM421&gt;Tolerances!$D$10,'Respondent data Original'!H778&lt;Tolerances!$C$10),"Agitator"))</f>
        <v>0</v>
      </c>
    </row>
    <row r="422" spans="1:96">
      <c r="A422">
        <v>1026</v>
      </c>
      <c r="B422" t="s">
        <v>70</v>
      </c>
      <c r="C422">
        <v>2</v>
      </c>
      <c r="D422">
        <v>1</v>
      </c>
      <c r="E422">
        <v>13</v>
      </c>
      <c r="F422">
        <v>1</v>
      </c>
      <c r="G422">
        <v>2</v>
      </c>
      <c r="H422">
        <v>7</v>
      </c>
      <c r="J422">
        <v>7</v>
      </c>
      <c r="L422">
        <v>6</v>
      </c>
      <c r="N422">
        <v>7</v>
      </c>
      <c r="P422">
        <v>6</v>
      </c>
      <c r="Q422">
        <v>1</v>
      </c>
      <c r="R422">
        <v>4</v>
      </c>
      <c r="S422">
        <v>2</v>
      </c>
      <c r="T422">
        <v>2</v>
      </c>
      <c r="U422">
        <v>3</v>
      </c>
      <c r="V422">
        <v>2</v>
      </c>
      <c r="W422">
        <v>2</v>
      </c>
      <c r="X422">
        <v>2</v>
      </c>
      <c r="Y422">
        <v>2</v>
      </c>
      <c r="Z422">
        <v>3</v>
      </c>
      <c r="AA422">
        <v>3</v>
      </c>
      <c r="AB422">
        <v>3</v>
      </c>
      <c r="AC422">
        <v>4</v>
      </c>
      <c r="AD422">
        <v>4</v>
      </c>
      <c r="AE422">
        <v>3</v>
      </c>
      <c r="AF422">
        <v>1</v>
      </c>
      <c r="AG422">
        <v>2</v>
      </c>
      <c r="AI422">
        <v>4</v>
      </c>
      <c r="AJ422">
        <v>4</v>
      </c>
      <c r="AK422">
        <v>3</v>
      </c>
      <c r="AL422">
        <v>4</v>
      </c>
      <c r="AM422">
        <v>1</v>
      </c>
      <c r="AN422">
        <v>4</v>
      </c>
      <c r="AO422">
        <v>5</v>
      </c>
      <c r="AP422">
        <v>4</v>
      </c>
      <c r="AQ422">
        <v>4</v>
      </c>
      <c r="AR422">
        <v>4</v>
      </c>
      <c r="AS422">
        <v>3</v>
      </c>
      <c r="AU422">
        <v>4</v>
      </c>
      <c r="AV422">
        <v>1</v>
      </c>
      <c r="AW422">
        <v>5</v>
      </c>
      <c r="AX422">
        <v>6</v>
      </c>
      <c r="AY422">
        <v>11</v>
      </c>
      <c r="AZ422">
        <v>7</v>
      </c>
      <c r="BA422">
        <v>9</v>
      </c>
      <c r="BB422">
        <v>3</v>
      </c>
      <c r="BC422">
        <v>6</v>
      </c>
      <c r="BD422">
        <v>6</v>
      </c>
      <c r="BE422">
        <v>2</v>
      </c>
      <c r="BF422">
        <v>12</v>
      </c>
      <c r="BG422">
        <v>12</v>
      </c>
      <c r="BH422">
        <v>12</v>
      </c>
      <c r="BI422">
        <v>12</v>
      </c>
      <c r="BJ422">
        <v>12</v>
      </c>
      <c r="BK422">
        <v>1</v>
      </c>
      <c r="BN422">
        <v>5</v>
      </c>
      <c r="BO422">
        <v>7</v>
      </c>
      <c r="BP422">
        <v>5</v>
      </c>
      <c r="BQ422">
        <v>4</v>
      </c>
      <c r="BR422">
        <v>2</v>
      </c>
      <c r="BX422">
        <v>2</v>
      </c>
      <c r="CF422">
        <v>14</v>
      </c>
      <c r="CH422">
        <f t="shared" si="42"/>
        <v>2</v>
      </c>
      <c r="CI422" s="1">
        <f t="shared" si="43"/>
        <v>3.0555555555555554</v>
      </c>
      <c r="CJ422">
        <f t="shared" si="44"/>
        <v>0</v>
      </c>
      <c r="CK422">
        <f t="shared" si="45"/>
        <v>5</v>
      </c>
      <c r="CL422" s="1">
        <f t="shared" si="46"/>
        <v>8.0555555555555554</v>
      </c>
      <c r="CM422" s="1">
        <f t="shared" si="47"/>
        <v>16.111111111111111</v>
      </c>
      <c r="CO422" t="str">
        <f>IF(H422&gt;Tolerances!$C$15, "High Sat", "Low Sat")</f>
        <v>Low Sat</v>
      </c>
      <c r="CP422" t="str">
        <f>IF(CM422&lt;Tolerances!$D$15, "High EL", "Low EL")</f>
        <v>Low EL</v>
      </c>
      <c r="CQ422" t="str">
        <f t="shared" si="48"/>
        <v>Defector</v>
      </c>
      <c r="CR422" t="b">
        <f>IF(AND(CM422&lt;Tolerances!$D$19,'Respondent data Original'!H783&gt;Tolerances!$C$19),"Enthusiast",IF(AND(CM422&gt;Tolerances!$D$20,'Respondent data Original'!H783&lt;Tolerances!$C$20),"Agitator"))</f>
        <v>0</v>
      </c>
    </row>
    <row r="423" spans="1:96">
      <c r="A423">
        <v>1027</v>
      </c>
      <c r="B423" t="s">
        <v>70</v>
      </c>
      <c r="C423">
        <v>4</v>
      </c>
      <c r="D423">
        <v>1</v>
      </c>
      <c r="E423">
        <v>13</v>
      </c>
      <c r="F423">
        <v>1</v>
      </c>
      <c r="G423">
        <v>1</v>
      </c>
      <c r="H423">
        <v>8</v>
      </c>
      <c r="J423">
        <v>8</v>
      </c>
      <c r="L423">
        <v>7</v>
      </c>
      <c r="N423">
        <v>8</v>
      </c>
      <c r="P423">
        <v>5</v>
      </c>
      <c r="Q423">
        <v>1</v>
      </c>
      <c r="R423">
        <v>4</v>
      </c>
      <c r="S423">
        <v>2</v>
      </c>
      <c r="T423">
        <v>4</v>
      </c>
      <c r="U423">
        <v>3</v>
      </c>
      <c r="V423">
        <v>2</v>
      </c>
      <c r="W423">
        <v>3</v>
      </c>
      <c r="X423">
        <v>1</v>
      </c>
      <c r="Y423">
        <v>3</v>
      </c>
      <c r="Z423">
        <v>3</v>
      </c>
      <c r="AA423">
        <v>3</v>
      </c>
      <c r="AB423">
        <v>3</v>
      </c>
      <c r="AC423">
        <v>3</v>
      </c>
      <c r="AD423">
        <v>2</v>
      </c>
      <c r="AE423">
        <v>3</v>
      </c>
      <c r="AF423">
        <v>3</v>
      </c>
      <c r="AG423">
        <v>4</v>
      </c>
      <c r="AI423">
        <v>4</v>
      </c>
      <c r="AJ423">
        <v>4</v>
      </c>
      <c r="AK423">
        <v>4</v>
      </c>
      <c r="AL423">
        <v>3</v>
      </c>
      <c r="AM423">
        <v>3</v>
      </c>
      <c r="AN423">
        <v>2</v>
      </c>
      <c r="AO423">
        <v>4</v>
      </c>
      <c r="AP423">
        <v>3</v>
      </c>
      <c r="AQ423">
        <v>4</v>
      </c>
      <c r="AR423">
        <v>3</v>
      </c>
      <c r="AS423">
        <v>3</v>
      </c>
      <c r="AT423">
        <v>4</v>
      </c>
      <c r="AU423">
        <v>4</v>
      </c>
      <c r="AV423">
        <v>1</v>
      </c>
      <c r="AW423">
        <v>5</v>
      </c>
      <c r="AX423">
        <v>8</v>
      </c>
      <c r="AY423">
        <v>8</v>
      </c>
      <c r="AZ423">
        <v>8</v>
      </c>
      <c r="BA423">
        <v>7</v>
      </c>
      <c r="BB423">
        <v>2</v>
      </c>
      <c r="BC423">
        <v>3</v>
      </c>
      <c r="BD423">
        <v>10</v>
      </c>
      <c r="BE423">
        <v>3</v>
      </c>
      <c r="BF423">
        <v>4</v>
      </c>
      <c r="BG423">
        <v>12</v>
      </c>
      <c r="BH423">
        <v>12</v>
      </c>
      <c r="BI423">
        <v>12</v>
      </c>
      <c r="BJ423">
        <v>12</v>
      </c>
      <c r="BK423">
        <v>2</v>
      </c>
      <c r="BL423">
        <v>4</v>
      </c>
      <c r="BM423">
        <v>4</v>
      </c>
      <c r="BN423">
        <v>4</v>
      </c>
      <c r="BO423">
        <v>4</v>
      </c>
      <c r="BP423">
        <v>5</v>
      </c>
      <c r="BX423">
        <v>1</v>
      </c>
      <c r="BY423">
        <v>6</v>
      </c>
      <c r="CF423">
        <v>17</v>
      </c>
      <c r="CH423">
        <f t="shared" si="42"/>
        <v>1</v>
      </c>
      <c r="CI423" s="1">
        <f t="shared" si="43"/>
        <v>3</v>
      </c>
      <c r="CJ423">
        <f t="shared" si="44"/>
        <v>4</v>
      </c>
      <c r="CK423">
        <f t="shared" si="45"/>
        <v>2</v>
      </c>
      <c r="CL423" s="1">
        <f t="shared" si="46"/>
        <v>5</v>
      </c>
      <c r="CM423" s="1">
        <f t="shared" si="47"/>
        <v>5</v>
      </c>
      <c r="CO423" t="str">
        <f>IF(H423&gt;Tolerances!$C$15, "High Sat", "Low Sat")</f>
        <v>High Sat</v>
      </c>
      <c r="CP423" t="str">
        <f>IF(CM423&lt;Tolerances!$D$15, "High EL", "Low EL")</f>
        <v>High EL</v>
      </c>
      <c r="CQ423" t="str">
        <f t="shared" si="48"/>
        <v>Loyalist</v>
      </c>
      <c r="CR423" t="b">
        <f>IF(AND(CM423&lt;Tolerances!$D$19,'Respondent data Original'!H785&gt;Tolerances!$C$19),"Enthusiast",IF(AND(CM423&gt;Tolerances!$D$20,'Respondent data Original'!H785&lt;Tolerances!$C$20),"Agitator"))</f>
        <v>0</v>
      </c>
    </row>
    <row r="424" spans="1:96">
      <c r="A424">
        <v>1031</v>
      </c>
      <c r="B424" t="s">
        <v>70</v>
      </c>
      <c r="C424">
        <v>4</v>
      </c>
      <c r="D424">
        <v>2</v>
      </c>
      <c r="E424">
        <v>13</v>
      </c>
      <c r="F424">
        <v>1</v>
      </c>
      <c r="G424">
        <v>1</v>
      </c>
      <c r="H424">
        <v>9</v>
      </c>
      <c r="J424">
        <v>10</v>
      </c>
      <c r="L424">
        <v>10</v>
      </c>
      <c r="N424">
        <v>10</v>
      </c>
      <c r="P424">
        <v>5</v>
      </c>
      <c r="Q424">
        <v>1</v>
      </c>
      <c r="S424">
        <v>1</v>
      </c>
      <c r="V424">
        <v>2</v>
      </c>
      <c r="W424">
        <v>4</v>
      </c>
      <c r="X424">
        <v>1</v>
      </c>
      <c r="Y424">
        <v>1</v>
      </c>
      <c r="Z424">
        <v>2</v>
      </c>
      <c r="AA424">
        <v>2</v>
      </c>
      <c r="AB424">
        <v>3</v>
      </c>
      <c r="AD424">
        <v>5</v>
      </c>
      <c r="AE424">
        <v>4</v>
      </c>
      <c r="AF424">
        <v>8</v>
      </c>
      <c r="AG424">
        <v>3</v>
      </c>
      <c r="AI424">
        <v>1</v>
      </c>
      <c r="AJ424">
        <v>4</v>
      </c>
      <c r="AL424">
        <v>3</v>
      </c>
      <c r="AM424">
        <v>4</v>
      </c>
      <c r="AN424">
        <v>1</v>
      </c>
      <c r="AO424">
        <v>2</v>
      </c>
      <c r="AP424">
        <v>3</v>
      </c>
      <c r="AQ424">
        <v>2</v>
      </c>
      <c r="AR424">
        <v>4</v>
      </c>
      <c r="AS424">
        <v>4</v>
      </c>
      <c r="AT424">
        <v>2</v>
      </c>
      <c r="AV424">
        <v>1</v>
      </c>
      <c r="AW424">
        <v>10</v>
      </c>
      <c r="AX424">
        <v>10</v>
      </c>
      <c r="AY424">
        <v>9</v>
      </c>
      <c r="AZ424">
        <v>10</v>
      </c>
      <c r="BA424">
        <v>10</v>
      </c>
      <c r="BB424">
        <v>8</v>
      </c>
      <c r="BC424">
        <v>1</v>
      </c>
      <c r="BD424">
        <v>11</v>
      </c>
      <c r="BE424">
        <v>9</v>
      </c>
      <c r="BF424">
        <v>12</v>
      </c>
      <c r="BG424">
        <v>12</v>
      </c>
      <c r="BH424">
        <v>12</v>
      </c>
      <c r="BI424">
        <v>12</v>
      </c>
      <c r="BJ424">
        <v>12</v>
      </c>
      <c r="BK424">
        <v>1</v>
      </c>
      <c r="BL424">
        <v>3</v>
      </c>
      <c r="BM424">
        <v>3</v>
      </c>
      <c r="BN424">
        <v>2</v>
      </c>
      <c r="BO424">
        <v>4</v>
      </c>
      <c r="BX424">
        <v>1</v>
      </c>
      <c r="BY424">
        <v>6</v>
      </c>
      <c r="BZ424">
        <v>7</v>
      </c>
      <c r="CA424">
        <v>5</v>
      </c>
      <c r="CF424">
        <v>21</v>
      </c>
      <c r="CH424">
        <f t="shared" si="42"/>
        <v>1</v>
      </c>
      <c r="CI424" s="1">
        <f t="shared" si="43"/>
        <v>4.333333333333333</v>
      </c>
      <c r="CJ424">
        <f t="shared" si="44"/>
        <v>3</v>
      </c>
      <c r="CK424">
        <f t="shared" si="45"/>
        <v>3</v>
      </c>
      <c r="CL424" s="1">
        <f t="shared" si="46"/>
        <v>7.333333333333333</v>
      </c>
      <c r="CM424" s="1">
        <f t="shared" si="47"/>
        <v>7.333333333333333</v>
      </c>
      <c r="CO424" t="str">
        <f>IF(H424&gt;Tolerances!$C$15, "High Sat", "Low Sat")</f>
        <v>High Sat</v>
      </c>
      <c r="CP424" t="str">
        <f>IF(CM424&lt;Tolerances!$D$15, "High EL", "Low EL")</f>
        <v>High EL</v>
      </c>
      <c r="CQ424" t="str">
        <f t="shared" si="48"/>
        <v>Loyalist</v>
      </c>
      <c r="CR424" t="b">
        <f>IF(AND(CM424&lt;Tolerances!$D$19,'Respondent data Original'!H786&gt;Tolerances!$C$19),"Enthusiast",IF(AND(CM424&gt;Tolerances!$D$20,'Respondent data Original'!H786&lt;Tolerances!$C$20),"Agitator"))</f>
        <v>0</v>
      </c>
    </row>
    <row r="425" spans="1:96">
      <c r="A425">
        <v>978</v>
      </c>
      <c r="B425" t="s">
        <v>70</v>
      </c>
      <c r="C425">
        <v>4</v>
      </c>
      <c r="D425">
        <v>1</v>
      </c>
      <c r="E425">
        <v>13</v>
      </c>
      <c r="F425">
        <v>2</v>
      </c>
      <c r="G425">
        <v>6</v>
      </c>
      <c r="H425">
        <v>8</v>
      </c>
      <c r="J425">
        <v>8</v>
      </c>
      <c r="L425">
        <v>8</v>
      </c>
      <c r="N425">
        <v>7</v>
      </c>
      <c r="P425">
        <v>6</v>
      </c>
      <c r="Q425">
        <v>2</v>
      </c>
      <c r="R425">
        <v>2</v>
      </c>
      <c r="S425">
        <v>2</v>
      </c>
      <c r="T425">
        <v>2</v>
      </c>
      <c r="U425">
        <v>2</v>
      </c>
      <c r="V425">
        <v>2</v>
      </c>
      <c r="W425">
        <v>3</v>
      </c>
      <c r="X425">
        <v>2</v>
      </c>
      <c r="Y425">
        <v>2</v>
      </c>
      <c r="Z425">
        <v>3</v>
      </c>
      <c r="AA425">
        <v>2</v>
      </c>
      <c r="AB425">
        <v>3</v>
      </c>
      <c r="AC425">
        <v>3</v>
      </c>
      <c r="AD425">
        <v>3</v>
      </c>
      <c r="AE425">
        <v>3</v>
      </c>
      <c r="AF425">
        <v>3</v>
      </c>
      <c r="AG425">
        <v>3</v>
      </c>
      <c r="AH425">
        <v>3</v>
      </c>
      <c r="AI425">
        <v>2</v>
      </c>
      <c r="AJ425">
        <v>3</v>
      </c>
      <c r="AK425">
        <v>3</v>
      </c>
      <c r="AL425">
        <v>2</v>
      </c>
      <c r="AM425">
        <v>3</v>
      </c>
      <c r="AN425">
        <v>3</v>
      </c>
      <c r="AO425">
        <v>2</v>
      </c>
      <c r="AP425">
        <v>3</v>
      </c>
      <c r="AQ425">
        <v>3</v>
      </c>
      <c r="AR425">
        <v>3</v>
      </c>
      <c r="AS425">
        <v>3</v>
      </c>
      <c r="AT425">
        <v>3</v>
      </c>
      <c r="AU425">
        <v>3</v>
      </c>
      <c r="AV425">
        <v>1</v>
      </c>
      <c r="AW425">
        <v>6</v>
      </c>
      <c r="AX425">
        <v>6</v>
      </c>
      <c r="AY425">
        <v>6</v>
      </c>
      <c r="AZ425">
        <v>6</v>
      </c>
      <c r="BA425">
        <v>6</v>
      </c>
      <c r="BB425">
        <v>6</v>
      </c>
      <c r="BC425">
        <v>6</v>
      </c>
      <c r="BD425">
        <v>7</v>
      </c>
      <c r="BE425">
        <v>6</v>
      </c>
      <c r="BF425">
        <v>12</v>
      </c>
      <c r="BG425">
        <v>12</v>
      </c>
      <c r="BH425">
        <v>12</v>
      </c>
      <c r="BI425">
        <v>12</v>
      </c>
      <c r="BJ425">
        <v>12</v>
      </c>
      <c r="BK425">
        <v>1</v>
      </c>
      <c r="BL425">
        <v>5</v>
      </c>
      <c r="BM425">
        <v>3</v>
      </c>
      <c r="BN425">
        <v>4</v>
      </c>
      <c r="BO425">
        <v>10</v>
      </c>
      <c r="BX425">
        <v>1</v>
      </c>
      <c r="BY425">
        <v>6</v>
      </c>
      <c r="CF425">
        <v>17</v>
      </c>
      <c r="CH425">
        <f t="shared" si="42"/>
        <v>1</v>
      </c>
      <c r="CI425" s="1">
        <f t="shared" si="43"/>
        <v>3.0555555555555554</v>
      </c>
      <c r="CJ425">
        <f t="shared" si="44"/>
        <v>5</v>
      </c>
      <c r="CK425">
        <f t="shared" si="45"/>
        <v>1</v>
      </c>
      <c r="CL425" s="1">
        <f t="shared" si="46"/>
        <v>4.0555555555555554</v>
      </c>
      <c r="CM425" s="1">
        <f t="shared" si="47"/>
        <v>4.0555555555555554</v>
      </c>
      <c r="CO425" t="str">
        <f>IF(H425&gt;Tolerances!$C$15, "High Sat", "Low Sat")</f>
        <v>High Sat</v>
      </c>
      <c r="CP425" t="str">
        <f>IF(CM425&lt;Tolerances!$D$15, "High EL", "Low EL")</f>
        <v>High EL</v>
      </c>
      <c r="CQ425" t="str">
        <f t="shared" si="48"/>
        <v>Loyalist</v>
      </c>
      <c r="CR425" t="b">
        <f>IF(AND(CM425&lt;Tolerances!$D$19,'Respondent data Original'!H791&gt;Tolerances!$C$19),"Enthusiast",IF(AND(CM425&gt;Tolerances!$D$20,'Respondent data Original'!H791&lt;Tolerances!$C$20),"Agitator"))</f>
        <v>0</v>
      </c>
    </row>
    <row r="426" spans="1:96">
      <c r="A426">
        <v>1032</v>
      </c>
      <c r="B426" t="s">
        <v>70</v>
      </c>
      <c r="C426">
        <v>4</v>
      </c>
      <c r="D426">
        <v>2</v>
      </c>
      <c r="E426">
        <v>13</v>
      </c>
      <c r="F426">
        <v>1</v>
      </c>
      <c r="G426">
        <v>1</v>
      </c>
      <c r="H426">
        <v>11</v>
      </c>
      <c r="J426">
        <v>11</v>
      </c>
      <c r="L426">
        <v>11</v>
      </c>
      <c r="N426">
        <v>11</v>
      </c>
      <c r="P426">
        <v>6</v>
      </c>
      <c r="Q426">
        <v>1</v>
      </c>
      <c r="S426">
        <v>1</v>
      </c>
      <c r="V426">
        <v>1</v>
      </c>
      <c r="W426">
        <v>3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3</v>
      </c>
      <c r="AD426">
        <v>3</v>
      </c>
      <c r="AE426">
        <v>1</v>
      </c>
      <c r="AF426">
        <v>6</v>
      </c>
      <c r="AG426">
        <v>1</v>
      </c>
      <c r="AI426">
        <v>1</v>
      </c>
      <c r="AJ426">
        <v>3</v>
      </c>
      <c r="AL426">
        <v>1</v>
      </c>
      <c r="AM426">
        <v>3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3</v>
      </c>
      <c r="AU426">
        <v>3</v>
      </c>
      <c r="AV426">
        <v>1</v>
      </c>
      <c r="AW426">
        <v>6</v>
      </c>
      <c r="AX426">
        <v>6</v>
      </c>
      <c r="AY426">
        <v>6</v>
      </c>
      <c r="AZ426">
        <v>6</v>
      </c>
      <c r="BA426">
        <v>6</v>
      </c>
      <c r="BB426">
        <v>6</v>
      </c>
      <c r="BC426">
        <v>6</v>
      </c>
      <c r="BD426">
        <v>6</v>
      </c>
      <c r="BE426">
        <v>6</v>
      </c>
      <c r="BF426">
        <v>1</v>
      </c>
      <c r="BG426">
        <v>12</v>
      </c>
      <c r="BH426">
        <v>12</v>
      </c>
      <c r="BI426">
        <v>12</v>
      </c>
      <c r="BJ426">
        <v>12</v>
      </c>
      <c r="BK426">
        <v>1</v>
      </c>
      <c r="BN426">
        <v>5</v>
      </c>
      <c r="BO426">
        <v>10</v>
      </c>
      <c r="BX426">
        <v>1</v>
      </c>
      <c r="BY426">
        <v>6</v>
      </c>
      <c r="CF426">
        <v>21</v>
      </c>
      <c r="CH426">
        <f t="shared" si="42"/>
        <v>1</v>
      </c>
      <c r="CI426" s="1">
        <f t="shared" si="43"/>
        <v>3</v>
      </c>
      <c r="CJ426">
        <f t="shared" si="44"/>
        <v>0</v>
      </c>
      <c r="CK426">
        <f t="shared" si="45"/>
        <v>5</v>
      </c>
      <c r="CL426" s="1">
        <f t="shared" si="46"/>
        <v>8</v>
      </c>
      <c r="CM426" s="1">
        <f t="shared" si="47"/>
        <v>8</v>
      </c>
      <c r="CO426" t="str">
        <f>IF(H426&gt;Tolerances!$C$15, "High Sat", "Low Sat")</f>
        <v>High Sat</v>
      </c>
      <c r="CP426" t="str">
        <f>IF(CM426&lt;Tolerances!$D$15, "High EL", "Low EL")</f>
        <v>High EL</v>
      </c>
      <c r="CQ426" t="str">
        <f t="shared" si="48"/>
        <v>Loyalist</v>
      </c>
      <c r="CR426" t="b">
        <f>IF(AND(CM426&lt;Tolerances!$D$19,'Respondent data Original'!H794&gt;Tolerances!$C$19),"Enthusiast",IF(AND(CM426&gt;Tolerances!$D$20,'Respondent data Original'!H794&lt;Tolerances!$C$20),"Agitator"))</f>
        <v>0</v>
      </c>
    </row>
    <row r="427" spans="1:96">
      <c r="A427">
        <v>1034</v>
      </c>
      <c r="B427" t="s">
        <v>70</v>
      </c>
      <c r="C427">
        <v>3</v>
      </c>
      <c r="D427">
        <v>2</v>
      </c>
      <c r="E427">
        <v>13</v>
      </c>
      <c r="F427">
        <v>1</v>
      </c>
      <c r="G427">
        <v>1</v>
      </c>
      <c r="H427">
        <v>7</v>
      </c>
      <c r="J427">
        <v>7</v>
      </c>
      <c r="L427">
        <v>6</v>
      </c>
      <c r="N427">
        <v>6</v>
      </c>
      <c r="P427">
        <v>5</v>
      </c>
      <c r="Q427">
        <v>5</v>
      </c>
      <c r="R427">
        <v>5</v>
      </c>
      <c r="S427">
        <v>3</v>
      </c>
      <c r="T427">
        <v>1</v>
      </c>
      <c r="U427">
        <v>5</v>
      </c>
      <c r="V427">
        <v>1</v>
      </c>
      <c r="W427">
        <v>5</v>
      </c>
      <c r="X427">
        <v>1</v>
      </c>
      <c r="Y427">
        <v>2</v>
      </c>
      <c r="Z427">
        <v>2</v>
      </c>
      <c r="AA427">
        <v>3</v>
      </c>
      <c r="AB427">
        <v>4</v>
      </c>
      <c r="AC427">
        <v>3</v>
      </c>
      <c r="AD427">
        <v>4</v>
      </c>
      <c r="AE427">
        <v>4</v>
      </c>
      <c r="AF427">
        <v>4</v>
      </c>
      <c r="AG427">
        <v>3</v>
      </c>
      <c r="AH427">
        <v>3</v>
      </c>
      <c r="AI427">
        <v>3</v>
      </c>
      <c r="AJ427">
        <v>3</v>
      </c>
      <c r="AK427">
        <v>3</v>
      </c>
      <c r="AL427">
        <v>3</v>
      </c>
      <c r="AM427">
        <v>3</v>
      </c>
      <c r="AN427">
        <v>3</v>
      </c>
      <c r="AO427">
        <v>3</v>
      </c>
      <c r="AP427">
        <v>3</v>
      </c>
      <c r="AQ427">
        <v>3</v>
      </c>
      <c r="AR427">
        <v>3</v>
      </c>
      <c r="AS427">
        <v>3</v>
      </c>
      <c r="AT427">
        <v>3</v>
      </c>
      <c r="AU427">
        <v>3</v>
      </c>
      <c r="AV427">
        <v>1</v>
      </c>
      <c r="AW427">
        <v>8</v>
      </c>
      <c r="AX427">
        <v>8</v>
      </c>
      <c r="AY427">
        <v>8</v>
      </c>
      <c r="AZ427">
        <v>7</v>
      </c>
      <c r="BA427">
        <v>8</v>
      </c>
      <c r="BB427">
        <v>8</v>
      </c>
      <c r="BC427">
        <v>8</v>
      </c>
      <c r="BD427">
        <v>8</v>
      </c>
      <c r="BE427">
        <v>1</v>
      </c>
      <c r="BF427">
        <v>12</v>
      </c>
      <c r="BG427">
        <v>12</v>
      </c>
      <c r="BH427">
        <v>12</v>
      </c>
      <c r="BI427">
        <v>12</v>
      </c>
      <c r="BJ427">
        <v>12</v>
      </c>
      <c r="BK427">
        <v>1</v>
      </c>
      <c r="BL427">
        <v>3</v>
      </c>
      <c r="BM427">
        <v>3</v>
      </c>
      <c r="BN427">
        <v>3</v>
      </c>
      <c r="BO427">
        <v>2</v>
      </c>
      <c r="BX427">
        <v>1</v>
      </c>
      <c r="BY427">
        <v>6</v>
      </c>
      <c r="BZ427">
        <v>2</v>
      </c>
      <c r="CF427">
        <v>17</v>
      </c>
      <c r="CH427">
        <f t="shared" si="42"/>
        <v>1</v>
      </c>
      <c r="CI427" s="1">
        <f t="shared" si="43"/>
        <v>3.5555555555555554</v>
      </c>
      <c r="CJ427">
        <f t="shared" si="44"/>
        <v>3</v>
      </c>
      <c r="CK427">
        <f t="shared" si="45"/>
        <v>3</v>
      </c>
      <c r="CL427" s="1">
        <f t="shared" si="46"/>
        <v>6.5555555555555554</v>
      </c>
      <c r="CM427" s="1">
        <f t="shared" si="47"/>
        <v>6.5555555555555554</v>
      </c>
      <c r="CO427" t="str">
        <f>IF(H427&gt;Tolerances!$C$15, "High Sat", "Low Sat")</f>
        <v>Low Sat</v>
      </c>
      <c r="CP427" t="str">
        <f>IF(CM427&lt;Tolerances!$D$15, "High EL", "Low EL")</f>
        <v>High EL</v>
      </c>
      <c r="CQ427" t="str">
        <f t="shared" si="48"/>
        <v>Hostage</v>
      </c>
      <c r="CR427" t="b">
        <f>IF(AND(CM427&lt;Tolerances!$D$19,'Respondent data Original'!H795&gt;Tolerances!$C$19),"Enthusiast",IF(AND(CM427&gt;Tolerances!$D$20,'Respondent data Original'!H795&lt;Tolerances!$C$20),"Agitator"))</f>
        <v>0</v>
      </c>
    </row>
    <row r="428" spans="1:96">
      <c r="A428">
        <v>1053</v>
      </c>
      <c r="B428" t="s">
        <v>70</v>
      </c>
      <c r="C428">
        <v>2</v>
      </c>
      <c r="D428">
        <v>2</v>
      </c>
      <c r="E428">
        <v>13</v>
      </c>
      <c r="F428">
        <v>1</v>
      </c>
      <c r="G428">
        <v>1</v>
      </c>
      <c r="H428">
        <v>9</v>
      </c>
      <c r="J428">
        <v>8</v>
      </c>
      <c r="L428">
        <v>9</v>
      </c>
      <c r="N428">
        <v>9</v>
      </c>
      <c r="P428">
        <v>6</v>
      </c>
      <c r="Q428">
        <v>2</v>
      </c>
      <c r="R428">
        <v>5</v>
      </c>
      <c r="S428">
        <v>2</v>
      </c>
      <c r="T428">
        <v>2</v>
      </c>
      <c r="U428">
        <v>5</v>
      </c>
      <c r="V428">
        <v>3</v>
      </c>
      <c r="W428">
        <v>2</v>
      </c>
      <c r="X428">
        <v>2</v>
      </c>
      <c r="Y428">
        <v>4</v>
      </c>
      <c r="Z428">
        <v>2</v>
      </c>
      <c r="AA428">
        <v>2</v>
      </c>
      <c r="AB428">
        <v>4</v>
      </c>
      <c r="AC428">
        <v>4</v>
      </c>
      <c r="AD428">
        <v>2</v>
      </c>
      <c r="AE428">
        <v>5</v>
      </c>
      <c r="AF428">
        <v>8</v>
      </c>
      <c r="AG428">
        <v>2</v>
      </c>
      <c r="AI428">
        <v>2</v>
      </c>
      <c r="AJ428">
        <v>3</v>
      </c>
      <c r="AL428">
        <v>4</v>
      </c>
      <c r="AM428">
        <v>3</v>
      </c>
      <c r="AN428">
        <v>3</v>
      </c>
      <c r="AO428">
        <v>2</v>
      </c>
      <c r="AP428">
        <v>3</v>
      </c>
      <c r="AQ428">
        <v>3</v>
      </c>
      <c r="AR428">
        <v>3</v>
      </c>
      <c r="AS428">
        <v>3</v>
      </c>
      <c r="AT428">
        <v>3</v>
      </c>
      <c r="AU428">
        <v>4</v>
      </c>
      <c r="AV428">
        <v>1</v>
      </c>
      <c r="AW428">
        <v>8</v>
      </c>
      <c r="AX428">
        <v>7</v>
      </c>
      <c r="AY428">
        <v>8</v>
      </c>
      <c r="AZ428">
        <v>4</v>
      </c>
      <c r="BA428">
        <v>7</v>
      </c>
      <c r="BB428">
        <v>7</v>
      </c>
      <c r="BC428">
        <v>1</v>
      </c>
      <c r="BD428">
        <v>8</v>
      </c>
      <c r="BE428">
        <v>1</v>
      </c>
      <c r="BF428">
        <v>12</v>
      </c>
      <c r="BG428">
        <v>12</v>
      </c>
      <c r="BH428">
        <v>12</v>
      </c>
      <c r="BI428">
        <v>12</v>
      </c>
      <c r="BJ428">
        <v>12</v>
      </c>
      <c r="BK428">
        <v>1</v>
      </c>
      <c r="BL428">
        <v>3</v>
      </c>
      <c r="BM428">
        <v>2</v>
      </c>
      <c r="BN428">
        <v>2</v>
      </c>
      <c r="BO428">
        <v>5</v>
      </c>
      <c r="BX428">
        <v>1</v>
      </c>
      <c r="BY428">
        <v>2</v>
      </c>
      <c r="BZ428">
        <v>3</v>
      </c>
      <c r="CA428">
        <v>4</v>
      </c>
      <c r="CF428">
        <v>17</v>
      </c>
      <c r="CH428">
        <f t="shared" si="42"/>
        <v>1</v>
      </c>
      <c r="CI428" s="1">
        <f t="shared" si="43"/>
        <v>2.8333333333333335</v>
      </c>
      <c r="CJ428">
        <f t="shared" si="44"/>
        <v>3</v>
      </c>
      <c r="CK428">
        <f t="shared" si="45"/>
        <v>3</v>
      </c>
      <c r="CL428" s="1">
        <f t="shared" si="46"/>
        <v>5.8333333333333339</v>
      </c>
      <c r="CM428" s="1">
        <f t="shared" si="47"/>
        <v>5.8333333333333339</v>
      </c>
      <c r="CO428" t="str">
        <f>IF(H428&gt;Tolerances!$C$15, "High Sat", "Low Sat")</f>
        <v>High Sat</v>
      </c>
      <c r="CP428" t="str">
        <f>IF(CM428&lt;Tolerances!$D$15, "High EL", "Low EL")</f>
        <v>High EL</v>
      </c>
      <c r="CQ428" t="str">
        <f t="shared" si="48"/>
        <v>Loyalist</v>
      </c>
      <c r="CR428" t="b">
        <f>IF(AND(CM428&lt;Tolerances!$D$19,'Respondent data Original'!H807&gt;Tolerances!$C$19),"Enthusiast",IF(AND(CM428&gt;Tolerances!$D$20,'Respondent data Original'!H807&lt;Tolerances!$C$20),"Agitator"))</f>
        <v>0</v>
      </c>
    </row>
    <row r="429" spans="1:96">
      <c r="A429">
        <v>1056</v>
      </c>
      <c r="B429" t="s">
        <v>70</v>
      </c>
      <c r="C429">
        <v>4</v>
      </c>
      <c r="D429">
        <v>2</v>
      </c>
      <c r="E429">
        <v>13</v>
      </c>
      <c r="F429">
        <v>1</v>
      </c>
      <c r="G429">
        <v>2</v>
      </c>
      <c r="H429">
        <v>7</v>
      </c>
      <c r="K429">
        <v>1</v>
      </c>
      <c r="M429">
        <v>1</v>
      </c>
      <c r="O429">
        <v>1</v>
      </c>
      <c r="P429">
        <v>6</v>
      </c>
      <c r="Q429">
        <v>1</v>
      </c>
      <c r="R429">
        <v>4</v>
      </c>
      <c r="S429">
        <v>2</v>
      </c>
      <c r="T429">
        <v>5</v>
      </c>
      <c r="U429">
        <v>4</v>
      </c>
      <c r="V429">
        <v>1</v>
      </c>
      <c r="W429">
        <v>4</v>
      </c>
      <c r="X429">
        <v>2</v>
      </c>
      <c r="Y429">
        <v>4</v>
      </c>
      <c r="Z429">
        <v>2</v>
      </c>
      <c r="AA429">
        <v>2</v>
      </c>
      <c r="AB429">
        <v>4</v>
      </c>
      <c r="AC429">
        <v>4</v>
      </c>
      <c r="AD429">
        <v>4</v>
      </c>
      <c r="AE429">
        <v>2</v>
      </c>
      <c r="AF429">
        <v>1</v>
      </c>
      <c r="AG429">
        <v>4</v>
      </c>
      <c r="AI429">
        <v>3</v>
      </c>
      <c r="AJ429">
        <v>4</v>
      </c>
      <c r="AL429">
        <v>4</v>
      </c>
      <c r="AM429">
        <v>4</v>
      </c>
      <c r="AN429">
        <v>4</v>
      </c>
      <c r="AO429">
        <v>4</v>
      </c>
      <c r="AP429">
        <v>3</v>
      </c>
      <c r="AQ429">
        <v>4</v>
      </c>
      <c r="AR429">
        <v>5</v>
      </c>
      <c r="AS429">
        <v>4</v>
      </c>
      <c r="AU429">
        <v>4</v>
      </c>
      <c r="AV429">
        <v>3</v>
      </c>
      <c r="AW429">
        <v>1</v>
      </c>
      <c r="AX429">
        <v>11</v>
      </c>
      <c r="AY429">
        <v>6</v>
      </c>
      <c r="AZ429">
        <v>1</v>
      </c>
      <c r="BA429">
        <v>6</v>
      </c>
      <c r="BB429">
        <v>6</v>
      </c>
      <c r="BC429">
        <v>1</v>
      </c>
      <c r="BD429">
        <v>11</v>
      </c>
      <c r="BE429">
        <v>1</v>
      </c>
      <c r="BF429">
        <v>12</v>
      </c>
      <c r="BG429">
        <v>12</v>
      </c>
      <c r="BH429">
        <v>12</v>
      </c>
      <c r="BI429">
        <v>12</v>
      </c>
      <c r="BJ429">
        <v>12</v>
      </c>
      <c r="BK429">
        <v>1</v>
      </c>
      <c r="BL429">
        <v>2</v>
      </c>
      <c r="BM429">
        <v>2</v>
      </c>
      <c r="BN429">
        <v>2</v>
      </c>
      <c r="BO429">
        <v>10</v>
      </c>
      <c r="BX429">
        <v>1</v>
      </c>
      <c r="BY429">
        <v>8</v>
      </c>
      <c r="CF429">
        <v>21</v>
      </c>
      <c r="CH429">
        <f t="shared" si="42"/>
        <v>1</v>
      </c>
      <c r="CI429" s="1">
        <f t="shared" si="43"/>
        <v>2.4444444444444446</v>
      </c>
      <c r="CJ429">
        <f t="shared" si="44"/>
        <v>2</v>
      </c>
      <c r="CK429">
        <f t="shared" si="45"/>
        <v>4</v>
      </c>
      <c r="CL429" s="1">
        <f t="shared" si="46"/>
        <v>6.4444444444444446</v>
      </c>
      <c r="CM429" s="1">
        <f t="shared" si="47"/>
        <v>6.4444444444444446</v>
      </c>
      <c r="CO429" t="str">
        <f>IF(H429&gt;Tolerances!$C$5, "High Sat", "Low Sat")</f>
        <v>Low Sat</v>
      </c>
      <c r="CP429" t="str">
        <f>IF(CM429&lt;Tolerances!$D$5, "High EL", "Low EL")</f>
        <v>High EL</v>
      </c>
      <c r="CQ429" t="str">
        <f t="shared" si="48"/>
        <v>Hostage</v>
      </c>
      <c r="CR429" t="b">
        <f>IF(AND(CM429&lt;Tolerances!$D$9,'Respondent data Original'!H809&gt;Tolerances!$C$9),"Enthusiast",IF(AND(CM429&gt;Tolerances!$D$10,'Respondent data Original'!H809&lt;Tolerances!$C$10),"Agitator"))</f>
        <v>0</v>
      </c>
    </row>
    <row r="430" spans="1:96">
      <c r="A430">
        <v>1003</v>
      </c>
      <c r="B430" t="s">
        <v>70</v>
      </c>
      <c r="C430">
        <v>3</v>
      </c>
      <c r="D430">
        <v>2</v>
      </c>
      <c r="E430">
        <v>13</v>
      </c>
      <c r="F430">
        <v>2</v>
      </c>
      <c r="G430">
        <v>2</v>
      </c>
      <c r="H430">
        <v>8</v>
      </c>
      <c r="J430">
        <v>9</v>
      </c>
      <c r="L430">
        <v>8</v>
      </c>
      <c r="N430">
        <v>9</v>
      </c>
      <c r="P430">
        <v>6</v>
      </c>
      <c r="Q430">
        <v>1</v>
      </c>
      <c r="R430">
        <v>3</v>
      </c>
      <c r="S430">
        <v>1</v>
      </c>
      <c r="T430">
        <v>2</v>
      </c>
      <c r="V430">
        <v>1</v>
      </c>
      <c r="W430">
        <v>3</v>
      </c>
      <c r="X430">
        <v>1</v>
      </c>
      <c r="Y430">
        <v>1</v>
      </c>
      <c r="Z430">
        <v>3</v>
      </c>
      <c r="AA430">
        <v>1</v>
      </c>
      <c r="AB430">
        <v>1</v>
      </c>
      <c r="AC430">
        <v>3</v>
      </c>
      <c r="AD430">
        <v>3</v>
      </c>
      <c r="AE430">
        <v>4</v>
      </c>
      <c r="AF430">
        <v>2</v>
      </c>
      <c r="AG430">
        <v>3</v>
      </c>
      <c r="AH430">
        <v>2</v>
      </c>
      <c r="AI430">
        <v>4</v>
      </c>
      <c r="AJ430">
        <v>2</v>
      </c>
      <c r="AL430">
        <v>2</v>
      </c>
      <c r="AM430">
        <v>3</v>
      </c>
      <c r="AN430">
        <v>2</v>
      </c>
      <c r="AO430">
        <v>2</v>
      </c>
      <c r="AP430">
        <v>2</v>
      </c>
      <c r="AQ430">
        <v>2</v>
      </c>
      <c r="AR430">
        <v>2</v>
      </c>
      <c r="AS430">
        <v>3</v>
      </c>
      <c r="AU430">
        <v>2</v>
      </c>
      <c r="AV430">
        <v>1</v>
      </c>
      <c r="AW430">
        <v>7</v>
      </c>
      <c r="AX430">
        <v>5</v>
      </c>
      <c r="AY430">
        <v>6</v>
      </c>
      <c r="AZ430">
        <v>8</v>
      </c>
      <c r="BA430">
        <v>6</v>
      </c>
      <c r="BB430">
        <v>3</v>
      </c>
      <c r="BC430">
        <v>2</v>
      </c>
      <c r="BD430">
        <v>11</v>
      </c>
      <c r="BE430">
        <v>3</v>
      </c>
      <c r="BF430">
        <v>12</v>
      </c>
      <c r="BG430">
        <v>2</v>
      </c>
      <c r="BH430">
        <v>12</v>
      </c>
      <c r="BI430">
        <v>12</v>
      </c>
      <c r="BJ430">
        <v>12</v>
      </c>
      <c r="BK430">
        <v>1</v>
      </c>
      <c r="BL430">
        <v>5</v>
      </c>
      <c r="BM430">
        <v>3</v>
      </c>
      <c r="BN430">
        <v>3</v>
      </c>
      <c r="BO430">
        <v>4</v>
      </c>
      <c r="BX430">
        <v>1</v>
      </c>
      <c r="BY430">
        <v>2</v>
      </c>
      <c r="BZ430">
        <v>8</v>
      </c>
      <c r="CF430">
        <v>17</v>
      </c>
      <c r="CH430">
        <f t="shared" si="42"/>
        <v>1</v>
      </c>
      <c r="CI430" s="1">
        <f t="shared" si="43"/>
        <v>2.8333333333333335</v>
      </c>
      <c r="CJ430">
        <f t="shared" si="44"/>
        <v>5</v>
      </c>
      <c r="CK430">
        <f t="shared" si="45"/>
        <v>1</v>
      </c>
      <c r="CL430" s="1">
        <f t="shared" si="46"/>
        <v>3.8333333333333335</v>
      </c>
      <c r="CM430" s="1">
        <f t="shared" si="47"/>
        <v>3.8333333333333335</v>
      </c>
      <c r="CO430" t="str">
        <f>IF(H430&gt;Tolerances!$C$5, "High Sat", "Low Sat")</f>
        <v>High Sat</v>
      </c>
      <c r="CP430" t="str">
        <f>IF(CM430&lt;Tolerances!$D$5, "High EL", "Low EL")</f>
        <v>High EL</v>
      </c>
      <c r="CQ430" t="str">
        <f t="shared" si="48"/>
        <v>Loyalist</v>
      </c>
      <c r="CR430" t="str">
        <f>IF(AND(CM430&lt;Tolerances!$D$9,'Respondent data Original'!H811&gt;Tolerances!$C$9),"Enthusiast",IF(AND(CM430&gt;Tolerances!$D$10,'Respondent data Original'!H811&lt;Tolerances!$C$10),"Agitator"))</f>
        <v>Enthusiast</v>
      </c>
    </row>
    <row r="431" spans="1:96">
      <c r="A431">
        <v>1063</v>
      </c>
      <c r="B431" t="s">
        <v>70</v>
      </c>
      <c r="C431">
        <v>5</v>
      </c>
      <c r="D431">
        <v>1</v>
      </c>
      <c r="E431">
        <v>13</v>
      </c>
      <c r="F431">
        <v>1</v>
      </c>
      <c r="G431">
        <v>2</v>
      </c>
      <c r="H431">
        <v>9</v>
      </c>
      <c r="J431">
        <v>7</v>
      </c>
      <c r="L431">
        <v>6</v>
      </c>
      <c r="N431">
        <v>7</v>
      </c>
      <c r="P431">
        <v>5</v>
      </c>
      <c r="Q431">
        <v>2</v>
      </c>
      <c r="R431">
        <v>5</v>
      </c>
      <c r="S431">
        <v>1</v>
      </c>
      <c r="T431">
        <v>4</v>
      </c>
      <c r="U431">
        <v>5</v>
      </c>
      <c r="V431">
        <v>3</v>
      </c>
      <c r="W431">
        <v>3</v>
      </c>
      <c r="X431">
        <v>3</v>
      </c>
      <c r="Y431">
        <v>3</v>
      </c>
      <c r="Z431">
        <v>4</v>
      </c>
      <c r="AA431">
        <v>2</v>
      </c>
      <c r="AC431">
        <v>3</v>
      </c>
      <c r="AE431">
        <v>4</v>
      </c>
      <c r="AF431">
        <v>1</v>
      </c>
      <c r="AG431">
        <v>3</v>
      </c>
      <c r="AI431">
        <v>2</v>
      </c>
      <c r="AJ431">
        <v>3</v>
      </c>
      <c r="AK431">
        <v>2</v>
      </c>
      <c r="AL431">
        <v>5</v>
      </c>
      <c r="AM431">
        <v>3</v>
      </c>
      <c r="AN431">
        <v>5</v>
      </c>
      <c r="AO431">
        <v>2</v>
      </c>
      <c r="AP431">
        <v>5</v>
      </c>
      <c r="AQ431">
        <v>5</v>
      </c>
      <c r="AR431">
        <v>5</v>
      </c>
      <c r="AU431">
        <v>4</v>
      </c>
      <c r="AV431">
        <v>2</v>
      </c>
      <c r="AW431">
        <v>10</v>
      </c>
      <c r="AX431">
        <v>11</v>
      </c>
      <c r="AY431">
        <v>9</v>
      </c>
      <c r="AZ431">
        <v>9</v>
      </c>
      <c r="BA431">
        <v>9</v>
      </c>
      <c r="BB431">
        <v>5</v>
      </c>
      <c r="BC431">
        <v>11</v>
      </c>
      <c r="BD431">
        <v>11</v>
      </c>
      <c r="BE431">
        <v>10</v>
      </c>
      <c r="BF431">
        <v>5</v>
      </c>
      <c r="BG431">
        <v>6</v>
      </c>
      <c r="BH431">
        <v>12</v>
      </c>
      <c r="BI431">
        <v>12</v>
      </c>
      <c r="BJ431">
        <v>12</v>
      </c>
      <c r="BK431">
        <v>1</v>
      </c>
      <c r="BL431">
        <v>3</v>
      </c>
      <c r="BM431">
        <v>2</v>
      </c>
      <c r="BN431">
        <v>2</v>
      </c>
      <c r="BO431">
        <v>5</v>
      </c>
      <c r="BP431">
        <v>8</v>
      </c>
      <c r="BQ431">
        <v>4</v>
      </c>
      <c r="BX431">
        <v>3</v>
      </c>
      <c r="CF431">
        <v>13</v>
      </c>
      <c r="CH431">
        <f t="shared" si="42"/>
        <v>3</v>
      </c>
      <c r="CI431" s="1">
        <f t="shared" si="43"/>
        <v>4.7222222222222223</v>
      </c>
      <c r="CJ431">
        <f t="shared" si="44"/>
        <v>3</v>
      </c>
      <c r="CK431">
        <f t="shared" si="45"/>
        <v>3</v>
      </c>
      <c r="CL431" s="1">
        <f t="shared" si="46"/>
        <v>7.7222222222222223</v>
      </c>
      <c r="CM431" s="1">
        <f t="shared" si="47"/>
        <v>23.166666666666668</v>
      </c>
      <c r="CO431" t="str">
        <f>IF(H431&gt;Tolerances!$C$15, "High Sat", "Low Sat")</f>
        <v>High Sat</v>
      </c>
      <c r="CP431" t="str">
        <f>IF(CM431&lt;Tolerances!$D$15, "High EL", "Low EL")</f>
        <v>Low EL</v>
      </c>
      <c r="CQ431" t="str">
        <f t="shared" si="48"/>
        <v>Mercenary</v>
      </c>
      <c r="CR431" t="b">
        <f>IF(AND(CM431&lt;Tolerances!$D$19,'Respondent data Original'!H812&gt;Tolerances!$C$19),"Enthusiast",IF(AND(CM431&gt;Tolerances!$D$20,'Respondent data Original'!H812&lt;Tolerances!$C$20),"Agitator"))</f>
        <v>0</v>
      </c>
    </row>
    <row r="432" spans="1:96">
      <c r="A432">
        <v>1005</v>
      </c>
      <c r="B432" t="s">
        <v>70</v>
      </c>
      <c r="C432">
        <v>2</v>
      </c>
      <c r="D432">
        <v>2</v>
      </c>
      <c r="E432">
        <v>13</v>
      </c>
      <c r="F432">
        <v>2</v>
      </c>
      <c r="G432">
        <v>6</v>
      </c>
      <c r="H432">
        <v>9</v>
      </c>
      <c r="J432">
        <v>7</v>
      </c>
      <c r="L432">
        <v>8</v>
      </c>
      <c r="N432">
        <v>6</v>
      </c>
      <c r="P432">
        <v>4</v>
      </c>
      <c r="Q432">
        <v>1</v>
      </c>
      <c r="R432">
        <v>2</v>
      </c>
      <c r="S432">
        <v>1</v>
      </c>
      <c r="T432">
        <v>1</v>
      </c>
      <c r="U432">
        <v>2</v>
      </c>
      <c r="V432">
        <v>3</v>
      </c>
      <c r="W432">
        <v>3</v>
      </c>
      <c r="X432">
        <v>1</v>
      </c>
      <c r="Y432">
        <v>3</v>
      </c>
      <c r="Z432">
        <v>4</v>
      </c>
      <c r="AA432">
        <v>2</v>
      </c>
      <c r="AB432">
        <v>3</v>
      </c>
      <c r="AC432">
        <v>4</v>
      </c>
      <c r="AD432">
        <v>3</v>
      </c>
      <c r="AE432">
        <v>4</v>
      </c>
      <c r="AF432">
        <v>5</v>
      </c>
      <c r="AG432">
        <v>3</v>
      </c>
      <c r="AH432">
        <v>2</v>
      </c>
      <c r="AI432">
        <v>2</v>
      </c>
      <c r="AJ432">
        <v>2</v>
      </c>
      <c r="AK432">
        <v>3</v>
      </c>
      <c r="AL432">
        <v>3</v>
      </c>
      <c r="AM432">
        <v>3</v>
      </c>
      <c r="AN432">
        <v>2</v>
      </c>
      <c r="AO432">
        <v>2</v>
      </c>
      <c r="AP432">
        <v>3</v>
      </c>
      <c r="AQ432">
        <v>2</v>
      </c>
      <c r="AR432">
        <v>3</v>
      </c>
      <c r="AS432">
        <v>3</v>
      </c>
      <c r="AT432">
        <v>3</v>
      </c>
      <c r="AU432">
        <v>3</v>
      </c>
      <c r="AV432">
        <v>1</v>
      </c>
      <c r="AW432">
        <v>9</v>
      </c>
      <c r="AX432">
        <v>9</v>
      </c>
      <c r="AY432">
        <v>7</v>
      </c>
      <c r="AZ432">
        <v>8</v>
      </c>
      <c r="BA432">
        <v>8</v>
      </c>
      <c r="BB432">
        <v>5</v>
      </c>
      <c r="BC432">
        <v>8</v>
      </c>
      <c r="BD432">
        <v>7</v>
      </c>
      <c r="BE432">
        <v>3</v>
      </c>
      <c r="BF432">
        <v>12</v>
      </c>
      <c r="BG432">
        <v>12</v>
      </c>
      <c r="BH432">
        <v>8</v>
      </c>
      <c r="BI432">
        <v>12</v>
      </c>
      <c r="BJ432">
        <v>12</v>
      </c>
      <c r="BK432">
        <v>2</v>
      </c>
      <c r="BL432">
        <v>3</v>
      </c>
      <c r="BM432">
        <v>2</v>
      </c>
      <c r="BN432">
        <v>1</v>
      </c>
      <c r="BO432">
        <v>7</v>
      </c>
      <c r="BP432">
        <v>2</v>
      </c>
      <c r="BQ432">
        <v>5</v>
      </c>
      <c r="BX432">
        <v>1</v>
      </c>
      <c r="BY432">
        <v>5</v>
      </c>
      <c r="CF432">
        <v>17</v>
      </c>
      <c r="CH432">
        <f t="shared" si="42"/>
        <v>1</v>
      </c>
      <c r="CI432" s="1">
        <f t="shared" si="43"/>
        <v>3.5555555555555554</v>
      </c>
      <c r="CJ432">
        <f t="shared" si="44"/>
        <v>3</v>
      </c>
      <c r="CK432">
        <f t="shared" si="45"/>
        <v>3</v>
      </c>
      <c r="CL432" s="1">
        <f t="shared" si="46"/>
        <v>6.5555555555555554</v>
      </c>
      <c r="CM432" s="1">
        <f t="shared" si="47"/>
        <v>6.5555555555555554</v>
      </c>
      <c r="CO432" t="str">
        <f>IF(H432&gt;Tolerances!$C$15, "High Sat", "Low Sat")</f>
        <v>High Sat</v>
      </c>
      <c r="CP432" t="str">
        <f>IF(CM432&lt;Tolerances!$D$15, "High EL", "Low EL")</f>
        <v>High EL</v>
      </c>
      <c r="CQ432" t="str">
        <f t="shared" si="48"/>
        <v>Loyalist</v>
      </c>
      <c r="CR432" t="b">
        <f>IF(AND(CM432&lt;Tolerances!$D$19,'Respondent data Original'!H813&gt;Tolerances!$C$19),"Enthusiast",IF(AND(CM432&gt;Tolerances!$D$20,'Respondent data Original'!H813&lt;Tolerances!$C$20),"Agitator"))</f>
        <v>0</v>
      </c>
    </row>
    <row r="433" spans="1:96">
      <c r="A433">
        <v>1009</v>
      </c>
      <c r="B433" t="s">
        <v>70</v>
      </c>
      <c r="C433">
        <v>3</v>
      </c>
      <c r="D433">
        <v>2</v>
      </c>
      <c r="E433">
        <v>13</v>
      </c>
      <c r="F433">
        <v>2</v>
      </c>
      <c r="G433">
        <v>5</v>
      </c>
      <c r="H433">
        <v>8</v>
      </c>
      <c r="J433">
        <v>7</v>
      </c>
      <c r="L433">
        <v>7</v>
      </c>
      <c r="N433">
        <v>7</v>
      </c>
      <c r="P433">
        <v>6</v>
      </c>
      <c r="Q433">
        <v>3</v>
      </c>
      <c r="R433">
        <v>2</v>
      </c>
      <c r="S433">
        <v>3</v>
      </c>
      <c r="T433">
        <v>3</v>
      </c>
      <c r="U433">
        <v>3</v>
      </c>
      <c r="V433">
        <v>3</v>
      </c>
      <c r="W433">
        <v>3</v>
      </c>
      <c r="X433">
        <v>3</v>
      </c>
      <c r="Y433">
        <v>3</v>
      </c>
      <c r="Z433">
        <v>3</v>
      </c>
      <c r="AA433">
        <v>3</v>
      </c>
      <c r="AB433">
        <v>3</v>
      </c>
      <c r="AC433">
        <v>3</v>
      </c>
      <c r="AD433">
        <v>3</v>
      </c>
      <c r="AE433">
        <v>3</v>
      </c>
      <c r="AF433">
        <v>7</v>
      </c>
      <c r="AG433">
        <v>5</v>
      </c>
      <c r="AH433">
        <v>3</v>
      </c>
      <c r="AI433">
        <v>4</v>
      </c>
      <c r="AJ433">
        <v>3</v>
      </c>
      <c r="AK433">
        <v>4</v>
      </c>
      <c r="AL433">
        <v>5</v>
      </c>
      <c r="AM433">
        <v>5</v>
      </c>
      <c r="AN433">
        <v>4</v>
      </c>
      <c r="AO433">
        <v>3</v>
      </c>
      <c r="AP433">
        <v>4</v>
      </c>
      <c r="AQ433">
        <v>4</v>
      </c>
      <c r="AR433">
        <v>5</v>
      </c>
      <c r="AS433">
        <v>5</v>
      </c>
      <c r="AT433">
        <v>3</v>
      </c>
      <c r="AU433">
        <v>4</v>
      </c>
      <c r="AV433">
        <v>1</v>
      </c>
      <c r="AW433">
        <v>6</v>
      </c>
      <c r="AX433">
        <v>11</v>
      </c>
      <c r="AY433">
        <v>7</v>
      </c>
      <c r="AZ433">
        <v>8</v>
      </c>
      <c r="BA433">
        <v>6</v>
      </c>
      <c r="BB433">
        <v>6</v>
      </c>
      <c r="BC433">
        <v>3</v>
      </c>
      <c r="BD433">
        <v>11</v>
      </c>
      <c r="BE433">
        <v>1</v>
      </c>
      <c r="BF433">
        <v>12</v>
      </c>
      <c r="BG433">
        <v>11</v>
      </c>
      <c r="BH433">
        <v>12</v>
      </c>
      <c r="BI433">
        <v>12</v>
      </c>
      <c r="BJ433">
        <v>12</v>
      </c>
      <c r="BK433">
        <v>2</v>
      </c>
      <c r="BL433">
        <v>3</v>
      </c>
      <c r="BM433">
        <v>3</v>
      </c>
      <c r="BN433">
        <v>4</v>
      </c>
      <c r="BO433">
        <v>7</v>
      </c>
      <c r="BP433">
        <v>5</v>
      </c>
      <c r="BQ433">
        <v>6</v>
      </c>
      <c r="BX433">
        <v>1</v>
      </c>
      <c r="BY433">
        <v>2</v>
      </c>
      <c r="CF433">
        <v>17</v>
      </c>
      <c r="CH433">
        <f t="shared" si="42"/>
        <v>1</v>
      </c>
      <c r="CI433" s="1">
        <f t="shared" si="43"/>
        <v>3.2777777777777777</v>
      </c>
      <c r="CJ433">
        <f t="shared" si="44"/>
        <v>3</v>
      </c>
      <c r="CK433">
        <f t="shared" si="45"/>
        <v>3</v>
      </c>
      <c r="CL433" s="1">
        <f t="shared" si="46"/>
        <v>6.2777777777777777</v>
      </c>
      <c r="CM433" s="1">
        <f t="shared" si="47"/>
        <v>6.2777777777777777</v>
      </c>
      <c r="CO433" t="str">
        <f>IF(H433&gt;Tolerances!$C$5, "High Sat", "Low Sat")</f>
        <v>High Sat</v>
      </c>
      <c r="CP433" t="str">
        <f>IF(CM433&lt;Tolerances!$D$5, "High EL", "Low EL")</f>
        <v>High EL</v>
      </c>
      <c r="CQ433" t="str">
        <f t="shared" si="48"/>
        <v>Loyalist</v>
      </c>
      <c r="CR433" t="b">
        <f>IF(AND(CM433&lt;Tolerances!$D$9,'Respondent data Original'!H815&gt;Tolerances!$C$9),"Enthusiast",IF(AND(CM433&gt;Tolerances!$D$10,'Respondent data Original'!H815&lt;Tolerances!$C$10),"Agitator"))</f>
        <v>0</v>
      </c>
    </row>
    <row r="434" spans="1:96">
      <c r="A434">
        <v>1022</v>
      </c>
      <c r="B434" t="s">
        <v>70</v>
      </c>
      <c r="C434">
        <v>2</v>
      </c>
      <c r="D434">
        <v>1</v>
      </c>
      <c r="E434">
        <v>13</v>
      </c>
      <c r="F434">
        <v>2</v>
      </c>
      <c r="G434">
        <v>5</v>
      </c>
      <c r="H434">
        <v>6</v>
      </c>
      <c r="J434">
        <v>8</v>
      </c>
      <c r="L434">
        <v>7</v>
      </c>
      <c r="N434">
        <v>7</v>
      </c>
      <c r="P434">
        <v>5</v>
      </c>
      <c r="Q434">
        <v>2</v>
      </c>
      <c r="R434">
        <v>2</v>
      </c>
      <c r="S434">
        <v>2</v>
      </c>
      <c r="T434">
        <v>2</v>
      </c>
      <c r="U434">
        <v>2</v>
      </c>
      <c r="V434">
        <v>3</v>
      </c>
      <c r="W434">
        <v>2</v>
      </c>
      <c r="X434">
        <v>2</v>
      </c>
      <c r="Y434">
        <v>3</v>
      </c>
      <c r="Z434">
        <v>2</v>
      </c>
      <c r="AA434">
        <v>2</v>
      </c>
      <c r="AB434">
        <v>3</v>
      </c>
      <c r="AC434">
        <v>2</v>
      </c>
      <c r="AD434">
        <v>4</v>
      </c>
      <c r="AE434">
        <v>3</v>
      </c>
      <c r="AF434">
        <v>6</v>
      </c>
      <c r="AG434">
        <v>3</v>
      </c>
      <c r="AH434">
        <v>3</v>
      </c>
      <c r="AI434">
        <v>3</v>
      </c>
      <c r="AJ434">
        <v>3</v>
      </c>
      <c r="AK434">
        <v>3</v>
      </c>
      <c r="AL434">
        <v>3</v>
      </c>
      <c r="AM434">
        <v>3</v>
      </c>
      <c r="AN434">
        <v>3</v>
      </c>
      <c r="AO434">
        <v>3</v>
      </c>
      <c r="AP434">
        <v>3</v>
      </c>
      <c r="AQ434">
        <v>3</v>
      </c>
      <c r="AR434">
        <v>3</v>
      </c>
      <c r="AS434">
        <v>3</v>
      </c>
      <c r="AT434">
        <v>3</v>
      </c>
      <c r="AU434">
        <v>3</v>
      </c>
      <c r="AV434">
        <v>1</v>
      </c>
      <c r="AW434">
        <v>1</v>
      </c>
      <c r="AX434">
        <v>9</v>
      </c>
      <c r="AY434">
        <v>7</v>
      </c>
      <c r="AZ434">
        <v>3</v>
      </c>
      <c r="BA434">
        <v>6</v>
      </c>
      <c r="BB434">
        <v>6</v>
      </c>
      <c r="BC434">
        <v>11</v>
      </c>
      <c r="BD434">
        <v>8</v>
      </c>
      <c r="BE434">
        <v>1</v>
      </c>
      <c r="BF434">
        <v>6</v>
      </c>
      <c r="BG434">
        <v>6</v>
      </c>
      <c r="BH434">
        <v>6</v>
      </c>
      <c r="BI434">
        <v>6</v>
      </c>
      <c r="BJ434">
        <v>6</v>
      </c>
      <c r="BK434">
        <v>1</v>
      </c>
      <c r="BL434">
        <v>3</v>
      </c>
      <c r="BM434">
        <v>2</v>
      </c>
      <c r="BN434">
        <v>2</v>
      </c>
      <c r="BO434">
        <v>2</v>
      </c>
      <c r="BP434">
        <v>4</v>
      </c>
      <c r="BQ434">
        <v>7</v>
      </c>
      <c r="BX434">
        <v>2</v>
      </c>
      <c r="CF434">
        <v>21</v>
      </c>
      <c r="CH434">
        <f t="shared" si="42"/>
        <v>2</v>
      </c>
      <c r="CI434" s="1">
        <f t="shared" si="43"/>
        <v>2.8888888888888888</v>
      </c>
      <c r="CJ434">
        <f t="shared" si="44"/>
        <v>3</v>
      </c>
      <c r="CK434">
        <f t="shared" si="45"/>
        <v>3</v>
      </c>
      <c r="CL434" s="1">
        <f t="shared" si="46"/>
        <v>5.8888888888888893</v>
      </c>
      <c r="CM434" s="1">
        <f t="shared" si="47"/>
        <v>11.777777777777779</v>
      </c>
      <c r="CO434" t="str">
        <f>IF(H434&gt;Tolerances!$C$15, "High Sat", "Low Sat")</f>
        <v>Low Sat</v>
      </c>
      <c r="CP434" t="str">
        <f>IF(CM434&lt;Tolerances!$D$15, "High EL", "Low EL")</f>
        <v>Low EL</v>
      </c>
      <c r="CQ434" t="str">
        <f t="shared" si="48"/>
        <v>Defector</v>
      </c>
      <c r="CR434" t="b">
        <f>IF(AND(CM434&lt;Tolerances!$D$19,'Respondent data Original'!H828&gt;Tolerances!$C$19),"Enthusiast",IF(AND(CM434&gt;Tolerances!$D$20,'Respondent data Original'!H828&lt;Tolerances!$C$20),"Agitator"))</f>
        <v>0</v>
      </c>
    </row>
    <row r="435" spans="1:96">
      <c r="A435">
        <v>1030</v>
      </c>
      <c r="B435" t="s">
        <v>70</v>
      </c>
      <c r="C435">
        <v>3</v>
      </c>
      <c r="D435">
        <v>1</v>
      </c>
      <c r="E435">
        <v>13</v>
      </c>
      <c r="F435">
        <v>2</v>
      </c>
      <c r="G435">
        <v>4</v>
      </c>
      <c r="H435">
        <v>8</v>
      </c>
      <c r="J435">
        <v>8</v>
      </c>
      <c r="L435">
        <v>8</v>
      </c>
      <c r="N435">
        <v>8</v>
      </c>
      <c r="P435">
        <v>6</v>
      </c>
      <c r="Q435">
        <v>2</v>
      </c>
      <c r="R435">
        <v>1</v>
      </c>
      <c r="S435">
        <v>2</v>
      </c>
      <c r="T435">
        <v>1</v>
      </c>
      <c r="U435">
        <v>1</v>
      </c>
      <c r="V435">
        <v>3</v>
      </c>
      <c r="W435">
        <v>3</v>
      </c>
      <c r="X435">
        <v>1</v>
      </c>
      <c r="Y435">
        <v>4</v>
      </c>
      <c r="Z435">
        <v>4</v>
      </c>
      <c r="AA435">
        <v>3</v>
      </c>
      <c r="AB435">
        <v>2</v>
      </c>
      <c r="AC435">
        <v>4</v>
      </c>
      <c r="AD435">
        <v>5</v>
      </c>
      <c r="AE435">
        <v>4</v>
      </c>
      <c r="AF435">
        <v>1</v>
      </c>
      <c r="AG435">
        <v>2</v>
      </c>
      <c r="AH435">
        <v>2</v>
      </c>
      <c r="AI435">
        <v>3</v>
      </c>
      <c r="AJ435">
        <v>3</v>
      </c>
      <c r="AK435">
        <v>2</v>
      </c>
      <c r="AL435">
        <v>3</v>
      </c>
      <c r="AM435">
        <v>3</v>
      </c>
      <c r="AN435">
        <v>2</v>
      </c>
      <c r="AQ435">
        <v>3</v>
      </c>
      <c r="AR435">
        <v>4</v>
      </c>
      <c r="AU435">
        <v>3</v>
      </c>
      <c r="AV435">
        <v>1</v>
      </c>
      <c r="AW435">
        <v>3</v>
      </c>
      <c r="AX435">
        <v>8</v>
      </c>
      <c r="AY435">
        <v>6</v>
      </c>
      <c r="AZ435">
        <v>3</v>
      </c>
      <c r="BA435">
        <v>2</v>
      </c>
      <c r="BB435">
        <v>2</v>
      </c>
      <c r="BC435">
        <v>5</v>
      </c>
      <c r="BD435">
        <v>10</v>
      </c>
      <c r="BE435">
        <v>1</v>
      </c>
      <c r="BF435">
        <v>5</v>
      </c>
      <c r="BG435">
        <v>12</v>
      </c>
      <c r="BH435">
        <v>6</v>
      </c>
      <c r="BI435">
        <v>12</v>
      </c>
      <c r="BJ435">
        <v>12</v>
      </c>
      <c r="BK435">
        <v>1</v>
      </c>
      <c r="BL435">
        <v>3</v>
      </c>
      <c r="BM435">
        <v>3</v>
      </c>
      <c r="BN435">
        <v>2</v>
      </c>
      <c r="BO435">
        <v>2</v>
      </c>
      <c r="BP435">
        <v>3</v>
      </c>
      <c r="BQ435">
        <v>7</v>
      </c>
      <c r="BX435">
        <v>2</v>
      </c>
      <c r="CF435">
        <v>17</v>
      </c>
      <c r="CH435">
        <f t="shared" si="42"/>
        <v>2</v>
      </c>
      <c r="CI435" s="1">
        <f t="shared" si="43"/>
        <v>2.2222222222222223</v>
      </c>
      <c r="CJ435">
        <f t="shared" si="44"/>
        <v>3</v>
      </c>
      <c r="CK435">
        <f t="shared" si="45"/>
        <v>3</v>
      </c>
      <c r="CL435" s="1">
        <f t="shared" si="46"/>
        <v>5.2222222222222223</v>
      </c>
      <c r="CM435" s="1">
        <f t="shared" si="47"/>
        <v>10.444444444444445</v>
      </c>
      <c r="CO435" t="str">
        <f>IF(H435&gt;Tolerances!$C$5, "High Sat", "Low Sat")</f>
        <v>High Sat</v>
      </c>
      <c r="CP435" t="str">
        <f>IF(CM435&lt;Tolerances!$D$5, "High EL", "Low EL")</f>
        <v>High EL</v>
      </c>
      <c r="CQ435" t="str">
        <f t="shared" si="48"/>
        <v>Loyalist</v>
      </c>
      <c r="CR435" t="b">
        <f>IF(AND(CM435&lt;Tolerances!$D$9,'Respondent data Original'!H835&gt;Tolerances!$C$9),"Enthusiast",IF(AND(CM435&gt;Tolerances!$D$10,'Respondent data Original'!H835&lt;Tolerances!$C$10),"Agitator"))</f>
        <v>0</v>
      </c>
    </row>
    <row r="436" spans="1:96">
      <c r="A436">
        <v>1043</v>
      </c>
      <c r="B436" t="s">
        <v>70</v>
      </c>
      <c r="C436">
        <v>2</v>
      </c>
      <c r="D436">
        <v>2</v>
      </c>
      <c r="E436">
        <v>13</v>
      </c>
      <c r="F436">
        <v>2</v>
      </c>
      <c r="G436">
        <v>5</v>
      </c>
      <c r="H436">
        <v>8</v>
      </c>
      <c r="J436">
        <v>8</v>
      </c>
      <c r="L436">
        <v>9</v>
      </c>
      <c r="N436">
        <v>9</v>
      </c>
      <c r="P436">
        <v>4</v>
      </c>
      <c r="Q436">
        <v>2</v>
      </c>
      <c r="R436">
        <v>2</v>
      </c>
      <c r="S436">
        <v>2</v>
      </c>
      <c r="T436">
        <v>2</v>
      </c>
      <c r="U436">
        <v>2</v>
      </c>
      <c r="V436">
        <v>3</v>
      </c>
      <c r="W436">
        <v>2</v>
      </c>
      <c r="X436">
        <v>2</v>
      </c>
      <c r="Y436">
        <v>4</v>
      </c>
      <c r="Z436">
        <v>3</v>
      </c>
      <c r="AA436">
        <v>3</v>
      </c>
      <c r="AB436">
        <v>2</v>
      </c>
      <c r="AC436">
        <v>2</v>
      </c>
      <c r="AD436">
        <v>3</v>
      </c>
      <c r="AE436">
        <v>3</v>
      </c>
      <c r="AF436">
        <v>8</v>
      </c>
      <c r="AG436">
        <v>2</v>
      </c>
      <c r="AH436">
        <v>3</v>
      </c>
      <c r="AI436">
        <v>3</v>
      </c>
      <c r="AJ436">
        <v>2</v>
      </c>
      <c r="AK436">
        <v>2</v>
      </c>
      <c r="AL436">
        <v>3</v>
      </c>
      <c r="AM436">
        <v>2</v>
      </c>
      <c r="AN436">
        <v>2</v>
      </c>
      <c r="AO436">
        <v>3</v>
      </c>
      <c r="AP436">
        <v>2</v>
      </c>
      <c r="AQ436">
        <v>2</v>
      </c>
      <c r="AR436">
        <v>2</v>
      </c>
      <c r="AS436">
        <v>3</v>
      </c>
      <c r="AT436">
        <v>2</v>
      </c>
      <c r="AU436">
        <v>2</v>
      </c>
      <c r="AV436">
        <v>1</v>
      </c>
      <c r="AW436">
        <v>7</v>
      </c>
      <c r="AX436">
        <v>7</v>
      </c>
      <c r="AY436">
        <v>8</v>
      </c>
      <c r="AZ436">
        <v>9</v>
      </c>
      <c r="BA436">
        <v>9</v>
      </c>
      <c r="BB436">
        <v>9</v>
      </c>
      <c r="BC436">
        <v>7</v>
      </c>
      <c r="BD436">
        <v>9</v>
      </c>
      <c r="BE436">
        <v>8</v>
      </c>
      <c r="BF436">
        <v>12</v>
      </c>
      <c r="BG436">
        <v>12</v>
      </c>
      <c r="BH436">
        <v>12</v>
      </c>
      <c r="BI436">
        <v>12</v>
      </c>
      <c r="BJ436">
        <v>12</v>
      </c>
      <c r="BK436">
        <v>1</v>
      </c>
      <c r="BL436">
        <v>4</v>
      </c>
      <c r="BM436">
        <v>4</v>
      </c>
      <c r="BN436">
        <v>2</v>
      </c>
      <c r="BO436">
        <v>5</v>
      </c>
      <c r="BX436">
        <v>2</v>
      </c>
      <c r="CF436">
        <v>17</v>
      </c>
      <c r="CH436">
        <f t="shared" si="42"/>
        <v>2</v>
      </c>
      <c r="CI436" s="1">
        <f t="shared" si="43"/>
        <v>4.0555555555555554</v>
      </c>
      <c r="CJ436">
        <f t="shared" si="44"/>
        <v>4</v>
      </c>
      <c r="CK436">
        <f t="shared" si="45"/>
        <v>2</v>
      </c>
      <c r="CL436" s="1">
        <f t="shared" si="46"/>
        <v>6.0555555555555554</v>
      </c>
      <c r="CM436" s="1">
        <f t="shared" si="47"/>
        <v>12.111111111111111</v>
      </c>
      <c r="CO436" t="str">
        <f>IF(H436&gt;Tolerances!$C$5, "High Sat", "Low Sat")</f>
        <v>High Sat</v>
      </c>
      <c r="CP436" t="str">
        <f>IF(CM436&lt;Tolerances!$D$5, "High EL", "Low EL")</f>
        <v>Low EL</v>
      </c>
      <c r="CQ436" t="str">
        <f t="shared" si="48"/>
        <v>Mercenary</v>
      </c>
      <c r="CR436" t="b">
        <f>IF(AND(CM436&lt;Tolerances!$D$9,'Respondent data Original'!H846&gt;Tolerances!$C$9),"Enthusiast",IF(AND(CM436&gt;Tolerances!$D$10,'Respondent data Original'!H846&lt;Tolerances!$C$10),"Agitator"))</f>
        <v>0</v>
      </c>
    </row>
    <row r="437" spans="1:96">
      <c r="A437">
        <v>1047</v>
      </c>
      <c r="B437" t="s">
        <v>70</v>
      </c>
      <c r="C437">
        <v>4</v>
      </c>
      <c r="D437">
        <v>1</v>
      </c>
      <c r="E437">
        <v>13</v>
      </c>
      <c r="F437">
        <v>2</v>
      </c>
      <c r="G437">
        <v>3</v>
      </c>
      <c r="H437">
        <v>7</v>
      </c>
      <c r="J437">
        <v>7</v>
      </c>
      <c r="L437">
        <v>6</v>
      </c>
      <c r="N437">
        <v>7</v>
      </c>
      <c r="P437">
        <v>3</v>
      </c>
      <c r="Q437">
        <v>1</v>
      </c>
      <c r="R437">
        <v>4</v>
      </c>
      <c r="S437">
        <v>3</v>
      </c>
      <c r="T437">
        <v>3</v>
      </c>
      <c r="U437">
        <v>3</v>
      </c>
      <c r="V437">
        <v>2</v>
      </c>
      <c r="W437">
        <v>2</v>
      </c>
      <c r="X437">
        <v>1</v>
      </c>
      <c r="Y437">
        <v>2</v>
      </c>
      <c r="Z437">
        <v>3</v>
      </c>
      <c r="AA437">
        <v>2</v>
      </c>
      <c r="AB437">
        <v>3</v>
      </c>
      <c r="AC437">
        <v>3</v>
      </c>
      <c r="AD437">
        <v>2</v>
      </c>
      <c r="AE437">
        <v>3</v>
      </c>
      <c r="AF437">
        <v>8</v>
      </c>
      <c r="AG437">
        <v>4</v>
      </c>
      <c r="AH437">
        <v>3</v>
      </c>
      <c r="AI437">
        <v>3</v>
      </c>
      <c r="AJ437">
        <v>3</v>
      </c>
      <c r="AK437">
        <v>3</v>
      </c>
      <c r="AL437">
        <v>3</v>
      </c>
      <c r="AM437">
        <v>3</v>
      </c>
      <c r="AN437">
        <v>4</v>
      </c>
      <c r="AO437">
        <v>4</v>
      </c>
      <c r="AP437">
        <v>3</v>
      </c>
      <c r="AQ437">
        <v>3</v>
      </c>
      <c r="AR437">
        <v>3</v>
      </c>
      <c r="AS437">
        <v>3</v>
      </c>
      <c r="AT437">
        <v>2</v>
      </c>
      <c r="AU437">
        <v>3</v>
      </c>
      <c r="AV437">
        <v>1</v>
      </c>
      <c r="AW437">
        <v>8</v>
      </c>
      <c r="AX437">
        <v>10</v>
      </c>
      <c r="AY437">
        <v>6</v>
      </c>
      <c r="AZ437">
        <v>8</v>
      </c>
      <c r="BA437">
        <v>8</v>
      </c>
      <c r="BB437">
        <v>9</v>
      </c>
      <c r="BC437">
        <v>3</v>
      </c>
      <c r="BD437">
        <v>6</v>
      </c>
      <c r="BE437">
        <v>6</v>
      </c>
      <c r="BF437">
        <v>12</v>
      </c>
      <c r="BG437">
        <v>12</v>
      </c>
      <c r="BH437">
        <v>12</v>
      </c>
      <c r="BI437">
        <v>12</v>
      </c>
      <c r="BJ437">
        <v>12</v>
      </c>
      <c r="BK437">
        <v>1</v>
      </c>
      <c r="BL437">
        <v>4</v>
      </c>
      <c r="BM437">
        <v>3</v>
      </c>
      <c r="BN437">
        <v>3</v>
      </c>
      <c r="BO437">
        <v>4</v>
      </c>
      <c r="BP437">
        <v>2</v>
      </c>
      <c r="BQ437">
        <v>3</v>
      </c>
      <c r="BX437">
        <v>2</v>
      </c>
      <c r="CF437">
        <v>15</v>
      </c>
      <c r="CH437">
        <f t="shared" si="42"/>
        <v>2</v>
      </c>
      <c r="CI437" s="1">
        <f t="shared" si="43"/>
        <v>3.5555555555555554</v>
      </c>
      <c r="CJ437">
        <f t="shared" si="44"/>
        <v>4</v>
      </c>
      <c r="CK437">
        <f t="shared" si="45"/>
        <v>2</v>
      </c>
      <c r="CL437" s="1">
        <f t="shared" si="46"/>
        <v>5.5555555555555554</v>
      </c>
      <c r="CM437" s="1">
        <f t="shared" si="47"/>
        <v>11.111111111111111</v>
      </c>
      <c r="CO437" t="str">
        <f>IF(H437&gt;Tolerances!$C$5, "High Sat", "Low Sat")</f>
        <v>Low Sat</v>
      </c>
      <c r="CP437" t="str">
        <f>IF(CM437&lt;Tolerances!$D$5, "High EL", "Low EL")</f>
        <v>Low EL</v>
      </c>
      <c r="CQ437" t="str">
        <f t="shared" si="48"/>
        <v>Defector</v>
      </c>
      <c r="CR437" t="b">
        <f>IF(AND(CM437&lt;Tolerances!$D$9,'Respondent data Original'!H848&gt;Tolerances!$C$9),"Enthusiast",IF(AND(CM437&gt;Tolerances!$D$10,'Respondent data Original'!H848&lt;Tolerances!$C$10),"Agitator"))</f>
        <v>0</v>
      </c>
    </row>
    <row r="438" spans="1:96">
      <c r="A438">
        <v>1107</v>
      </c>
      <c r="B438" t="s">
        <v>70</v>
      </c>
      <c r="C438">
        <v>4</v>
      </c>
      <c r="D438">
        <v>1</v>
      </c>
      <c r="E438">
        <v>13</v>
      </c>
      <c r="F438">
        <v>1</v>
      </c>
      <c r="G438">
        <v>1</v>
      </c>
      <c r="H438">
        <v>8</v>
      </c>
      <c r="J438">
        <v>8</v>
      </c>
      <c r="L438">
        <v>8</v>
      </c>
      <c r="N438">
        <v>1</v>
      </c>
      <c r="P438">
        <v>6</v>
      </c>
      <c r="Q438">
        <v>3</v>
      </c>
      <c r="S438">
        <v>3</v>
      </c>
      <c r="V438">
        <v>3</v>
      </c>
      <c r="X438">
        <v>3</v>
      </c>
      <c r="AF438">
        <v>1</v>
      </c>
      <c r="AG438">
        <v>3</v>
      </c>
      <c r="AI438">
        <v>3</v>
      </c>
      <c r="AL438">
        <v>3</v>
      </c>
      <c r="AN438">
        <v>3</v>
      </c>
      <c r="AP438">
        <v>3</v>
      </c>
      <c r="AQ438">
        <v>3</v>
      </c>
      <c r="AV438">
        <v>1</v>
      </c>
      <c r="AW438">
        <v>4</v>
      </c>
      <c r="AX438">
        <v>6</v>
      </c>
      <c r="AY438">
        <v>7</v>
      </c>
      <c r="AZ438">
        <v>7</v>
      </c>
      <c r="BA438">
        <v>6</v>
      </c>
      <c r="BB438">
        <v>1</v>
      </c>
      <c r="BC438">
        <v>1</v>
      </c>
      <c r="BD438">
        <v>8</v>
      </c>
      <c r="BE438">
        <v>1</v>
      </c>
      <c r="BF438">
        <v>12</v>
      </c>
      <c r="BG438">
        <v>12</v>
      </c>
      <c r="BH438">
        <v>12</v>
      </c>
      <c r="BI438">
        <v>12</v>
      </c>
      <c r="BJ438">
        <v>12</v>
      </c>
      <c r="BK438">
        <v>1</v>
      </c>
      <c r="BL438">
        <v>5</v>
      </c>
      <c r="BM438">
        <v>5</v>
      </c>
      <c r="BN438">
        <v>5</v>
      </c>
      <c r="BO438">
        <v>10</v>
      </c>
      <c r="BX438">
        <v>1</v>
      </c>
      <c r="BY438">
        <v>6</v>
      </c>
      <c r="CF438">
        <v>15</v>
      </c>
      <c r="CH438">
        <f t="shared" si="42"/>
        <v>1</v>
      </c>
      <c r="CI438" s="1">
        <f t="shared" si="43"/>
        <v>2.2777777777777777</v>
      </c>
      <c r="CJ438">
        <f t="shared" si="44"/>
        <v>5</v>
      </c>
      <c r="CK438">
        <f t="shared" si="45"/>
        <v>1</v>
      </c>
      <c r="CL438" s="1">
        <f t="shared" si="46"/>
        <v>3.2777777777777777</v>
      </c>
      <c r="CM438" s="1">
        <f t="shared" si="47"/>
        <v>3.2777777777777777</v>
      </c>
      <c r="CO438" t="str">
        <f>IF(H438&gt;Tolerances!$C$15, "High Sat", "Low Sat")</f>
        <v>High Sat</v>
      </c>
      <c r="CP438" t="str">
        <f>IF(CM438&lt;Tolerances!$D$15, "High EL", "Low EL")</f>
        <v>High EL</v>
      </c>
      <c r="CQ438" t="str">
        <f t="shared" si="48"/>
        <v>Loyalist</v>
      </c>
      <c r="CR438" t="str">
        <f>IF(AND(CM438&lt;Tolerances!$D$19,'Respondent data Original'!H850&gt;Tolerances!$C$19),"Enthusiast",IF(AND(CM438&gt;Tolerances!$D$20,'Respondent data Original'!H850&lt;Tolerances!$C$20),"Agitator"))</f>
        <v>Enthusiast</v>
      </c>
    </row>
    <row r="439" spans="1:96">
      <c r="A439">
        <v>1057</v>
      </c>
      <c r="B439" t="s">
        <v>70</v>
      </c>
      <c r="C439">
        <v>3</v>
      </c>
      <c r="D439">
        <v>2</v>
      </c>
      <c r="E439">
        <v>13</v>
      </c>
      <c r="F439">
        <v>2</v>
      </c>
      <c r="G439">
        <v>6</v>
      </c>
      <c r="H439">
        <v>8</v>
      </c>
      <c r="J439">
        <v>5</v>
      </c>
      <c r="L439">
        <v>5</v>
      </c>
      <c r="N439">
        <v>3</v>
      </c>
      <c r="P439">
        <v>4</v>
      </c>
      <c r="Q439">
        <v>1</v>
      </c>
      <c r="R439">
        <v>1</v>
      </c>
      <c r="S439">
        <v>1</v>
      </c>
      <c r="T439">
        <v>4</v>
      </c>
      <c r="U439">
        <v>1</v>
      </c>
      <c r="V439">
        <v>1</v>
      </c>
      <c r="W439">
        <v>2</v>
      </c>
      <c r="X439">
        <v>1</v>
      </c>
      <c r="Y439">
        <v>2</v>
      </c>
      <c r="Z439">
        <v>2</v>
      </c>
      <c r="AA439">
        <v>3</v>
      </c>
      <c r="AB439">
        <v>3</v>
      </c>
      <c r="AC439">
        <v>3</v>
      </c>
      <c r="AD439">
        <v>5</v>
      </c>
      <c r="AE439">
        <v>2</v>
      </c>
      <c r="AF439">
        <v>2</v>
      </c>
      <c r="AG439">
        <v>5</v>
      </c>
      <c r="AH439">
        <v>2</v>
      </c>
      <c r="AI439">
        <v>2</v>
      </c>
      <c r="AJ439">
        <v>2</v>
      </c>
      <c r="AK439">
        <v>3</v>
      </c>
      <c r="AL439">
        <v>2</v>
      </c>
      <c r="AM439">
        <v>5</v>
      </c>
      <c r="AN439">
        <v>3</v>
      </c>
      <c r="AO439">
        <v>2</v>
      </c>
      <c r="AP439">
        <v>3</v>
      </c>
      <c r="AQ439">
        <v>3</v>
      </c>
      <c r="AR439">
        <v>3</v>
      </c>
      <c r="AS439">
        <v>4</v>
      </c>
      <c r="AT439">
        <v>4</v>
      </c>
      <c r="AU439">
        <v>4</v>
      </c>
      <c r="AV439">
        <v>1</v>
      </c>
      <c r="AW439">
        <v>6</v>
      </c>
      <c r="AX439">
        <v>11</v>
      </c>
      <c r="AY439">
        <v>8</v>
      </c>
      <c r="AZ439">
        <v>9</v>
      </c>
      <c r="BA439">
        <v>6</v>
      </c>
      <c r="BB439">
        <v>4</v>
      </c>
      <c r="BC439">
        <v>6</v>
      </c>
      <c r="BD439">
        <v>11</v>
      </c>
      <c r="BE439">
        <v>1</v>
      </c>
      <c r="BF439">
        <v>3</v>
      </c>
      <c r="BG439">
        <v>8</v>
      </c>
      <c r="BH439">
        <v>6</v>
      </c>
      <c r="BI439">
        <v>12</v>
      </c>
      <c r="BJ439">
        <v>12</v>
      </c>
      <c r="BK439">
        <v>4</v>
      </c>
      <c r="BL439">
        <v>3</v>
      </c>
      <c r="BM439">
        <v>1</v>
      </c>
      <c r="BN439">
        <v>1</v>
      </c>
      <c r="BO439">
        <v>5</v>
      </c>
      <c r="BP439">
        <v>2</v>
      </c>
      <c r="BQ439">
        <v>7</v>
      </c>
      <c r="BX439">
        <v>2</v>
      </c>
      <c r="CF439">
        <v>17</v>
      </c>
      <c r="CH439">
        <f t="shared" si="42"/>
        <v>2</v>
      </c>
      <c r="CI439" s="1">
        <f t="shared" si="43"/>
        <v>3.4444444444444446</v>
      </c>
      <c r="CJ439">
        <f t="shared" si="44"/>
        <v>3</v>
      </c>
      <c r="CK439">
        <f t="shared" si="45"/>
        <v>3</v>
      </c>
      <c r="CL439" s="1">
        <f t="shared" si="46"/>
        <v>6.4444444444444446</v>
      </c>
      <c r="CM439" s="1">
        <f t="shared" si="47"/>
        <v>12.888888888888889</v>
      </c>
      <c r="CO439" t="str">
        <f>IF(H439&gt;Tolerances!$C$5, "High Sat", "Low Sat")</f>
        <v>High Sat</v>
      </c>
      <c r="CP439" t="str">
        <f>IF(CM439&lt;Tolerances!$D$5, "High EL", "Low EL")</f>
        <v>Low EL</v>
      </c>
      <c r="CQ439" t="str">
        <f t="shared" si="48"/>
        <v>Mercenary</v>
      </c>
      <c r="CR439" t="b">
        <f>IF(AND(CM439&lt;Tolerances!$D$9,'Respondent data Original'!H854&gt;Tolerances!$C$9),"Enthusiast",IF(AND(CM439&gt;Tolerances!$D$10,'Respondent data Original'!H854&lt;Tolerances!$C$10),"Agitator"))</f>
        <v>0</v>
      </c>
    </row>
    <row r="440" spans="1:96">
      <c r="A440">
        <v>1058</v>
      </c>
      <c r="B440" t="s">
        <v>70</v>
      </c>
      <c r="C440">
        <v>2</v>
      </c>
      <c r="D440">
        <v>1</v>
      </c>
      <c r="E440">
        <v>13</v>
      </c>
      <c r="F440">
        <v>2</v>
      </c>
      <c r="G440">
        <v>4</v>
      </c>
      <c r="H440">
        <v>3</v>
      </c>
      <c r="J440">
        <v>5</v>
      </c>
      <c r="L440">
        <v>5</v>
      </c>
      <c r="N440">
        <v>6</v>
      </c>
      <c r="P440">
        <v>3</v>
      </c>
      <c r="Q440">
        <v>3</v>
      </c>
      <c r="R440">
        <v>4</v>
      </c>
      <c r="S440">
        <v>2</v>
      </c>
      <c r="T440">
        <v>3</v>
      </c>
      <c r="U440">
        <v>3</v>
      </c>
      <c r="V440">
        <v>3</v>
      </c>
      <c r="W440">
        <v>4</v>
      </c>
      <c r="X440">
        <v>3</v>
      </c>
      <c r="Y440">
        <v>4</v>
      </c>
      <c r="Z440">
        <v>5</v>
      </c>
      <c r="AA440">
        <v>1</v>
      </c>
      <c r="AB440">
        <v>3</v>
      </c>
      <c r="AC440">
        <v>3</v>
      </c>
      <c r="AD440">
        <v>4</v>
      </c>
      <c r="AE440">
        <v>5</v>
      </c>
      <c r="AF440">
        <v>6</v>
      </c>
      <c r="AG440">
        <v>4</v>
      </c>
      <c r="AH440">
        <v>3</v>
      </c>
      <c r="AI440">
        <v>4</v>
      </c>
      <c r="AJ440">
        <v>3</v>
      </c>
      <c r="AK440">
        <v>3</v>
      </c>
      <c r="AL440">
        <v>3</v>
      </c>
      <c r="AM440">
        <v>3</v>
      </c>
      <c r="AN440">
        <v>4</v>
      </c>
      <c r="AO440">
        <v>3</v>
      </c>
      <c r="AP440">
        <v>3</v>
      </c>
      <c r="AQ440">
        <v>3</v>
      </c>
      <c r="AR440">
        <v>4</v>
      </c>
      <c r="AS440">
        <v>3</v>
      </c>
      <c r="AT440">
        <v>4</v>
      </c>
      <c r="AU440">
        <v>4</v>
      </c>
      <c r="AV440">
        <v>1</v>
      </c>
      <c r="AW440">
        <v>2</v>
      </c>
      <c r="AX440">
        <v>1</v>
      </c>
      <c r="AY440">
        <v>2</v>
      </c>
      <c r="AZ440">
        <v>6</v>
      </c>
      <c r="BA440">
        <v>6</v>
      </c>
      <c r="BB440">
        <v>2</v>
      </c>
      <c r="BC440">
        <v>5</v>
      </c>
      <c r="BD440">
        <v>2</v>
      </c>
      <c r="BE440">
        <v>5</v>
      </c>
      <c r="BF440">
        <v>1</v>
      </c>
      <c r="BG440">
        <v>2</v>
      </c>
      <c r="BH440">
        <v>4</v>
      </c>
      <c r="BI440">
        <v>5</v>
      </c>
      <c r="BJ440">
        <v>5</v>
      </c>
      <c r="BK440">
        <v>4</v>
      </c>
      <c r="BL440">
        <v>3</v>
      </c>
      <c r="BM440">
        <v>3</v>
      </c>
      <c r="BN440">
        <v>2</v>
      </c>
      <c r="BO440">
        <v>2</v>
      </c>
      <c r="BP440">
        <v>1</v>
      </c>
      <c r="BQ440">
        <v>6</v>
      </c>
      <c r="BR440">
        <v>5</v>
      </c>
      <c r="BX440">
        <v>2</v>
      </c>
      <c r="CF440">
        <v>12</v>
      </c>
      <c r="CH440">
        <f t="shared" si="42"/>
        <v>2</v>
      </c>
      <c r="CI440" s="1">
        <f t="shared" si="43"/>
        <v>1.7222222222222223</v>
      </c>
      <c r="CJ440">
        <f t="shared" si="44"/>
        <v>3</v>
      </c>
      <c r="CK440">
        <f t="shared" si="45"/>
        <v>3</v>
      </c>
      <c r="CL440" s="1">
        <f t="shared" si="46"/>
        <v>4.7222222222222223</v>
      </c>
      <c r="CM440" s="1">
        <f t="shared" si="47"/>
        <v>9.4444444444444446</v>
      </c>
      <c r="CO440" t="str">
        <f>IF(H440&gt;Tolerances!$C$5, "High Sat", "Low Sat")</f>
        <v>Low Sat</v>
      </c>
      <c r="CP440" t="str">
        <f>IF(CM440&lt;Tolerances!$D$5, "High EL", "Low EL")</f>
        <v>High EL</v>
      </c>
      <c r="CQ440" t="str">
        <f t="shared" si="48"/>
        <v>Hostage</v>
      </c>
      <c r="CR440" t="b">
        <f>IF(AND(CM440&lt;Tolerances!$D$9,'Respondent data Original'!H855&gt;Tolerances!$C$9),"Enthusiast",IF(AND(CM440&gt;Tolerances!$D$10,'Respondent data Original'!H855&lt;Tolerances!$C$10),"Agitator"))</f>
        <v>0</v>
      </c>
    </row>
    <row r="441" spans="1:96">
      <c r="A441">
        <v>1062</v>
      </c>
      <c r="B441" t="s">
        <v>70</v>
      </c>
      <c r="C441">
        <v>2</v>
      </c>
      <c r="D441">
        <v>2</v>
      </c>
      <c r="E441">
        <v>13</v>
      </c>
      <c r="F441">
        <v>2</v>
      </c>
      <c r="G441">
        <v>4</v>
      </c>
      <c r="H441">
        <v>8</v>
      </c>
      <c r="J441">
        <v>8</v>
      </c>
      <c r="L441">
        <v>8</v>
      </c>
      <c r="N441">
        <v>6</v>
      </c>
      <c r="P441">
        <v>6</v>
      </c>
      <c r="Q441">
        <v>1</v>
      </c>
      <c r="R441">
        <v>2</v>
      </c>
      <c r="S441">
        <v>1</v>
      </c>
      <c r="T441">
        <v>4</v>
      </c>
      <c r="U441">
        <v>3</v>
      </c>
      <c r="V441">
        <v>2</v>
      </c>
      <c r="W441">
        <v>3</v>
      </c>
      <c r="X441">
        <v>1</v>
      </c>
      <c r="Y441">
        <v>3</v>
      </c>
      <c r="Z441">
        <v>5</v>
      </c>
      <c r="AA441">
        <v>3</v>
      </c>
      <c r="AB441">
        <v>1</v>
      </c>
      <c r="AC441">
        <v>4</v>
      </c>
      <c r="AD441">
        <v>4</v>
      </c>
      <c r="AE441">
        <v>4</v>
      </c>
      <c r="AF441">
        <v>1</v>
      </c>
      <c r="AG441">
        <v>4</v>
      </c>
      <c r="AH441">
        <v>2</v>
      </c>
      <c r="AI441">
        <v>2</v>
      </c>
      <c r="AJ441">
        <v>2</v>
      </c>
      <c r="AK441">
        <v>4</v>
      </c>
      <c r="AL441">
        <v>3</v>
      </c>
      <c r="AM441">
        <v>5</v>
      </c>
      <c r="AN441">
        <v>3</v>
      </c>
      <c r="AO441">
        <v>3</v>
      </c>
      <c r="AP441">
        <v>4</v>
      </c>
      <c r="AQ441">
        <v>4</v>
      </c>
      <c r="AR441">
        <v>5</v>
      </c>
      <c r="AS441">
        <v>4</v>
      </c>
      <c r="AT441">
        <v>4</v>
      </c>
      <c r="AU441">
        <v>4</v>
      </c>
      <c r="AV441">
        <v>1</v>
      </c>
      <c r="AW441">
        <v>7</v>
      </c>
      <c r="AX441">
        <v>11</v>
      </c>
      <c r="AY441">
        <v>10</v>
      </c>
      <c r="AZ441">
        <v>9</v>
      </c>
      <c r="BA441">
        <v>8</v>
      </c>
      <c r="BB441">
        <v>2</v>
      </c>
      <c r="BC441">
        <v>8</v>
      </c>
      <c r="BD441">
        <v>11</v>
      </c>
      <c r="BE441">
        <v>2</v>
      </c>
      <c r="BF441">
        <v>4</v>
      </c>
      <c r="BG441">
        <v>12</v>
      </c>
      <c r="BH441">
        <v>12</v>
      </c>
      <c r="BI441">
        <v>12</v>
      </c>
      <c r="BJ441">
        <v>12</v>
      </c>
      <c r="BK441">
        <v>2</v>
      </c>
      <c r="BL441">
        <v>3</v>
      </c>
      <c r="BM441">
        <v>4</v>
      </c>
      <c r="BN441">
        <v>5</v>
      </c>
      <c r="BO441">
        <v>5</v>
      </c>
      <c r="BP441">
        <v>2</v>
      </c>
      <c r="BX441">
        <v>2</v>
      </c>
      <c r="CF441">
        <v>21</v>
      </c>
      <c r="CH441">
        <f t="shared" si="42"/>
        <v>2</v>
      </c>
      <c r="CI441" s="1">
        <f t="shared" si="43"/>
        <v>3.7777777777777777</v>
      </c>
      <c r="CJ441">
        <f t="shared" si="44"/>
        <v>3</v>
      </c>
      <c r="CK441">
        <f t="shared" si="45"/>
        <v>3</v>
      </c>
      <c r="CL441" s="1">
        <f t="shared" si="46"/>
        <v>6.7777777777777777</v>
      </c>
      <c r="CM441" s="1">
        <f t="shared" si="47"/>
        <v>13.555555555555555</v>
      </c>
      <c r="CO441" t="str">
        <f>IF(H441&gt;Tolerances!$C$5, "High Sat", "Low Sat")</f>
        <v>High Sat</v>
      </c>
      <c r="CP441" t="str">
        <f>IF(CM441&lt;Tolerances!$D$5, "High EL", "Low EL")</f>
        <v>Low EL</v>
      </c>
      <c r="CQ441" t="str">
        <f t="shared" si="48"/>
        <v>Mercenary</v>
      </c>
      <c r="CR441" t="b">
        <f>IF(AND(CM441&lt;Tolerances!$D$9,'Respondent data Original'!H858&gt;Tolerances!$C$9),"Enthusiast",IF(AND(CM441&gt;Tolerances!$D$10,'Respondent data Original'!H858&lt;Tolerances!$C$10),"Agitator"))</f>
        <v>0</v>
      </c>
    </row>
    <row r="442" spans="1:96">
      <c r="A442">
        <v>1117</v>
      </c>
      <c r="B442" t="s">
        <v>70</v>
      </c>
      <c r="C442">
        <v>4</v>
      </c>
      <c r="D442">
        <v>1</v>
      </c>
      <c r="E442">
        <v>13</v>
      </c>
      <c r="F442">
        <v>1</v>
      </c>
      <c r="G442">
        <v>2</v>
      </c>
      <c r="H442">
        <v>7</v>
      </c>
      <c r="J442">
        <v>7</v>
      </c>
      <c r="L442">
        <v>7</v>
      </c>
      <c r="N442">
        <v>6</v>
      </c>
      <c r="P442">
        <v>4</v>
      </c>
      <c r="Q442">
        <v>1</v>
      </c>
      <c r="R442">
        <v>1</v>
      </c>
      <c r="S442">
        <v>1</v>
      </c>
      <c r="T442">
        <v>2</v>
      </c>
      <c r="U442">
        <v>2</v>
      </c>
      <c r="V442">
        <v>2</v>
      </c>
      <c r="W442">
        <v>2</v>
      </c>
      <c r="X442">
        <v>1</v>
      </c>
      <c r="Y442">
        <v>1</v>
      </c>
      <c r="Z442">
        <v>1</v>
      </c>
      <c r="AA442">
        <v>1</v>
      </c>
      <c r="AB442">
        <v>2</v>
      </c>
      <c r="AC442">
        <v>3</v>
      </c>
      <c r="AD442">
        <v>3</v>
      </c>
      <c r="AE442">
        <v>2</v>
      </c>
      <c r="AF442">
        <v>1</v>
      </c>
      <c r="AG442">
        <v>3</v>
      </c>
      <c r="AH442">
        <v>2</v>
      </c>
      <c r="AI442">
        <v>5</v>
      </c>
      <c r="AJ442">
        <v>3</v>
      </c>
      <c r="AK442">
        <v>4</v>
      </c>
      <c r="AL442">
        <v>4</v>
      </c>
      <c r="AM442">
        <v>4</v>
      </c>
      <c r="AN442">
        <v>3</v>
      </c>
      <c r="AO442">
        <v>4</v>
      </c>
      <c r="AP442">
        <v>3</v>
      </c>
      <c r="AQ442">
        <v>4</v>
      </c>
      <c r="AR442">
        <v>5</v>
      </c>
      <c r="AS442">
        <v>4</v>
      </c>
      <c r="AU442">
        <v>4</v>
      </c>
      <c r="AV442">
        <v>2</v>
      </c>
      <c r="AW442">
        <v>9</v>
      </c>
      <c r="AX442">
        <v>6</v>
      </c>
      <c r="AY442">
        <v>6</v>
      </c>
      <c r="AZ442">
        <v>6</v>
      </c>
      <c r="BA442">
        <v>6</v>
      </c>
      <c r="BB442">
        <v>6</v>
      </c>
      <c r="BC442">
        <v>6</v>
      </c>
      <c r="BD442">
        <v>11</v>
      </c>
      <c r="BE442">
        <v>6</v>
      </c>
      <c r="BF442">
        <v>12</v>
      </c>
      <c r="BG442">
        <v>12</v>
      </c>
      <c r="BH442">
        <v>12</v>
      </c>
      <c r="BI442">
        <v>12</v>
      </c>
      <c r="BJ442">
        <v>5</v>
      </c>
      <c r="BK442">
        <v>1</v>
      </c>
      <c r="BL442">
        <v>2</v>
      </c>
      <c r="BM442">
        <v>1</v>
      </c>
      <c r="BO442">
        <v>4</v>
      </c>
      <c r="BP442">
        <v>5</v>
      </c>
      <c r="BX442">
        <v>3</v>
      </c>
      <c r="CF442">
        <v>14</v>
      </c>
      <c r="CH442">
        <f t="shared" si="42"/>
        <v>3</v>
      </c>
      <c r="CI442" s="1">
        <f t="shared" si="43"/>
        <v>3.4444444444444446</v>
      </c>
      <c r="CJ442">
        <f t="shared" si="44"/>
        <v>2</v>
      </c>
      <c r="CK442">
        <f t="shared" si="45"/>
        <v>4</v>
      </c>
      <c r="CL442" s="1">
        <f t="shared" si="46"/>
        <v>7.4444444444444446</v>
      </c>
      <c r="CM442" s="1">
        <f t="shared" si="47"/>
        <v>22.333333333333336</v>
      </c>
      <c r="CO442" t="str">
        <f>IF(H442&gt;Tolerances!$C$5, "High Sat", "Low Sat")</f>
        <v>Low Sat</v>
      </c>
      <c r="CP442" t="str">
        <f>IF(CM442&lt;Tolerances!$D$5, "High EL", "Low EL")</f>
        <v>Low EL</v>
      </c>
      <c r="CQ442" t="str">
        <f t="shared" si="48"/>
        <v>Defector</v>
      </c>
      <c r="CR442" t="b">
        <f>IF(AND(CM442&lt;Tolerances!$D$9,'Respondent data Original'!H860&gt;Tolerances!$C$9),"Enthusiast",IF(AND(CM442&gt;Tolerances!$D$10,'Respondent data Original'!H860&lt;Tolerances!$C$10),"Agitator"))</f>
        <v>0</v>
      </c>
    </row>
    <row r="443" spans="1:96">
      <c r="A443">
        <v>1141</v>
      </c>
      <c r="B443" t="s">
        <v>70</v>
      </c>
      <c r="C443">
        <v>5</v>
      </c>
      <c r="D443">
        <v>1</v>
      </c>
      <c r="E443">
        <v>13</v>
      </c>
      <c r="F443">
        <v>1</v>
      </c>
      <c r="G443">
        <v>1</v>
      </c>
      <c r="I443">
        <v>1</v>
      </c>
      <c r="K443">
        <v>1</v>
      </c>
      <c r="M443">
        <v>1</v>
      </c>
      <c r="O443">
        <v>1</v>
      </c>
      <c r="P443">
        <v>6</v>
      </c>
      <c r="Q443">
        <v>1</v>
      </c>
      <c r="R443">
        <v>5</v>
      </c>
      <c r="S443">
        <v>1</v>
      </c>
      <c r="T443">
        <v>5</v>
      </c>
      <c r="U443">
        <v>5</v>
      </c>
      <c r="V443">
        <v>5</v>
      </c>
      <c r="W443">
        <v>5</v>
      </c>
      <c r="X443">
        <v>1</v>
      </c>
      <c r="Y443">
        <v>5</v>
      </c>
      <c r="Z443">
        <v>5</v>
      </c>
      <c r="AA443">
        <v>5</v>
      </c>
      <c r="AB443">
        <v>5</v>
      </c>
      <c r="AC443">
        <v>5</v>
      </c>
      <c r="AD443">
        <v>5</v>
      </c>
      <c r="AE443">
        <v>5</v>
      </c>
      <c r="AF443">
        <v>1</v>
      </c>
      <c r="AV443">
        <v>3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1</v>
      </c>
      <c r="BF443">
        <v>12</v>
      </c>
      <c r="BG443">
        <v>12</v>
      </c>
      <c r="BH443">
        <v>12</v>
      </c>
      <c r="BI443">
        <v>12</v>
      </c>
      <c r="BJ443">
        <v>12</v>
      </c>
      <c r="BK443">
        <v>1</v>
      </c>
      <c r="BL443">
        <v>5</v>
      </c>
      <c r="BM443">
        <v>5</v>
      </c>
      <c r="BN443">
        <v>5</v>
      </c>
      <c r="BO443">
        <v>10</v>
      </c>
      <c r="BX443">
        <v>1</v>
      </c>
      <c r="BY443">
        <v>6</v>
      </c>
      <c r="CF443">
        <v>15</v>
      </c>
      <c r="CH443">
        <f t="shared" si="42"/>
        <v>1</v>
      </c>
      <c r="CI443" s="1">
        <f t="shared" si="43"/>
        <v>0.5</v>
      </c>
      <c r="CJ443">
        <f t="shared" si="44"/>
        <v>5</v>
      </c>
      <c r="CK443">
        <f t="shared" si="45"/>
        <v>1</v>
      </c>
      <c r="CL443" s="1">
        <f t="shared" si="46"/>
        <v>1.5</v>
      </c>
      <c r="CM443" s="1">
        <f t="shared" si="47"/>
        <v>1.5</v>
      </c>
      <c r="CO443" t="str">
        <f>IF(H443&gt;Tolerances!$C$5, "High Sat", "Low Sat")</f>
        <v>Low Sat</v>
      </c>
      <c r="CP443" t="str">
        <f>IF(CM443&lt;Tolerances!$D$5, "High EL", "Low EL")</f>
        <v>High EL</v>
      </c>
      <c r="CQ443" t="str">
        <f t="shared" si="48"/>
        <v>Hostage</v>
      </c>
      <c r="CR443" t="b">
        <f>IF(AND(CM443&lt;Tolerances!$D$9,'Respondent data Original'!H881&gt;Tolerances!$C$9),"Enthusiast",IF(AND(CM443&gt;Tolerances!$D$10,'Respondent data Original'!H881&lt;Tolerances!$C$10),"Agitator"))</f>
        <v>0</v>
      </c>
    </row>
    <row r="444" spans="1:96">
      <c r="A444">
        <v>1142</v>
      </c>
      <c r="B444" t="s">
        <v>70</v>
      </c>
      <c r="C444">
        <v>3</v>
      </c>
      <c r="D444">
        <v>2</v>
      </c>
      <c r="E444">
        <v>13</v>
      </c>
      <c r="F444">
        <v>1</v>
      </c>
      <c r="G444">
        <v>2</v>
      </c>
      <c r="H444">
        <v>11</v>
      </c>
      <c r="J444">
        <v>11</v>
      </c>
      <c r="L444">
        <v>7</v>
      </c>
      <c r="N444">
        <v>11</v>
      </c>
      <c r="P444">
        <v>4</v>
      </c>
      <c r="Q444">
        <v>1</v>
      </c>
      <c r="R444">
        <v>5</v>
      </c>
      <c r="S444">
        <v>1</v>
      </c>
      <c r="T444">
        <v>1</v>
      </c>
      <c r="U444">
        <v>1</v>
      </c>
      <c r="V444">
        <v>1</v>
      </c>
      <c r="W444">
        <v>4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4</v>
      </c>
      <c r="AE444">
        <v>1</v>
      </c>
      <c r="AF444">
        <v>1</v>
      </c>
      <c r="AI444">
        <v>3</v>
      </c>
      <c r="AJ444">
        <v>1</v>
      </c>
      <c r="AK444">
        <v>1</v>
      </c>
      <c r="AL444">
        <v>5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2</v>
      </c>
      <c r="AS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6</v>
      </c>
      <c r="BB444">
        <v>1</v>
      </c>
      <c r="BC444">
        <v>1</v>
      </c>
      <c r="BD444">
        <v>6</v>
      </c>
      <c r="BE444">
        <v>1</v>
      </c>
      <c r="BF444">
        <v>12</v>
      </c>
      <c r="BG444">
        <v>12</v>
      </c>
      <c r="BH444">
        <v>12</v>
      </c>
      <c r="BI444">
        <v>12</v>
      </c>
      <c r="BJ444">
        <v>12</v>
      </c>
      <c r="BK444">
        <v>1</v>
      </c>
      <c r="BN444">
        <v>5</v>
      </c>
      <c r="BO444">
        <v>10</v>
      </c>
      <c r="BX444">
        <v>1</v>
      </c>
      <c r="BY444">
        <v>8</v>
      </c>
      <c r="CF444">
        <v>21</v>
      </c>
      <c r="CH444">
        <f t="shared" si="42"/>
        <v>1</v>
      </c>
      <c r="CI444" s="1">
        <f t="shared" si="43"/>
        <v>1.0555555555555556</v>
      </c>
      <c r="CJ444">
        <f t="shared" si="44"/>
        <v>0</v>
      </c>
      <c r="CK444">
        <f t="shared" si="45"/>
        <v>5</v>
      </c>
      <c r="CL444" s="1">
        <f t="shared" si="46"/>
        <v>6.0555555555555554</v>
      </c>
      <c r="CM444" s="1">
        <f t="shared" si="47"/>
        <v>6.0555555555555554</v>
      </c>
      <c r="CO444" t="str">
        <f>IF(H444&gt;Tolerances!$C$5, "High Sat", "Low Sat")</f>
        <v>High Sat</v>
      </c>
      <c r="CP444" t="str">
        <f>IF(CM444&lt;Tolerances!$D$5, "High EL", "Low EL")</f>
        <v>High EL</v>
      </c>
      <c r="CQ444" t="str">
        <f t="shared" si="48"/>
        <v>Loyalist</v>
      </c>
      <c r="CR444" t="b">
        <f>IF(AND(CM444&lt;Tolerances!$D$9,'Respondent data Original'!H883&gt;Tolerances!$C$9),"Enthusiast",IF(AND(CM444&gt;Tolerances!$D$10,'Respondent data Original'!H883&lt;Tolerances!$C$10),"Agitator"))</f>
        <v>0</v>
      </c>
    </row>
    <row r="445" spans="1:96">
      <c r="A445">
        <v>1095</v>
      </c>
      <c r="B445" t="s">
        <v>70</v>
      </c>
      <c r="C445">
        <v>2</v>
      </c>
      <c r="D445">
        <v>1</v>
      </c>
      <c r="E445">
        <v>13</v>
      </c>
      <c r="F445">
        <v>2</v>
      </c>
      <c r="G445">
        <v>2</v>
      </c>
      <c r="H445">
        <v>10</v>
      </c>
      <c r="J445">
        <v>11</v>
      </c>
      <c r="L445">
        <v>11</v>
      </c>
      <c r="N445">
        <v>11</v>
      </c>
      <c r="P445">
        <v>6</v>
      </c>
      <c r="Q445">
        <v>1</v>
      </c>
      <c r="R445">
        <v>2</v>
      </c>
      <c r="S445">
        <v>1</v>
      </c>
      <c r="T445">
        <v>3</v>
      </c>
      <c r="U445">
        <v>2</v>
      </c>
      <c r="V445">
        <v>1</v>
      </c>
      <c r="W445">
        <v>2</v>
      </c>
      <c r="X445">
        <v>1</v>
      </c>
      <c r="Y445">
        <v>2</v>
      </c>
      <c r="Z445">
        <v>2</v>
      </c>
      <c r="AA445">
        <v>1</v>
      </c>
      <c r="AB445">
        <v>3</v>
      </c>
      <c r="AC445">
        <v>2</v>
      </c>
      <c r="AD445">
        <v>3</v>
      </c>
      <c r="AE445">
        <v>3</v>
      </c>
      <c r="AF445">
        <v>8</v>
      </c>
      <c r="AG445">
        <v>2</v>
      </c>
      <c r="AH445">
        <v>1</v>
      </c>
      <c r="AI445">
        <v>2</v>
      </c>
      <c r="AJ445">
        <v>2</v>
      </c>
      <c r="AK445">
        <v>2</v>
      </c>
      <c r="AL445">
        <v>1</v>
      </c>
      <c r="AM445">
        <v>2</v>
      </c>
      <c r="AN445">
        <v>2</v>
      </c>
      <c r="AO445">
        <v>2</v>
      </c>
      <c r="AP445">
        <v>2</v>
      </c>
      <c r="AQ445">
        <v>2</v>
      </c>
      <c r="AR445">
        <v>2</v>
      </c>
      <c r="AS445">
        <v>2</v>
      </c>
      <c r="AT445">
        <v>2</v>
      </c>
      <c r="AU445">
        <v>2</v>
      </c>
      <c r="AV445">
        <v>1</v>
      </c>
      <c r="AW445">
        <v>6</v>
      </c>
      <c r="AX445">
        <v>8</v>
      </c>
      <c r="AY445">
        <v>9</v>
      </c>
      <c r="AZ445">
        <v>4</v>
      </c>
      <c r="BA445">
        <v>4</v>
      </c>
      <c r="BB445">
        <v>6</v>
      </c>
      <c r="BC445">
        <v>1</v>
      </c>
      <c r="BD445">
        <v>11</v>
      </c>
      <c r="BE445">
        <v>11</v>
      </c>
      <c r="BF445">
        <v>1</v>
      </c>
      <c r="BG445">
        <v>6</v>
      </c>
      <c r="BH445">
        <v>6</v>
      </c>
      <c r="BI445">
        <v>12</v>
      </c>
      <c r="BJ445">
        <v>12</v>
      </c>
      <c r="BK445">
        <v>4</v>
      </c>
      <c r="BL445">
        <v>3</v>
      </c>
      <c r="BM445">
        <v>3</v>
      </c>
      <c r="BN445">
        <v>3</v>
      </c>
      <c r="BO445">
        <v>4</v>
      </c>
      <c r="BP445">
        <v>5</v>
      </c>
      <c r="BX445">
        <v>1</v>
      </c>
      <c r="BY445">
        <v>3</v>
      </c>
      <c r="CF445">
        <v>17</v>
      </c>
      <c r="CH445">
        <f t="shared" si="42"/>
        <v>1</v>
      </c>
      <c r="CI445" s="1">
        <f t="shared" si="43"/>
        <v>3.3333333333333335</v>
      </c>
      <c r="CJ445">
        <f t="shared" si="44"/>
        <v>3</v>
      </c>
      <c r="CK445">
        <f t="shared" si="45"/>
        <v>3</v>
      </c>
      <c r="CL445" s="1">
        <f t="shared" si="46"/>
        <v>6.3333333333333339</v>
      </c>
      <c r="CM445" s="1">
        <f t="shared" si="47"/>
        <v>6.3333333333333339</v>
      </c>
      <c r="CO445" t="str">
        <f>IF(H445&gt;Tolerances!$C$5, "High Sat", "Low Sat")</f>
        <v>High Sat</v>
      </c>
      <c r="CP445" t="str">
        <f>IF(CM445&lt;Tolerances!$D$5, "High EL", "Low EL")</f>
        <v>High EL</v>
      </c>
      <c r="CQ445" t="str">
        <f t="shared" si="48"/>
        <v>Loyalist</v>
      </c>
      <c r="CR445" t="b">
        <f>IF(AND(CM445&lt;Tolerances!$D$9,'Respondent data Original'!H887&gt;Tolerances!$C$9),"Enthusiast",IF(AND(CM445&gt;Tolerances!$D$10,'Respondent data Original'!H887&lt;Tolerances!$C$10),"Agitator"))</f>
        <v>0</v>
      </c>
    </row>
    <row r="446" spans="1:96">
      <c r="A446">
        <v>1106</v>
      </c>
      <c r="B446" t="s">
        <v>70</v>
      </c>
      <c r="C446">
        <v>1</v>
      </c>
      <c r="D446">
        <v>2</v>
      </c>
      <c r="E446">
        <v>13</v>
      </c>
      <c r="F446">
        <v>2</v>
      </c>
      <c r="G446">
        <v>5</v>
      </c>
      <c r="H446">
        <v>9</v>
      </c>
      <c r="J446">
        <v>10</v>
      </c>
      <c r="L446">
        <v>10</v>
      </c>
      <c r="N446">
        <v>10</v>
      </c>
      <c r="P446">
        <v>5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2</v>
      </c>
      <c r="AD446">
        <v>1</v>
      </c>
      <c r="AE446">
        <v>1</v>
      </c>
      <c r="AF446">
        <v>11</v>
      </c>
      <c r="AG446">
        <v>3</v>
      </c>
      <c r="AH446">
        <v>1</v>
      </c>
      <c r="AI446">
        <v>3</v>
      </c>
      <c r="AJ446">
        <v>2</v>
      </c>
      <c r="AK446">
        <v>2</v>
      </c>
      <c r="AL446">
        <v>3</v>
      </c>
      <c r="AM446">
        <v>4</v>
      </c>
      <c r="AN446">
        <v>2</v>
      </c>
      <c r="AO446">
        <v>2</v>
      </c>
      <c r="AP446">
        <v>2</v>
      </c>
      <c r="AQ446">
        <v>2</v>
      </c>
      <c r="AR446">
        <v>5</v>
      </c>
      <c r="AS446">
        <v>2</v>
      </c>
      <c r="AT446">
        <v>2</v>
      </c>
      <c r="AU446">
        <v>1</v>
      </c>
      <c r="AV446">
        <v>1</v>
      </c>
      <c r="AW446">
        <v>8</v>
      </c>
      <c r="AX446">
        <v>9</v>
      </c>
      <c r="AY446">
        <v>11</v>
      </c>
      <c r="AZ446">
        <v>10</v>
      </c>
      <c r="BA446">
        <v>11</v>
      </c>
      <c r="BB446">
        <v>9</v>
      </c>
      <c r="BC446">
        <v>6</v>
      </c>
      <c r="BD446">
        <v>11</v>
      </c>
      <c r="BE446">
        <v>5</v>
      </c>
      <c r="BF446">
        <v>4</v>
      </c>
      <c r="BG446">
        <v>12</v>
      </c>
      <c r="BH446">
        <v>12</v>
      </c>
      <c r="BI446">
        <v>12</v>
      </c>
      <c r="BJ446">
        <v>12</v>
      </c>
      <c r="BK446">
        <v>1</v>
      </c>
      <c r="BL446">
        <v>4</v>
      </c>
      <c r="BM446">
        <v>2</v>
      </c>
      <c r="BN446">
        <v>2</v>
      </c>
      <c r="BO446">
        <v>7</v>
      </c>
      <c r="BP446">
        <v>5</v>
      </c>
      <c r="BQ446">
        <v>6</v>
      </c>
      <c r="BR446">
        <v>3</v>
      </c>
      <c r="BX446">
        <v>2</v>
      </c>
      <c r="CF446">
        <v>14</v>
      </c>
      <c r="CH446">
        <f t="shared" si="42"/>
        <v>2</v>
      </c>
      <c r="CI446" s="1">
        <f t="shared" si="43"/>
        <v>4.4444444444444446</v>
      </c>
      <c r="CJ446">
        <f t="shared" si="44"/>
        <v>4</v>
      </c>
      <c r="CK446">
        <f t="shared" si="45"/>
        <v>2</v>
      </c>
      <c r="CL446" s="1">
        <f t="shared" si="46"/>
        <v>6.4444444444444446</v>
      </c>
      <c r="CM446" s="1">
        <f t="shared" si="47"/>
        <v>12.888888888888889</v>
      </c>
      <c r="CO446" t="str">
        <f>IF(H446&gt;Tolerances!$C$5, "High Sat", "Low Sat")</f>
        <v>High Sat</v>
      </c>
      <c r="CP446" t="str">
        <f>IF(CM446&lt;Tolerances!$D$5, "High EL", "Low EL")</f>
        <v>Low EL</v>
      </c>
      <c r="CQ446" t="str">
        <f t="shared" si="48"/>
        <v>Mercenary</v>
      </c>
      <c r="CR446" t="b">
        <f>IF(AND(CM446&lt;Tolerances!$D$9,'Respondent data Original'!H895&gt;Tolerances!$C$9),"Enthusiast",IF(AND(CM446&gt;Tolerances!$D$10,'Respondent data Original'!H895&lt;Tolerances!$C$10),"Agitator"))</f>
        <v>0</v>
      </c>
    </row>
    <row r="447" spans="1:96">
      <c r="A447">
        <v>1116</v>
      </c>
      <c r="B447" t="s">
        <v>70</v>
      </c>
      <c r="C447">
        <v>2</v>
      </c>
      <c r="D447">
        <v>2</v>
      </c>
      <c r="E447">
        <v>13</v>
      </c>
      <c r="F447">
        <v>2</v>
      </c>
      <c r="G447">
        <v>4</v>
      </c>
      <c r="H447">
        <v>11</v>
      </c>
      <c r="J447">
        <v>11</v>
      </c>
      <c r="L447">
        <v>11</v>
      </c>
      <c r="N447">
        <v>11</v>
      </c>
      <c r="P447">
        <v>6</v>
      </c>
      <c r="Q447">
        <v>3</v>
      </c>
      <c r="R447">
        <v>2</v>
      </c>
      <c r="S447">
        <v>2</v>
      </c>
      <c r="T447">
        <v>3</v>
      </c>
      <c r="U447">
        <v>3</v>
      </c>
      <c r="V447">
        <v>3</v>
      </c>
      <c r="W447">
        <v>3</v>
      </c>
      <c r="X447">
        <v>3</v>
      </c>
      <c r="Y447">
        <v>3</v>
      </c>
      <c r="Z447">
        <v>3</v>
      </c>
      <c r="AA447">
        <v>3</v>
      </c>
      <c r="AB447">
        <v>2</v>
      </c>
      <c r="AC447">
        <v>3</v>
      </c>
      <c r="AD447">
        <v>3</v>
      </c>
      <c r="AE447">
        <v>3</v>
      </c>
      <c r="AF447">
        <v>1</v>
      </c>
      <c r="AG447">
        <v>3</v>
      </c>
      <c r="AH447">
        <v>3</v>
      </c>
      <c r="AI447">
        <v>3</v>
      </c>
      <c r="AJ447">
        <v>3</v>
      </c>
      <c r="AK447">
        <v>3</v>
      </c>
      <c r="AL447">
        <v>3</v>
      </c>
      <c r="AM447">
        <v>3</v>
      </c>
      <c r="AN447">
        <v>3</v>
      </c>
      <c r="AO447">
        <v>3</v>
      </c>
      <c r="AP447">
        <v>3</v>
      </c>
      <c r="AQ447">
        <v>3</v>
      </c>
      <c r="AR447">
        <v>3</v>
      </c>
      <c r="AS447">
        <v>3</v>
      </c>
      <c r="AT447">
        <v>3</v>
      </c>
      <c r="AU447">
        <v>3</v>
      </c>
      <c r="AV447">
        <v>1</v>
      </c>
      <c r="AW447">
        <v>6</v>
      </c>
      <c r="AX447">
        <v>6</v>
      </c>
      <c r="AY447">
        <v>6</v>
      </c>
      <c r="AZ447">
        <v>6</v>
      </c>
      <c r="BA447">
        <v>6</v>
      </c>
      <c r="BB447">
        <v>6</v>
      </c>
      <c r="BC447">
        <v>6</v>
      </c>
      <c r="BD447">
        <v>6</v>
      </c>
      <c r="BE447">
        <v>6</v>
      </c>
      <c r="BF447">
        <v>6</v>
      </c>
      <c r="BG447">
        <v>6</v>
      </c>
      <c r="BH447">
        <v>6</v>
      </c>
      <c r="BI447">
        <v>6</v>
      </c>
      <c r="BJ447">
        <v>6</v>
      </c>
      <c r="BK447">
        <v>1</v>
      </c>
      <c r="BL447">
        <v>4</v>
      </c>
      <c r="BM447">
        <v>4</v>
      </c>
      <c r="BN447">
        <v>4</v>
      </c>
      <c r="BO447">
        <v>10</v>
      </c>
      <c r="BX447">
        <v>1</v>
      </c>
      <c r="BY447">
        <v>6</v>
      </c>
      <c r="CF447">
        <v>14</v>
      </c>
      <c r="CH447">
        <f t="shared" si="42"/>
        <v>1</v>
      </c>
      <c r="CI447" s="1">
        <f t="shared" si="43"/>
        <v>3</v>
      </c>
      <c r="CJ447">
        <f t="shared" si="44"/>
        <v>4</v>
      </c>
      <c r="CK447">
        <f t="shared" si="45"/>
        <v>2</v>
      </c>
      <c r="CL447" s="1">
        <f t="shared" si="46"/>
        <v>5</v>
      </c>
      <c r="CM447" s="1">
        <f t="shared" si="47"/>
        <v>5</v>
      </c>
      <c r="CO447" t="str">
        <f>IF(H447&gt;Tolerances!$C$5, "High Sat", "Low Sat")</f>
        <v>High Sat</v>
      </c>
      <c r="CP447" t="str">
        <f>IF(CM447&lt;Tolerances!$D$5, "High EL", "Low EL")</f>
        <v>High EL</v>
      </c>
      <c r="CQ447" t="str">
        <f t="shared" si="48"/>
        <v>Loyalist</v>
      </c>
      <c r="CR447" t="b">
        <f>IF(AND(CM447&lt;Tolerances!$D$9,'Respondent data Original'!H903&gt;Tolerances!$C$9),"Enthusiast",IF(AND(CM447&gt;Tolerances!$D$10,'Respondent data Original'!H903&lt;Tolerances!$C$10),"Agitator"))</f>
        <v>0</v>
      </c>
    </row>
    <row r="448" spans="1:96">
      <c r="A448">
        <v>1172</v>
      </c>
      <c r="B448" t="s">
        <v>70</v>
      </c>
      <c r="C448">
        <v>3</v>
      </c>
      <c r="D448">
        <v>1</v>
      </c>
      <c r="E448">
        <v>13</v>
      </c>
      <c r="F448">
        <v>1</v>
      </c>
      <c r="G448">
        <v>1</v>
      </c>
      <c r="H448">
        <v>8</v>
      </c>
      <c r="J448">
        <v>7</v>
      </c>
      <c r="L448">
        <v>7</v>
      </c>
      <c r="N448">
        <v>7</v>
      </c>
      <c r="P448">
        <v>6</v>
      </c>
      <c r="Q448">
        <v>1</v>
      </c>
      <c r="R448">
        <v>1</v>
      </c>
      <c r="S448">
        <v>1</v>
      </c>
      <c r="T448">
        <v>2</v>
      </c>
      <c r="U448">
        <v>3</v>
      </c>
      <c r="V448">
        <v>3</v>
      </c>
      <c r="W448">
        <v>4</v>
      </c>
      <c r="X448">
        <v>1</v>
      </c>
      <c r="Y448">
        <v>2</v>
      </c>
      <c r="Z448">
        <v>1</v>
      </c>
      <c r="AA448">
        <v>2</v>
      </c>
      <c r="AB448">
        <v>2</v>
      </c>
      <c r="AC448">
        <v>5</v>
      </c>
      <c r="AD448">
        <v>4</v>
      </c>
      <c r="AE448">
        <v>4</v>
      </c>
      <c r="AF448">
        <v>1</v>
      </c>
      <c r="AG448">
        <v>4</v>
      </c>
      <c r="AH448">
        <v>4</v>
      </c>
      <c r="AI448">
        <v>1</v>
      </c>
      <c r="AJ448">
        <v>3</v>
      </c>
      <c r="AL448">
        <v>4</v>
      </c>
      <c r="AM448">
        <v>5</v>
      </c>
      <c r="AN448">
        <v>1</v>
      </c>
      <c r="AO448">
        <v>2</v>
      </c>
      <c r="AP448">
        <v>2</v>
      </c>
      <c r="AQ448">
        <v>4</v>
      </c>
      <c r="AR448">
        <v>5</v>
      </c>
      <c r="AS448">
        <v>4</v>
      </c>
      <c r="AT448">
        <v>4</v>
      </c>
      <c r="AU448">
        <v>3</v>
      </c>
      <c r="AV448">
        <v>2</v>
      </c>
      <c r="AW448">
        <v>4</v>
      </c>
      <c r="AX448">
        <v>11</v>
      </c>
      <c r="AY448">
        <v>8</v>
      </c>
      <c r="AZ448">
        <v>7</v>
      </c>
      <c r="BA448">
        <v>8</v>
      </c>
      <c r="BB448">
        <v>6</v>
      </c>
      <c r="BC448">
        <v>7</v>
      </c>
      <c r="BD448">
        <v>10</v>
      </c>
      <c r="BE448">
        <v>1</v>
      </c>
      <c r="BF448">
        <v>8</v>
      </c>
      <c r="BG448">
        <v>12</v>
      </c>
      <c r="BH448">
        <v>5</v>
      </c>
      <c r="BI448">
        <v>12</v>
      </c>
      <c r="BJ448">
        <v>12</v>
      </c>
      <c r="BK448">
        <v>1</v>
      </c>
      <c r="BL448">
        <v>3</v>
      </c>
      <c r="BM448">
        <v>3</v>
      </c>
      <c r="BN448">
        <v>2</v>
      </c>
      <c r="BO448">
        <v>5</v>
      </c>
      <c r="BX448">
        <v>3</v>
      </c>
      <c r="CF448">
        <v>14</v>
      </c>
      <c r="CH448">
        <f t="shared" si="42"/>
        <v>3</v>
      </c>
      <c r="CI448" s="1">
        <f t="shared" si="43"/>
        <v>3.4444444444444446</v>
      </c>
      <c r="CJ448">
        <f t="shared" si="44"/>
        <v>3</v>
      </c>
      <c r="CK448">
        <f t="shared" si="45"/>
        <v>3</v>
      </c>
      <c r="CL448" s="1">
        <f t="shared" si="46"/>
        <v>6.4444444444444446</v>
      </c>
      <c r="CM448" s="1">
        <f t="shared" si="47"/>
        <v>19.333333333333336</v>
      </c>
      <c r="CO448" t="str">
        <f>IF(H448&gt;Tolerances!$C$5, "High Sat", "Low Sat")</f>
        <v>High Sat</v>
      </c>
      <c r="CP448" t="str">
        <f>IF(CM448&lt;Tolerances!$D$5, "High EL", "Low EL")</f>
        <v>Low EL</v>
      </c>
      <c r="CQ448" t="str">
        <f t="shared" si="48"/>
        <v>Mercenary</v>
      </c>
      <c r="CR448" t="b">
        <f>IF(AND(CM448&lt;Tolerances!$D$9,'Respondent data Original'!H906&gt;Tolerances!$C$9),"Enthusiast",IF(AND(CM448&gt;Tolerances!$D$10,'Respondent data Original'!H906&lt;Tolerances!$C$10),"Agitator"))</f>
        <v>0</v>
      </c>
    </row>
    <row r="449" spans="1:96">
      <c r="A449">
        <v>1124</v>
      </c>
      <c r="B449" t="s">
        <v>70</v>
      </c>
      <c r="C449">
        <v>3</v>
      </c>
      <c r="D449">
        <v>2</v>
      </c>
      <c r="E449">
        <v>13</v>
      </c>
      <c r="F449">
        <v>2</v>
      </c>
      <c r="G449">
        <v>3</v>
      </c>
      <c r="H449">
        <v>8</v>
      </c>
      <c r="J449">
        <v>6</v>
      </c>
      <c r="L449">
        <v>5</v>
      </c>
      <c r="N449">
        <v>3</v>
      </c>
      <c r="P449">
        <v>6</v>
      </c>
      <c r="Q449">
        <v>2</v>
      </c>
      <c r="R449">
        <v>3</v>
      </c>
      <c r="S449">
        <v>2</v>
      </c>
      <c r="T449">
        <v>4</v>
      </c>
      <c r="U449">
        <v>5</v>
      </c>
      <c r="V449">
        <v>3</v>
      </c>
      <c r="W449">
        <v>1</v>
      </c>
      <c r="X449">
        <v>2</v>
      </c>
      <c r="Y449">
        <v>3</v>
      </c>
      <c r="AA449">
        <v>3</v>
      </c>
      <c r="AB449">
        <v>2</v>
      </c>
      <c r="AC449">
        <v>4</v>
      </c>
      <c r="AE449">
        <v>4</v>
      </c>
      <c r="AF449">
        <v>1</v>
      </c>
      <c r="AG449">
        <v>5</v>
      </c>
      <c r="AH449">
        <v>4</v>
      </c>
      <c r="AI449">
        <v>3</v>
      </c>
      <c r="AJ449">
        <v>3</v>
      </c>
      <c r="AL449">
        <v>3</v>
      </c>
      <c r="AM449">
        <v>5</v>
      </c>
      <c r="AN449">
        <v>3</v>
      </c>
      <c r="AO449">
        <v>3</v>
      </c>
      <c r="AP449">
        <v>4</v>
      </c>
      <c r="AQ449">
        <v>3</v>
      </c>
      <c r="AR449">
        <v>5</v>
      </c>
      <c r="AS449">
        <v>4</v>
      </c>
      <c r="AU449">
        <v>3</v>
      </c>
      <c r="AV449">
        <v>1</v>
      </c>
      <c r="AW449">
        <v>5</v>
      </c>
      <c r="AX449">
        <v>11</v>
      </c>
      <c r="AY449">
        <v>9</v>
      </c>
      <c r="AZ449">
        <v>9</v>
      </c>
      <c r="BA449">
        <v>7</v>
      </c>
      <c r="BB449">
        <v>3</v>
      </c>
      <c r="BC449">
        <v>2</v>
      </c>
      <c r="BD449">
        <v>11</v>
      </c>
      <c r="BE449">
        <v>1</v>
      </c>
      <c r="BF449">
        <v>5</v>
      </c>
      <c r="BG449">
        <v>12</v>
      </c>
      <c r="BH449">
        <v>12</v>
      </c>
      <c r="BI449">
        <v>12</v>
      </c>
      <c r="BJ449">
        <v>12</v>
      </c>
      <c r="BK449">
        <v>4</v>
      </c>
      <c r="BL449">
        <v>2</v>
      </c>
      <c r="BM449">
        <v>1</v>
      </c>
      <c r="BN449">
        <v>1</v>
      </c>
      <c r="BO449">
        <v>5</v>
      </c>
      <c r="BP449">
        <v>7</v>
      </c>
      <c r="BQ449">
        <v>4</v>
      </c>
      <c r="BX449">
        <v>3</v>
      </c>
      <c r="CF449">
        <v>14</v>
      </c>
      <c r="CH449">
        <f t="shared" si="42"/>
        <v>3</v>
      </c>
      <c r="CI449" s="1">
        <f t="shared" si="43"/>
        <v>3.2222222222222223</v>
      </c>
      <c r="CJ449">
        <f t="shared" si="44"/>
        <v>2</v>
      </c>
      <c r="CK449">
        <f t="shared" si="45"/>
        <v>4</v>
      </c>
      <c r="CL449" s="1">
        <f t="shared" si="46"/>
        <v>7.2222222222222223</v>
      </c>
      <c r="CM449" s="1">
        <f t="shared" si="47"/>
        <v>21.666666666666668</v>
      </c>
      <c r="CO449" t="str">
        <f>IF(H449&gt;Tolerances!$C$5, "High Sat", "Low Sat")</f>
        <v>High Sat</v>
      </c>
      <c r="CP449" t="str">
        <f>IF(CM449&lt;Tolerances!$D$5, "High EL", "Low EL")</f>
        <v>Low EL</v>
      </c>
      <c r="CQ449" t="str">
        <f t="shared" si="48"/>
        <v>Mercenary</v>
      </c>
      <c r="CR449" t="b">
        <f>IF(AND(CM449&lt;Tolerances!$D$9,'Respondent data Original'!H910&gt;Tolerances!$C$9),"Enthusiast",IF(AND(CM449&gt;Tolerances!$D$10,'Respondent data Original'!H910&lt;Tolerances!$C$10),"Agitator"))</f>
        <v>0</v>
      </c>
    </row>
    <row r="450" spans="1:96">
      <c r="A450">
        <v>1184</v>
      </c>
      <c r="B450" t="s">
        <v>70</v>
      </c>
      <c r="C450">
        <v>1</v>
      </c>
      <c r="D450">
        <v>2</v>
      </c>
      <c r="E450">
        <v>13</v>
      </c>
      <c r="F450">
        <v>1</v>
      </c>
      <c r="G450">
        <v>2</v>
      </c>
      <c r="H450">
        <v>9</v>
      </c>
      <c r="J450">
        <v>10</v>
      </c>
      <c r="L450">
        <v>11</v>
      </c>
      <c r="N450">
        <v>10</v>
      </c>
      <c r="P450">
        <v>2</v>
      </c>
      <c r="Q450">
        <v>1</v>
      </c>
      <c r="S450">
        <v>3</v>
      </c>
      <c r="T450">
        <v>1</v>
      </c>
      <c r="U450">
        <v>3</v>
      </c>
      <c r="V450">
        <v>1</v>
      </c>
      <c r="X450">
        <v>1</v>
      </c>
      <c r="Y450">
        <v>4</v>
      </c>
      <c r="Z450">
        <v>3</v>
      </c>
      <c r="AA450">
        <v>1</v>
      </c>
      <c r="AB450">
        <v>2</v>
      </c>
      <c r="AC450">
        <v>1</v>
      </c>
      <c r="AD450">
        <v>3</v>
      </c>
      <c r="AE450">
        <v>3</v>
      </c>
      <c r="AF450">
        <v>3</v>
      </c>
      <c r="AG450">
        <v>1</v>
      </c>
      <c r="AI450">
        <v>1</v>
      </c>
      <c r="AJ450">
        <v>2</v>
      </c>
      <c r="AK450">
        <v>3</v>
      </c>
      <c r="AL450">
        <v>3</v>
      </c>
      <c r="AN450">
        <v>1</v>
      </c>
      <c r="AO450">
        <v>3</v>
      </c>
      <c r="AP450">
        <v>4</v>
      </c>
      <c r="AQ450">
        <v>1</v>
      </c>
      <c r="AR450">
        <v>3</v>
      </c>
      <c r="AS450">
        <v>1</v>
      </c>
      <c r="AU450">
        <v>1</v>
      </c>
      <c r="AV450">
        <v>1</v>
      </c>
      <c r="AW450">
        <v>8</v>
      </c>
      <c r="AX450">
        <v>11</v>
      </c>
      <c r="AY450">
        <v>8</v>
      </c>
      <c r="AZ450">
        <v>8</v>
      </c>
      <c r="BA450">
        <v>8</v>
      </c>
      <c r="BB450">
        <v>10</v>
      </c>
      <c r="BC450">
        <v>2</v>
      </c>
      <c r="BD450">
        <v>9</v>
      </c>
      <c r="BE450">
        <v>1</v>
      </c>
      <c r="BF450">
        <v>4</v>
      </c>
      <c r="BG450">
        <v>12</v>
      </c>
      <c r="BH450">
        <v>12</v>
      </c>
      <c r="BI450">
        <v>12</v>
      </c>
      <c r="BJ450">
        <v>12</v>
      </c>
      <c r="BK450">
        <v>2</v>
      </c>
      <c r="BL450">
        <v>4</v>
      </c>
      <c r="BM450">
        <v>4</v>
      </c>
      <c r="BN450">
        <v>4</v>
      </c>
      <c r="BO450">
        <v>10</v>
      </c>
      <c r="BX450">
        <v>2</v>
      </c>
      <c r="CF450">
        <v>12</v>
      </c>
      <c r="CH450">
        <f t="shared" ref="CH450:CH513" si="49">BX450</f>
        <v>2</v>
      </c>
      <c r="CI450" s="1">
        <f t="shared" ref="CI450:CI513" si="50">AVERAGE(AW450:BE450)/2</f>
        <v>3.6111111111111112</v>
      </c>
      <c r="CJ450">
        <f t="shared" ref="CJ450:CJ513" si="51">BL450</f>
        <v>4</v>
      </c>
      <c r="CK450">
        <f t="shared" ref="CK450:CK513" si="52">IF(AND(CJ450=5),1,IF(AND(CJ450=4),2,IF(AND(CJ450=3),3,IF(AND(CJ450=2),4,IF(AND(CJ450=1),5,IF(AND(CJ450=0),5))))))</f>
        <v>2</v>
      </c>
      <c r="CL450" s="1">
        <f t="shared" ref="CL450:CL513" si="53">CI450+CK450</f>
        <v>5.6111111111111107</v>
      </c>
      <c r="CM450" s="1">
        <f t="shared" ref="CM450:CM513" si="54">CH450*CL450</f>
        <v>11.222222222222221</v>
      </c>
      <c r="CO450" t="str">
        <f>IF(H450&gt;Tolerances!$C$5, "High Sat", "Low Sat")</f>
        <v>High Sat</v>
      </c>
      <c r="CP450" t="str">
        <f>IF(CM450&lt;Tolerances!$D$5, "High EL", "Low EL")</f>
        <v>Low EL</v>
      </c>
      <c r="CQ450" t="str">
        <f t="shared" ref="CQ450:CQ513" si="55">IF(AND(CP450="High EL", CO450="High Sat"),"Loyalist", IF(AND(CP450="High EL", CO450="Low Sat"),"Hostage", IF(AND(CP450="Low EL", CO450="Low Sat"),"Defector",IF(AND(CP450="Low EL", CO450="High Sat"),"Mercenary"))))</f>
        <v>Mercenary</v>
      </c>
      <c r="CR450" t="b">
        <f>IF(AND(CM450&lt;Tolerances!$D$9,'Respondent data Original'!H914&gt;Tolerances!$C$9),"Enthusiast",IF(AND(CM450&gt;Tolerances!$D$10,'Respondent data Original'!H914&lt;Tolerances!$C$10),"Agitator"))</f>
        <v>0</v>
      </c>
    </row>
    <row r="451" spans="1:96">
      <c r="A451">
        <v>1134</v>
      </c>
      <c r="B451" t="s">
        <v>70</v>
      </c>
      <c r="C451">
        <v>4</v>
      </c>
      <c r="D451">
        <v>2</v>
      </c>
      <c r="E451">
        <v>13</v>
      </c>
      <c r="F451">
        <v>2</v>
      </c>
      <c r="G451">
        <v>3</v>
      </c>
      <c r="H451">
        <v>9</v>
      </c>
      <c r="J451">
        <v>9</v>
      </c>
      <c r="L451">
        <v>9</v>
      </c>
      <c r="N451">
        <v>9</v>
      </c>
      <c r="P451">
        <v>6</v>
      </c>
      <c r="Q451">
        <v>2</v>
      </c>
      <c r="R451">
        <v>2</v>
      </c>
      <c r="S451">
        <v>2</v>
      </c>
      <c r="T451">
        <v>3</v>
      </c>
      <c r="U451">
        <v>3</v>
      </c>
      <c r="V451">
        <v>2</v>
      </c>
      <c r="W451">
        <v>3</v>
      </c>
      <c r="X451">
        <v>2</v>
      </c>
      <c r="Y451">
        <v>2</v>
      </c>
      <c r="Z451">
        <v>3</v>
      </c>
      <c r="AA451">
        <v>3</v>
      </c>
      <c r="AB451">
        <v>2</v>
      </c>
      <c r="AC451">
        <v>3</v>
      </c>
      <c r="AD451">
        <v>4</v>
      </c>
      <c r="AE451">
        <v>3</v>
      </c>
      <c r="AF451">
        <v>1</v>
      </c>
      <c r="AG451">
        <v>2</v>
      </c>
      <c r="AH451">
        <v>1</v>
      </c>
      <c r="AI451">
        <v>2</v>
      </c>
      <c r="AJ451">
        <v>3</v>
      </c>
      <c r="AK451">
        <v>2</v>
      </c>
      <c r="AL451">
        <v>2</v>
      </c>
      <c r="AM451">
        <v>3</v>
      </c>
      <c r="AN451">
        <v>2</v>
      </c>
      <c r="AO451">
        <v>2</v>
      </c>
      <c r="AP451">
        <v>3</v>
      </c>
      <c r="AQ451">
        <v>2</v>
      </c>
      <c r="AR451">
        <v>2</v>
      </c>
      <c r="AS451">
        <v>2</v>
      </c>
      <c r="AT451">
        <v>3</v>
      </c>
      <c r="AU451">
        <v>1</v>
      </c>
      <c r="AV451">
        <v>1</v>
      </c>
      <c r="AW451">
        <v>6</v>
      </c>
      <c r="AX451">
        <v>10</v>
      </c>
      <c r="AY451">
        <v>9</v>
      </c>
      <c r="AZ451">
        <v>10</v>
      </c>
      <c r="BA451">
        <v>7</v>
      </c>
      <c r="BB451">
        <v>6</v>
      </c>
      <c r="BC451">
        <v>6</v>
      </c>
      <c r="BD451">
        <v>11</v>
      </c>
      <c r="BE451">
        <v>1</v>
      </c>
      <c r="BF451">
        <v>3</v>
      </c>
      <c r="BG451">
        <v>12</v>
      </c>
      <c r="BH451">
        <v>5</v>
      </c>
      <c r="BI451">
        <v>12</v>
      </c>
      <c r="BJ451">
        <v>12</v>
      </c>
      <c r="BK451">
        <v>6</v>
      </c>
      <c r="BL451">
        <v>5</v>
      </c>
      <c r="BM451">
        <v>3</v>
      </c>
      <c r="BN451">
        <v>3</v>
      </c>
      <c r="BO451">
        <v>6</v>
      </c>
      <c r="BP451">
        <v>2</v>
      </c>
      <c r="BQ451">
        <v>4</v>
      </c>
      <c r="BX451">
        <v>2</v>
      </c>
      <c r="CF451">
        <v>14</v>
      </c>
      <c r="CH451">
        <f t="shared" si="49"/>
        <v>2</v>
      </c>
      <c r="CI451" s="1">
        <f t="shared" si="50"/>
        <v>3.6666666666666665</v>
      </c>
      <c r="CJ451">
        <f t="shared" si="51"/>
        <v>5</v>
      </c>
      <c r="CK451">
        <f t="shared" si="52"/>
        <v>1</v>
      </c>
      <c r="CL451" s="1">
        <f t="shared" si="53"/>
        <v>4.6666666666666661</v>
      </c>
      <c r="CM451" s="1">
        <f t="shared" si="54"/>
        <v>9.3333333333333321</v>
      </c>
      <c r="CO451" t="str">
        <f>IF(H451&gt;Tolerances!$C$5, "High Sat", "Low Sat")</f>
        <v>High Sat</v>
      </c>
      <c r="CP451" t="str">
        <f>IF(CM451&lt;Tolerances!$D$5, "High EL", "Low EL")</f>
        <v>High EL</v>
      </c>
      <c r="CQ451" t="str">
        <f t="shared" si="55"/>
        <v>Loyalist</v>
      </c>
      <c r="CR451" t="b">
        <f>IF(AND(CM451&lt;Tolerances!$D$9,'Respondent data Original'!H917&gt;Tolerances!$C$9),"Enthusiast",IF(AND(CM451&gt;Tolerances!$D$10,'Respondent data Original'!H917&lt;Tolerances!$C$10),"Agitator"))</f>
        <v>0</v>
      </c>
    </row>
    <row r="452" spans="1:96">
      <c r="A452">
        <v>1149</v>
      </c>
      <c r="B452" t="s">
        <v>70</v>
      </c>
      <c r="C452">
        <v>4</v>
      </c>
      <c r="D452">
        <v>1</v>
      </c>
      <c r="E452">
        <v>13</v>
      </c>
      <c r="F452">
        <v>2</v>
      </c>
      <c r="G452">
        <v>2</v>
      </c>
      <c r="H452">
        <v>11</v>
      </c>
      <c r="J452">
        <v>11</v>
      </c>
      <c r="L452">
        <v>11</v>
      </c>
      <c r="N452">
        <v>11</v>
      </c>
      <c r="P452">
        <v>6</v>
      </c>
      <c r="Q452">
        <v>1</v>
      </c>
      <c r="R452">
        <v>4</v>
      </c>
      <c r="S452">
        <v>1</v>
      </c>
      <c r="U452">
        <v>4</v>
      </c>
      <c r="V452">
        <v>1</v>
      </c>
      <c r="W452">
        <v>1</v>
      </c>
      <c r="X452">
        <v>1</v>
      </c>
      <c r="Y452">
        <v>1</v>
      </c>
      <c r="Z452">
        <v>2</v>
      </c>
      <c r="AA452">
        <v>1</v>
      </c>
      <c r="AB452">
        <v>1</v>
      </c>
      <c r="AC452">
        <v>1</v>
      </c>
      <c r="AD452">
        <v>2</v>
      </c>
      <c r="AE452">
        <v>1</v>
      </c>
      <c r="AF452">
        <v>1</v>
      </c>
      <c r="AG452">
        <v>1</v>
      </c>
      <c r="AH452">
        <v>3</v>
      </c>
      <c r="AI452">
        <v>1</v>
      </c>
      <c r="AJ452">
        <v>1</v>
      </c>
      <c r="AK452">
        <v>4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2</v>
      </c>
      <c r="AT452">
        <v>4</v>
      </c>
      <c r="AU452">
        <v>1</v>
      </c>
      <c r="AV452">
        <v>1</v>
      </c>
      <c r="AW452">
        <v>6</v>
      </c>
      <c r="AX452">
        <v>7</v>
      </c>
      <c r="AY452">
        <v>6</v>
      </c>
      <c r="AZ452">
        <v>6</v>
      </c>
      <c r="BA452">
        <v>6</v>
      </c>
      <c r="BB452">
        <v>6</v>
      </c>
      <c r="BC452">
        <v>6</v>
      </c>
      <c r="BD452">
        <v>8</v>
      </c>
      <c r="BE452">
        <v>1</v>
      </c>
      <c r="BF452">
        <v>2</v>
      </c>
      <c r="BG452">
        <v>2</v>
      </c>
      <c r="BH452">
        <v>1</v>
      </c>
      <c r="BI452">
        <v>2</v>
      </c>
      <c r="BJ452">
        <v>12</v>
      </c>
      <c r="BK452">
        <v>3</v>
      </c>
      <c r="BL452">
        <v>5</v>
      </c>
      <c r="BM452">
        <v>4</v>
      </c>
      <c r="BN452">
        <v>2</v>
      </c>
      <c r="BO452">
        <v>10</v>
      </c>
      <c r="BX452">
        <v>1</v>
      </c>
      <c r="BY452">
        <v>5</v>
      </c>
      <c r="BZ452">
        <v>4</v>
      </c>
      <c r="CA452">
        <v>1</v>
      </c>
      <c r="CB452">
        <v>3</v>
      </c>
      <c r="CF452">
        <v>13</v>
      </c>
      <c r="CH452">
        <f t="shared" si="49"/>
        <v>1</v>
      </c>
      <c r="CI452" s="1">
        <f t="shared" si="50"/>
        <v>2.8888888888888888</v>
      </c>
      <c r="CJ452">
        <f t="shared" si="51"/>
        <v>5</v>
      </c>
      <c r="CK452">
        <f t="shared" si="52"/>
        <v>1</v>
      </c>
      <c r="CL452" s="1">
        <f t="shared" si="53"/>
        <v>3.8888888888888888</v>
      </c>
      <c r="CM452" s="1">
        <f t="shared" si="54"/>
        <v>3.8888888888888888</v>
      </c>
      <c r="CO452" t="str">
        <f>IF(H452&gt;Tolerances!$C$5, "High Sat", "Low Sat")</f>
        <v>High Sat</v>
      </c>
      <c r="CP452" t="str">
        <f>IF(CM452&lt;Tolerances!$D$5, "High EL", "Low EL")</f>
        <v>High EL</v>
      </c>
      <c r="CQ452" t="str">
        <f t="shared" si="55"/>
        <v>Loyalist</v>
      </c>
      <c r="CR452" t="b">
        <f>IF(AND(CM452&lt;Tolerances!$D$9,'Respondent data Original'!H927&gt;Tolerances!$C$9),"Enthusiast",IF(AND(CM452&gt;Tolerances!$D$10,'Respondent data Original'!H927&lt;Tolerances!$C$10),"Agitator"))</f>
        <v>0</v>
      </c>
    </row>
    <row r="453" spans="1:96">
      <c r="A453">
        <v>1203</v>
      </c>
      <c r="B453" t="s">
        <v>70</v>
      </c>
      <c r="C453">
        <v>5</v>
      </c>
      <c r="D453">
        <v>1</v>
      </c>
      <c r="E453">
        <v>13</v>
      </c>
      <c r="F453">
        <v>1</v>
      </c>
      <c r="G453">
        <v>1</v>
      </c>
      <c r="H453">
        <v>8</v>
      </c>
      <c r="J453">
        <v>7</v>
      </c>
      <c r="L453">
        <v>7</v>
      </c>
      <c r="N453">
        <v>7</v>
      </c>
      <c r="P453">
        <v>3</v>
      </c>
      <c r="Q453">
        <v>3</v>
      </c>
      <c r="R453">
        <v>3</v>
      </c>
      <c r="S453">
        <v>3</v>
      </c>
      <c r="T453">
        <v>3</v>
      </c>
      <c r="U453">
        <v>3</v>
      </c>
      <c r="V453">
        <v>3</v>
      </c>
      <c r="W453">
        <v>3</v>
      </c>
      <c r="X453">
        <v>3</v>
      </c>
      <c r="Y453">
        <v>3</v>
      </c>
      <c r="Z453">
        <v>3</v>
      </c>
      <c r="AA453">
        <v>3</v>
      </c>
      <c r="AB453">
        <v>3</v>
      </c>
      <c r="AC453">
        <v>3</v>
      </c>
      <c r="AD453">
        <v>3</v>
      </c>
      <c r="AE453">
        <v>3</v>
      </c>
      <c r="AF453">
        <v>6</v>
      </c>
      <c r="AG453">
        <v>3</v>
      </c>
      <c r="AH453">
        <v>3</v>
      </c>
      <c r="AI453">
        <v>3</v>
      </c>
      <c r="AJ453">
        <v>3</v>
      </c>
      <c r="AK453">
        <v>3</v>
      </c>
      <c r="AL453">
        <v>3</v>
      </c>
      <c r="AM453">
        <v>3</v>
      </c>
      <c r="AN453">
        <v>3</v>
      </c>
      <c r="AO453">
        <v>3</v>
      </c>
      <c r="AP453">
        <v>3</v>
      </c>
      <c r="AQ453">
        <v>3</v>
      </c>
      <c r="AR453">
        <v>3</v>
      </c>
      <c r="AS453">
        <v>3</v>
      </c>
      <c r="AT453">
        <v>3</v>
      </c>
      <c r="AU453">
        <v>3</v>
      </c>
      <c r="AV453">
        <v>2</v>
      </c>
      <c r="AW453">
        <v>5</v>
      </c>
      <c r="AX453">
        <v>5</v>
      </c>
      <c r="AY453">
        <v>5</v>
      </c>
      <c r="AZ453">
        <v>4</v>
      </c>
      <c r="BA453">
        <v>5</v>
      </c>
      <c r="BB453">
        <v>5</v>
      </c>
      <c r="BC453">
        <v>5</v>
      </c>
      <c r="BD453">
        <v>5</v>
      </c>
      <c r="BE453">
        <v>5</v>
      </c>
      <c r="BF453">
        <v>12</v>
      </c>
      <c r="BG453">
        <v>12</v>
      </c>
      <c r="BH453">
        <v>12</v>
      </c>
      <c r="BI453">
        <v>12</v>
      </c>
      <c r="BJ453">
        <v>12</v>
      </c>
      <c r="BK453">
        <v>1</v>
      </c>
      <c r="BL453">
        <v>4</v>
      </c>
      <c r="BM453">
        <v>4</v>
      </c>
      <c r="BN453">
        <v>4</v>
      </c>
      <c r="BO453">
        <v>5</v>
      </c>
      <c r="BX453">
        <v>2</v>
      </c>
      <c r="CF453">
        <v>12</v>
      </c>
      <c r="CH453">
        <f t="shared" si="49"/>
        <v>2</v>
      </c>
      <c r="CI453" s="1">
        <f t="shared" si="50"/>
        <v>2.4444444444444446</v>
      </c>
      <c r="CJ453">
        <f t="shared" si="51"/>
        <v>4</v>
      </c>
      <c r="CK453">
        <f t="shared" si="52"/>
        <v>2</v>
      </c>
      <c r="CL453" s="1">
        <f t="shared" si="53"/>
        <v>4.4444444444444446</v>
      </c>
      <c r="CM453" s="1">
        <f t="shared" si="54"/>
        <v>8.8888888888888893</v>
      </c>
      <c r="CO453" t="str">
        <f>IF(H453&gt;Tolerances!$C$5, "High Sat", "Low Sat")</f>
        <v>High Sat</v>
      </c>
      <c r="CP453" t="str">
        <f>IF(CM453&lt;Tolerances!$D$5, "High EL", "Low EL")</f>
        <v>High EL</v>
      </c>
      <c r="CQ453" t="str">
        <f t="shared" si="55"/>
        <v>Loyalist</v>
      </c>
      <c r="CR453" t="b">
        <f>IF(AND(CM453&lt;Tolerances!$D$9,'Respondent data Original'!H928&gt;Tolerances!$C$9),"Enthusiast",IF(AND(CM453&gt;Tolerances!$D$10,'Respondent data Original'!H928&lt;Tolerances!$C$10),"Agitator"))</f>
        <v>0</v>
      </c>
    </row>
    <row r="454" spans="1:96">
      <c r="A454">
        <v>1165</v>
      </c>
      <c r="B454" t="s">
        <v>70</v>
      </c>
      <c r="C454">
        <v>1</v>
      </c>
      <c r="D454">
        <v>1</v>
      </c>
      <c r="E454">
        <v>13</v>
      </c>
      <c r="F454">
        <v>2</v>
      </c>
      <c r="G454">
        <v>6</v>
      </c>
      <c r="H454">
        <v>8</v>
      </c>
      <c r="J454">
        <v>11</v>
      </c>
      <c r="L454">
        <v>11</v>
      </c>
      <c r="N454">
        <v>11</v>
      </c>
      <c r="P454">
        <v>5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3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2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6</v>
      </c>
      <c r="AX454">
        <v>11</v>
      </c>
      <c r="AY454">
        <v>7</v>
      </c>
      <c r="AZ454">
        <v>11</v>
      </c>
      <c r="BA454">
        <v>11</v>
      </c>
      <c r="BB454">
        <v>7</v>
      </c>
      <c r="BC454">
        <v>3</v>
      </c>
      <c r="BD454">
        <v>11</v>
      </c>
      <c r="BE454">
        <v>2</v>
      </c>
      <c r="BF454">
        <v>1</v>
      </c>
      <c r="BG454">
        <v>2</v>
      </c>
      <c r="BH454">
        <v>7</v>
      </c>
      <c r="BI454">
        <v>11</v>
      </c>
      <c r="BJ454">
        <v>12</v>
      </c>
      <c r="BK454">
        <v>6</v>
      </c>
      <c r="BM454">
        <v>5</v>
      </c>
      <c r="BN454">
        <v>3</v>
      </c>
      <c r="BO454">
        <v>3</v>
      </c>
      <c r="BP454">
        <v>7</v>
      </c>
      <c r="BQ454">
        <v>2</v>
      </c>
      <c r="BR454">
        <v>4</v>
      </c>
      <c r="BS454">
        <v>6</v>
      </c>
      <c r="BT454">
        <v>5</v>
      </c>
      <c r="BX454">
        <v>1</v>
      </c>
      <c r="BY454">
        <v>2</v>
      </c>
      <c r="CF454">
        <v>21</v>
      </c>
      <c r="CH454">
        <f t="shared" si="49"/>
        <v>1</v>
      </c>
      <c r="CI454" s="1">
        <f t="shared" si="50"/>
        <v>3.8333333333333335</v>
      </c>
      <c r="CJ454">
        <f t="shared" si="51"/>
        <v>0</v>
      </c>
      <c r="CK454">
        <f t="shared" si="52"/>
        <v>5</v>
      </c>
      <c r="CL454" s="1">
        <f t="shared" si="53"/>
        <v>8.8333333333333339</v>
      </c>
      <c r="CM454" s="1">
        <f t="shared" si="54"/>
        <v>8.8333333333333339</v>
      </c>
      <c r="CO454" t="str">
        <f>IF(H454&gt;Tolerances!$C$5, "High Sat", "Low Sat")</f>
        <v>High Sat</v>
      </c>
      <c r="CP454" t="str">
        <f>IF(CM454&lt;Tolerances!$D$5, "High EL", "Low EL")</f>
        <v>High EL</v>
      </c>
      <c r="CQ454" t="str">
        <f t="shared" si="55"/>
        <v>Loyalist</v>
      </c>
      <c r="CR454" t="b">
        <f>IF(AND(CM454&lt;Tolerances!$D$9,'Respondent data Original'!H940&gt;Tolerances!$C$9),"Enthusiast",IF(AND(CM454&gt;Tolerances!$D$10,'Respondent data Original'!H940&lt;Tolerances!$C$10),"Agitator"))</f>
        <v>0</v>
      </c>
    </row>
    <row r="455" spans="1:96">
      <c r="A455">
        <v>1234</v>
      </c>
      <c r="B455" t="s">
        <v>70</v>
      </c>
      <c r="C455">
        <v>4</v>
      </c>
      <c r="D455">
        <v>1</v>
      </c>
      <c r="E455">
        <v>13</v>
      </c>
      <c r="F455">
        <v>1</v>
      </c>
      <c r="G455">
        <v>2</v>
      </c>
      <c r="H455">
        <v>8</v>
      </c>
      <c r="J455">
        <v>8</v>
      </c>
      <c r="L455">
        <v>8</v>
      </c>
      <c r="N455">
        <v>7</v>
      </c>
      <c r="P455">
        <v>4</v>
      </c>
      <c r="S455">
        <v>2</v>
      </c>
      <c r="T455">
        <v>3</v>
      </c>
      <c r="V455">
        <v>2</v>
      </c>
      <c r="W455">
        <v>3</v>
      </c>
      <c r="X455">
        <v>3</v>
      </c>
      <c r="Y455">
        <v>4</v>
      </c>
      <c r="Z455">
        <v>2</v>
      </c>
      <c r="AA455">
        <v>2</v>
      </c>
      <c r="AB455">
        <v>3</v>
      </c>
      <c r="AC455">
        <v>4</v>
      </c>
      <c r="AD455">
        <v>4</v>
      </c>
      <c r="AE455">
        <v>3</v>
      </c>
      <c r="AF455">
        <v>4</v>
      </c>
      <c r="AI455">
        <v>3</v>
      </c>
      <c r="AJ455">
        <v>5</v>
      </c>
      <c r="AL455">
        <v>3</v>
      </c>
      <c r="AM455">
        <v>2</v>
      </c>
      <c r="AN455">
        <v>3</v>
      </c>
      <c r="AP455">
        <v>3</v>
      </c>
      <c r="AQ455">
        <v>4</v>
      </c>
      <c r="AR455">
        <v>4</v>
      </c>
      <c r="AS455">
        <v>3</v>
      </c>
      <c r="AU455">
        <v>4</v>
      </c>
      <c r="AV455">
        <v>1</v>
      </c>
      <c r="AW455">
        <v>6</v>
      </c>
      <c r="AX455">
        <v>9</v>
      </c>
      <c r="AY455">
        <v>8</v>
      </c>
      <c r="AZ455">
        <v>9</v>
      </c>
      <c r="BA455">
        <v>9</v>
      </c>
      <c r="BB455">
        <v>6</v>
      </c>
      <c r="BC455">
        <v>2</v>
      </c>
      <c r="BD455">
        <v>11</v>
      </c>
      <c r="BE455">
        <v>3</v>
      </c>
      <c r="BF455">
        <v>12</v>
      </c>
      <c r="BG455">
        <v>12</v>
      </c>
      <c r="BH455">
        <v>12</v>
      </c>
      <c r="BI455">
        <v>12</v>
      </c>
      <c r="BJ455">
        <v>12</v>
      </c>
      <c r="BK455">
        <v>1</v>
      </c>
      <c r="BL455">
        <v>2</v>
      </c>
      <c r="BM455">
        <v>2</v>
      </c>
      <c r="BN455">
        <v>2</v>
      </c>
      <c r="BO455">
        <v>4</v>
      </c>
      <c r="BP455">
        <v>2</v>
      </c>
      <c r="BQ455">
        <v>6</v>
      </c>
      <c r="BR455">
        <v>5</v>
      </c>
      <c r="BX455">
        <v>2</v>
      </c>
      <c r="CF455">
        <v>17</v>
      </c>
      <c r="CH455">
        <f t="shared" si="49"/>
        <v>2</v>
      </c>
      <c r="CI455" s="1">
        <f t="shared" si="50"/>
        <v>3.5</v>
      </c>
      <c r="CJ455">
        <f t="shared" si="51"/>
        <v>2</v>
      </c>
      <c r="CK455">
        <f t="shared" si="52"/>
        <v>4</v>
      </c>
      <c r="CL455" s="1">
        <f t="shared" si="53"/>
        <v>7.5</v>
      </c>
      <c r="CM455" s="1">
        <f t="shared" si="54"/>
        <v>15</v>
      </c>
      <c r="CO455" t="str">
        <f>IF(H455&gt;Tolerances!$C$5, "High Sat", "Low Sat")</f>
        <v>High Sat</v>
      </c>
      <c r="CP455" t="str">
        <f>IF(CM455&lt;Tolerances!$D$5, "High EL", "Low EL")</f>
        <v>Low EL</v>
      </c>
      <c r="CQ455" t="str">
        <f t="shared" si="55"/>
        <v>Mercenary</v>
      </c>
      <c r="CR455" t="b">
        <f>IF(AND(CM455&lt;Tolerances!$D$9,'Respondent data Original'!H952&gt;Tolerances!$C$9),"Enthusiast",IF(AND(CM455&gt;Tolerances!$D$10,'Respondent data Original'!H952&lt;Tolerances!$C$10),"Agitator"))</f>
        <v>0</v>
      </c>
    </row>
    <row r="456" spans="1:96">
      <c r="A456">
        <v>1235</v>
      </c>
      <c r="B456" t="s">
        <v>70</v>
      </c>
      <c r="C456">
        <v>3</v>
      </c>
      <c r="D456">
        <v>1</v>
      </c>
      <c r="E456">
        <v>13</v>
      </c>
      <c r="F456">
        <v>1</v>
      </c>
      <c r="G456">
        <v>2</v>
      </c>
      <c r="H456">
        <v>6</v>
      </c>
      <c r="J456">
        <v>6</v>
      </c>
      <c r="L456">
        <v>6</v>
      </c>
      <c r="N456">
        <v>6</v>
      </c>
      <c r="P456">
        <v>6</v>
      </c>
      <c r="Q456">
        <v>3</v>
      </c>
      <c r="R456">
        <v>3</v>
      </c>
      <c r="S456">
        <v>3</v>
      </c>
      <c r="T456">
        <v>3</v>
      </c>
      <c r="U456">
        <v>3</v>
      </c>
      <c r="V456">
        <v>3</v>
      </c>
      <c r="W456">
        <v>3</v>
      </c>
      <c r="X456">
        <v>3</v>
      </c>
      <c r="Y456">
        <v>3</v>
      </c>
      <c r="Z456">
        <v>3</v>
      </c>
      <c r="AA456">
        <v>3</v>
      </c>
      <c r="AB456">
        <v>3</v>
      </c>
      <c r="AC456">
        <v>3</v>
      </c>
      <c r="AD456">
        <v>3</v>
      </c>
      <c r="AE456">
        <v>3</v>
      </c>
      <c r="AF456">
        <v>6</v>
      </c>
      <c r="AG456">
        <v>4</v>
      </c>
      <c r="AH456">
        <v>4</v>
      </c>
      <c r="AI456">
        <v>4</v>
      </c>
      <c r="AJ456">
        <v>4</v>
      </c>
      <c r="AK456">
        <v>4</v>
      </c>
      <c r="AL456">
        <v>4</v>
      </c>
      <c r="AM456">
        <v>4</v>
      </c>
      <c r="AN456">
        <v>4</v>
      </c>
      <c r="AO456">
        <v>4</v>
      </c>
      <c r="AP456">
        <v>4</v>
      </c>
      <c r="AQ456">
        <v>4</v>
      </c>
      <c r="AR456">
        <v>4</v>
      </c>
      <c r="AS456">
        <v>4</v>
      </c>
      <c r="AT456">
        <v>4</v>
      </c>
      <c r="AU456">
        <v>4</v>
      </c>
      <c r="AV456">
        <v>2</v>
      </c>
      <c r="AW456">
        <v>6</v>
      </c>
      <c r="AX456">
        <v>6</v>
      </c>
      <c r="AY456">
        <v>6</v>
      </c>
      <c r="AZ456">
        <v>6</v>
      </c>
      <c r="BA456">
        <v>6</v>
      </c>
      <c r="BB456">
        <v>6</v>
      </c>
      <c r="BC456">
        <v>6</v>
      </c>
      <c r="BD456">
        <v>6</v>
      </c>
      <c r="BE456">
        <v>6</v>
      </c>
      <c r="BF456">
        <v>6</v>
      </c>
      <c r="BG456">
        <v>6</v>
      </c>
      <c r="BH456">
        <v>6</v>
      </c>
      <c r="BI456">
        <v>6</v>
      </c>
      <c r="BJ456">
        <v>6</v>
      </c>
      <c r="BK456">
        <v>1</v>
      </c>
      <c r="BL456">
        <v>3</v>
      </c>
      <c r="BM456">
        <v>3</v>
      </c>
      <c r="BN456">
        <v>3</v>
      </c>
      <c r="BO456">
        <v>5</v>
      </c>
      <c r="BX456">
        <v>2</v>
      </c>
      <c r="CF456">
        <v>16</v>
      </c>
      <c r="CH456">
        <f t="shared" si="49"/>
        <v>2</v>
      </c>
      <c r="CI456" s="1">
        <f t="shared" si="50"/>
        <v>3</v>
      </c>
      <c r="CJ456">
        <f t="shared" si="51"/>
        <v>3</v>
      </c>
      <c r="CK456">
        <f t="shared" si="52"/>
        <v>3</v>
      </c>
      <c r="CL456" s="1">
        <f t="shared" si="53"/>
        <v>6</v>
      </c>
      <c r="CM456" s="1">
        <f t="shared" si="54"/>
        <v>12</v>
      </c>
      <c r="CO456" t="str">
        <f>IF(H456&gt;Tolerances!$C$5, "High Sat", "Low Sat")</f>
        <v>Low Sat</v>
      </c>
      <c r="CP456" t="str">
        <f>IF(CM456&lt;Tolerances!$D$5, "High EL", "Low EL")</f>
        <v>Low EL</v>
      </c>
      <c r="CQ456" t="str">
        <f t="shared" si="55"/>
        <v>Defector</v>
      </c>
      <c r="CR456" t="b">
        <f>IF(AND(CM456&lt;Tolerances!$D$9,'Respondent data Original'!H953&gt;Tolerances!$C$9),"Enthusiast",IF(AND(CM456&gt;Tolerances!$D$10,'Respondent data Original'!H953&lt;Tolerances!$C$10),"Agitator"))</f>
        <v>0</v>
      </c>
    </row>
    <row r="457" spans="1:96">
      <c r="A457">
        <v>1189</v>
      </c>
      <c r="B457" t="s">
        <v>70</v>
      </c>
      <c r="C457">
        <v>2</v>
      </c>
      <c r="D457">
        <v>1</v>
      </c>
      <c r="E457">
        <v>13</v>
      </c>
      <c r="F457">
        <v>2</v>
      </c>
      <c r="G457">
        <v>4</v>
      </c>
      <c r="H457">
        <v>9</v>
      </c>
      <c r="J457">
        <v>9</v>
      </c>
      <c r="L457">
        <v>9</v>
      </c>
      <c r="N457">
        <v>9</v>
      </c>
      <c r="P457">
        <v>4</v>
      </c>
      <c r="Q457">
        <v>2</v>
      </c>
      <c r="R457">
        <v>2</v>
      </c>
      <c r="S457">
        <v>1</v>
      </c>
      <c r="T457">
        <v>2</v>
      </c>
      <c r="U457">
        <v>3</v>
      </c>
      <c r="V457">
        <v>2</v>
      </c>
      <c r="W457">
        <v>2</v>
      </c>
      <c r="X457">
        <v>1</v>
      </c>
      <c r="Y457">
        <v>3</v>
      </c>
      <c r="AA457">
        <v>3</v>
      </c>
      <c r="AB457">
        <v>3</v>
      </c>
      <c r="AC457">
        <v>3</v>
      </c>
      <c r="AD457">
        <v>5</v>
      </c>
      <c r="AE457">
        <v>3</v>
      </c>
      <c r="AF457">
        <v>6</v>
      </c>
      <c r="AG457">
        <v>2</v>
      </c>
      <c r="AH457">
        <v>4</v>
      </c>
      <c r="AI457">
        <v>2</v>
      </c>
      <c r="AJ457">
        <v>2</v>
      </c>
      <c r="AK457">
        <v>3</v>
      </c>
      <c r="AL457">
        <v>4</v>
      </c>
      <c r="AM457">
        <v>3</v>
      </c>
      <c r="AN457">
        <v>2</v>
      </c>
      <c r="AO457">
        <v>2</v>
      </c>
      <c r="AP457">
        <v>3</v>
      </c>
      <c r="AQ457">
        <v>3</v>
      </c>
      <c r="AR457">
        <v>3</v>
      </c>
      <c r="AS457">
        <v>4</v>
      </c>
      <c r="AT457">
        <v>3</v>
      </c>
      <c r="AU457">
        <v>3</v>
      </c>
      <c r="AV457">
        <v>1</v>
      </c>
      <c r="AW457">
        <v>6</v>
      </c>
      <c r="AX457">
        <v>11</v>
      </c>
      <c r="AY457">
        <v>6</v>
      </c>
      <c r="AZ457">
        <v>8</v>
      </c>
      <c r="BA457">
        <v>7</v>
      </c>
      <c r="BB457">
        <v>3</v>
      </c>
      <c r="BC457">
        <v>8</v>
      </c>
      <c r="BD457">
        <v>6</v>
      </c>
      <c r="BE457">
        <v>3</v>
      </c>
      <c r="BF457">
        <v>12</v>
      </c>
      <c r="BG457">
        <v>12</v>
      </c>
      <c r="BH457">
        <v>12</v>
      </c>
      <c r="BI457">
        <v>12</v>
      </c>
      <c r="BJ457">
        <v>12</v>
      </c>
      <c r="BK457">
        <v>1</v>
      </c>
      <c r="BL457">
        <v>3</v>
      </c>
      <c r="BM457">
        <v>3</v>
      </c>
      <c r="BN457">
        <v>2</v>
      </c>
      <c r="BO457">
        <v>2</v>
      </c>
      <c r="BX457">
        <v>2</v>
      </c>
      <c r="CF457">
        <v>18</v>
      </c>
      <c r="CH457">
        <f t="shared" si="49"/>
        <v>2</v>
      </c>
      <c r="CI457" s="1">
        <f t="shared" si="50"/>
        <v>3.2222222222222223</v>
      </c>
      <c r="CJ457">
        <f t="shared" si="51"/>
        <v>3</v>
      </c>
      <c r="CK457">
        <f t="shared" si="52"/>
        <v>3</v>
      </c>
      <c r="CL457" s="1">
        <f t="shared" si="53"/>
        <v>6.2222222222222223</v>
      </c>
      <c r="CM457" s="1">
        <f t="shared" si="54"/>
        <v>12.444444444444445</v>
      </c>
      <c r="CO457" t="str">
        <f>IF(H457&gt;Tolerances!$C$5, "High Sat", "Low Sat")</f>
        <v>High Sat</v>
      </c>
      <c r="CP457" t="str">
        <f>IF(CM457&lt;Tolerances!$D$5, "High EL", "Low EL")</f>
        <v>Low EL</v>
      </c>
      <c r="CQ457" t="str">
        <f t="shared" si="55"/>
        <v>Mercenary</v>
      </c>
      <c r="CR457" t="b">
        <f>IF(AND(CM457&lt;Tolerances!$D$9,'Respondent data Original'!H957&gt;Tolerances!$C$9),"Enthusiast",IF(AND(CM457&gt;Tolerances!$D$10,'Respondent data Original'!H957&lt;Tolerances!$C$10),"Agitator"))</f>
        <v>0</v>
      </c>
    </row>
    <row r="458" spans="1:96">
      <c r="A458">
        <v>1261</v>
      </c>
      <c r="B458" t="s">
        <v>70</v>
      </c>
      <c r="C458">
        <v>4</v>
      </c>
      <c r="D458">
        <v>1</v>
      </c>
      <c r="E458">
        <v>13</v>
      </c>
      <c r="F458">
        <v>1</v>
      </c>
      <c r="G458">
        <v>1</v>
      </c>
      <c r="H458">
        <v>11</v>
      </c>
      <c r="J458">
        <v>11</v>
      </c>
      <c r="L458">
        <v>11</v>
      </c>
      <c r="N458">
        <v>11</v>
      </c>
      <c r="P458">
        <v>6</v>
      </c>
      <c r="Q458">
        <v>1</v>
      </c>
      <c r="S458">
        <v>1</v>
      </c>
      <c r="T458">
        <v>1</v>
      </c>
      <c r="U458">
        <v>4</v>
      </c>
      <c r="V458">
        <v>2</v>
      </c>
      <c r="W458">
        <v>3</v>
      </c>
      <c r="X458">
        <v>1</v>
      </c>
      <c r="Y458">
        <v>1</v>
      </c>
      <c r="Z458">
        <v>2</v>
      </c>
      <c r="AA458">
        <v>1</v>
      </c>
      <c r="AB458">
        <v>3</v>
      </c>
      <c r="AC458">
        <v>4</v>
      </c>
      <c r="AD458">
        <v>3</v>
      </c>
      <c r="AE458">
        <v>4</v>
      </c>
      <c r="AF458">
        <v>6</v>
      </c>
      <c r="AG458">
        <v>1</v>
      </c>
      <c r="AI458">
        <v>1</v>
      </c>
      <c r="AJ458">
        <v>3</v>
      </c>
      <c r="AL458">
        <v>1</v>
      </c>
      <c r="AM458">
        <v>2</v>
      </c>
      <c r="AN458">
        <v>1</v>
      </c>
      <c r="AO458">
        <v>1</v>
      </c>
      <c r="AP458">
        <v>1</v>
      </c>
      <c r="AQ458">
        <v>1</v>
      </c>
      <c r="AR458">
        <v>2</v>
      </c>
      <c r="AS458">
        <v>2</v>
      </c>
      <c r="AT458">
        <v>2</v>
      </c>
      <c r="AU458">
        <v>2</v>
      </c>
      <c r="AV458">
        <v>1</v>
      </c>
      <c r="AW458">
        <v>6</v>
      </c>
      <c r="AX458">
        <v>9</v>
      </c>
      <c r="AY458">
        <v>9</v>
      </c>
      <c r="AZ458">
        <v>6</v>
      </c>
      <c r="BA458">
        <v>10</v>
      </c>
      <c r="BB458">
        <v>4</v>
      </c>
      <c r="BC458">
        <v>4</v>
      </c>
      <c r="BD458">
        <v>8</v>
      </c>
      <c r="BE458">
        <v>1</v>
      </c>
      <c r="BF458">
        <v>12</v>
      </c>
      <c r="BG458">
        <v>12</v>
      </c>
      <c r="BH458">
        <v>12</v>
      </c>
      <c r="BI458">
        <v>12</v>
      </c>
      <c r="BJ458">
        <v>12</v>
      </c>
      <c r="BK458">
        <v>1</v>
      </c>
      <c r="BL458">
        <v>4</v>
      </c>
      <c r="BM458">
        <v>4</v>
      </c>
      <c r="BN458">
        <v>3</v>
      </c>
      <c r="BO458">
        <v>10</v>
      </c>
      <c r="BX458">
        <v>1</v>
      </c>
      <c r="BY458">
        <v>1</v>
      </c>
      <c r="BZ458">
        <v>3</v>
      </c>
      <c r="CF458">
        <v>16</v>
      </c>
      <c r="CH458">
        <f t="shared" si="49"/>
        <v>1</v>
      </c>
      <c r="CI458" s="1">
        <f t="shared" si="50"/>
        <v>3.1666666666666665</v>
      </c>
      <c r="CJ458">
        <f t="shared" si="51"/>
        <v>4</v>
      </c>
      <c r="CK458">
        <f t="shared" si="52"/>
        <v>2</v>
      </c>
      <c r="CL458" s="1">
        <f t="shared" si="53"/>
        <v>5.1666666666666661</v>
      </c>
      <c r="CM458" s="1">
        <f t="shared" si="54"/>
        <v>5.1666666666666661</v>
      </c>
      <c r="CO458" t="str">
        <f>IF(H458&gt;Tolerances!$C$5, "High Sat", "Low Sat")</f>
        <v>High Sat</v>
      </c>
      <c r="CP458" t="str">
        <f>IF(CM458&lt;Tolerances!$D$5, "High EL", "Low EL")</f>
        <v>High EL</v>
      </c>
      <c r="CQ458" t="str">
        <f t="shared" si="55"/>
        <v>Loyalist</v>
      </c>
      <c r="CR458" t="b">
        <f>IF(AND(CM458&lt;Tolerances!$D$9,'Respondent data Original'!H968&gt;Tolerances!$C$9),"Enthusiast",IF(AND(CM458&gt;Tolerances!$D$10,'Respondent data Original'!H968&lt;Tolerances!$C$10),"Agitator"))</f>
        <v>0</v>
      </c>
    </row>
    <row r="459" spans="1:96">
      <c r="A459">
        <v>1206</v>
      </c>
      <c r="B459" t="s">
        <v>70</v>
      </c>
      <c r="C459">
        <v>2</v>
      </c>
      <c r="D459">
        <v>2</v>
      </c>
      <c r="E459">
        <v>13</v>
      </c>
      <c r="F459">
        <v>2</v>
      </c>
      <c r="G459">
        <v>5</v>
      </c>
      <c r="H459">
        <v>9</v>
      </c>
      <c r="J459">
        <v>10</v>
      </c>
      <c r="L459">
        <v>10</v>
      </c>
      <c r="N459">
        <v>9</v>
      </c>
      <c r="P459">
        <v>4</v>
      </c>
      <c r="Q459">
        <v>2</v>
      </c>
      <c r="R459">
        <v>2</v>
      </c>
      <c r="S459">
        <v>2</v>
      </c>
      <c r="T459">
        <v>2</v>
      </c>
      <c r="U459">
        <v>2</v>
      </c>
      <c r="V459">
        <v>2</v>
      </c>
      <c r="W459">
        <v>2</v>
      </c>
      <c r="X459">
        <v>2</v>
      </c>
      <c r="Y459">
        <v>2</v>
      </c>
      <c r="Z459">
        <v>2</v>
      </c>
      <c r="AA459">
        <v>2</v>
      </c>
      <c r="AB459">
        <v>3</v>
      </c>
      <c r="AC459">
        <v>3</v>
      </c>
      <c r="AD459">
        <v>2</v>
      </c>
      <c r="AE459">
        <v>3</v>
      </c>
      <c r="AF459">
        <v>2</v>
      </c>
      <c r="AG459">
        <v>3</v>
      </c>
      <c r="AH459">
        <v>2</v>
      </c>
      <c r="AI459">
        <v>2</v>
      </c>
      <c r="AJ459">
        <v>2</v>
      </c>
      <c r="AK459">
        <v>3</v>
      </c>
      <c r="AL459">
        <v>3</v>
      </c>
      <c r="AN459">
        <v>3</v>
      </c>
      <c r="AO459">
        <v>3</v>
      </c>
      <c r="AP459">
        <v>3</v>
      </c>
      <c r="AS459">
        <v>2</v>
      </c>
      <c r="AT459">
        <v>3</v>
      </c>
      <c r="AU459">
        <v>3</v>
      </c>
      <c r="AV459">
        <v>1</v>
      </c>
      <c r="AW459">
        <v>7</v>
      </c>
      <c r="AX459">
        <v>7</v>
      </c>
      <c r="AY459">
        <v>8</v>
      </c>
      <c r="AZ459">
        <v>6</v>
      </c>
      <c r="BA459">
        <v>6</v>
      </c>
      <c r="BB459">
        <v>7</v>
      </c>
      <c r="BC459">
        <v>6</v>
      </c>
      <c r="BD459">
        <v>8</v>
      </c>
      <c r="BE459">
        <v>2</v>
      </c>
      <c r="BF459">
        <v>12</v>
      </c>
      <c r="BG459">
        <v>12</v>
      </c>
      <c r="BH459">
        <v>12</v>
      </c>
      <c r="BI459">
        <v>12</v>
      </c>
      <c r="BJ459">
        <v>12</v>
      </c>
      <c r="BK459">
        <v>1</v>
      </c>
      <c r="BL459">
        <v>2</v>
      </c>
      <c r="BM459">
        <v>2</v>
      </c>
      <c r="BN459">
        <v>1</v>
      </c>
      <c r="BO459">
        <v>4</v>
      </c>
      <c r="BP459">
        <v>7</v>
      </c>
      <c r="BQ459">
        <v>3</v>
      </c>
      <c r="BX459">
        <v>3</v>
      </c>
      <c r="CF459">
        <v>12</v>
      </c>
      <c r="CH459">
        <f t="shared" si="49"/>
        <v>3</v>
      </c>
      <c r="CI459" s="1">
        <f t="shared" si="50"/>
        <v>3.1666666666666665</v>
      </c>
      <c r="CJ459">
        <f t="shared" si="51"/>
        <v>2</v>
      </c>
      <c r="CK459">
        <f t="shared" si="52"/>
        <v>4</v>
      </c>
      <c r="CL459" s="1">
        <f t="shared" si="53"/>
        <v>7.1666666666666661</v>
      </c>
      <c r="CM459" s="1">
        <f t="shared" si="54"/>
        <v>21.5</v>
      </c>
      <c r="CO459" t="str">
        <f>IF(H459&gt;Tolerances!$C$5, "High Sat", "Low Sat")</f>
        <v>High Sat</v>
      </c>
      <c r="CP459" t="str">
        <f>IF(CM459&lt;Tolerances!$D$5, "High EL", "Low EL")</f>
        <v>Low EL</v>
      </c>
      <c r="CQ459" t="str">
        <f t="shared" si="55"/>
        <v>Mercenary</v>
      </c>
      <c r="CR459" t="str">
        <f>IF(AND(CM459&lt;Tolerances!$D$9,'Respondent data Original'!H972&gt;Tolerances!$C$9),"Enthusiast",IF(AND(CM459&gt;Tolerances!$D$10,'Respondent data Original'!H972&lt;Tolerances!$C$10),"Agitator"))</f>
        <v>Agitator</v>
      </c>
    </row>
    <row r="460" spans="1:96">
      <c r="A460">
        <v>1211</v>
      </c>
      <c r="B460" t="s">
        <v>70</v>
      </c>
      <c r="C460">
        <v>4</v>
      </c>
      <c r="D460">
        <v>1</v>
      </c>
      <c r="E460">
        <v>13</v>
      </c>
      <c r="F460">
        <v>2</v>
      </c>
      <c r="G460">
        <v>3</v>
      </c>
      <c r="H460">
        <v>8</v>
      </c>
      <c r="J460">
        <v>8</v>
      </c>
      <c r="L460">
        <v>6</v>
      </c>
      <c r="O460">
        <v>1</v>
      </c>
      <c r="P460">
        <v>6</v>
      </c>
      <c r="Q460">
        <v>2</v>
      </c>
      <c r="R460">
        <v>1</v>
      </c>
      <c r="S460">
        <v>2</v>
      </c>
      <c r="T460">
        <v>2</v>
      </c>
      <c r="U460">
        <v>3</v>
      </c>
      <c r="V460">
        <v>2</v>
      </c>
      <c r="W460">
        <v>3</v>
      </c>
      <c r="X460">
        <v>2</v>
      </c>
      <c r="Y460">
        <v>3</v>
      </c>
      <c r="Z460">
        <v>5</v>
      </c>
      <c r="AA460">
        <v>3</v>
      </c>
      <c r="AB460">
        <v>4</v>
      </c>
      <c r="AC460">
        <v>4</v>
      </c>
      <c r="AD460">
        <v>5</v>
      </c>
      <c r="AE460">
        <v>4</v>
      </c>
      <c r="AF460">
        <v>1</v>
      </c>
      <c r="AG460">
        <v>4</v>
      </c>
      <c r="AH460">
        <v>1</v>
      </c>
      <c r="AI460">
        <v>4</v>
      </c>
      <c r="AK460">
        <v>4</v>
      </c>
      <c r="AL460">
        <v>4</v>
      </c>
      <c r="AM460">
        <v>3</v>
      </c>
      <c r="AN460">
        <v>4</v>
      </c>
      <c r="AO460">
        <v>4</v>
      </c>
      <c r="AQ460">
        <v>4</v>
      </c>
      <c r="AR460">
        <v>5</v>
      </c>
      <c r="AS460">
        <v>4</v>
      </c>
      <c r="AU460">
        <v>4</v>
      </c>
      <c r="AV460">
        <v>1</v>
      </c>
      <c r="AW460">
        <v>6</v>
      </c>
      <c r="AX460">
        <v>6</v>
      </c>
      <c r="AY460">
        <v>8</v>
      </c>
      <c r="AZ460">
        <v>6</v>
      </c>
      <c r="BA460">
        <v>6</v>
      </c>
      <c r="BB460">
        <v>9</v>
      </c>
      <c r="BC460">
        <v>6</v>
      </c>
      <c r="BD460">
        <v>6</v>
      </c>
      <c r="BE460">
        <v>6</v>
      </c>
      <c r="BF460">
        <v>11</v>
      </c>
      <c r="BG460">
        <v>12</v>
      </c>
      <c r="BH460">
        <v>9</v>
      </c>
      <c r="BI460">
        <v>12</v>
      </c>
      <c r="BJ460">
        <v>12</v>
      </c>
      <c r="BK460">
        <v>4</v>
      </c>
      <c r="BL460">
        <v>3</v>
      </c>
      <c r="BM460">
        <v>2</v>
      </c>
      <c r="BN460">
        <v>2</v>
      </c>
      <c r="BO460">
        <v>9</v>
      </c>
      <c r="BX460">
        <v>2</v>
      </c>
      <c r="CF460">
        <v>16</v>
      </c>
      <c r="CH460">
        <f t="shared" si="49"/>
        <v>2</v>
      </c>
      <c r="CI460" s="1">
        <f t="shared" si="50"/>
        <v>3.2777777777777777</v>
      </c>
      <c r="CJ460">
        <f t="shared" si="51"/>
        <v>3</v>
      </c>
      <c r="CK460">
        <f t="shared" si="52"/>
        <v>3</v>
      </c>
      <c r="CL460" s="1">
        <f t="shared" si="53"/>
        <v>6.2777777777777777</v>
      </c>
      <c r="CM460" s="1">
        <f t="shared" si="54"/>
        <v>12.555555555555555</v>
      </c>
      <c r="CO460" t="str">
        <f>IF(H460&gt;Tolerances!$C$5, "High Sat", "Low Sat")</f>
        <v>High Sat</v>
      </c>
      <c r="CP460" t="str">
        <f>IF(CM460&lt;Tolerances!$D$5, "High EL", "Low EL")</f>
        <v>Low EL</v>
      </c>
      <c r="CQ460" t="str">
        <f t="shared" si="55"/>
        <v>Mercenary</v>
      </c>
      <c r="CR460" t="b">
        <f>IF(AND(CM460&lt;Tolerances!$D$9,'Respondent data Original'!H976&gt;Tolerances!$C$9),"Enthusiast",IF(AND(CM460&gt;Tolerances!$D$10,'Respondent data Original'!H976&lt;Tolerances!$C$10),"Agitator"))</f>
        <v>0</v>
      </c>
    </row>
    <row r="461" spans="1:96">
      <c r="A461">
        <v>1217</v>
      </c>
      <c r="B461" t="s">
        <v>70</v>
      </c>
      <c r="C461">
        <v>5</v>
      </c>
      <c r="D461">
        <v>2</v>
      </c>
      <c r="E461">
        <v>13</v>
      </c>
      <c r="F461">
        <v>2</v>
      </c>
      <c r="G461">
        <v>3</v>
      </c>
      <c r="H461">
        <v>9</v>
      </c>
      <c r="J461">
        <v>9</v>
      </c>
      <c r="L461">
        <v>9</v>
      </c>
      <c r="N461">
        <v>7</v>
      </c>
      <c r="P461">
        <v>4</v>
      </c>
      <c r="Q461">
        <v>1</v>
      </c>
      <c r="R461">
        <v>3</v>
      </c>
      <c r="S461">
        <v>2</v>
      </c>
      <c r="T461">
        <v>4</v>
      </c>
      <c r="U461">
        <v>2</v>
      </c>
      <c r="V461">
        <v>1</v>
      </c>
      <c r="W461">
        <v>5</v>
      </c>
      <c r="X461">
        <v>1</v>
      </c>
      <c r="Y461">
        <v>2</v>
      </c>
      <c r="Z461">
        <v>4</v>
      </c>
      <c r="AA461">
        <v>1</v>
      </c>
      <c r="AB461">
        <v>1</v>
      </c>
      <c r="AC461">
        <v>3</v>
      </c>
      <c r="AD461">
        <v>4</v>
      </c>
      <c r="AE461">
        <v>3</v>
      </c>
      <c r="AF461">
        <v>1</v>
      </c>
      <c r="AG461">
        <v>2</v>
      </c>
      <c r="AH461">
        <v>2</v>
      </c>
      <c r="AI461">
        <v>3</v>
      </c>
      <c r="AJ461">
        <v>2</v>
      </c>
      <c r="AK461">
        <v>3</v>
      </c>
      <c r="AL461">
        <v>5</v>
      </c>
      <c r="AM461">
        <v>4</v>
      </c>
      <c r="AN461">
        <v>3</v>
      </c>
      <c r="AO461">
        <v>3</v>
      </c>
      <c r="AP461">
        <v>2</v>
      </c>
      <c r="AQ461">
        <v>4</v>
      </c>
      <c r="AR461">
        <v>5</v>
      </c>
      <c r="AS461">
        <v>4</v>
      </c>
      <c r="AU461">
        <v>4</v>
      </c>
      <c r="AV461">
        <v>1</v>
      </c>
      <c r="AW461">
        <v>3</v>
      </c>
      <c r="AX461">
        <v>8</v>
      </c>
      <c r="AY461">
        <v>8</v>
      </c>
      <c r="AZ461">
        <v>6</v>
      </c>
      <c r="BA461">
        <v>10</v>
      </c>
      <c r="BB461">
        <v>8</v>
      </c>
      <c r="BC461">
        <v>4</v>
      </c>
      <c r="BD461">
        <v>11</v>
      </c>
      <c r="BE461">
        <v>1</v>
      </c>
      <c r="BF461">
        <v>7</v>
      </c>
      <c r="BG461">
        <v>11</v>
      </c>
      <c r="BH461">
        <v>9</v>
      </c>
      <c r="BI461">
        <v>12</v>
      </c>
      <c r="BJ461">
        <v>9</v>
      </c>
      <c r="BK461">
        <v>4</v>
      </c>
      <c r="BL461">
        <v>3</v>
      </c>
      <c r="BM461">
        <v>2</v>
      </c>
      <c r="BN461">
        <v>1</v>
      </c>
      <c r="BO461">
        <v>6</v>
      </c>
      <c r="BP461">
        <v>9</v>
      </c>
      <c r="BX461">
        <v>2</v>
      </c>
      <c r="CF461">
        <v>17</v>
      </c>
      <c r="CH461">
        <f t="shared" si="49"/>
        <v>2</v>
      </c>
      <c r="CI461" s="1">
        <f t="shared" si="50"/>
        <v>3.2777777777777777</v>
      </c>
      <c r="CJ461">
        <f t="shared" si="51"/>
        <v>3</v>
      </c>
      <c r="CK461">
        <f t="shared" si="52"/>
        <v>3</v>
      </c>
      <c r="CL461" s="1">
        <f t="shared" si="53"/>
        <v>6.2777777777777777</v>
      </c>
      <c r="CM461" s="1">
        <f t="shared" si="54"/>
        <v>12.555555555555555</v>
      </c>
      <c r="CO461" t="str">
        <f>IF(H461&gt;Tolerances!$C$5, "High Sat", "Low Sat")</f>
        <v>High Sat</v>
      </c>
      <c r="CP461" t="str">
        <f>IF(CM461&lt;Tolerances!$D$5, "High EL", "Low EL")</f>
        <v>Low EL</v>
      </c>
      <c r="CQ461" t="str">
        <f t="shared" si="55"/>
        <v>Mercenary</v>
      </c>
      <c r="CR461" t="b">
        <f>IF(AND(CM461&lt;Tolerances!$D$9,'Respondent data Original'!H980&gt;Tolerances!$C$9),"Enthusiast",IF(AND(CM461&gt;Tolerances!$D$10,'Respondent data Original'!H980&lt;Tolerances!$C$10),"Agitator"))</f>
        <v>0</v>
      </c>
    </row>
    <row r="462" spans="1:96">
      <c r="A462">
        <v>1230</v>
      </c>
      <c r="B462" t="s">
        <v>70</v>
      </c>
      <c r="C462">
        <v>2</v>
      </c>
      <c r="D462">
        <v>2</v>
      </c>
      <c r="E462">
        <v>13</v>
      </c>
      <c r="F462">
        <v>2</v>
      </c>
      <c r="G462">
        <v>5</v>
      </c>
      <c r="H462">
        <v>10</v>
      </c>
      <c r="J462">
        <v>10</v>
      </c>
      <c r="L462">
        <v>10</v>
      </c>
      <c r="N462">
        <v>9</v>
      </c>
      <c r="P462">
        <v>6</v>
      </c>
      <c r="Q462">
        <v>2</v>
      </c>
      <c r="R462">
        <v>4</v>
      </c>
      <c r="S462">
        <v>5</v>
      </c>
      <c r="T462">
        <v>3</v>
      </c>
      <c r="U462">
        <v>4</v>
      </c>
      <c r="V462">
        <v>2</v>
      </c>
      <c r="W462">
        <v>4</v>
      </c>
      <c r="X462">
        <v>4</v>
      </c>
      <c r="Y462">
        <v>5</v>
      </c>
      <c r="Z462">
        <v>2</v>
      </c>
      <c r="AA462">
        <v>5</v>
      </c>
      <c r="AB462">
        <v>3</v>
      </c>
      <c r="AC462">
        <v>3</v>
      </c>
      <c r="AD462">
        <v>2</v>
      </c>
      <c r="AE462">
        <v>3</v>
      </c>
      <c r="AF462">
        <v>9</v>
      </c>
      <c r="AG462">
        <v>4</v>
      </c>
      <c r="AH462">
        <v>3</v>
      </c>
      <c r="AI462">
        <v>2</v>
      </c>
      <c r="AJ462">
        <v>3</v>
      </c>
      <c r="AK462">
        <v>3</v>
      </c>
      <c r="AL462">
        <v>3</v>
      </c>
      <c r="AM462">
        <v>2</v>
      </c>
      <c r="AN462">
        <v>3</v>
      </c>
      <c r="AO462">
        <v>4</v>
      </c>
      <c r="AP462">
        <v>4</v>
      </c>
      <c r="AQ462">
        <v>4</v>
      </c>
      <c r="AR462">
        <v>2</v>
      </c>
      <c r="AS462">
        <v>3</v>
      </c>
      <c r="AT462">
        <v>3</v>
      </c>
      <c r="AU462">
        <v>4</v>
      </c>
      <c r="AV462">
        <v>1</v>
      </c>
      <c r="AW462">
        <v>4</v>
      </c>
      <c r="AX462">
        <v>7</v>
      </c>
      <c r="AY462">
        <v>6</v>
      </c>
      <c r="AZ462">
        <v>6</v>
      </c>
      <c r="BA462">
        <v>6</v>
      </c>
      <c r="BB462">
        <v>7</v>
      </c>
      <c r="BC462">
        <v>5</v>
      </c>
      <c r="BD462">
        <v>7</v>
      </c>
      <c r="BE462">
        <v>5</v>
      </c>
      <c r="BF462">
        <v>4</v>
      </c>
      <c r="BG462">
        <v>5</v>
      </c>
      <c r="BH462">
        <v>6</v>
      </c>
      <c r="BI462">
        <v>5</v>
      </c>
      <c r="BJ462">
        <v>6</v>
      </c>
      <c r="BK462">
        <v>2</v>
      </c>
      <c r="BL462">
        <v>2</v>
      </c>
      <c r="BM462">
        <v>2</v>
      </c>
      <c r="BN462">
        <v>2</v>
      </c>
      <c r="BO462">
        <v>3</v>
      </c>
      <c r="BP462">
        <v>8</v>
      </c>
      <c r="BX462">
        <v>2</v>
      </c>
      <c r="CF462">
        <v>14</v>
      </c>
      <c r="CH462">
        <f t="shared" si="49"/>
        <v>2</v>
      </c>
      <c r="CI462" s="1">
        <f t="shared" si="50"/>
        <v>2.9444444444444446</v>
      </c>
      <c r="CJ462">
        <f t="shared" si="51"/>
        <v>2</v>
      </c>
      <c r="CK462">
        <f t="shared" si="52"/>
        <v>4</v>
      </c>
      <c r="CL462" s="1">
        <f t="shared" si="53"/>
        <v>6.9444444444444446</v>
      </c>
      <c r="CM462" s="1">
        <f t="shared" si="54"/>
        <v>13.888888888888889</v>
      </c>
      <c r="CO462" t="str">
        <f>IF(H462&gt;Tolerances!$C$5, "High Sat", "Low Sat")</f>
        <v>High Sat</v>
      </c>
      <c r="CP462" t="str">
        <f>IF(CM462&lt;Tolerances!$D$5, "High EL", "Low EL")</f>
        <v>Low EL</v>
      </c>
      <c r="CQ462" t="str">
        <f t="shared" si="55"/>
        <v>Mercenary</v>
      </c>
      <c r="CR462" t="b">
        <f>IF(AND(CM462&lt;Tolerances!$D$9,'Respondent data Original'!H985&gt;Tolerances!$C$9),"Enthusiast",IF(AND(CM462&gt;Tolerances!$D$10,'Respondent data Original'!H985&lt;Tolerances!$C$10),"Agitator"))</f>
        <v>0</v>
      </c>
    </row>
    <row r="463" spans="1:96">
      <c r="A463">
        <v>1260</v>
      </c>
      <c r="B463" t="s">
        <v>70</v>
      </c>
      <c r="C463">
        <v>3</v>
      </c>
      <c r="D463">
        <v>2</v>
      </c>
      <c r="E463">
        <v>13</v>
      </c>
      <c r="F463">
        <v>2</v>
      </c>
      <c r="G463">
        <v>2</v>
      </c>
      <c r="H463">
        <v>11</v>
      </c>
      <c r="J463">
        <v>11</v>
      </c>
      <c r="L463">
        <v>9</v>
      </c>
      <c r="N463">
        <v>9</v>
      </c>
      <c r="P463">
        <v>3</v>
      </c>
      <c r="Q463">
        <v>1</v>
      </c>
      <c r="S463">
        <v>1</v>
      </c>
      <c r="T463">
        <v>4</v>
      </c>
      <c r="U463">
        <v>2</v>
      </c>
      <c r="V463">
        <v>3</v>
      </c>
      <c r="W463">
        <v>5</v>
      </c>
      <c r="X463">
        <v>2</v>
      </c>
      <c r="Y463">
        <v>2</v>
      </c>
      <c r="AA463">
        <v>2</v>
      </c>
      <c r="AB463">
        <v>3</v>
      </c>
      <c r="AC463">
        <v>3</v>
      </c>
      <c r="AE463">
        <v>3</v>
      </c>
      <c r="AF463">
        <v>1</v>
      </c>
      <c r="AG463">
        <v>1</v>
      </c>
      <c r="AI463">
        <v>1</v>
      </c>
      <c r="AK463">
        <v>1</v>
      </c>
      <c r="AL463">
        <v>3</v>
      </c>
      <c r="AN463">
        <v>1</v>
      </c>
      <c r="AO463">
        <v>1</v>
      </c>
      <c r="AQ463">
        <v>1</v>
      </c>
      <c r="AR463">
        <v>3</v>
      </c>
      <c r="AS463">
        <v>1</v>
      </c>
      <c r="AU463">
        <v>2</v>
      </c>
      <c r="AV463">
        <v>1</v>
      </c>
      <c r="AW463">
        <v>6</v>
      </c>
      <c r="AX463">
        <v>11</v>
      </c>
      <c r="AY463">
        <v>10</v>
      </c>
      <c r="AZ463">
        <v>6</v>
      </c>
      <c r="BA463">
        <v>7</v>
      </c>
      <c r="BB463">
        <v>1</v>
      </c>
      <c r="BC463">
        <v>1</v>
      </c>
      <c r="BD463">
        <v>8</v>
      </c>
      <c r="BE463">
        <v>1</v>
      </c>
      <c r="BF463">
        <v>12</v>
      </c>
      <c r="BG463">
        <v>12</v>
      </c>
      <c r="BH463">
        <v>12</v>
      </c>
      <c r="BI463">
        <v>12</v>
      </c>
      <c r="BJ463">
        <v>12</v>
      </c>
      <c r="BK463">
        <v>1</v>
      </c>
      <c r="BL463">
        <v>4</v>
      </c>
      <c r="BM463">
        <v>3</v>
      </c>
      <c r="BN463">
        <v>3</v>
      </c>
      <c r="BO463">
        <v>7</v>
      </c>
      <c r="BP463">
        <v>5</v>
      </c>
      <c r="BQ463">
        <v>3</v>
      </c>
      <c r="BR463">
        <v>4</v>
      </c>
      <c r="BX463">
        <v>1</v>
      </c>
      <c r="BY463">
        <v>5</v>
      </c>
      <c r="CF463">
        <v>13</v>
      </c>
      <c r="CH463">
        <f t="shared" si="49"/>
        <v>1</v>
      </c>
      <c r="CI463" s="1">
        <f t="shared" si="50"/>
        <v>2.8333333333333335</v>
      </c>
      <c r="CJ463">
        <f t="shared" si="51"/>
        <v>4</v>
      </c>
      <c r="CK463">
        <f t="shared" si="52"/>
        <v>2</v>
      </c>
      <c r="CL463" s="1">
        <f t="shared" si="53"/>
        <v>4.8333333333333339</v>
      </c>
      <c r="CM463" s="1">
        <f t="shared" si="54"/>
        <v>4.8333333333333339</v>
      </c>
      <c r="CO463" t="str">
        <f>IF(H463&gt;Tolerances!$C$5, "High Sat", "Low Sat")</f>
        <v>High Sat</v>
      </c>
      <c r="CP463" t="str">
        <f>IF(CM463&lt;Tolerances!$D$5, "High EL", "Low EL")</f>
        <v>High EL</v>
      </c>
      <c r="CQ463" t="str">
        <f t="shared" si="55"/>
        <v>Loyalist</v>
      </c>
      <c r="CR463" t="b">
        <f>IF(AND(CM463&lt;Tolerances!$D$9,'Respondent data Original'!H996&gt;Tolerances!$C$9),"Enthusiast",IF(AND(CM463&gt;Tolerances!$D$10,'Respondent data Original'!H996&lt;Tolerances!$C$10),"Agitator"))</f>
        <v>0</v>
      </c>
    </row>
    <row r="464" spans="1:96">
      <c r="A464">
        <v>1263</v>
      </c>
      <c r="B464" t="s">
        <v>70</v>
      </c>
      <c r="C464">
        <v>3</v>
      </c>
      <c r="D464">
        <v>2</v>
      </c>
      <c r="E464">
        <v>13</v>
      </c>
      <c r="F464">
        <v>2</v>
      </c>
      <c r="G464">
        <v>4</v>
      </c>
      <c r="H464">
        <v>4</v>
      </c>
      <c r="K464">
        <v>1</v>
      </c>
      <c r="M464">
        <v>1</v>
      </c>
      <c r="O464">
        <v>1</v>
      </c>
      <c r="P464">
        <v>5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3</v>
      </c>
      <c r="AA464">
        <v>2</v>
      </c>
      <c r="AB464">
        <v>2</v>
      </c>
      <c r="AC464">
        <v>2</v>
      </c>
      <c r="AD464">
        <v>2</v>
      </c>
      <c r="AE464">
        <v>1</v>
      </c>
      <c r="AF464">
        <v>1</v>
      </c>
      <c r="AG464">
        <v>4</v>
      </c>
      <c r="AH464">
        <v>2</v>
      </c>
      <c r="AI464">
        <v>5</v>
      </c>
      <c r="AJ464">
        <v>2</v>
      </c>
      <c r="AK464">
        <v>5</v>
      </c>
      <c r="AL464">
        <v>4</v>
      </c>
      <c r="AM464">
        <v>2</v>
      </c>
      <c r="AN464">
        <v>5</v>
      </c>
      <c r="AO464">
        <v>3</v>
      </c>
      <c r="AP464">
        <v>3</v>
      </c>
      <c r="AQ464">
        <v>3</v>
      </c>
      <c r="AR464">
        <v>4</v>
      </c>
      <c r="AS464">
        <v>2</v>
      </c>
      <c r="AT464">
        <v>3</v>
      </c>
      <c r="AU464">
        <v>2</v>
      </c>
      <c r="AV464">
        <v>3</v>
      </c>
      <c r="AW464">
        <v>1</v>
      </c>
      <c r="AX464">
        <v>8</v>
      </c>
      <c r="AY464">
        <v>9</v>
      </c>
      <c r="AZ464">
        <v>9</v>
      </c>
      <c r="BA464">
        <v>7</v>
      </c>
      <c r="BB464">
        <v>7</v>
      </c>
      <c r="BC464">
        <v>4</v>
      </c>
      <c r="BD464">
        <v>11</v>
      </c>
      <c r="BE464">
        <v>1</v>
      </c>
      <c r="BF464">
        <v>12</v>
      </c>
      <c r="BG464">
        <v>12</v>
      </c>
      <c r="BH464">
        <v>12</v>
      </c>
      <c r="BI464">
        <v>12</v>
      </c>
      <c r="BJ464">
        <v>12</v>
      </c>
      <c r="BK464">
        <v>1</v>
      </c>
      <c r="BL464">
        <v>3</v>
      </c>
      <c r="BM464">
        <v>2</v>
      </c>
      <c r="BN464">
        <v>2</v>
      </c>
      <c r="BO464">
        <v>3</v>
      </c>
      <c r="BP464">
        <v>4</v>
      </c>
      <c r="BQ464">
        <v>6</v>
      </c>
      <c r="BR464">
        <v>7</v>
      </c>
      <c r="BX464">
        <v>2</v>
      </c>
      <c r="CF464">
        <v>16</v>
      </c>
      <c r="CH464">
        <f t="shared" si="49"/>
        <v>2</v>
      </c>
      <c r="CI464" s="1">
        <f t="shared" si="50"/>
        <v>3.1666666666666665</v>
      </c>
      <c r="CJ464">
        <f t="shared" si="51"/>
        <v>3</v>
      </c>
      <c r="CK464">
        <f t="shared" si="52"/>
        <v>3</v>
      </c>
      <c r="CL464" s="1">
        <f t="shared" si="53"/>
        <v>6.1666666666666661</v>
      </c>
      <c r="CM464" s="1">
        <f t="shared" si="54"/>
        <v>12.333333333333332</v>
      </c>
      <c r="CO464" t="str">
        <f>IF(H464&gt;Tolerances!$C$15, "High Sat", "Low Sat")</f>
        <v>Low Sat</v>
      </c>
      <c r="CP464" t="str">
        <f>IF(CM464&lt;Tolerances!$D$15, "High EL", "Low EL")</f>
        <v>Low EL</v>
      </c>
      <c r="CQ464" t="str">
        <f t="shared" si="55"/>
        <v>Defector</v>
      </c>
      <c r="CR464" t="b">
        <f>IF(AND(CM464&lt;Tolerances!$D$19,'Respondent data Original'!H998&gt;Tolerances!$C$19),"Enthusiast",IF(AND(CM464&gt;Tolerances!$D$20,'Respondent data Original'!H998&lt;Tolerances!$C$20),"Agitator"))</f>
        <v>0</v>
      </c>
    </row>
    <row r="465" spans="1:96">
      <c r="A465">
        <v>1266</v>
      </c>
      <c r="B465" t="s">
        <v>70</v>
      </c>
      <c r="C465">
        <v>2</v>
      </c>
      <c r="D465">
        <v>2</v>
      </c>
      <c r="E465">
        <v>13</v>
      </c>
      <c r="F465">
        <v>2</v>
      </c>
      <c r="G465">
        <v>3</v>
      </c>
      <c r="H465">
        <v>9</v>
      </c>
      <c r="J465">
        <v>9</v>
      </c>
      <c r="L465">
        <v>9</v>
      </c>
      <c r="N465">
        <v>8</v>
      </c>
      <c r="P465">
        <v>6</v>
      </c>
      <c r="Q465">
        <v>3</v>
      </c>
      <c r="R465">
        <v>5</v>
      </c>
      <c r="S465">
        <v>1</v>
      </c>
      <c r="T465">
        <v>5</v>
      </c>
      <c r="V465">
        <v>2</v>
      </c>
      <c r="W465">
        <v>3</v>
      </c>
      <c r="X465">
        <v>1</v>
      </c>
      <c r="Y465">
        <v>3</v>
      </c>
      <c r="Z465">
        <v>3</v>
      </c>
      <c r="AA465">
        <v>3</v>
      </c>
      <c r="AB465">
        <v>3</v>
      </c>
      <c r="AC465">
        <v>3</v>
      </c>
      <c r="AE465">
        <v>3</v>
      </c>
      <c r="AF465">
        <v>1</v>
      </c>
      <c r="AG465">
        <v>3</v>
      </c>
      <c r="AH465">
        <v>3</v>
      </c>
      <c r="AI465">
        <v>1</v>
      </c>
      <c r="AJ465">
        <v>2</v>
      </c>
      <c r="AL465">
        <v>3</v>
      </c>
      <c r="AM465">
        <v>5</v>
      </c>
      <c r="AN465">
        <v>2</v>
      </c>
      <c r="AO465">
        <v>2</v>
      </c>
      <c r="AP465">
        <v>2</v>
      </c>
      <c r="AQ465">
        <v>3</v>
      </c>
      <c r="AR465">
        <v>4</v>
      </c>
      <c r="AU465">
        <v>3</v>
      </c>
      <c r="AV465">
        <v>1</v>
      </c>
      <c r="AW465">
        <v>8</v>
      </c>
      <c r="AX465">
        <v>11</v>
      </c>
      <c r="AY465">
        <v>11</v>
      </c>
      <c r="AZ465">
        <v>8</v>
      </c>
      <c r="BA465">
        <v>11</v>
      </c>
      <c r="BB465">
        <v>8</v>
      </c>
      <c r="BC465">
        <v>11</v>
      </c>
      <c r="BD465">
        <v>11</v>
      </c>
      <c r="BE465">
        <v>1</v>
      </c>
      <c r="BF465">
        <v>12</v>
      </c>
      <c r="BG465">
        <v>12</v>
      </c>
      <c r="BH465">
        <v>12</v>
      </c>
      <c r="BI465">
        <v>12</v>
      </c>
      <c r="BJ465">
        <v>12</v>
      </c>
      <c r="BK465">
        <v>1</v>
      </c>
      <c r="BL465">
        <v>5</v>
      </c>
      <c r="BM465">
        <v>2</v>
      </c>
      <c r="BN465">
        <v>1</v>
      </c>
      <c r="BO465">
        <v>5</v>
      </c>
      <c r="BP465">
        <v>6</v>
      </c>
      <c r="BQ465">
        <v>4</v>
      </c>
      <c r="BX465">
        <v>1</v>
      </c>
      <c r="BY465">
        <v>5</v>
      </c>
      <c r="BZ465">
        <v>2</v>
      </c>
      <c r="CF465">
        <v>13</v>
      </c>
      <c r="CH465">
        <f t="shared" si="49"/>
        <v>1</v>
      </c>
      <c r="CI465" s="1">
        <f t="shared" si="50"/>
        <v>4.4444444444444446</v>
      </c>
      <c r="CJ465">
        <f t="shared" si="51"/>
        <v>5</v>
      </c>
      <c r="CK465">
        <f t="shared" si="52"/>
        <v>1</v>
      </c>
      <c r="CL465" s="1">
        <f t="shared" si="53"/>
        <v>5.4444444444444446</v>
      </c>
      <c r="CM465" s="1">
        <f t="shared" si="54"/>
        <v>5.4444444444444446</v>
      </c>
      <c r="CO465" t="str">
        <f>IF(H465&gt;Tolerances!$C$5, "High Sat", "Low Sat")</f>
        <v>High Sat</v>
      </c>
      <c r="CP465" t="str">
        <f>IF(CM465&lt;Tolerances!$D$5, "High EL", "Low EL")</f>
        <v>High EL</v>
      </c>
      <c r="CQ465" t="str">
        <f t="shared" si="55"/>
        <v>Loyalist</v>
      </c>
      <c r="CR465" t="b">
        <f>IF(AND(CM465&lt;Tolerances!$D$9,'Respondent data Original'!H1000&gt;Tolerances!$C$9),"Enthusiast",IF(AND(CM465&gt;Tolerances!$D$10,'Respondent data Original'!H1000&lt;Tolerances!$C$10),"Agitator"))</f>
        <v>0</v>
      </c>
    </row>
    <row r="466" spans="1:96">
      <c r="A466">
        <v>36</v>
      </c>
      <c r="B466" t="s">
        <v>70</v>
      </c>
      <c r="C466">
        <v>4</v>
      </c>
      <c r="D466">
        <v>1</v>
      </c>
      <c r="E466">
        <v>12</v>
      </c>
      <c r="F466">
        <v>2</v>
      </c>
      <c r="G466">
        <v>4</v>
      </c>
      <c r="H466">
        <v>8</v>
      </c>
      <c r="J466">
        <v>8</v>
      </c>
      <c r="L466">
        <v>9</v>
      </c>
      <c r="N466">
        <v>6</v>
      </c>
      <c r="P466">
        <v>3</v>
      </c>
      <c r="Q466">
        <v>2</v>
      </c>
      <c r="R466">
        <v>1</v>
      </c>
      <c r="S466">
        <v>1</v>
      </c>
      <c r="T466">
        <v>2</v>
      </c>
      <c r="U466">
        <v>2</v>
      </c>
      <c r="V466">
        <v>2</v>
      </c>
      <c r="W466">
        <v>4</v>
      </c>
      <c r="X466">
        <v>1</v>
      </c>
      <c r="Y466">
        <v>3</v>
      </c>
      <c r="Z466">
        <v>3</v>
      </c>
      <c r="AA466">
        <v>2</v>
      </c>
      <c r="AB466">
        <v>3</v>
      </c>
      <c r="AC466">
        <v>3</v>
      </c>
      <c r="AD466">
        <v>2</v>
      </c>
      <c r="AE466">
        <v>3</v>
      </c>
      <c r="AF466">
        <v>2</v>
      </c>
      <c r="AG466">
        <v>2</v>
      </c>
      <c r="AH466">
        <v>1</v>
      </c>
      <c r="AI466">
        <v>1</v>
      </c>
      <c r="AJ466">
        <v>2</v>
      </c>
      <c r="AK466">
        <v>2</v>
      </c>
      <c r="AL466">
        <v>2</v>
      </c>
      <c r="AM466">
        <v>4</v>
      </c>
      <c r="AN466">
        <v>2</v>
      </c>
      <c r="AO466">
        <v>2</v>
      </c>
      <c r="AP466">
        <v>3</v>
      </c>
      <c r="AQ466">
        <v>3</v>
      </c>
      <c r="AR466">
        <v>3</v>
      </c>
      <c r="AS466">
        <v>3</v>
      </c>
      <c r="AT466">
        <v>3</v>
      </c>
      <c r="AU466">
        <v>2</v>
      </c>
      <c r="AV466">
        <v>2</v>
      </c>
      <c r="AW466">
        <v>8</v>
      </c>
      <c r="AX466">
        <v>9</v>
      </c>
      <c r="AY466">
        <v>9</v>
      </c>
      <c r="AZ466">
        <v>9</v>
      </c>
      <c r="BA466">
        <v>9</v>
      </c>
      <c r="BB466">
        <v>5</v>
      </c>
      <c r="BC466">
        <v>7</v>
      </c>
      <c r="BD466">
        <v>10</v>
      </c>
      <c r="BE466">
        <v>3</v>
      </c>
      <c r="BF466">
        <v>9</v>
      </c>
      <c r="BG466">
        <v>12</v>
      </c>
      <c r="BH466">
        <v>6</v>
      </c>
      <c r="BI466">
        <v>12</v>
      </c>
      <c r="BJ466">
        <v>12</v>
      </c>
      <c r="BK466">
        <v>2</v>
      </c>
      <c r="BL466">
        <v>3</v>
      </c>
      <c r="BM466">
        <v>2</v>
      </c>
      <c r="BN466">
        <v>2</v>
      </c>
      <c r="BO466">
        <v>4</v>
      </c>
      <c r="BP466">
        <v>6</v>
      </c>
      <c r="BQ466">
        <v>2</v>
      </c>
      <c r="BX466">
        <v>2</v>
      </c>
      <c r="CF466">
        <v>17</v>
      </c>
      <c r="CH466">
        <f t="shared" si="49"/>
        <v>2</v>
      </c>
      <c r="CI466" s="1">
        <f t="shared" si="50"/>
        <v>3.8333333333333335</v>
      </c>
      <c r="CJ466">
        <f t="shared" si="51"/>
        <v>3</v>
      </c>
      <c r="CK466">
        <f t="shared" si="52"/>
        <v>3</v>
      </c>
      <c r="CL466" s="1">
        <f t="shared" si="53"/>
        <v>6.8333333333333339</v>
      </c>
      <c r="CM466" s="1">
        <f t="shared" si="54"/>
        <v>13.666666666666668</v>
      </c>
      <c r="CO466" t="str">
        <f>IF(H466&gt;Tolerances!$C$5, "High Sat", "Low Sat")</f>
        <v>High Sat</v>
      </c>
      <c r="CP466" t="str">
        <f>IF(CM466&lt;Tolerances!$D$5, "High EL", "Low EL")</f>
        <v>Low EL</v>
      </c>
      <c r="CQ466" t="str">
        <f t="shared" si="55"/>
        <v>Mercenary</v>
      </c>
      <c r="CR466" t="b">
        <f>IF(AND(CM466&lt;Tolerances!$D$9,'Respondent data Original'!H30&gt;Tolerances!$C$9),"Enthusiast",IF(AND(CM466&gt;Tolerances!$D$10,'Respondent data Original'!H30&lt;Tolerances!$C$10),"Agitator"))</f>
        <v>0</v>
      </c>
    </row>
    <row r="467" spans="1:96">
      <c r="A467">
        <v>39</v>
      </c>
      <c r="B467" t="s">
        <v>70</v>
      </c>
      <c r="C467">
        <v>4</v>
      </c>
      <c r="D467">
        <v>1</v>
      </c>
      <c r="E467">
        <v>12</v>
      </c>
      <c r="F467">
        <v>1</v>
      </c>
      <c r="G467">
        <v>2</v>
      </c>
      <c r="H467">
        <v>11</v>
      </c>
      <c r="J467">
        <v>11</v>
      </c>
      <c r="L467">
        <v>11</v>
      </c>
      <c r="N467">
        <v>6</v>
      </c>
      <c r="P467">
        <v>6</v>
      </c>
      <c r="Q467">
        <v>1</v>
      </c>
      <c r="S467">
        <v>1</v>
      </c>
      <c r="U467">
        <v>1</v>
      </c>
      <c r="V467">
        <v>1</v>
      </c>
      <c r="W467">
        <v>3</v>
      </c>
      <c r="X467">
        <v>1</v>
      </c>
      <c r="Y467">
        <v>1</v>
      </c>
      <c r="Z467">
        <v>1</v>
      </c>
      <c r="AA467">
        <v>1</v>
      </c>
      <c r="AB467">
        <v>2</v>
      </c>
      <c r="AC467">
        <v>3</v>
      </c>
      <c r="AD467">
        <v>1</v>
      </c>
      <c r="AE467">
        <v>2</v>
      </c>
      <c r="AF467">
        <v>1</v>
      </c>
      <c r="AG467">
        <v>1</v>
      </c>
      <c r="AI467">
        <v>1</v>
      </c>
      <c r="AJ467">
        <v>1</v>
      </c>
      <c r="AK467">
        <v>2</v>
      </c>
      <c r="AL467">
        <v>1</v>
      </c>
      <c r="AM467">
        <v>4</v>
      </c>
      <c r="AN467">
        <v>1</v>
      </c>
      <c r="AO467">
        <v>2</v>
      </c>
      <c r="AP467">
        <v>1</v>
      </c>
      <c r="AQ467">
        <v>1</v>
      </c>
      <c r="AR467">
        <v>1</v>
      </c>
      <c r="AS467">
        <v>2</v>
      </c>
      <c r="AT467">
        <v>3</v>
      </c>
      <c r="AU467">
        <v>1</v>
      </c>
      <c r="AV467">
        <v>1</v>
      </c>
      <c r="AW467">
        <v>1</v>
      </c>
      <c r="AX467">
        <v>7</v>
      </c>
      <c r="AY467">
        <v>11</v>
      </c>
      <c r="AZ467">
        <v>6</v>
      </c>
      <c r="BA467">
        <v>7</v>
      </c>
      <c r="BB467">
        <v>9</v>
      </c>
      <c r="BC467">
        <v>1</v>
      </c>
      <c r="BD467">
        <v>11</v>
      </c>
      <c r="BE467">
        <v>1</v>
      </c>
      <c r="BF467">
        <v>12</v>
      </c>
      <c r="BG467">
        <v>12</v>
      </c>
      <c r="BH467">
        <v>12</v>
      </c>
      <c r="BI467">
        <v>12</v>
      </c>
      <c r="BJ467">
        <v>1</v>
      </c>
      <c r="BK467">
        <v>2</v>
      </c>
      <c r="BL467">
        <v>5</v>
      </c>
      <c r="BM467">
        <v>4</v>
      </c>
      <c r="BN467">
        <v>4</v>
      </c>
      <c r="BO467">
        <v>4</v>
      </c>
      <c r="BP467">
        <v>5</v>
      </c>
      <c r="BX467">
        <v>1</v>
      </c>
      <c r="BY467">
        <v>1</v>
      </c>
      <c r="CF467">
        <v>14</v>
      </c>
      <c r="CH467">
        <f t="shared" si="49"/>
        <v>1</v>
      </c>
      <c r="CI467" s="1">
        <f t="shared" si="50"/>
        <v>3</v>
      </c>
      <c r="CJ467">
        <f t="shared" si="51"/>
        <v>5</v>
      </c>
      <c r="CK467">
        <f t="shared" si="52"/>
        <v>1</v>
      </c>
      <c r="CL467" s="1">
        <f t="shared" si="53"/>
        <v>4</v>
      </c>
      <c r="CM467" s="1">
        <f t="shared" si="54"/>
        <v>4</v>
      </c>
      <c r="CO467" t="str">
        <f>IF(H467&gt;Tolerances!$C$5, "High Sat", "Low Sat")</f>
        <v>High Sat</v>
      </c>
      <c r="CP467" t="str">
        <f>IF(CM467&lt;Tolerances!$D$5, "High EL", "Low EL")</f>
        <v>High EL</v>
      </c>
      <c r="CQ467" t="str">
        <f t="shared" si="55"/>
        <v>Loyalist</v>
      </c>
      <c r="CR467" t="b">
        <f>IF(AND(CM467&lt;Tolerances!$D$9,'Respondent data Original'!H33&gt;Tolerances!$C$9),"Enthusiast",IF(AND(CM467&gt;Tolerances!$D$10,'Respondent data Original'!H33&lt;Tolerances!$C$10),"Agitator"))</f>
        <v>0</v>
      </c>
    </row>
    <row r="468" spans="1:96">
      <c r="A468">
        <v>68</v>
      </c>
      <c r="B468" t="s">
        <v>70</v>
      </c>
      <c r="C468">
        <v>4</v>
      </c>
      <c r="D468">
        <v>2</v>
      </c>
      <c r="E468">
        <v>12</v>
      </c>
      <c r="F468">
        <v>1</v>
      </c>
      <c r="G468">
        <v>1</v>
      </c>
      <c r="H468">
        <v>9</v>
      </c>
      <c r="J468">
        <v>9</v>
      </c>
      <c r="L468">
        <v>9</v>
      </c>
      <c r="N468">
        <v>8</v>
      </c>
      <c r="P468">
        <v>6</v>
      </c>
      <c r="Q468">
        <v>1</v>
      </c>
      <c r="S468">
        <v>2</v>
      </c>
      <c r="V468">
        <v>3</v>
      </c>
      <c r="W468">
        <v>3</v>
      </c>
      <c r="X468">
        <v>2</v>
      </c>
      <c r="Y468">
        <v>4</v>
      </c>
      <c r="Z468">
        <v>4</v>
      </c>
      <c r="AA468">
        <v>2</v>
      </c>
      <c r="AB468">
        <v>3</v>
      </c>
      <c r="AC468">
        <v>4</v>
      </c>
      <c r="AD468">
        <v>5</v>
      </c>
      <c r="AE468">
        <v>4</v>
      </c>
      <c r="AF468">
        <v>1</v>
      </c>
      <c r="AG468">
        <v>2</v>
      </c>
      <c r="AI468">
        <v>3</v>
      </c>
      <c r="AJ468">
        <v>4</v>
      </c>
      <c r="AM468">
        <v>4</v>
      </c>
      <c r="AN468">
        <v>3</v>
      </c>
      <c r="AQ468">
        <v>3</v>
      </c>
      <c r="AR468">
        <v>4</v>
      </c>
      <c r="AS468">
        <v>3</v>
      </c>
      <c r="AU468">
        <v>3</v>
      </c>
      <c r="AV468">
        <v>1</v>
      </c>
      <c r="AW468">
        <v>8</v>
      </c>
      <c r="AX468">
        <v>8</v>
      </c>
      <c r="AY468">
        <v>7</v>
      </c>
      <c r="AZ468">
        <v>1</v>
      </c>
      <c r="BA468">
        <v>7</v>
      </c>
      <c r="BB468">
        <v>1</v>
      </c>
      <c r="BC468">
        <v>1</v>
      </c>
      <c r="BD468">
        <v>9</v>
      </c>
      <c r="BE468">
        <v>1</v>
      </c>
      <c r="BF468">
        <v>12</v>
      </c>
      <c r="BG468">
        <v>12</v>
      </c>
      <c r="BH468">
        <v>12</v>
      </c>
      <c r="BI468">
        <v>12</v>
      </c>
      <c r="BJ468">
        <v>12</v>
      </c>
      <c r="BK468">
        <v>1</v>
      </c>
      <c r="BL468">
        <v>3</v>
      </c>
      <c r="BM468">
        <v>2</v>
      </c>
      <c r="BN468">
        <v>2</v>
      </c>
      <c r="BO468">
        <v>5</v>
      </c>
      <c r="BP468">
        <v>4</v>
      </c>
      <c r="BX468">
        <v>1</v>
      </c>
      <c r="BY468">
        <v>7</v>
      </c>
      <c r="BZ468">
        <v>3</v>
      </c>
      <c r="CA468">
        <v>6</v>
      </c>
      <c r="CB468">
        <v>2</v>
      </c>
      <c r="CC468">
        <v>4</v>
      </c>
      <c r="CF468">
        <v>14</v>
      </c>
      <c r="CH468">
        <f t="shared" si="49"/>
        <v>1</v>
      </c>
      <c r="CI468" s="1">
        <f t="shared" si="50"/>
        <v>2.3888888888888888</v>
      </c>
      <c r="CJ468">
        <f t="shared" si="51"/>
        <v>3</v>
      </c>
      <c r="CK468">
        <f t="shared" si="52"/>
        <v>3</v>
      </c>
      <c r="CL468" s="1">
        <f t="shared" si="53"/>
        <v>5.3888888888888893</v>
      </c>
      <c r="CM468" s="1">
        <f t="shared" si="54"/>
        <v>5.3888888888888893</v>
      </c>
      <c r="CO468" t="str">
        <f>IF(H468&gt;Tolerances!$C$5, "High Sat", "Low Sat")</f>
        <v>High Sat</v>
      </c>
      <c r="CP468" t="str">
        <f>IF(CM468&lt;Tolerances!$D$5, "High EL", "Low EL")</f>
        <v>High EL</v>
      </c>
      <c r="CQ468" t="str">
        <f t="shared" si="55"/>
        <v>Loyalist</v>
      </c>
      <c r="CR468" t="b">
        <f>IF(AND(CM468&lt;Tolerances!$D$9,'Respondent data Original'!H62&gt;Tolerances!$C$9),"Enthusiast",IF(AND(CM468&gt;Tolerances!$D$10,'Respondent data Original'!H62&lt;Tolerances!$C$10),"Agitator"))</f>
        <v>0</v>
      </c>
    </row>
    <row r="469" spans="1:96">
      <c r="A469">
        <v>69</v>
      </c>
      <c r="B469" t="s">
        <v>70</v>
      </c>
      <c r="C469">
        <v>4</v>
      </c>
      <c r="D469">
        <v>1</v>
      </c>
      <c r="E469">
        <v>12</v>
      </c>
      <c r="F469">
        <v>2</v>
      </c>
      <c r="G469">
        <v>1</v>
      </c>
      <c r="H469">
        <v>6</v>
      </c>
      <c r="J469">
        <v>6</v>
      </c>
      <c r="L469">
        <v>6</v>
      </c>
      <c r="N469">
        <v>6</v>
      </c>
      <c r="P469">
        <v>2</v>
      </c>
      <c r="Q469">
        <v>3</v>
      </c>
      <c r="R469">
        <v>3</v>
      </c>
      <c r="S469">
        <v>3</v>
      </c>
      <c r="T469">
        <v>3</v>
      </c>
      <c r="U469">
        <v>3</v>
      </c>
      <c r="V469">
        <v>3</v>
      </c>
      <c r="W469">
        <v>3</v>
      </c>
      <c r="X469">
        <v>3</v>
      </c>
      <c r="Y469">
        <v>3</v>
      </c>
      <c r="Z469">
        <v>3</v>
      </c>
      <c r="AA469">
        <v>3</v>
      </c>
      <c r="AB469">
        <v>3</v>
      </c>
      <c r="AC469">
        <v>3</v>
      </c>
      <c r="AD469">
        <v>3</v>
      </c>
      <c r="AE469">
        <v>3</v>
      </c>
      <c r="AF469">
        <v>6</v>
      </c>
      <c r="AG469">
        <v>3</v>
      </c>
      <c r="AH469">
        <v>3</v>
      </c>
      <c r="AI469">
        <v>3</v>
      </c>
      <c r="AJ469">
        <v>3</v>
      </c>
      <c r="AK469">
        <v>3</v>
      </c>
      <c r="AL469">
        <v>3</v>
      </c>
      <c r="AM469">
        <v>3</v>
      </c>
      <c r="AN469">
        <v>3</v>
      </c>
      <c r="AO469">
        <v>3</v>
      </c>
      <c r="AP469">
        <v>3</v>
      </c>
      <c r="AQ469">
        <v>3</v>
      </c>
      <c r="AR469">
        <v>3</v>
      </c>
      <c r="AS469">
        <v>3</v>
      </c>
      <c r="AT469">
        <v>3</v>
      </c>
      <c r="AU469">
        <v>3</v>
      </c>
      <c r="AV469">
        <v>2</v>
      </c>
      <c r="AW469">
        <v>6</v>
      </c>
      <c r="AX469">
        <v>6</v>
      </c>
      <c r="AY469">
        <v>6</v>
      </c>
      <c r="AZ469">
        <v>6</v>
      </c>
      <c r="BA469">
        <v>6</v>
      </c>
      <c r="BB469">
        <v>6</v>
      </c>
      <c r="BC469">
        <v>6</v>
      </c>
      <c r="BD469">
        <v>6</v>
      </c>
      <c r="BE469">
        <v>6</v>
      </c>
      <c r="BF469">
        <v>6</v>
      </c>
      <c r="BG469">
        <v>6</v>
      </c>
      <c r="BH469">
        <v>6</v>
      </c>
      <c r="BI469">
        <v>6</v>
      </c>
      <c r="BJ469">
        <v>6</v>
      </c>
      <c r="BK469">
        <v>2</v>
      </c>
      <c r="BL469">
        <v>3</v>
      </c>
      <c r="BM469">
        <v>3</v>
      </c>
      <c r="BN469">
        <v>3</v>
      </c>
      <c r="BO469">
        <v>5</v>
      </c>
      <c r="BX469">
        <v>1</v>
      </c>
      <c r="BY469">
        <v>5</v>
      </c>
      <c r="CF469">
        <v>13</v>
      </c>
      <c r="CH469">
        <f t="shared" si="49"/>
        <v>1</v>
      </c>
      <c r="CI469" s="1">
        <f t="shared" si="50"/>
        <v>3</v>
      </c>
      <c r="CJ469">
        <f t="shared" si="51"/>
        <v>3</v>
      </c>
      <c r="CK469">
        <f t="shared" si="52"/>
        <v>3</v>
      </c>
      <c r="CL469" s="1">
        <f t="shared" si="53"/>
        <v>6</v>
      </c>
      <c r="CM469" s="1">
        <f t="shared" si="54"/>
        <v>6</v>
      </c>
      <c r="CO469" t="str">
        <f>IF(H469&gt;Tolerances!$C$5, "High Sat", "Low Sat")</f>
        <v>Low Sat</v>
      </c>
      <c r="CP469" t="str">
        <f>IF(CM469&lt;Tolerances!$D$5, "High EL", "Low EL")</f>
        <v>High EL</v>
      </c>
      <c r="CQ469" t="str">
        <f t="shared" si="55"/>
        <v>Hostage</v>
      </c>
      <c r="CR469" t="b">
        <f>IF(AND(CM469&lt;Tolerances!$D$9,'Respondent data Original'!H63&gt;Tolerances!$C$9),"Enthusiast",IF(AND(CM469&gt;Tolerances!$D$10,'Respondent data Original'!H63&lt;Tolerances!$C$10),"Agitator"))</f>
        <v>0</v>
      </c>
    </row>
    <row r="470" spans="1:96">
      <c r="A470">
        <v>70</v>
      </c>
      <c r="B470" t="s">
        <v>70</v>
      </c>
      <c r="C470">
        <v>4</v>
      </c>
      <c r="D470">
        <v>1</v>
      </c>
      <c r="E470">
        <v>12</v>
      </c>
      <c r="F470">
        <v>2</v>
      </c>
      <c r="G470">
        <v>1</v>
      </c>
      <c r="H470">
        <v>5</v>
      </c>
      <c r="J470">
        <v>5</v>
      </c>
      <c r="L470">
        <v>4</v>
      </c>
      <c r="N470">
        <v>4</v>
      </c>
      <c r="P470">
        <v>4</v>
      </c>
      <c r="Q470">
        <v>1</v>
      </c>
      <c r="S470">
        <v>1</v>
      </c>
      <c r="U470">
        <v>4</v>
      </c>
      <c r="V470">
        <v>2</v>
      </c>
      <c r="X470">
        <v>1</v>
      </c>
      <c r="Y470">
        <v>1</v>
      </c>
      <c r="Z470">
        <v>3</v>
      </c>
      <c r="AA470">
        <v>1</v>
      </c>
      <c r="AB470">
        <v>1</v>
      </c>
      <c r="AC470">
        <v>2</v>
      </c>
      <c r="AD470">
        <v>3</v>
      </c>
      <c r="AE470">
        <v>3</v>
      </c>
      <c r="AF470">
        <v>6</v>
      </c>
      <c r="AG470">
        <v>5</v>
      </c>
      <c r="AI470">
        <v>4</v>
      </c>
      <c r="AL470">
        <v>4</v>
      </c>
      <c r="AN470">
        <v>3</v>
      </c>
      <c r="AO470">
        <v>3</v>
      </c>
      <c r="AQ470">
        <v>3</v>
      </c>
      <c r="AR470">
        <v>3</v>
      </c>
      <c r="AV470">
        <v>1</v>
      </c>
      <c r="AW470">
        <v>10</v>
      </c>
      <c r="AX470">
        <v>11</v>
      </c>
      <c r="AY470">
        <v>8</v>
      </c>
      <c r="AZ470">
        <v>11</v>
      </c>
      <c r="BA470">
        <v>10</v>
      </c>
      <c r="BB470">
        <v>1</v>
      </c>
      <c r="BC470">
        <v>8</v>
      </c>
      <c r="BD470">
        <v>11</v>
      </c>
      <c r="BE470">
        <v>6</v>
      </c>
      <c r="BF470">
        <v>12</v>
      </c>
      <c r="BG470">
        <v>12</v>
      </c>
      <c r="BH470">
        <v>12</v>
      </c>
      <c r="BI470">
        <v>12</v>
      </c>
      <c r="BJ470">
        <v>12</v>
      </c>
      <c r="BK470">
        <v>1</v>
      </c>
      <c r="BL470">
        <v>2</v>
      </c>
      <c r="BM470">
        <v>3</v>
      </c>
      <c r="BN470">
        <v>4</v>
      </c>
      <c r="BO470">
        <v>5</v>
      </c>
      <c r="BP470">
        <v>4</v>
      </c>
      <c r="BX470">
        <v>2</v>
      </c>
      <c r="CF470">
        <v>21</v>
      </c>
      <c r="CH470">
        <f t="shared" si="49"/>
        <v>2</v>
      </c>
      <c r="CI470" s="1">
        <f t="shared" si="50"/>
        <v>4.2222222222222223</v>
      </c>
      <c r="CJ470">
        <f t="shared" si="51"/>
        <v>2</v>
      </c>
      <c r="CK470">
        <f t="shared" si="52"/>
        <v>4</v>
      </c>
      <c r="CL470" s="1">
        <f t="shared" si="53"/>
        <v>8.2222222222222214</v>
      </c>
      <c r="CM470" s="1">
        <f t="shared" si="54"/>
        <v>16.444444444444443</v>
      </c>
      <c r="CO470" t="str">
        <f>IF(H470&gt;Tolerances!$C$5, "High Sat", "Low Sat")</f>
        <v>Low Sat</v>
      </c>
      <c r="CP470" t="str">
        <f>IF(CM470&lt;Tolerances!$D$5, "High EL", "Low EL")</f>
        <v>Low EL</v>
      </c>
      <c r="CQ470" t="str">
        <f t="shared" si="55"/>
        <v>Defector</v>
      </c>
      <c r="CR470" t="b">
        <f>IF(AND(CM470&lt;Tolerances!$D$9,'Respondent data Original'!H64&gt;Tolerances!$C$9),"Enthusiast",IF(AND(CM470&gt;Tolerances!$D$10,'Respondent data Original'!H64&lt;Tolerances!$C$10),"Agitator"))</f>
        <v>0</v>
      </c>
    </row>
    <row r="471" spans="1:96">
      <c r="A471">
        <v>72</v>
      </c>
      <c r="B471" t="s">
        <v>70</v>
      </c>
      <c r="C471">
        <v>4</v>
      </c>
      <c r="D471">
        <v>2</v>
      </c>
      <c r="E471">
        <v>12</v>
      </c>
      <c r="F471">
        <v>1</v>
      </c>
      <c r="G471">
        <v>2</v>
      </c>
      <c r="H471">
        <v>8</v>
      </c>
      <c r="J471">
        <v>8</v>
      </c>
      <c r="L471">
        <v>8</v>
      </c>
      <c r="N471">
        <v>6</v>
      </c>
      <c r="P471">
        <v>6</v>
      </c>
      <c r="Q471">
        <v>1</v>
      </c>
      <c r="S471">
        <v>2</v>
      </c>
      <c r="T471">
        <v>3</v>
      </c>
      <c r="U471">
        <v>4</v>
      </c>
      <c r="V471">
        <v>3</v>
      </c>
      <c r="W471">
        <v>4</v>
      </c>
      <c r="X471">
        <v>2</v>
      </c>
      <c r="Y471">
        <v>2</v>
      </c>
      <c r="Z471">
        <v>2</v>
      </c>
      <c r="AA471">
        <v>2</v>
      </c>
      <c r="AB471">
        <v>4</v>
      </c>
      <c r="AC471">
        <v>4</v>
      </c>
      <c r="AD471">
        <v>4</v>
      </c>
      <c r="AE471">
        <v>3</v>
      </c>
      <c r="AF471">
        <v>1</v>
      </c>
      <c r="AG471">
        <v>3</v>
      </c>
      <c r="AI471">
        <v>2</v>
      </c>
      <c r="AJ471">
        <v>3</v>
      </c>
      <c r="AK471">
        <v>3</v>
      </c>
      <c r="AL471">
        <v>4</v>
      </c>
      <c r="AM471">
        <v>4</v>
      </c>
      <c r="AN471">
        <v>2</v>
      </c>
      <c r="AO471">
        <v>2</v>
      </c>
      <c r="AP471">
        <v>2</v>
      </c>
      <c r="AQ471">
        <v>3</v>
      </c>
      <c r="AR471">
        <v>4</v>
      </c>
      <c r="AS471">
        <v>4</v>
      </c>
      <c r="AT471">
        <v>4</v>
      </c>
      <c r="AU471">
        <v>3</v>
      </c>
      <c r="AV471">
        <v>1</v>
      </c>
      <c r="AW471">
        <v>6</v>
      </c>
      <c r="AX471">
        <v>9</v>
      </c>
      <c r="AY471">
        <v>7</v>
      </c>
      <c r="AZ471">
        <v>6</v>
      </c>
      <c r="BA471">
        <v>7</v>
      </c>
      <c r="BB471">
        <v>5</v>
      </c>
      <c r="BC471">
        <v>6</v>
      </c>
      <c r="BD471">
        <v>9</v>
      </c>
      <c r="BE471">
        <v>3</v>
      </c>
      <c r="BF471">
        <v>12</v>
      </c>
      <c r="BG471">
        <v>12</v>
      </c>
      <c r="BH471">
        <v>3</v>
      </c>
      <c r="BI471">
        <v>12</v>
      </c>
      <c r="BJ471">
        <v>12</v>
      </c>
      <c r="BK471">
        <v>1</v>
      </c>
      <c r="BL471">
        <v>3</v>
      </c>
      <c r="BM471">
        <v>3</v>
      </c>
      <c r="BN471">
        <v>2</v>
      </c>
      <c r="BO471">
        <v>5</v>
      </c>
      <c r="BP471">
        <v>1</v>
      </c>
      <c r="BX471">
        <v>2</v>
      </c>
      <c r="CF471">
        <v>16</v>
      </c>
      <c r="CH471">
        <f t="shared" si="49"/>
        <v>2</v>
      </c>
      <c r="CI471" s="1">
        <f t="shared" si="50"/>
        <v>3.2222222222222223</v>
      </c>
      <c r="CJ471">
        <f t="shared" si="51"/>
        <v>3</v>
      </c>
      <c r="CK471">
        <f t="shared" si="52"/>
        <v>3</v>
      </c>
      <c r="CL471" s="1">
        <f t="shared" si="53"/>
        <v>6.2222222222222223</v>
      </c>
      <c r="CM471" s="1">
        <f t="shared" si="54"/>
        <v>12.444444444444445</v>
      </c>
      <c r="CO471" t="str">
        <f>IF(H471&gt;Tolerances!$C$5, "High Sat", "Low Sat")</f>
        <v>High Sat</v>
      </c>
      <c r="CP471" t="str">
        <f>IF(CM471&lt;Tolerances!$D$5, "High EL", "Low EL")</f>
        <v>Low EL</v>
      </c>
      <c r="CQ471" t="str">
        <f t="shared" si="55"/>
        <v>Mercenary</v>
      </c>
      <c r="CR471" t="b">
        <f>IF(AND(CM471&lt;Tolerances!$D$9,'Respondent data Original'!H66&gt;Tolerances!$C$9),"Enthusiast",IF(AND(CM471&gt;Tolerances!$D$10,'Respondent data Original'!H66&lt;Tolerances!$C$10),"Agitator"))</f>
        <v>0</v>
      </c>
    </row>
    <row r="472" spans="1:96">
      <c r="A472">
        <v>75</v>
      </c>
      <c r="B472" t="s">
        <v>70</v>
      </c>
      <c r="C472">
        <v>4</v>
      </c>
      <c r="D472">
        <v>1</v>
      </c>
      <c r="E472">
        <v>12</v>
      </c>
      <c r="F472">
        <v>2</v>
      </c>
      <c r="G472">
        <v>5</v>
      </c>
      <c r="H472">
        <v>8</v>
      </c>
      <c r="J472">
        <v>8</v>
      </c>
      <c r="L472">
        <v>8</v>
      </c>
      <c r="N472">
        <v>8</v>
      </c>
      <c r="P472">
        <v>3</v>
      </c>
      <c r="Q472">
        <v>1</v>
      </c>
      <c r="R472">
        <v>3</v>
      </c>
      <c r="S472">
        <v>1</v>
      </c>
      <c r="T472">
        <v>1</v>
      </c>
      <c r="U472">
        <v>1</v>
      </c>
      <c r="V472">
        <v>1</v>
      </c>
      <c r="W472">
        <v>4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2</v>
      </c>
      <c r="AD472">
        <v>2</v>
      </c>
      <c r="AE472">
        <v>1</v>
      </c>
      <c r="AF472">
        <v>1</v>
      </c>
      <c r="AG472">
        <v>2</v>
      </c>
      <c r="AH472">
        <v>4</v>
      </c>
      <c r="AI472">
        <v>3</v>
      </c>
      <c r="AJ472">
        <v>2</v>
      </c>
      <c r="AK472">
        <v>4</v>
      </c>
      <c r="AL472">
        <v>2</v>
      </c>
      <c r="AM472">
        <v>4</v>
      </c>
      <c r="AN472">
        <v>3</v>
      </c>
      <c r="AO472">
        <v>2</v>
      </c>
      <c r="AP472">
        <v>2</v>
      </c>
      <c r="AQ472">
        <v>4</v>
      </c>
      <c r="AR472">
        <v>4</v>
      </c>
      <c r="AS472">
        <v>4</v>
      </c>
      <c r="AT472">
        <v>4</v>
      </c>
      <c r="AU472">
        <v>3</v>
      </c>
      <c r="AV472">
        <v>2</v>
      </c>
      <c r="AW472">
        <v>6</v>
      </c>
      <c r="AX472">
        <v>9</v>
      </c>
      <c r="AY472">
        <v>7</v>
      </c>
      <c r="AZ472">
        <v>9</v>
      </c>
      <c r="BA472">
        <v>6</v>
      </c>
      <c r="BB472">
        <v>8</v>
      </c>
      <c r="BC472">
        <v>8</v>
      </c>
      <c r="BD472">
        <v>9</v>
      </c>
      <c r="BE472">
        <v>5</v>
      </c>
      <c r="BF472">
        <v>2</v>
      </c>
      <c r="BG472">
        <v>12</v>
      </c>
      <c r="BH472">
        <v>12</v>
      </c>
      <c r="BI472">
        <v>12</v>
      </c>
      <c r="BJ472">
        <v>12</v>
      </c>
      <c r="BK472">
        <v>3</v>
      </c>
      <c r="BL472">
        <v>1</v>
      </c>
      <c r="BO472">
        <v>2</v>
      </c>
      <c r="BP472">
        <v>4</v>
      </c>
      <c r="BQ472">
        <v>3</v>
      </c>
      <c r="BR472">
        <v>7</v>
      </c>
      <c r="BS472">
        <v>1</v>
      </c>
      <c r="BX472">
        <v>2</v>
      </c>
      <c r="CF472">
        <v>14</v>
      </c>
      <c r="CH472">
        <f t="shared" si="49"/>
        <v>2</v>
      </c>
      <c r="CI472" s="1">
        <f t="shared" si="50"/>
        <v>3.7222222222222223</v>
      </c>
      <c r="CJ472">
        <f t="shared" si="51"/>
        <v>1</v>
      </c>
      <c r="CK472">
        <f t="shared" si="52"/>
        <v>5</v>
      </c>
      <c r="CL472" s="1">
        <f t="shared" si="53"/>
        <v>8.7222222222222214</v>
      </c>
      <c r="CM472" s="1">
        <f t="shared" si="54"/>
        <v>17.444444444444443</v>
      </c>
      <c r="CO472" t="str">
        <f>IF(H472&gt;Tolerances!$C$5, "High Sat", "Low Sat")</f>
        <v>High Sat</v>
      </c>
      <c r="CP472" t="str">
        <f>IF(CM472&lt;Tolerances!$D$5, "High EL", "Low EL")</f>
        <v>Low EL</v>
      </c>
      <c r="CQ472" t="str">
        <f t="shared" si="55"/>
        <v>Mercenary</v>
      </c>
      <c r="CR472" t="b">
        <f>IF(AND(CM472&lt;Tolerances!$D$9,'Respondent data Original'!H69&gt;Tolerances!$C$9),"Enthusiast",IF(AND(CM472&gt;Tolerances!$D$10,'Respondent data Original'!H69&lt;Tolerances!$C$10),"Agitator"))</f>
        <v>0</v>
      </c>
    </row>
    <row r="473" spans="1:96">
      <c r="A473">
        <v>116</v>
      </c>
      <c r="B473" t="s">
        <v>70</v>
      </c>
      <c r="C473">
        <v>3</v>
      </c>
      <c r="D473">
        <v>1</v>
      </c>
      <c r="E473">
        <v>12</v>
      </c>
      <c r="F473">
        <v>1</v>
      </c>
      <c r="G473">
        <v>1</v>
      </c>
      <c r="I473">
        <v>1</v>
      </c>
      <c r="K473">
        <v>1</v>
      </c>
      <c r="L473">
        <v>9</v>
      </c>
      <c r="O473">
        <v>1</v>
      </c>
      <c r="P473">
        <v>4</v>
      </c>
      <c r="Q473">
        <v>3</v>
      </c>
      <c r="T473">
        <v>3</v>
      </c>
      <c r="V473">
        <v>3</v>
      </c>
      <c r="X473">
        <v>3</v>
      </c>
      <c r="Z473">
        <v>3</v>
      </c>
      <c r="AA473">
        <v>3</v>
      </c>
      <c r="AB473">
        <v>3</v>
      </c>
      <c r="AF473">
        <v>1</v>
      </c>
      <c r="AG473">
        <v>2</v>
      </c>
      <c r="AJ473">
        <v>3</v>
      </c>
      <c r="AN473">
        <v>3</v>
      </c>
      <c r="AO473">
        <v>3</v>
      </c>
      <c r="AP473">
        <v>3</v>
      </c>
      <c r="AQ473">
        <v>3</v>
      </c>
      <c r="AR473">
        <v>4</v>
      </c>
      <c r="AV473">
        <v>2</v>
      </c>
      <c r="AW473">
        <v>1</v>
      </c>
      <c r="AX473">
        <v>6</v>
      </c>
      <c r="AY473">
        <v>1</v>
      </c>
      <c r="AZ473">
        <v>6</v>
      </c>
      <c r="BA473">
        <v>6</v>
      </c>
      <c r="BB473">
        <v>1</v>
      </c>
      <c r="BC473">
        <v>1</v>
      </c>
      <c r="BD473">
        <v>11</v>
      </c>
      <c r="BE473">
        <v>1</v>
      </c>
      <c r="BF473">
        <v>12</v>
      </c>
      <c r="BG473">
        <v>12</v>
      </c>
      <c r="BH473">
        <v>12</v>
      </c>
      <c r="BI473">
        <v>12</v>
      </c>
      <c r="BJ473">
        <v>12</v>
      </c>
      <c r="BK473">
        <v>1</v>
      </c>
      <c r="BL473">
        <v>3</v>
      </c>
      <c r="BM473">
        <v>3</v>
      </c>
      <c r="BN473">
        <v>2</v>
      </c>
      <c r="BO473">
        <v>1</v>
      </c>
      <c r="BP473">
        <v>2</v>
      </c>
      <c r="BX473">
        <v>1</v>
      </c>
      <c r="BY473">
        <v>6</v>
      </c>
      <c r="CF473">
        <v>13</v>
      </c>
      <c r="CH473">
        <f t="shared" si="49"/>
        <v>1</v>
      </c>
      <c r="CI473" s="1">
        <f t="shared" si="50"/>
        <v>1.8888888888888888</v>
      </c>
      <c r="CJ473">
        <f t="shared" si="51"/>
        <v>3</v>
      </c>
      <c r="CK473">
        <f t="shared" si="52"/>
        <v>3</v>
      </c>
      <c r="CL473" s="1">
        <f t="shared" si="53"/>
        <v>4.8888888888888893</v>
      </c>
      <c r="CM473" s="1">
        <f t="shared" si="54"/>
        <v>4.8888888888888893</v>
      </c>
      <c r="CO473" t="str">
        <f>IF(H473&gt;Tolerances!$C$5, "High Sat", "Low Sat")</f>
        <v>Low Sat</v>
      </c>
      <c r="CP473" t="str">
        <f>IF(CM473&lt;Tolerances!$D$5, "High EL", "Low EL")</f>
        <v>High EL</v>
      </c>
      <c r="CQ473" t="str">
        <f t="shared" si="55"/>
        <v>Hostage</v>
      </c>
      <c r="CR473" t="str">
        <f>IF(AND(CM473&lt;Tolerances!$D$9,'Respondent data Original'!H98&gt;Tolerances!$C$9),"Enthusiast",IF(AND(CM473&gt;Tolerances!$D$10,'Respondent data Original'!H98&lt;Tolerances!$C$10),"Agitator"))</f>
        <v>Enthusiast</v>
      </c>
    </row>
    <row r="474" spans="1:96">
      <c r="A474">
        <v>118</v>
      </c>
      <c r="B474" t="s">
        <v>70</v>
      </c>
      <c r="C474">
        <v>4</v>
      </c>
      <c r="D474">
        <v>1</v>
      </c>
      <c r="E474">
        <v>12</v>
      </c>
      <c r="F474">
        <v>2</v>
      </c>
      <c r="G474">
        <v>1</v>
      </c>
      <c r="H474">
        <v>9</v>
      </c>
      <c r="J474">
        <v>9</v>
      </c>
      <c r="L474">
        <v>9</v>
      </c>
      <c r="N474">
        <v>9</v>
      </c>
      <c r="P474">
        <v>1</v>
      </c>
      <c r="Q474">
        <v>2</v>
      </c>
      <c r="R474">
        <v>2</v>
      </c>
      <c r="S474">
        <v>2</v>
      </c>
      <c r="T474">
        <v>3</v>
      </c>
      <c r="U474">
        <v>2</v>
      </c>
      <c r="V474">
        <v>2</v>
      </c>
      <c r="W474">
        <v>3</v>
      </c>
      <c r="X474">
        <v>2</v>
      </c>
      <c r="Y474">
        <v>3</v>
      </c>
      <c r="Z474">
        <v>2</v>
      </c>
      <c r="AA474">
        <v>2</v>
      </c>
      <c r="AB474">
        <v>3</v>
      </c>
      <c r="AC474">
        <v>3</v>
      </c>
      <c r="AD474">
        <v>4</v>
      </c>
      <c r="AE474">
        <v>3</v>
      </c>
      <c r="AF474">
        <v>1</v>
      </c>
      <c r="AG474">
        <v>2</v>
      </c>
      <c r="AH474">
        <v>2</v>
      </c>
      <c r="AI474">
        <v>2</v>
      </c>
      <c r="AJ474">
        <v>2</v>
      </c>
      <c r="AK474">
        <v>3</v>
      </c>
      <c r="AL474">
        <v>2</v>
      </c>
      <c r="AM474">
        <v>3</v>
      </c>
      <c r="AN474">
        <v>2</v>
      </c>
      <c r="AO474">
        <v>3</v>
      </c>
      <c r="AP474">
        <v>3</v>
      </c>
      <c r="AQ474">
        <v>2</v>
      </c>
      <c r="AR474">
        <v>3</v>
      </c>
      <c r="AS474">
        <v>2</v>
      </c>
      <c r="AU474">
        <v>2</v>
      </c>
      <c r="AV474">
        <v>3</v>
      </c>
      <c r="AW474">
        <v>7</v>
      </c>
      <c r="AX474">
        <v>7</v>
      </c>
      <c r="AY474">
        <v>8</v>
      </c>
      <c r="AZ474">
        <v>6</v>
      </c>
      <c r="BA474">
        <v>6</v>
      </c>
      <c r="BB474">
        <v>6</v>
      </c>
      <c r="BC474">
        <v>6</v>
      </c>
      <c r="BD474">
        <v>10</v>
      </c>
      <c r="BE474">
        <v>1</v>
      </c>
      <c r="BF474">
        <v>3</v>
      </c>
      <c r="BG474">
        <v>12</v>
      </c>
      <c r="BH474">
        <v>12</v>
      </c>
      <c r="BI474">
        <v>12</v>
      </c>
      <c r="BJ474">
        <v>12</v>
      </c>
      <c r="BK474">
        <v>3</v>
      </c>
      <c r="BL474">
        <v>3</v>
      </c>
      <c r="BM474">
        <v>3</v>
      </c>
      <c r="BN474">
        <v>3</v>
      </c>
      <c r="BO474">
        <v>7</v>
      </c>
      <c r="BP474">
        <v>3</v>
      </c>
      <c r="BQ474">
        <v>4</v>
      </c>
      <c r="BX474">
        <v>2</v>
      </c>
      <c r="CF474">
        <v>18</v>
      </c>
      <c r="CH474">
        <f t="shared" si="49"/>
        <v>2</v>
      </c>
      <c r="CI474" s="1">
        <f t="shared" si="50"/>
        <v>3.1666666666666665</v>
      </c>
      <c r="CJ474">
        <f t="shared" si="51"/>
        <v>3</v>
      </c>
      <c r="CK474">
        <f t="shared" si="52"/>
        <v>3</v>
      </c>
      <c r="CL474" s="1">
        <f t="shared" si="53"/>
        <v>6.1666666666666661</v>
      </c>
      <c r="CM474" s="1">
        <f t="shared" si="54"/>
        <v>12.333333333333332</v>
      </c>
      <c r="CO474" t="str">
        <f>IF(H474&gt;Tolerances!$C$5, "High Sat", "Low Sat")</f>
        <v>High Sat</v>
      </c>
      <c r="CP474" t="str">
        <f>IF(CM474&lt;Tolerances!$D$5, "High EL", "Low EL")</f>
        <v>Low EL</v>
      </c>
      <c r="CQ474" t="str">
        <f t="shared" si="55"/>
        <v>Mercenary</v>
      </c>
      <c r="CR474" t="b">
        <f>IF(AND(CM474&lt;Tolerances!$D$9,'Respondent data Original'!H100&gt;Tolerances!$C$9),"Enthusiast",IF(AND(CM474&gt;Tolerances!$D$10,'Respondent data Original'!H100&lt;Tolerances!$C$10),"Agitator"))</f>
        <v>0</v>
      </c>
    </row>
    <row r="475" spans="1:96">
      <c r="A475">
        <v>123</v>
      </c>
      <c r="B475" t="s">
        <v>70</v>
      </c>
      <c r="C475">
        <v>4</v>
      </c>
      <c r="D475">
        <v>2</v>
      </c>
      <c r="E475">
        <v>12</v>
      </c>
      <c r="F475">
        <v>2</v>
      </c>
      <c r="G475">
        <v>4</v>
      </c>
      <c r="H475">
        <v>9</v>
      </c>
      <c r="J475">
        <v>9</v>
      </c>
      <c r="L475">
        <v>9</v>
      </c>
      <c r="N475">
        <v>7</v>
      </c>
      <c r="P475">
        <v>6</v>
      </c>
      <c r="Q475">
        <v>1</v>
      </c>
      <c r="S475">
        <v>1</v>
      </c>
      <c r="T475">
        <v>3</v>
      </c>
      <c r="U475">
        <v>1</v>
      </c>
      <c r="V475">
        <v>1</v>
      </c>
      <c r="W475">
        <v>4</v>
      </c>
      <c r="X475">
        <v>1</v>
      </c>
      <c r="Y475">
        <v>1</v>
      </c>
      <c r="Z475">
        <v>2</v>
      </c>
      <c r="AA475">
        <v>1</v>
      </c>
      <c r="AB475">
        <v>1</v>
      </c>
      <c r="AC475">
        <v>4</v>
      </c>
      <c r="AD475">
        <v>4</v>
      </c>
      <c r="AE475">
        <v>4</v>
      </c>
      <c r="AF475">
        <v>1</v>
      </c>
      <c r="AG475">
        <v>3</v>
      </c>
      <c r="AI475">
        <v>2</v>
      </c>
      <c r="AJ475">
        <v>3</v>
      </c>
      <c r="AK475">
        <v>2</v>
      </c>
      <c r="AL475">
        <v>1</v>
      </c>
      <c r="AN475">
        <v>2</v>
      </c>
      <c r="AO475">
        <v>2</v>
      </c>
      <c r="AP475">
        <v>2</v>
      </c>
      <c r="AQ475">
        <v>4</v>
      </c>
      <c r="AR475">
        <v>4</v>
      </c>
      <c r="AS475">
        <v>4</v>
      </c>
      <c r="AU475">
        <v>4</v>
      </c>
      <c r="AV475">
        <v>1</v>
      </c>
      <c r="AW475">
        <v>6</v>
      </c>
      <c r="AX475">
        <v>11</v>
      </c>
      <c r="AY475">
        <v>9</v>
      </c>
      <c r="AZ475">
        <v>6</v>
      </c>
      <c r="BA475">
        <v>10</v>
      </c>
      <c r="BB475">
        <v>6</v>
      </c>
      <c r="BC475">
        <v>1</v>
      </c>
      <c r="BD475">
        <v>11</v>
      </c>
      <c r="BE475">
        <v>1</v>
      </c>
      <c r="BF475">
        <v>12</v>
      </c>
      <c r="BG475">
        <v>12</v>
      </c>
      <c r="BH475">
        <v>12</v>
      </c>
      <c r="BI475">
        <v>12</v>
      </c>
      <c r="BJ475">
        <v>12</v>
      </c>
      <c r="BK475">
        <v>1</v>
      </c>
      <c r="BL475">
        <v>4</v>
      </c>
      <c r="BM475">
        <v>3</v>
      </c>
      <c r="BN475">
        <v>2</v>
      </c>
      <c r="BO475">
        <v>3</v>
      </c>
      <c r="BP475">
        <v>7</v>
      </c>
      <c r="BQ475">
        <v>6</v>
      </c>
      <c r="BR475">
        <v>4</v>
      </c>
      <c r="BX475">
        <v>2</v>
      </c>
      <c r="CF475">
        <v>13</v>
      </c>
      <c r="CH475">
        <f t="shared" si="49"/>
        <v>2</v>
      </c>
      <c r="CI475" s="1">
        <f t="shared" si="50"/>
        <v>3.3888888888888888</v>
      </c>
      <c r="CJ475">
        <f t="shared" si="51"/>
        <v>4</v>
      </c>
      <c r="CK475">
        <f t="shared" si="52"/>
        <v>2</v>
      </c>
      <c r="CL475" s="1">
        <f t="shared" si="53"/>
        <v>5.3888888888888893</v>
      </c>
      <c r="CM475" s="1">
        <f t="shared" si="54"/>
        <v>10.777777777777779</v>
      </c>
      <c r="CO475" t="str">
        <f>IF(H475&gt;Tolerances!$C$5, "High Sat", "Low Sat")</f>
        <v>High Sat</v>
      </c>
      <c r="CP475" t="str">
        <f>IF(CM475&lt;Tolerances!$D$5, "High EL", "Low EL")</f>
        <v>High EL</v>
      </c>
      <c r="CQ475" t="str">
        <f t="shared" si="55"/>
        <v>Loyalist</v>
      </c>
      <c r="CR475" t="b">
        <f>IF(AND(CM475&lt;Tolerances!$D$9,'Respondent data Original'!H105&gt;Tolerances!$C$9),"Enthusiast",IF(AND(CM475&gt;Tolerances!$D$10,'Respondent data Original'!H105&lt;Tolerances!$C$10),"Agitator"))</f>
        <v>0</v>
      </c>
    </row>
    <row r="476" spans="1:96">
      <c r="A476">
        <v>127</v>
      </c>
      <c r="B476" t="s">
        <v>70</v>
      </c>
      <c r="C476">
        <v>4</v>
      </c>
      <c r="D476">
        <v>2</v>
      </c>
      <c r="E476">
        <v>12</v>
      </c>
      <c r="F476">
        <v>2</v>
      </c>
      <c r="G476">
        <v>3</v>
      </c>
      <c r="H476">
        <v>9</v>
      </c>
      <c r="J476">
        <v>9</v>
      </c>
      <c r="L476">
        <v>6</v>
      </c>
      <c r="O476">
        <v>1</v>
      </c>
      <c r="P476">
        <v>6</v>
      </c>
      <c r="Q476">
        <v>2</v>
      </c>
      <c r="R476">
        <v>3</v>
      </c>
      <c r="S476">
        <v>3</v>
      </c>
      <c r="T476">
        <v>4</v>
      </c>
      <c r="U476">
        <v>4</v>
      </c>
      <c r="V476">
        <v>3</v>
      </c>
      <c r="W476">
        <v>4</v>
      </c>
      <c r="X476">
        <v>2</v>
      </c>
      <c r="Y476">
        <v>4</v>
      </c>
      <c r="Z476">
        <v>3</v>
      </c>
      <c r="AA476">
        <v>3</v>
      </c>
      <c r="AB476">
        <v>4</v>
      </c>
      <c r="AC476">
        <v>4</v>
      </c>
      <c r="AD476">
        <v>4</v>
      </c>
      <c r="AE476">
        <v>3</v>
      </c>
      <c r="AF476">
        <v>1</v>
      </c>
      <c r="AG476">
        <v>3</v>
      </c>
      <c r="AH476">
        <v>3</v>
      </c>
      <c r="AI476">
        <v>3</v>
      </c>
      <c r="AJ476">
        <v>3</v>
      </c>
      <c r="AL476">
        <v>3</v>
      </c>
      <c r="AM476">
        <v>3</v>
      </c>
      <c r="AN476">
        <v>3</v>
      </c>
      <c r="AO476">
        <v>3</v>
      </c>
      <c r="AP476">
        <v>3</v>
      </c>
      <c r="AQ476">
        <v>3</v>
      </c>
      <c r="AR476">
        <v>3</v>
      </c>
      <c r="AS476">
        <v>3</v>
      </c>
      <c r="AU476">
        <v>3</v>
      </c>
      <c r="AV476">
        <v>1</v>
      </c>
      <c r="AW476">
        <v>7</v>
      </c>
      <c r="AX476">
        <v>9</v>
      </c>
      <c r="AY476">
        <v>9</v>
      </c>
      <c r="AZ476">
        <v>8</v>
      </c>
      <c r="BA476">
        <v>9</v>
      </c>
      <c r="BB476">
        <v>9</v>
      </c>
      <c r="BC476">
        <v>5</v>
      </c>
      <c r="BD476">
        <v>9</v>
      </c>
      <c r="BE476">
        <v>1</v>
      </c>
      <c r="BF476">
        <v>12</v>
      </c>
      <c r="BG476">
        <v>12</v>
      </c>
      <c r="BH476">
        <v>3</v>
      </c>
      <c r="BI476">
        <v>12</v>
      </c>
      <c r="BJ476">
        <v>12</v>
      </c>
      <c r="BK476">
        <v>2</v>
      </c>
      <c r="BL476">
        <v>4</v>
      </c>
      <c r="BM476">
        <v>3</v>
      </c>
      <c r="BN476">
        <v>2</v>
      </c>
      <c r="BO476">
        <v>10</v>
      </c>
      <c r="BX476">
        <v>1</v>
      </c>
      <c r="BY476">
        <v>8</v>
      </c>
      <c r="CF476">
        <v>18</v>
      </c>
      <c r="CH476">
        <f t="shared" si="49"/>
        <v>1</v>
      </c>
      <c r="CI476" s="1">
        <f t="shared" si="50"/>
        <v>3.6666666666666665</v>
      </c>
      <c r="CJ476">
        <f t="shared" si="51"/>
        <v>4</v>
      </c>
      <c r="CK476">
        <f t="shared" si="52"/>
        <v>2</v>
      </c>
      <c r="CL476" s="1">
        <f t="shared" si="53"/>
        <v>5.6666666666666661</v>
      </c>
      <c r="CM476" s="1">
        <f t="shared" si="54"/>
        <v>5.6666666666666661</v>
      </c>
      <c r="CO476" t="str">
        <f>IF(H476&gt;Tolerances!$C$5, "High Sat", "Low Sat")</f>
        <v>High Sat</v>
      </c>
      <c r="CP476" t="str">
        <f>IF(CM476&lt;Tolerances!$D$5, "High EL", "Low EL")</f>
        <v>High EL</v>
      </c>
      <c r="CQ476" t="str">
        <f t="shared" si="55"/>
        <v>Loyalist</v>
      </c>
      <c r="CR476" t="b">
        <f>IF(AND(CM476&lt;Tolerances!$D$9,'Respondent data Original'!H109&gt;Tolerances!$C$9),"Enthusiast",IF(AND(CM476&gt;Tolerances!$D$10,'Respondent data Original'!H109&lt;Tolerances!$C$10),"Agitator"))</f>
        <v>0</v>
      </c>
    </row>
    <row r="477" spans="1:96">
      <c r="A477">
        <v>130</v>
      </c>
      <c r="B477" t="s">
        <v>70</v>
      </c>
      <c r="C477">
        <v>2</v>
      </c>
      <c r="D477">
        <v>2</v>
      </c>
      <c r="E477">
        <v>12</v>
      </c>
      <c r="F477">
        <v>1</v>
      </c>
      <c r="G477">
        <v>4</v>
      </c>
      <c r="H477">
        <v>10</v>
      </c>
      <c r="J477">
        <v>10</v>
      </c>
      <c r="L477">
        <v>11</v>
      </c>
      <c r="N477">
        <v>11</v>
      </c>
      <c r="P477">
        <v>4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6</v>
      </c>
      <c r="AX477">
        <v>6</v>
      </c>
      <c r="AY477">
        <v>6</v>
      </c>
      <c r="AZ477">
        <v>6</v>
      </c>
      <c r="BA477">
        <v>6</v>
      </c>
      <c r="BB477">
        <v>6</v>
      </c>
      <c r="BC477">
        <v>6</v>
      </c>
      <c r="BD477">
        <v>6</v>
      </c>
      <c r="BE477">
        <v>6</v>
      </c>
      <c r="BF477">
        <v>1</v>
      </c>
      <c r="BG477">
        <v>1</v>
      </c>
      <c r="BH477">
        <v>1</v>
      </c>
      <c r="BI477">
        <v>1</v>
      </c>
      <c r="BJ477">
        <v>1</v>
      </c>
      <c r="BK477">
        <v>2</v>
      </c>
      <c r="BN477">
        <v>5</v>
      </c>
      <c r="BO477">
        <v>2</v>
      </c>
      <c r="BX477">
        <v>3</v>
      </c>
      <c r="CF477">
        <v>12</v>
      </c>
      <c r="CH477">
        <f t="shared" si="49"/>
        <v>3</v>
      </c>
      <c r="CI477" s="1">
        <f t="shared" si="50"/>
        <v>3</v>
      </c>
      <c r="CJ477">
        <f t="shared" si="51"/>
        <v>0</v>
      </c>
      <c r="CK477">
        <f t="shared" si="52"/>
        <v>5</v>
      </c>
      <c r="CL477" s="1">
        <f t="shared" si="53"/>
        <v>8</v>
      </c>
      <c r="CM477" s="1">
        <f t="shared" si="54"/>
        <v>24</v>
      </c>
      <c r="CO477" t="str">
        <f>IF(H477&gt;Tolerances!$C$5, "High Sat", "Low Sat")</f>
        <v>High Sat</v>
      </c>
      <c r="CP477" t="str">
        <f>IF(CM477&lt;Tolerances!$D$5, "High EL", "Low EL")</f>
        <v>Low EL</v>
      </c>
      <c r="CQ477" t="str">
        <f t="shared" si="55"/>
        <v>Mercenary</v>
      </c>
      <c r="CR477" t="b">
        <f>IF(AND(CM477&lt;Tolerances!$D$9,'Respondent data Original'!H112&gt;Tolerances!$C$9),"Enthusiast",IF(AND(CM477&gt;Tolerances!$D$10,'Respondent data Original'!H112&lt;Tolerances!$C$10),"Agitator"))</f>
        <v>0</v>
      </c>
    </row>
    <row r="478" spans="1:96">
      <c r="A478">
        <v>148</v>
      </c>
      <c r="B478" t="s">
        <v>70</v>
      </c>
      <c r="C478">
        <v>1</v>
      </c>
      <c r="D478">
        <v>2</v>
      </c>
      <c r="E478">
        <v>12</v>
      </c>
      <c r="F478">
        <v>1</v>
      </c>
      <c r="G478">
        <v>1</v>
      </c>
      <c r="H478">
        <v>6</v>
      </c>
      <c r="J478">
        <v>7</v>
      </c>
      <c r="L478">
        <v>6</v>
      </c>
      <c r="N478">
        <v>8</v>
      </c>
      <c r="P478">
        <v>1</v>
      </c>
      <c r="Q478">
        <v>1</v>
      </c>
      <c r="R478">
        <v>1</v>
      </c>
      <c r="S478">
        <v>5</v>
      </c>
      <c r="T478">
        <v>5</v>
      </c>
      <c r="U478">
        <v>2</v>
      </c>
      <c r="V478">
        <v>5</v>
      </c>
      <c r="W478">
        <v>4</v>
      </c>
      <c r="X478">
        <v>3</v>
      </c>
      <c r="Y478">
        <v>2</v>
      </c>
      <c r="Z478">
        <v>4</v>
      </c>
      <c r="AA478">
        <v>3</v>
      </c>
      <c r="AB478">
        <v>3</v>
      </c>
      <c r="AD478">
        <v>2</v>
      </c>
      <c r="AE478">
        <v>4</v>
      </c>
      <c r="AF478">
        <v>5</v>
      </c>
      <c r="AG478">
        <v>4</v>
      </c>
      <c r="AH478">
        <v>2</v>
      </c>
      <c r="AI478">
        <v>4</v>
      </c>
      <c r="AJ478">
        <v>5</v>
      </c>
      <c r="AK478">
        <v>5</v>
      </c>
      <c r="AL478">
        <v>2</v>
      </c>
      <c r="AM478">
        <v>1</v>
      </c>
      <c r="AN478">
        <v>3</v>
      </c>
      <c r="AO478">
        <v>4</v>
      </c>
      <c r="AQ478">
        <v>3</v>
      </c>
      <c r="AR478">
        <v>3</v>
      </c>
      <c r="AS478">
        <v>2</v>
      </c>
      <c r="AT478">
        <v>1</v>
      </c>
      <c r="AU478">
        <v>5</v>
      </c>
      <c r="AV478">
        <v>1</v>
      </c>
      <c r="AW478">
        <v>4</v>
      </c>
      <c r="AX478">
        <v>6</v>
      </c>
      <c r="AY478">
        <v>2</v>
      </c>
      <c r="AZ478">
        <v>8</v>
      </c>
      <c r="BA478">
        <v>9</v>
      </c>
      <c r="BB478">
        <v>5</v>
      </c>
      <c r="BC478">
        <v>1</v>
      </c>
      <c r="BD478">
        <v>3</v>
      </c>
      <c r="BE478">
        <v>7</v>
      </c>
      <c r="BF478">
        <v>1</v>
      </c>
      <c r="BG478">
        <v>2</v>
      </c>
      <c r="BH478">
        <v>3</v>
      </c>
      <c r="BI478">
        <v>4</v>
      </c>
      <c r="BJ478">
        <v>5</v>
      </c>
      <c r="BK478">
        <v>1</v>
      </c>
      <c r="BL478">
        <v>2</v>
      </c>
      <c r="BM478">
        <v>2</v>
      </c>
      <c r="BN478">
        <v>3</v>
      </c>
      <c r="BO478">
        <v>6</v>
      </c>
      <c r="BX478">
        <v>2</v>
      </c>
      <c r="CF478">
        <v>11</v>
      </c>
      <c r="CH478">
        <f t="shared" si="49"/>
        <v>2</v>
      </c>
      <c r="CI478" s="1">
        <f t="shared" si="50"/>
        <v>2.5</v>
      </c>
      <c r="CJ478">
        <f t="shared" si="51"/>
        <v>2</v>
      </c>
      <c r="CK478">
        <f t="shared" si="52"/>
        <v>4</v>
      </c>
      <c r="CL478" s="1">
        <f t="shared" si="53"/>
        <v>6.5</v>
      </c>
      <c r="CM478" s="1">
        <f t="shared" si="54"/>
        <v>13</v>
      </c>
      <c r="CO478" t="str">
        <f>IF(H478&gt;Tolerances!$C$5, "High Sat", "Low Sat")</f>
        <v>Low Sat</v>
      </c>
      <c r="CP478" t="str">
        <f>IF(CM478&lt;Tolerances!$D$5, "High EL", "Low EL")</f>
        <v>Low EL</v>
      </c>
      <c r="CQ478" t="str">
        <f t="shared" si="55"/>
        <v>Defector</v>
      </c>
      <c r="CR478" t="b">
        <f>IF(AND(CM478&lt;Tolerances!$D$9,'Respondent data Original'!H129&gt;Tolerances!$C$9),"Enthusiast",IF(AND(CM478&gt;Tolerances!$D$10,'Respondent data Original'!H129&lt;Tolerances!$C$10),"Agitator"))</f>
        <v>0</v>
      </c>
    </row>
    <row r="479" spans="1:96">
      <c r="A479">
        <v>165</v>
      </c>
      <c r="B479" t="s">
        <v>70</v>
      </c>
      <c r="C479">
        <v>2</v>
      </c>
      <c r="D479">
        <v>1</v>
      </c>
      <c r="E479">
        <v>12</v>
      </c>
      <c r="F479">
        <v>2</v>
      </c>
      <c r="G479">
        <v>6</v>
      </c>
      <c r="H479">
        <v>9</v>
      </c>
      <c r="J479">
        <v>8</v>
      </c>
      <c r="L479">
        <v>7</v>
      </c>
      <c r="N479">
        <v>8</v>
      </c>
      <c r="P479">
        <v>6</v>
      </c>
      <c r="Q479">
        <v>3</v>
      </c>
      <c r="R479">
        <v>4</v>
      </c>
      <c r="S479">
        <v>3</v>
      </c>
      <c r="T479">
        <v>3</v>
      </c>
      <c r="U479">
        <v>4</v>
      </c>
      <c r="V479">
        <v>3</v>
      </c>
      <c r="W479">
        <v>2</v>
      </c>
      <c r="X479">
        <v>4</v>
      </c>
      <c r="Y479">
        <v>3</v>
      </c>
      <c r="Z479">
        <v>3</v>
      </c>
      <c r="AA479">
        <v>4</v>
      </c>
      <c r="AB479">
        <v>3</v>
      </c>
      <c r="AC479">
        <v>3</v>
      </c>
      <c r="AD479">
        <v>4</v>
      </c>
      <c r="AE479">
        <v>3</v>
      </c>
      <c r="AF479">
        <v>8</v>
      </c>
      <c r="AG479">
        <v>3</v>
      </c>
      <c r="AH479">
        <v>3</v>
      </c>
      <c r="AI479">
        <v>4</v>
      </c>
      <c r="AJ479">
        <v>4</v>
      </c>
      <c r="AK479">
        <v>4</v>
      </c>
      <c r="AL479">
        <v>3</v>
      </c>
      <c r="AM479">
        <v>3</v>
      </c>
      <c r="AN479">
        <v>3</v>
      </c>
      <c r="AO479">
        <v>3</v>
      </c>
      <c r="AP479">
        <v>4</v>
      </c>
      <c r="AQ479">
        <v>4</v>
      </c>
      <c r="AR479">
        <v>4</v>
      </c>
      <c r="AS479">
        <v>4</v>
      </c>
      <c r="AT479">
        <v>3</v>
      </c>
      <c r="AU479">
        <v>4</v>
      </c>
      <c r="AV479">
        <v>1</v>
      </c>
      <c r="AW479">
        <v>5</v>
      </c>
      <c r="AX479">
        <v>6</v>
      </c>
      <c r="AY479">
        <v>5</v>
      </c>
      <c r="AZ479">
        <v>5</v>
      </c>
      <c r="BA479">
        <v>5</v>
      </c>
      <c r="BB479">
        <v>4</v>
      </c>
      <c r="BC479">
        <v>7</v>
      </c>
      <c r="BD479">
        <v>6</v>
      </c>
      <c r="BE479">
        <v>5</v>
      </c>
      <c r="BF479">
        <v>6</v>
      </c>
      <c r="BG479">
        <v>5</v>
      </c>
      <c r="BH479">
        <v>5</v>
      </c>
      <c r="BI479">
        <v>5</v>
      </c>
      <c r="BJ479">
        <v>5</v>
      </c>
      <c r="BK479">
        <v>3</v>
      </c>
      <c r="BL479">
        <v>2</v>
      </c>
      <c r="BM479">
        <v>2</v>
      </c>
      <c r="BN479">
        <v>2</v>
      </c>
      <c r="BO479">
        <v>7</v>
      </c>
      <c r="BP479">
        <v>3</v>
      </c>
      <c r="BQ479">
        <v>6</v>
      </c>
      <c r="BR479">
        <v>4</v>
      </c>
      <c r="BS479">
        <v>5</v>
      </c>
      <c r="BX479">
        <v>2</v>
      </c>
      <c r="CF479">
        <v>18</v>
      </c>
      <c r="CH479">
        <f t="shared" si="49"/>
        <v>2</v>
      </c>
      <c r="CI479" s="1">
        <f t="shared" si="50"/>
        <v>2.6666666666666665</v>
      </c>
      <c r="CJ479">
        <f t="shared" si="51"/>
        <v>2</v>
      </c>
      <c r="CK479">
        <f t="shared" si="52"/>
        <v>4</v>
      </c>
      <c r="CL479" s="1">
        <f t="shared" si="53"/>
        <v>6.6666666666666661</v>
      </c>
      <c r="CM479" s="1">
        <f t="shared" si="54"/>
        <v>13.333333333333332</v>
      </c>
      <c r="CO479" t="str">
        <f>IF(H479&gt;Tolerances!$C$5, "High Sat", "Low Sat")</f>
        <v>High Sat</v>
      </c>
      <c r="CP479" t="str">
        <f>IF(CM479&lt;Tolerances!$D$5, "High EL", "Low EL")</f>
        <v>Low EL</v>
      </c>
      <c r="CQ479" t="str">
        <f t="shared" si="55"/>
        <v>Mercenary</v>
      </c>
      <c r="CR479" t="b">
        <f>IF(AND(CM479&lt;Tolerances!$D$9,'Respondent data Original'!H146&gt;Tolerances!$C$9),"Enthusiast",IF(AND(CM479&gt;Tolerances!$D$10,'Respondent data Original'!H146&lt;Tolerances!$C$10),"Agitator"))</f>
        <v>0</v>
      </c>
    </row>
    <row r="480" spans="1:96">
      <c r="A480">
        <v>166</v>
      </c>
      <c r="B480" t="s">
        <v>70</v>
      </c>
      <c r="C480">
        <v>4</v>
      </c>
      <c r="D480">
        <v>2</v>
      </c>
      <c r="E480">
        <v>12</v>
      </c>
      <c r="F480">
        <v>2</v>
      </c>
      <c r="G480">
        <v>4</v>
      </c>
      <c r="H480">
        <v>8</v>
      </c>
      <c r="J480">
        <v>9</v>
      </c>
      <c r="L480">
        <v>9</v>
      </c>
      <c r="N480">
        <v>8</v>
      </c>
      <c r="P480">
        <v>2</v>
      </c>
      <c r="Q480">
        <v>1</v>
      </c>
      <c r="R480">
        <v>3</v>
      </c>
      <c r="S480">
        <v>2</v>
      </c>
      <c r="T480">
        <v>2</v>
      </c>
      <c r="U480">
        <v>1</v>
      </c>
      <c r="V480">
        <v>2</v>
      </c>
      <c r="W480">
        <v>3</v>
      </c>
      <c r="X480">
        <v>2</v>
      </c>
      <c r="Y480">
        <v>1</v>
      </c>
      <c r="Z480">
        <v>3</v>
      </c>
      <c r="AA480">
        <v>2</v>
      </c>
      <c r="AB480">
        <v>3</v>
      </c>
      <c r="AC480">
        <v>3</v>
      </c>
      <c r="AD480">
        <v>3</v>
      </c>
      <c r="AE480">
        <v>2</v>
      </c>
      <c r="AF480">
        <v>9</v>
      </c>
      <c r="AG480">
        <v>2</v>
      </c>
      <c r="AH480">
        <v>3</v>
      </c>
      <c r="AI480">
        <v>2</v>
      </c>
      <c r="AJ480">
        <v>3</v>
      </c>
      <c r="AK480">
        <v>2</v>
      </c>
      <c r="AL480">
        <v>2</v>
      </c>
      <c r="AM480">
        <v>3</v>
      </c>
      <c r="AN480">
        <v>2</v>
      </c>
      <c r="AO480">
        <v>2</v>
      </c>
      <c r="AP480">
        <v>2</v>
      </c>
      <c r="AQ480">
        <v>3</v>
      </c>
      <c r="AR480">
        <v>2</v>
      </c>
      <c r="AS480">
        <v>3</v>
      </c>
      <c r="AT480">
        <v>2</v>
      </c>
      <c r="AU480">
        <v>3</v>
      </c>
      <c r="AV480">
        <v>1</v>
      </c>
      <c r="AW480">
        <v>6</v>
      </c>
      <c r="AX480">
        <v>10</v>
      </c>
      <c r="AY480">
        <v>11</v>
      </c>
      <c r="AZ480">
        <v>9</v>
      </c>
      <c r="BA480">
        <v>10</v>
      </c>
      <c r="BB480">
        <v>9</v>
      </c>
      <c r="BC480">
        <v>8</v>
      </c>
      <c r="BD480">
        <v>11</v>
      </c>
      <c r="BE480">
        <v>2</v>
      </c>
      <c r="BF480">
        <v>12</v>
      </c>
      <c r="BG480">
        <v>12</v>
      </c>
      <c r="BH480">
        <v>12</v>
      </c>
      <c r="BI480">
        <v>12</v>
      </c>
      <c r="BJ480">
        <v>12</v>
      </c>
      <c r="BK480">
        <v>1</v>
      </c>
      <c r="BL480">
        <v>5</v>
      </c>
      <c r="BM480">
        <v>4</v>
      </c>
      <c r="BN480">
        <v>2</v>
      </c>
      <c r="BO480">
        <v>4</v>
      </c>
      <c r="BP480">
        <v>1</v>
      </c>
      <c r="BX480">
        <v>2</v>
      </c>
      <c r="CF480">
        <v>18</v>
      </c>
      <c r="CH480">
        <f t="shared" si="49"/>
        <v>2</v>
      </c>
      <c r="CI480" s="1">
        <f t="shared" si="50"/>
        <v>4.2222222222222223</v>
      </c>
      <c r="CJ480">
        <f t="shared" si="51"/>
        <v>5</v>
      </c>
      <c r="CK480">
        <f t="shared" si="52"/>
        <v>1</v>
      </c>
      <c r="CL480" s="1">
        <f t="shared" si="53"/>
        <v>5.2222222222222223</v>
      </c>
      <c r="CM480" s="1">
        <f t="shared" si="54"/>
        <v>10.444444444444445</v>
      </c>
      <c r="CO480" t="str">
        <f>IF(H480&gt;Tolerances!$C$5, "High Sat", "Low Sat")</f>
        <v>High Sat</v>
      </c>
      <c r="CP480" t="str">
        <f>IF(CM480&lt;Tolerances!$D$5, "High EL", "Low EL")</f>
        <v>High EL</v>
      </c>
      <c r="CQ480" t="str">
        <f t="shared" si="55"/>
        <v>Loyalist</v>
      </c>
      <c r="CR480" t="b">
        <f>IF(AND(CM480&lt;Tolerances!$D$9,'Respondent data Original'!H147&gt;Tolerances!$C$9),"Enthusiast",IF(AND(CM480&gt;Tolerances!$D$10,'Respondent data Original'!H147&lt;Tolerances!$C$10),"Agitator"))</f>
        <v>0</v>
      </c>
    </row>
    <row r="481" spans="1:96">
      <c r="A481">
        <v>169</v>
      </c>
      <c r="B481" t="s">
        <v>70</v>
      </c>
      <c r="C481">
        <v>3</v>
      </c>
      <c r="D481">
        <v>2</v>
      </c>
      <c r="E481">
        <v>12</v>
      </c>
      <c r="F481">
        <v>2</v>
      </c>
      <c r="G481">
        <v>1</v>
      </c>
      <c r="H481">
        <v>10</v>
      </c>
      <c r="J481">
        <v>9</v>
      </c>
      <c r="L481">
        <v>7</v>
      </c>
      <c r="N481">
        <v>7</v>
      </c>
      <c r="P481">
        <v>3</v>
      </c>
      <c r="Q481">
        <v>1</v>
      </c>
      <c r="R481">
        <v>2</v>
      </c>
      <c r="S481">
        <v>2</v>
      </c>
      <c r="T481">
        <v>3</v>
      </c>
      <c r="U481">
        <v>2</v>
      </c>
      <c r="V481">
        <v>4</v>
      </c>
      <c r="W481">
        <v>5</v>
      </c>
      <c r="X481">
        <v>1</v>
      </c>
      <c r="Y481">
        <v>4</v>
      </c>
      <c r="Z481">
        <v>5</v>
      </c>
      <c r="AA481">
        <v>4</v>
      </c>
      <c r="AB481">
        <v>5</v>
      </c>
      <c r="AC481">
        <v>5</v>
      </c>
      <c r="AD481">
        <v>5</v>
      </c>
      <c r="AE481">
        <v>4</v>
      </c>
      <c r="AF481">
        <v>7</v>
      </c>
      <c r="AG481">
        <v>1</v>
      </c>
      <c r="AH481">
        <v>2</v>
      </c>
      <c r="AI481">
        <v>2</v>
      </c>
      <c r="AJ481">
        <v>3</v>
      </c>
      <c r="AK481">
        <v>3</v>
      </c>
      <c r="AL481">
        <v>3</v>
      </c>
      <c r="AN481">
        <v>2</v>
      </c>
      <c r="AO481">
        <v>4</v>
      </c>
      <c r="AP481">
        <v>4</v>
      </c>
      <c r="AQ481">
        <v>4</v>
      </c>
      <c r="AR481">
        <v>4</v>
      </c>
      <c r="AS481">
        <v>4</v>
      </c>
      <c r="AT481">
        <v>3</v>
      </c>
      <c r="AU481">
        <v>4</v>
      </c>
      <c r="AV481">
        <v>2</v>
      </c>
      <c r="AW481">
        <v>5</v>
      </c>
      <c r="AX481">
        <v>8</v>
      </c>
      <c r="AY481">
        <v>8</v>
      </c>
      <c r="AZ481">
        <v>6</v>
      </c>
      <c r="BA481">
        <v>8</v>
      </c>
      <c r="BB481">
        <v>6</v>
      </c>
      <c r="BC481">
        <v>3</v>
      </c>
      <c r="BD481">
        <v>11</v>
      </c>
      <c r="BE481">
        <v>1</v>
      </c>
      <c r="BF481">
        <v>12</v>
      </c>
      <c r="BG481">
        <v>12</v>
      </c>
      <c r="BH481">
        <v>12</v>
      </c>
      <c r="BI481">
        <v>12</v>
      </c>
      <c r="BJ481">
        <v>12</v>
      </c>
      <c r="BK481">
        <v>1</v>
      </c>
      <c r="BL481">
        <v>2</v>
      </c>
      <c r="BM481">
        <v>1</v>
      </c>
      <c r="BO481">
        <v>4</v>
      </c>
      <c r="BX481">
        <v>2</v>
      </c>
      <c r="CF481">
        <v>17</v>
      </c>
      <c r="CH481">
        <f t="shared" si="49"/>
        <v>2</v>
      </c>
      <c r="CI481" s="1">
        <f t="shared" si="50"/>
        <v>3.1111111111111112</v>
      </c>
      <c r="CJ481">
        <f t="shared" si="51"/>
        <v>2</v>
      </c>
      <c r="CK481">
        <f t="shared" si="52"/>
        <v>4</v>
      </c>
      <c r="CL481" s="1">
        <f t="shared" si="53"/>
        <v>7.1111111111111107</v>
      </c>
      <c r="CM481" s="1">
        <f t="shared" si="54"/>
        <v>14.222222222222221</v>
      </c>
      <c r="CO481" t="str">
        <f>IF(H481&gt;Tolerances!$C$5, "High Sat", "Low Sat")</f>
        <v>High Sat</v>
      </c>
      <c r="CP481" t="str">
        <f>IF(CM481&lt;Tolerances!$D$5, "High EL", "Low EL")</f>
        <v>Low EL</v>
      </c>
      <c r="CQ481" t="str">
        <f t="shared" si="55"/>
        <v>Mercenary</v>
      </c>
      <c r="CR481" t="b">
        <f>IF(AND(CM481&lt;Tolerances!$D$9,'Respondent data Original'!H150&gt;Tolerances!$C$9),"Enthusiast",IF(AND(CM481&gt;Tolerances!$D$10,'Respondent data Original'!H150&lt;Tolerances!$C$10),"Agitator"))</f>
        <v>0</v>
      </c>
    </row>
    <row r="482" spans="1:96">
      <c r="A482">
        <v>170</v>
      </c>
      <c r="B482" t="s">
        <v>70</v>
      </c>
      <c r="C482">
        <v>2</v>
      </c>
      <c r="D482">
        <v>2</v>
      </c>
      <c r="E482">
        <v>12</v>
      </c>
      <c r="F482">
        <v>2</v>
      </c>
      <c r="G482">
        <v>5</v>
      </c>
      <c r="H482">
        <v>10</v>
      </c>
      <c r="J482">
        <v>10</v>
      </c>
      <c r="L482">
        <v>9</v>
      </c>
      <c r="N482">
        <v>9</v>
      </c>
      <c r="P482">
        <v>6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3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2</v>
      </c>
      <c r="AD482">
        <v>2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2</v>
      </c>
      <c r="AN482">
        <v>2</v>
      </c>
      <c r="AO482">
        <v>1</v>
      </c>
      <c r="AP482">
        <v>1</v>
      </c>
      <c r="AQ482">
        <v>1</v>
      </c>
      <c r="AR482">
        <v>3</v>
      </c>
      <c r="AS482">
        <v>3</v>
      </c>
      <c r="AU482">
        <v>2</v>
      </c>
      <c r="AV482">
        <v>1</v>
      </c>
      <c r="AW482">
        <v>6</v>
      </c>
      <c r="AX482">
        <v>7</v>
      </c>
      <c r="AY482">
        <v>6</v>
      </c>
      <c r="AZ482">
        <v>7</v>
      </c>
      <c r="BA482">
        <v>9</v>
      </c>
      <c r="BB482">
        <v>3</v>
      </c>
      <c r="BC482">
        <v>9</v>
      </c>
      <c r="BD482">
        <v>8</v>
      </c>
      <c r="BE482">
        <v>2</v>
      </c>
      <c r="BF482">
        <v>12</v>
      </c>
      <c r="BG482">
        <v>5</v>
      </c>
      <c r="BH482">
        <v>12</v>
      </c>
      <c r="BI482">
        <v>12</v>
      </c>
      <c r="BJ482">
        <v>12</v>
      </c>
      <c r="BK482">
        <v>2</v>
      </c>
      <c r="BL482">
        <v>3</v>
      </c>
      <c r="BM482">
        <v>2</v>
      </c>
      <c r="BN482">
        <v>1</v>
      </c>
      <c r="BO482">
        <v>2</v>
      </c>
      <c r="BP482">
        <v>5</v>
      </c>
      <c r="BQ482">
        <v>9</v>
      </c>
      <c r="BX482">
        <v>2</v>
      </c>
      <c r="CF482">
        <v>17</v>
      </c>
      <c r="CH482">
        <f t="shared" si="49"/>
        <v>2</v>
      </c>
      <c r="CI482" s="1">
        <f t="shared" si="50"/>
        <v>3.1666666666666665</v>
      </c>
      <c r="CJ482">
        <f t="shared" si="51"/>
        <v>3</v>
      </c>
      <c r="CK482">
        <f t="shared" si="52"/>
        <v>3</v>
      </c>
      <c r="CL482" s="1">
        <f t="shared" si="53"/>
        <v>6.1666666666666661</v>
      </c>
      <c r="CM482" s="1">
        <f t="shared" si="54"/>
        <v>12.333333333333332</v>
      </c>
      <c r="CO482" t="str">
        <f>IF(H482&gt;Tolerances!$C$5, "High Sat", "Low Sat")</f>
        <v>High Sat</v>
      </c>
      <c r="CP482" t="str">
        <f>IF(CM482&lt;Tolerances!$D$5, "High EL", "Low EL")</f>
        <v>Low EL</v>
      </c>
      <c r="CQ482" t="str">
        <f t="shared" si="55"/>
        <v>Mercenary</v>
      </c>
      <c r="CR482" t="b">
        <f>IF(AND(CM482&lt;Tolerances!$D$9,'Respondent data Original'!H151&gt;Tolerances!$C$9),"Enthusiast",IF(AND(CM482&gt;Tolerances!$D$10,'Respondent data Original'!H151&lt;Tolerances!$C$10),"Agitator"))</f>
        <v>0</v>
      </c>
    </row>
    <row r="483" spans="1:96">
      <c r="A483">
        <v>171</v>
      </c>
      <c r="B483" t="s">
        <v>70</v>
      </c>
      <c r="C483">
        <v>5</v>
      </c>
      <c r="D483">
        <v>2</v>
      </c>
      <c r="E483">
        <v>12</v>
      </c>
      <c r="F483">
        <v>1</v>
      </c>
      <c r="G483">
        <v>1</v>
      </c>
      <c r="H483">
        <v>10</v>
      </c>
      <c r="J483">
        <v>11</v>
      </c>
      <c r="L483">
        <v>11</v>
      </c>
      <c r="N483">
        <v>8</v>
      </c>
      <c r="P483">
        <v>6</v>
      </c>
      <c r="S483">
        <v>1</v>
      </c>
      <c r="U483">
        <v>4</v>
      </c>
      <c r="V483">
        <v>1</v>
      </c>
      <c r="X483">
        <v>1</v>
      </c>
      <c r="Y483">
        <v>3</v>
      </c>
      <c r="Z483">
        <v>1</v>
      </c>
      <c r="AA483">
        <v>1</v>
      </c>
      <c r="AB483">
        <v>1</v>
      </c>
      <c r="AC483">
        <v>3</v>
      </c>
      <c r="AD483">
        <v>3</v>
      </c>
      <c r="AF483">
        <v>11</v>
      </c>
      <c r="AI483">
        <v>1</v>
      </c>
      <c r="AL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2</v>
      </c>
      <c r="AU483">
        <v>1</v>
      </c>
      <c r="AV483">
        <v>1</v>
      </c>
      <c r="AW483">
        <v>6</v>
      </c>
      <c r="AX483">
        <v>10</v>
      </c>
      <c r="AY483">
        <v>6</v>
      </c>
      <c r="AZ483">
        <v>6</v>
      </c>
      <c r="BA483">
        <v>6</v>
      </c>
      <c r="BB483">
        <v>1</v>
      </c>
      <c r="BC483">
        <v>1</v>
      </c>
      <c r="BD483">
        <v>11</v>
      </c>
      <c r="BE483">
        <v>6</v>
      </c>
      <c r="BF483">
        <v>12</v>
      </c>
      <c r="BG483">
        <v>12</v>
      </c>
      <c r="BH483">
        <v>1</v>
      </c>
      <c r="BI483">
        <v>12</v>
      </c>
      <c r="BJ483">
        <v>12</v>
      </c>
      <c r="BK483">
        <v>1</v>
      </c>
      <c r="BN483">
        <v>5</v>
      </c>
      <c r="BO483">
        <v>10</v>
      </c>
      <c r="BX483">
        <v>1</v>
      </c>
      <c r="BY483">
        <v>5</v>
      </c>
      <c r="CF483">
        <v>21</v>
      </c>
      <c r="CH483">
        <f t="shared" si="49"/>
        <v>1</v>
      </c>
      <c r="CI483" s="1">
        <f t="shared" si="50"/>
        <v>2.9444444444444446</v>
      </c>
      <c r="CJ483">
        <f t="shared" si="51"/>
        <v>0</v>
      </c>
      <c r="CK483">
        <f t="shared" si="52"/>
        <v>5</v>
      </c>
      <c r="CL483" s="1">
        <f t="shared" si="53"/>
        <v>7.9444444444444446</v>
      </c>
      <c r="CM483" s="1">
        <f t="shared" si="54"/>
        <v>7.9444444444444446</v>
      </c>
      <c r="CO483" t="str">
        <f>IF(H483&gt;Tolerances!$C$5, "High Sat", "Low Sat")</f>
        <v>High Sat</v>
      </c>
      <c r="CP483" t="str">
        <f>IF(CM483&lt;Tolerances!$D$5, "High EL", "Low EL")</f>
        <v>High EL</v>
      </c>
      <c r="CQ483" t="str">
        <f t="shared" si="55"/>
        <v>Loyalist</v>
      </c>
      <c r="CR483" t="b">
        <f>IF(AND(CM483&lt;Tolerances!$D$9,'Respondent data Original'!H152&gt;Tolerances!$C$9),"Enthusiast",IF(AND(CM483&gt;Tolerances!$D$10,'Respondent data Original'!H152&lt;Tolerances!$C$10),"Agitator"))</f>
        <v>0</v>
      </c>
    </row>
    <row r="484" spans="1:96">
      <c r="A484">
        <v>172</v>
      </c>
      <c r="B484" t="s">
        <v>70</v>
      </c>
      <c r="C484">
        <v>3</v>
      </c>
      <c r="D484">
        <v>1</v>
      </c>
      <c r="E484">
        <v>12</v>
      </c>
      <c r="F484">
        <v>1</v>
      </c>
      <c r="G484">
        <v>1</v>
      </c>
      <c r="H484">
        <v>9</v>
      </c>
      <c r="J484">
        <v>9</v>
      </c>
      <c r="L484">
        <v>9</v>
      </c>
      <c r="N484">
        <v>9</v>
      </c>
      <c r="P484">
        <v>2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11</v>
      </c>
      <c r="AG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2</v>
      </c>
      <c r="BL484">
        <v>3</v>
      </c>
      <c r="BM484">
        <v>3</v>
      </c>
      <c r="BN484">
        <v>3</v>
      </c>
      <c r="BO484">
        <v>10</v>
      </c>
      <c r="BX484">
        <v>1</v>
      </c>
      <c r="BY484">
        <v>3</v>
      </c>
      <c r="CF484">
        <v>13</v>
      </c>
      <c r="CH484">
        <f t="shared" si="49"/>
        <v>1</v>
      </c>
      <c r="CI484" s="1">
        <f t="shared" si="50"/>
        <v>0.5</v>
      </c>
      <c r="CJ484">
        <f t="shared" si="51"/>
        <v>3</v>
      </c>
      <c r="CK484">
        <f t="shared" si="52"/>
        <v>3</v>
      </c>
      <c r="CL484" s="1">
        <f t="shared" si="53"/>
        <v>3.5</v>
      </c>
      <c r="CM484" s="1">
        <f t="shared" si="54"/>
        <v>3.5</v>
      </c>
      <c r="CO484" t="str">
        <f>IF(H484&gt;Tolerances!$C$5, "High Sat", "Low Sat")</f>
        <v>High Sat</v>
      </c>
      <c r="CP484" t="str">
        <f>IF(CM484&lt;Tolerances!$D$5, "High EL", "Low EL")</f>
        <v>High EL</v>
      </c>
      <c r="CQ484" t="str">
        <f t="shared" si="55"/>
        <v>Loyalist</v>
      </c>
      <c r="CR484" t="str">
        <f>IF(AND(CM484&lt;Tolerances!$D$9,'Respondent data Original'!H153&gt;Tolerances!$C$9),"Enthusiast",IF(AND(CM484&gt;Tolerances!$D$10,'Respondent data Original'!H153&lt;Tolerances!$C$10),"Agitator"))</f>
        <v>Enthusiast</v>
      </c>
    </row>
    <row r="485" spans="1:96">
      <c r="A485">
        <v>179</v>
      </c>
      <c r="B485" t="s">
        <v>70</v>
      </c>
      <c r="C485">
        <v>3</v>
      </c>
      <c r="D485">
        <v>2</v>
      </c>
      <c r="E485">
        <v>12</v>
      </c>
      <c r="F485">
        <v>2</v>
      </c>
      <c r="G485">
        <v>3</v>
      </c>
      <c r="H485">
        <v>11</v>
      </c>
      <c r="J485">
        <v>9</v>
      </c>
      <c r="L485">
        <v>9</v>
      </c>
      <c r="N485">
        <v>10</v>
      </c>
      <c r="P485">
        <v>4</v>
      </c>
      <c r="Q485">
        <v>1</v>
      </c>
      <c r="R485">
        <v>3</v>
      </c>
      <c r="S485">
        <v>1</v>
      </c>
      <c r="T485">
        <v>1</v>
      </c>
      <c r="U485">
        <v>2</v>
      </c>
      <c r="V485">
        <v>1</v>
      </c>
      <c r="W485">
        <v>3</v>
      </c>
      <c r="X485">
        <v>1</v>
      </c>
      <c r="Y485">
        <v>2</v>
      </c>
      <c r="Z485">
        <v>2</v>
      </c>
      <c r="AA485">
        <v>2</v>
      </c>
      <c r="AB485">
        <v>2</v>
      </c>
      <c r="AC485">
        <v>3</v>
      </c>
      <c r="AD485">
        <v>3</v>
      </c>
      <c r="AE485">
        <v>2</v>
      </c>
      <c r="AF485">
        <v>5</v>
      </c>
      <c r="AG485">
        <v>2</v>
      </c>
      <c r="AH485">
        <v>2</v>
      </c>
      <c r="AI485">
        <v>2</v>
      </c>
      <c r="AJ485">
        <v>2</v>
      </c>
      <c r="AK485">
        <v>2</v>
      </c>
      <c r="AL485">
        <v>2</v>
      </c>
      <c r="AM485">
        <v>3</v>
      </c>
      <c r="AN485">
        <v>1</v>
      </c>
      <c r="AO485">
        <v>2</v>
      </c>
      <c r="AP485">
        <v>2</v>
      </c>
      <c r="AQ485">
        <v>2</v>
      </c>
      <c r="AR485">
        <v>2</v>
      </c>
      <c r="AS485">
        <v>3</v>
      </c>
      <c r="AT485">
        <v>3</v>
      </c>
      <c r="AU485">
        <v>3</v>
      </c>
      <c r="AV485">
        <v>1</v>
      </c>
      <c r="AW485">
        <v>6</v>
      </c>
      <c r="AX485">
        <v>6</v>
      </c>
      <c r="AY485">
        <v>4</v>
      </c>
      <c r="AZ485">
        <v>6</v>
      </c>
      <c r="BA485">
        <v>8</v>
      </c>
      <c r="BB485">
        <v>4</v>
      </c>
      <c r="BC485">
        <v>3</v>
      </c>
      <c r="BD485">
        <v>6</v>
      </c>
      <c r="BE485">
        <v>3</v>
      </c>
      <c r="BF485">
        <v>1</v>
      </c>
      <c r="BG485">
        <v>1</v>
      </c>
      <c r="BH485">
        <v>4</v>
      </c>
      <c r="BI485">
        <v>12</v>
      </c>
      <c r="BJ485">
        <v>12</v>
      </c>
      <c r="BK485">
        <v>1</v>
      </c>
      <c r="BL485">
        <v>3</v>
      </c>
      <c r="BM485">
        <v>3</v>
      </c>
      <c r="BN485">
        <v>3</v>
      </c>
      <c r="BO485">
        <v>5</v>
      </c>
      <c r="BP485">
        <v>2</v>
      </c>
      <c r="BX485">
        <v>1</v>
      </c>
      <c r="BY485">
        <v>6</v>
      </c>
      <c r="CF485">
        <v>15</v>
      </c>
      <c r="CH485">
        <f t="shared" si="49"/>
        <v>1</v>
      </c>
      <c r="CI485" s="1">
        <f t="shared" si="50"/>
        <v>2.5555555555555554</v>
      </c>
      <c r="CJ485">
        <f t="shared" si="51"/>
        <v>3</v>
      </c>
      <c r="CK485">
        <f t="shared" si="52"/>
        <v>3</v>
      </c>
      <c r="CL485" s="1">
        <f t="shared" si="53"/>
        <v>5.5555555555555554</v>
      </c>
      <c r="CM485" s="1">
        <f t="shared" si="54"/>
        <v>5.5555555555555554</v>
      </c>
      <c r="CO485" t="str">
        <f>IF(H485&gt;Tolerances!$C$5, "High Sat", "Low Sat")</f>
        <v>High Sat</v>
      </c>
      <c r="CP485" t="str">
        <f>IF(CM485&lt;Tolerances!$D$5, "High EL", "Low EL")</f>
        <v>High EL</v>
      </c>
      <c r="CQ485" t="str">
        <f t="shared" si="55"/>
        <v>Loyalist</v>
      </c>
      <c r="CR485" t="b">
        <f>IF(AND(CM485&lt;Tolerances!$D$9,'Respondent data Original'!H160&gt;Tolerances!$C$9),"Enthusiast",IF(AND(CM485&gt;Tolerances!$D$10,'Respondent data Original'!H160&lt;Tolerances!$C$10),"Agitator"))</f>
        <v>0</v>
      </c>
    </row>
    <row r="486" spans="1:96">
      <c r="A486">
        <v>189</v>
      </c>
      <c r="B486" t="s">
        <v>70</v>
      </c>
      <c r="C486">
        <v>2</v>
      </c>
      <c r="D486">
        <v>2</v>
      </c>
      <c r="E486">
        <v>12</v>
      </c>
      <c r="F486">
        <v>2</v>
      </c>
      <c r="G486">
        <v>5</v>
      </c>
      <c r="H486">
        <v>6</v>
      </c>
      <c r="J486">
        <v>6</v>
      </c>
      <c r="L486">
        <v>6</v>
      </c>
      <c r="N486">
        <v>7</v>
      </c>
      <c r="P486">
        <v>6</v>
      </c>
      <c r="Q486">
        <v>2</v>
      </c>
      <c r="R486">
        <v>1</v>
      </c>
      <c r="S486">
        <v>1</v>
      </c>
      <c r="T486">
        <v>2</v>
      </c>
      <c r="U486">
        <v>2</v>
      </c>
      <c r="V486">
        <v>2</v>
      </c>
      <c r="W486">
        <v>1</v>
      </c>
      <c r="X486">
        <v>1</v>
      </c>
      <c r="Y486">
        <v>2</v>
      </c>
      <c r="Z486">
        <v>1</v>
      </c>
      <c r="AA486">
        <v>1</v>
      </c>
      <c r="AB486">
        <v>1</v>
      </c>
      <c r="AC486">
        <v>1</v>
      </c>
      <c r="AD486">
        <v>2</v>
      </c>
      <c r="AE486">
        <v>2</v>
      </c>
      <c r="AF486">
        <v>1</v>
      </c>
      <c r="AG486">
        <v>3</v>
      </c>
      <c r="AH486">
        <v>2</v>
      </c>
      <c r="AI486">
        <v>5</v>
      </c>
      <c r="AJ486">
        <v>2</v>
      </c>
      <c r="AK486">
        <v>4</v>
      </c>
      <c r="AL486">
        <v>3</v>
      </c>
      <c r="AM486">
        <v>4</v>
      </c>
      <c r="AN486">
        <v>4</v>
      </c>
      <c r="AO486">
        <v>2</v>
      </c>
      <c r="AP486">
        <v>3</v>
      </c>
      <c r="AQ486">
        <v>3</v>
      </c>
      <c r="AR486">
        <v>2</v>
      </c>
      <c r="AS486">
        <v>3</v>
      </c>
      <c r="AT486">
        <v>4</v>
      </c>
      <c r="AU486">
        <v>3</v>
      </c>
      <c r="AV486">
        <v>2</v>
      </c>
      <c r="AW486">
        <v>6</v>
      </c>
      <c r="AX486">
        <v>11</v>
      </c>
      <c r="AY486">
        <v>6</v>
      </c>
      <c r="AZ486">
        <v>8</v>
      </c>
      <c r="BA486">
        <v>6</v>
      </c>
      <c r="BB486">
        <v>6</v>
      </c>
      <c r="BC486">
        <v>1</v>
      </c>
      <c r="BD486">
        <v>11</v>
      </c>
      <c r="BE486">
        <v>1</v>
      </c>
      <c r="BF486">
        <v>11</v>
      </c>
      <c r="BG486">
        <v>11</v>
      </c>
      <c r="BH486">
        <v>11</v>
      </c>
      <c r="BI486">
        <v>11</v>
      </c>
      <c r="BJ486">
        <v>11</v>
      </c>
      <c r="BK486">
        <v>1</v>
      </c>
      <c r="BL486">
        <v>3</v>
      </c>
      <c r="BM486">
        <v>4</v>
      </c>
      <c r="BN486">
        <v>2</v>
      </c>
      <c r="BO486">
        <v>7</v>
      </c>
      <c r="BP486">
        <v>3</v>
      </c>
      <c r="BQ486">
        <v>6</v>
      </c>
      <c r="BR486">
        <v>5</v>
      </c>
      <c r="BS486">
        <v>2</v>
      </c>
      <c r="BT486">
        <v>4</v>
      </c>
      <c r="BX486">
        <v>3</v>
      </c>
      <c r="CF486">
        <v>21</v>
      </c>
      <c r="CH486">
        <f t="shared" si="49"/>
        <v>3</v>
      </c>
      <c r="CI486" s="1">
        <f t="shared" si="50"/>
        <v>3.1111111111111112</v>
      </c>
      <c r="CJ486">
        <f t="shared" si="51"/>
        <v>3</v>
      </c>
      <c r="CK486">
        <f t="shared" si="52"/>
        <v>3</v>
      </c>
      <c r="CL486" s="1">
        <f t="shared" si="53"/>
        <v>6.1111111111111107</v>
      </c>
      <c r="CM486" s="1">
        <f t="shared" si="54"/>
        <v>18.333333333333332</v>
      </c>
      <c r="CO486" t="str">
        <f>IF(H486&gt;Tolerances!$C$5, "High Sat", "Low Sat")</f>
        <v>Low Sat</v>
      </c>
      <c r="CP486" t="str">
        <f>IF(CM486&lt;Tolerances!$D$5, "High EL", "Low EL")</f>
        <v>Low EL</v>
      </c>
      <c r="CQ486" t="str">
        <f t="shared" si="55"/>
        <v>Defector</v>
      </c>
      <c r="CR486" t="b">
        <f>IF(AND(CM486&lt;Tolerances!$D$9,'Respondent data Original'!H170&gt;Tolerances!$C$9),"Enthusiast",IF(AND(CM486&gt;Tolerances!$D$10,'Respondent data Original'!H170&lt;Tolerances!$C$10),"Agitator"))</f>
        <v>0</v>
      </c>
    </row>
    <row r="487" spans="1:96">
      <c r="A487">
        <v>191</v>
      </c>
      <c r="B487" t="s">
        <v>70</v>
      </c>
      <c r="C487">
        <v>2</v>
      </c>
      <c r="D487">
        <v>2</v>
      </c>
      <c r="E487">
        <v>12</v>
      </c>
      <c r="F487">
        <v>2</v>
      </c>
      <c r="G487">
        <v>2</v>
      </c>
      <c r="H487">
        <v>9</v>
      </c>
      <c r="J487">
        <v>7</v>
      </c>
      <c r="L487">
        <v>7</v>
      </c>
      <c r="N487">
        <v>8</v>
      </c>
      <c r="P487">
        <v>6</v>
      </c>
      <c r="Q487">
        <v>2</v>
      </c>
      <c r="R487">
        <v>2</v>
      </c>
      <c r="S487">
        <v>2</v>
      </c>
      <c r="T487">
        <v>2</v>
      </c>
      <c r="U487">
        <v>3</v>
      </c>
      <c r="V487">
        <v>3</v>
      </c>
      <c r="W487">
        <v>3</v>
      </c>
      <c r="X487">
        <v>2</v>
      </c>
      <c r="Y487">
        <v>3</v>
      </c>
      <c r="Z487">
        <v>3</v>
      </c>
      <c r="AA487">
        <v>3</v>
      </c>
      <c r="AB487">
        <v>2</v>
      </c>
      <c r="AC487">
        <v>3</v>
      </c>
      <c r="AD487">
        <v>3</v>
      </c>
      <c r="AE487">
        <v>3</v>
      </c>
      <c r="AF487">
        <v>1</v>
      </c>
      <c r="AG487">
        <v>3</v>
      </c>
      <c r="AH487">
        <v>3</v>
      </c>
      <c r="AI487">
        <v>3</v>
      </c>
      <c r="AJ487">
        <v>3</v>
      </c>
      <c r="AK487">
        <v>3</v>
      </c>
      <c r="AL487">
        <v>3</v>
      </c>
      <c r="AM487">
        <v>3</v>
      </c>
      <c r="AN487">
        <v>3</v>
      </c>
      <c r="AO487">
        <v>3</v>
      </c>
      <c r="AP487">
        <v>3</v>
      </c>
      <c r="AQ487">
        <v>3</v>
      </c>
      <c r="AR487">
        <v>3</v>
      </c>
      <c r="AS487">
        <v>3</v>
      </c>
      <c r="AT487">
        <v>3</v>
      </c>
      <c r="AU487">
        <v>3</v>
      </c>
      <c r="AV487">
        <v>1</v>
      </c>
      <c r="AW487">
        <v>6</v>
      </c>
      <c r="AX487">
        <v>6</v>
      </c>
      <c r="AY487">
        <v>6</v>
      </c>
      <c r="AZ487">
        <v>6</v>
      </c>
      <c r="BA487">
        <v>6</v>
      </c>
      <c r="BB487">
        <v>6</v>
      </c>
      <c r="BC487">
        <v>6</v>
      </c>
      <c r="BD487">
        <v>6</v>
      </c>
      <c r="BE487">
        <v>6</v>
      </c>
      <c r="BF487">
        <v>12</v>
      </c>
      <c r="BG487">
        <v>12</v>
      </c>
      <c r="BH487">
        <v>12</v>
      </c>
      <c r="BI487">
        <v>12</v>
      </c>
      <c r="BJ487">
        <v>12</v>
      </c>
      <c r="BK487">
        <v>1</v>
      </c>
      <c r="BL487">
        <v>2</v>
      </c>
      <c r="BM487">
        <v>1</v>
      </c>
      <c r="BO487">
        <v>2</v>
      </c>
      <c r="BX487">
        <v>2</v>
      </c>
      <c r="CF487">
        <v>17</v>
      </c>
      <c r="CH487">
        <f t="shared" si="49"/>
        <v>2</v>
      </c>
      <c r="CI487" s="1">
        <f t="shared" si="50"/>
        <v>3</v>
      </c>
      <c r="CJ487">
        <f t="shared" si="51"/>
        <v>2</v>
      </c>
      <c r="CK487">
        <f t="shared" si="52"/>
        <v>4</v>
      </c>
      <c r="CL487" s="1">
        <f t="shared" si="53"/>
        <v>7</v>
      </c>
      <c r="CM487" s="1">
        <f t="shared" si="54"/>
        <v>14</v>
      </c>
      <c r="CO487" t="str">
        <f>IF(H487&gt;Tolerances!$C$5, "High Sat", "Low Sat")</f>
        <v>High Sat</v>
      </c>
      <c r="CP487" t="str">
        <f>IF(CM487&lt;Tolerances!$D$5, "High EL", "Low EL")</f>
        <v>Low EL</v>
      </c>
      <c r="CQ487" t="str">
        <f t="shared" si="55"/>
        <v>Mercenary</v>
      </c>
      <c r="CR487" t="b">
        <f>IF(AND(CM487&lt;Tolerances!$D$9,'Respondent data Original'!H172&gt;Tolerances!$C$9),"Enthusiast",IF(AND(CM487&gt;Tolerances!$D$10,'Respondent data Original'!H172&lt;Tolerances!$C$10),"Agitator"))</f>
        <v>0</v>
      </c>
    </row>
    <row r="488" spans="1:96">
      <c r="A488">
        <v>194</v>
      </c>
      <c r="B488" t="s">
        <v>70</v>
      </c>
      <c r="C488">
        <v>1</v>
      </c>
      <c r="D488">
        <v>2</v>
      </c>
      <c r="E488">
        <v>12</v>
      </c>
      <c r="F488">
        <v>2</v>
      </c>
      <c r="G488">
        <v>4</v>
      </c>
      <c r="H488">
        <v>7</v>
      </c>
      <c r="J488">
        <v>7</v>
      </c>
      <c r="L488">
        <v>6</v>
      </c>
      <c r="O488">
        <v>1</v>
      </c>
      <c r="P488">
        <v>5</v>
      </c>
      <c r="Q488">
        <v>2</v>
      </c>
      <c r="R488">
        <v>3</v>
      </c>
      <c r="S488">
        <v>2</v>
      </c>
      <c r="T488">
        <v>2</v>
      </c>
      <c r="U488">
        <v>2</v>
      </c>
      <c r="V488">
        <v>1</v>
      </c>
      <c r="W488">
        <v>1</v>
      </c>
      <c r="X488">
        <v>2</v>
      </c>
      <c r="Y488">
        <v>3</v>
      </c>
      <c r="Z488">
        <v>3</v>
      </c>
      <c r="AA488">
        <v>1</v>
      </c>
      <c r="AB488">
        <v>1</v>
      </c>
      <c r="AC488">
        <v>3</v>
      </c>
      <c r="AD488">
        <v>3</v>
      </c>
      <c r="AE488">
        <v>2</v>
      </c>
      <c r="AF488">
        <v>8</v>
      </c>
      <c r="AG488">
        <v>2</v>
      </c>
      <c r="AH488">
        <v>5</v>
      </c>
      <c r="AI488">
        <v>3</v>
      </c>
      <c r="AJ488">
        <v>1</v>
      </c>
      <c r="AK488">
        <v>4</v>
      </c>
      <c r="AL488">
        <v>5</v>
      </c>
      <c r="AM488">
        <v>5</v>
      </c>
      <c r="AN488">
        <v>3</v>
      </c>
      <c r="AO488">
        <v>2</v>
      </c>
      <c r="AP488">
        <v>3</v>
      </c>
      <c r="AQ488">
        <v>3</v>
      </c>
      <c r="AR488">
        <v>4</v>
      </c>
      <c r="AS488">
        <v>2</v>
      </c>
      <c r="AT488">
        <v>4</v>
      </c>
      <c r="AU488">
        <v>3</v>
      </c>
      <c r="AV488">
        <v>1</v>
      </c>
      <c r="AW488">
        <v>9</v>
      </c>
      <c r="AX488">
        <v>11</v>
      </c>
      <c r="AY488">
        <v>10</v>
      </c>
      <c r="AZ488">
        <v>8</v>
      </c>
      <c r="BA488">
        <v>9</v>
      </c>
      <c r="BB488">
        <v>8</v>
      </c>
      <c r="BC488">
        <v>8</v>
      </c>
      <c r="BD488">
        <v>11</v>
      </c>
      <c r="BE488">
        <v>1</v>
      </c>
      <c r="BF488">
        <v>11</v>
      </c>
      <c r="BG488">
        <v>4</v>
      </c>
      <c r="BH488">
        <v>4</v>
      </c>
      <c r="BI488">
        <v>12</v>
      </c>
      <c r="BJ488">
        <v>12</v>
      </c>
      <c r="BK488">
        <v>6</v>
      </c>
      <c r="BL488">
        <v>3</v>
      </c>
      <c r="BM488">
        <v>2</v>
      </c>
      <c r="BN488">
        <v>1</v>
      </c>
      <c r="BO488">
        <v>4</v>
      </c>
      <c r="BP488">
        <v>6</v>
      </c>
      <c r="BQ488">
        <v>5</v>
      </c>
      <c r="BR488">
        <v>7</v>
      </c>
      <c r="BX488">
        <v>2</v>
      </c>
      <c r="CF488">
        <v>17</v>
      </c>
      <c r="CH488">
        <f t="shared" si="49"/>
        <v>2</v>
      </c>
      <c r="CI488" s="1">
        <f t="shared" si="50"/>
        <v>4.166666666666667</v>
      </c>
      <c r="CJ488">
        <f t="shared" si="51"/>
        <v>3</v>
      </c>
      <c r="CK488">
        <f t="shared" si="52"/>
        <v>3</v>
      </c>
      <c r="CL488" s="1">
        <f t="shared" si="53"/>
        <v>7.166666666666667</v>
      </c>
      <c r="CM488" s="1">
        <f t="shared" si="54"/>
        <v>14.333333333333334</v>
      </c>
      <c r="CO488" t="str">
        <f>IF(H488&gt;Tolerances!$C$5, "High Sat", "Low Sat")</f>
        <v>Low Sat</v>
      </c>
      <c r="CP488" t="str">
        <f>IF(CM488&lt;Tolerances!$D$5, "High EL", "Low EL")</f>
        <v>Low EL</v>
      </c>
      <c r="CQ488" t="str">
        <f t="shared" si="55"/>
        <v>Defector</v>
      </c>
      <c r="CR488" t="b">
        <f>IF(AND(CM488&lt;Tolerances!$D$9,'Respondent data Original'!H175&gt;Tolerances!$C$9),"Enthusiast",IF(AND(CM488&gt;Tolerances!$D$10,'Respondent data Original'!H175&lt;Tolerances!$C$10),"Agitator"))</f>
        <v>0</v>
      </c>
    </row>
    <row r="489" spans="1:96">
      <c r="A489">
        <v>199</v>
      </c>
      <c r="B489" t="s">
        <v>70</v>
      </c>
      <c r="C489">
        <v>4</v>
      </c>
      <c r="D489">
        <v>1</v>
      </c>
      <c r="E489">
        <v>12</v>
      </c>
      <c r="F489">
        <v>2</v>
      </c>
      <c r="G489">
        <v>3</v>
      </c>
      <c r="H489">
        <v>10</v>
      </c>
      <c r="J489">
        <v>10</v>
      </c>
      <c r="L489">
        <v>10</v>
      </c>
      <c r="N489">
        <v>10</v>
      </c>
      <c r="P489">
        <v>5</v>
      </c>
      <c r="Q489">
        <v>2</v>
      </c>
      <c r="R489">
        <v>3</v>
      </c>
      <c r="S489">
        <v>2</v>
      </c>
      <c r="T489">
        <v>2</v>
      </c>
      <c r="U489">
        <v>2</v>
      </c>
      <c r="V489">
        <v>2</v>
      </c>
      <c r="W489">
        <v>2</v>
      </c>
      <c r="X489">
        <v>2</v>
      </c>
      <c r="Y489">
        <v>2</v>
      </c>
      <c r="Z489">
        <v>2</v>
      </c>
      <c r="AA489">
        <v>2</v>
      </c>
      <c r="AB489">
        <v>2</v>
      </c>
      <c r="AC489">
        <v>2</v>
      </c>
      <c r="AD489">
        <v>2</v>
      </c>
      <c r="AE489">
        <v>3</v>
      </c>
      <c r="AF489">
        <v>11</v>
      </c>
      <c r="AG489">
        <v>2</v>
      </c>
      <c r="AH489">
        <v>2</v>
      </c>
      <c r="AI489">
        <v>2</v>
      </c>
      <c r="AJ489">
        <v>2</v>
      </c>
      <c r="AK489">
        <v>2</v>
      </c>
      <c r="AL489">
        <v>2</v>
      </c>
      <c r="AM489">
        <v>3</v>
      </c>
      <c r="AN489">
        <v>2</v>
      </c>
      <c r="AO489">
        <v>2</v>
      </c>
      <c r="AP489">
        <v>2</v>
      </c>
      <c r="AQ489">
        <v>2</v>
      </c>
      <c r="AR489">
        <v>2</v>
      </c>
      <c r="AS489">
        <v>2</v>
      </c>
      <c r="AT489">
        <v>2</v>
      </c>
      <c r="AU489">
        <v>2</v>
      </c>
      <c r="AV489">
        <v>1</v>
      </c>
      <c r="AW489">
        <v>6</v>
      </c>
      <c r="AX489">
        <v>8</v>
      </c>
      <c r="AY489">
        <v>2</v>
      </c>
      <c r="AZ489">
        <v>7</v>
      </c>
      <c r="BA489">
        <v>10</v>
      </c>
      <c r="BB489">
        <v>1</v>
      </c>
      <c r="BC489">
        <v>2</v>
      </c>
      <c r="BD489">
        <v>8</v>
      </c>
      <c r="BE489">
        <v>10</v>
      </c>
      <c r="BF489">
        <v>12</v>
      </c>
      <c r="BG489">
        <v>2</v>
      </c>
      <c r="BH489">
        <v>12</v>
      </c>
      <c r="BI489">
        <v>12</v>
      </c>
      <c r="BJ489">
        <v>12</v>
      </c>
      <c r="BK489">
        <v>1</v>
      </c>
      <c r="BL489">
        <v>5</v>
      </c>
      <c r="BM489">
        <v>5</v>
      </c>
      <c r="BN489">
        <v>5</v>
      </c>
      <c r="BO489">
        <v>10</v>
      </c>
      <c r="BX489">
        <v>1</v>
      </c>
      <c r="BY489">
        <v>5</v>
      </c>
      <c r="BZ489">
        <v>6</v>
      </c>
      <c r="CA489">
        <v>3</v>
      </c>
      <c r="CB489">
        <v>4</v>
      </c>
      <c r="CF489">
        <v>11</v>
      </c>
      <c r="CH489">
        <f t="shared" si="49"/>
        <v>1</v>
      </c>
      <c r="CI489" s="1">
        <f t="shared" si="50"/>
        <v>3</v>
      </c>
      <c r="CJ489">
        <f t="shared" si="51"/>
        <v>5</v>
      </c>
      <c r="CK489">
        <f t="shared" si="52"/>
        <v>1</v>
      </c>
      <c r="CL489" s="1">
        <f t="shared" si="53"/>
        <v>4</v>
      </c>
      <c r="CM489" s="1">
        <f t="shared" si="54"/>
        <v>4</v>
      </c>
      <c r="CO489" t="str">
        <f>IF(H489&gt;Tolerances!$C$5, "High Sat", "Low Sat")</f>
        <v>High Sat</v>
      </c>
      <c r="CP489" t="str">
        <f>IF(CM489&lt;Tolerances!$D$5, "High EL", "Low EL")</f>
        <v>High EL</v>
      </c>
      <c r="CQ489" t="str">
        <f t="shared" si="55"/>
        <v>Loyalist</v>
      </c>
      <c r="CR489" t="b">
        <f>IF(AND(CM489&lt;Tolerances!$D$9,'Respondent data Original'!H180&gt;Tolerances!$C$9),"Enthusiast",IF(AND(CM489&gt;Tolerances!$D$10,'Respondent data Original'!H180&lt;Tolerances!$C$10),"Agitator"))</f>
        <v>0</v>
      </c>
    </row>
    <row r="490" spans="1:96">
      <c r="A490">
        <v>202</v>
      </c>
      <c r="B490" t="s">
        <v>70</v>
      </c>
      <c r="C490">
        <v>3</v>
      </c>
      <c r="D490">
        <v>1</v>
      </c>
      <c r="E490">
        <v>12</v>
      </c>
      <c r="F490">
        <v>2</v>
      </c>
      <c r="G490">
        <v>4</v>
      </c>
      <c r="H490">
        <v>8</v>
      </c>
      <c r="J490">
        <v>8</v>
      </c>
      <c r="L490">
        <v>8</v>
      </c>
      <c r="N490">
        <v>8</v>
      </c>
      <c r="P490">
        <v>2</v>
      </c>
      <c r="Q490">
        <v>1</v>
      </c>
      <c r="R490">
        <v>1</v>
      </c>
      <c r="S490">
        <v>2</v>
      </c>
      <c r="T490">
        <v>4</v>
      </c>
      <c r="U490">
        <v>2</v>
      </c>
      <c r="V490">
        <v>3</v>
      </c>
      <c r="W490">
        <v>2</v>
      </c>
      <c r="X490">
        <v>1</v>
      </c>
      <c r="Y490">
        <v>3</v>
      </c>
      <c r="Z490">
        <v>4</v>
      </c>
      <c r="AA490">
        <v>2</v>
      </c>
      <c r="AB490">
        <v>4</v>
      </c>
      <c r="AC490">
        <v>3</v>
      </c>
      <c r="AD490">
        <v>4</v>
      </c>
      <c r="AE490">
        <v>3</v>
      </c>
      <c r="AF490">
        <v>5</v>
      </c>
      <c r="AG490">
        <v>1</v>
      </c>
      <c r="AH490">
        <v>1</v>
      </c>
      <c r="AI490">
        <v>2</v>
      </c>
      <c r="AJ490">
        <v>2</v>
      </c>
      <c r="AK490">
        <v>3</v>
      </c>
      <c r="AL490">
        <v>2</v>
      </c>
      <c r="AM490">
        <v>3</v>
      </c>
      <c r="AN490">
        <v>2</v>
      </c>
      <c r="AO490">
        <v>2</v>
      </c>
      <c r="AP490">
        <v>2</v>
      </c>
      <c r="AQ490">
        <v>2</v>
      </c>
      <c r="AR490">
        <v>1</v>
      </c>
      <c r="AS490">
        <v>3</v>
      </c>
      <c r="AT490">
        <v>4</v>
      </c>
      <c r="AU490">
        <v>2</v>
      </c>
      <c r="AV490">
        <v>2</v>
      </c>
      <c r="AW490">
        <v>7</v>
      </c>
      <c r="AX490">
        <v>8</v>
      </c>
      <c r="AY490">
        <v>8</v>
      </c>
      <c r="AZ490">
        <v>7</v>
      </c>
      <c r="BA490">
        <v>6</v>
      </c>
      <c r="BB490">
        <v>7</v>
      </c>
      <c r="BC490">
        <v>8</v>
      </c>
      <c r="BD490">
        <v>10</v>
      </c>
      <c r="BE490">
        <v>7</v>
      </c>
      <c r="BF490">
        <v>4</v>
      </c>
      <c r="BG490">
        <v>3</v>
      </c>
      <c r="BH490">
        <v>12</v>
      </c>
      <c r="BI490">
        <v>12</v>
      </c>
      <c r="BJ490">
        <v>12</v>
      </c>
      <c r="BK490">
        <v>1</v>
      </c>
      <c r="BL490">
        <v>3</v>
      </c>
      <c r="BM490">
        <v>3</v>
      </c>
      <c r="BN490">
        <v>2</v>
      </c>
      <c r="BO490">
        <v>3</v>
      </c>
      <c r="BP490">
        <v>4</v>
      </c>
      <c r="BQ490">
        <v>8</v>
      </c>
      <c r="BR490">
        <v>2</v>
      </c>
      <c r="BX490">
        <v>2</v>
      </c>
      <c r="CF490">
        <v>18</v>
      </c>
      <c r="CH490">
        <f t="shared" si="49"/>
        <v>2</v>
      </c>
      <c r="CI490" s="1">
        <f t="shared" si="50"/>
        <v>3.7777777777777777</v>
      </c>
      <c r="CJ490">
        <f t="shared" si="51"/>
        <v>3</v>
      </c>
      <c r="CK490">
        <f t="shared" si="52"/>
        <v>3</v>
      </c>
      <c r="CL490" s="1">
        <f t="shared" si="53"/>
        <v>6.7777777777777777</v>
      </c>
      <c r="CM490" s="1">
        <f t="shared" si="54"/>
        <v>13.555555555555555</v>
      </c>
      <c r="CO490" t="str">
        <f>IF(H490&gt;Tolerances!$C$5, "High Sat", "Low Sat")</f>
        <v>High Sat</v>
      </c>
      <c r="CP490" t="str">
        <f>IF(CM490&lt;Tolerances!$D$5, "High EL", "Low EL")</f>
        <v>Low EL</v>
      </c>
      <c r="CQ490" t="str">
        <f t="shared" si="55"/>
        <v>Mercenary</v>
      </c>
      <c r="CR490" t="b">
        <f>IF(AND(CM490&lt;Tolerances!$D$9,'Respondent data Original'!H183&gt;Tolerances!$C$9),"Enthusiast",IF(AND(CM490&gt;Tolerances!$D$10,'Respondent data Original'!H183&lt;Tolerances!$C$10),"Agitator"))</f>
        <v>0</v>
      </c>
    </row>
    <row r="491" spans="1:96">
      <c r="A491">
        <v>209</v>
      </c>
      <c r="B491" t="s">
        <v>70</v>
      </c>
      <c r="C491">
        <v>5</v>
      </c>
      <c r="D491">
        <v>2</v>
      </c>
      <c r="E491">
        <v>12</v>
      </c>
      <c r="F491">
        <v>1</v>
      </c>
      <c r="G491">
        <v>1</v>
      </c>
      <c r="H491">
        <v>5</v>
      </c>
      <c r="J491">
        <v>5</v>
      </c>
      <c r="L491">
        <v>5</v>
      </c>
      <c r="N491">
        <v>5</v>
      </c>
      <c r="P491">
        <v>6</v>
      </c>
      <c r="Q491">
        <v>3</v>
      </c>
      <c r="S491">
        <v>4</v>
      </c>
      <c r="T491">
        <v>3</v>
      </c>
      <c r="U491">
        <v>4</v>
      </c>
      <c r="V491">
        <v>4</v>
      </c>
      <c r="W491">
        <v>4</v>
      </c>
      <c r="X491">
        <v>3</v>
      </c>
      <c r="Y491">
        <v>4</v>
      </c>
      <c r="Z491">
        <v>4</v>
      </c>
      <c r="AA491">
        <v>4</v>
      </c>
      <c r="AB491">
        <v>4</v>
      </c>
      <c r="AC491">
        <v>3</v>
      </c>
      <c r="AD491">
        <v>4</v>
      </c>
      <c r="AE491">
        <v>5</v>
      </c>
      <c r="AF491">
        <v>1</v>
      </c>
      <c r="AG491">
        <v>5</v>
      </c>
      <c r="AI491">
        <v>4</v>
      </c>
      <c r="AJ491">
        <v>4</v>
      </c>
      <c r="AK491">
        <v>4</v>
      </c>
      <c r="AL491">
        <v>5</v>
      </c>
      <c r="AM491">
        <v>5</v>
      </c>
      <c r="AN491">
        <v>4</v>
      </c>
      <c r="AO491">
        <v>4</v>
      </c>
      <c r="AP491">
        <v>5</v>
      </c>
      <c r="AR491">
        <v>5</v>
      </c>
      <c r="AS491">
        <v>4</v>
      </c>
      <c r="AU491">
        <v>5</v>
      </c>
      <c r="AV491">
        <v>2</v>
      </c>
      <c r="AW491">
        <v>7</v>
      </c>
      <c r="AX491">
        <v>9</v>
      </c>
      <c r="AY491">
        <v>10</v>
      </c>
      <c r="AZ491">
        <v>9</v>
      </c>
      <c r="BA491">
        <v>10</v>
      </c>
      <c r="BB491">
        <v>9</v>
      </c>
      <c r="BC491">
        <v>9</v>
      </c>
      <c r="BD491">
        <v>11</v>
      </c>
      <c r="BE491">
        <v>6</v>
      </c>
      <c r="BF491">
        <v>12</v>
      </c>
      <c r="BG491">
        <v>12</v>
      </c>
      <c r="BH491">
        <v>12</v>
      </c>
      <c r="BI491">
        <v>12</v>
      </c>
      <c r="BJ491">
        <v>12</v>
      </c>
      <c r="BK491">
        <v>1</v>
      </c>
      <c r="BL491">
        <v>3</v>
      </c>
      <c r="BM491">
        <v>3</v>
      </c>
      <c r="BN491">
        <v>3</v>
      </c>
      <c r="BO491">
        <v>2</v>
      </c>
      <c r="BX491">
        <v>1</v>
      </c>
      <c r="BY491">
        <v>2</v>
      </c>
      <c r="CF491">
        <v>16</v>
      </c>
      <c r="CH491">
        <f t="shared" si="49"/>
        <v>1</v>
      </c>
      <c r="CI491" s="1">
        <f t="shared" si="50"/>
        <v>4.4444444444444446</v>
      </c>
      <c r="CJ491">
        <f t="shared" si="51"/>
        <v>3</v>
      </c>
      <c r="CK491">
        <f t="shared" si="52"/>
        <v>3</v>
      </c>
      <c r="CL491" s="1">
        <f t="shared" si="53"/>
        <v>7.4444444444444446</v>
      </c>
      <c r="CM491" s="1">
        <f t="shared" si="54"/>
        <v>7.4444444444444446</v>
      </c>
      <c r="CO491" t="str">
        <f>IF(H491&gt;Tolerances!$C$5, "High Sat", "Low Sat")</f>
        <v>Low Sat</v>
      </c>
      <c r="CP491" t="str">
        <f>IF(CM491&lt;Tolerances!$D$5, "High EL", "Low EL")</f>
        <v>High EL</v>
      </c>
      <c r="CQ491" t="str">
        <f t="shared" si="55"/>
        <v>Hostage</v>
      </c>
      <c r="CR491" t="b">
        <f>IF(AND(CM491&lt;Tolerances!$D$9,'Respondent data Original'!H190&gt;Tolerances!$C$9),"Enthusiast",IF(AND(CM491&gt;Tolerances!$D$10,'Respondent data Original'!H190&lt;Tolerances!$C$10),"Agitator"))</f>
        <v>0</v>
      </c>
    </row>
    <row r="492" spans="1:96">
      <c r="A492">
        <v>224</v>
      </c>
      <c r="B492" t="s">
        <v>70</v>
      </c>
      <c r="C492">
        <v>4</v>
      </c>
      <c r="D492">
        <v>2</v>
      </c>
      <c r="E492">
        <v>12</v>
      </c>
      <c r="F492">
        <v>2</v>
      </c>
      <c r="G492">
        <v>5</v>
      </c>
      <c r="H492">
        <v>9</v>
      </c>
      <c r="J492">
        <v>10</v>
      </c>
      <c r="L492">
        <v>9</v>
      </c>
      <c r="N492">
        <v>9</v>
      </c>
      <c r="P492">
        <v>4</v>
      </c>
      <c r="Q492">
        <v>1</v>
      </c>
      <c r="R492">
        <v>1</v>
      </c>
      <c r="S492">
        <v>1</v>
      </c>
      <c r="T492">
        <v>1</v>
      </c>
      <c r="U492">
        <v>5</v>
      </c>
      <c r="V492">
        <v>2</v>
      </c>
      <c r="W492">
        <v>3</v>
      </c>
      <c r="X492">
        <v>2</v>
      </c>
      <c r="Y492">
        <v>2</v>
      </c>
      <c r="Z492">
        <v>4</v>
      </c>
      <c r="AA492">
        <v>2</v>
      </c>
      <c r="AB492">
        <v>3</v>
      </c>
      <c r="AC492">
        <v>3</v>
      </c>
      <c r="AD492">
        <v>4</v>
      </c>
      <c r="AE492">
        <v>4</v>
      </c>
      <c r="AF492">
        <v>4</v>
      </c>
      <c r="AG492">
        <v>2</v>
      </c>
      <c r="AH492">
        <v>1</v>
      </c>
      <c r="AI492">
        <v>2</v>
      </c>
      <c r="AJ492">
        <v>2</v>
      </c>
      <c r="AL492">
        <v>2</v>
      </c>
      <c r="AM492">
        <v>2</v>
      </c>
      <c r="AN492">
        <v>2</v>
      </c>
      <c r="AO492">
        <v>2</v>
      </c>
      <c r="AP492">
        <v>2</v>
      </c>
      <c r="AQ492">
        <v>3</v>
      </c>
      <c r="AR492">
        <v>2</v>
      </c>
      <c r="AS492">
        <v>2</v>
      </c>
      <c r="AT492">
        <v>2</v>
      </c>
      <c r="AU492">
        <v>2</v>
      </c>
      <c r="AV492">
        <v>2</v>
      </c>
      <c r="AW492">
        <v>8</v>
      </c>
      <c r="AX492">
        <v>7</v>
      </c>
      <c r="AY492">
        <v>8</v>
      </c>
      <c r="AZ492">
        <v>8</v>
      </c>
      <c r="BA492">
        <v>9</v>
      </c>
      <c r="BB492">
        <v>7</v>
      </c>
      <c r="BC492">
        <v>3</v>
      </c>
      <c r="BD492">
        <v>10</v>
      </c>
      <c r="BE492">
        <v>1</v>
      </c>
      <c r="BF492">
        <v>1</v>
      </c>
      <c r="BG492">
        <v>12</v>
      </c>
      <c r="BH492">
        <v>2</v>
      </c>
      <c r="BI492">
        <v>12</v>
      </c>
      <c r="BJ492">
        <v>12</v>
      </c>
      <c r="BK492">
        <v>4</v>
      </c>
      <c r="BL492">
        <v>3</v>
      </c>
      <c r="BM492">
        <v>3</v>
      </c>
      <c r="BN492">
        <v>3</v>
      </c>
      <c r="BO492">
        <v>5</v>
      </c>
      <c r="BP492">
        <v>4</v>
      </c>
      <c r="BQ492">
        <v>6</v>
      </c>
      <c r="BX492">
        <v>2</v>
      </c>
      <c r="CF492">
        <v>17</v>
      </c>
      <c r="CH492">
        <f t="shared" si="49"/>
        <v>2</v>
      </c>
      <c r="CI492" s="1">
        <f t="shared" si="50"/>
        <v>3.3888888888888888</v>
      </c>
      <c r="CJ492">
        <f t="shared" si="51"/>
        <v>3</v>
      </c>
      <c r="CK492">
        <f t="shared" si="52"/>
        <v>3</v>
      </c>
      <c r="CL492" s="1">
        <f t="shared" si="53"/>
        <v>6.3888888888888893</v>
      </c>
      <c r="CM492" s="1">
        <f t="shared" si="54"/>
        <v>12.777777777777779</v>
      </c>
      <c r="CO492" t="str">
        <f>IF(H492&gt;Tolerances!$C$5, "High Sat", "Low Sat")</f>
        <v>High Sat</v>
      </c>
      <c r="CP492" t="str">
        <f>IF(CM492&lt;Tolerances!$D$5, "High EL", "Low EL")</f>
        <v>Low EL</v>
      </c>
      <c r="CQ492" t="str">
        <f t="shared" si="55"/>
        <v>Mercenary</v>
      </c>
      <c r="CR492" t="b">
        <f>IF(AND(CM492&lt;Tolerances!$D$9,'Respondent data Original'!H205&gt;Tolerances!$C$9),"Enthusiast",IF(AND(CM492&gt;Tolerances!$D$10,'Respondent data Original'!H205&lt;Tolerances!$C$10),"Agitator"))</f>
        <v>0</v>
      </c>
    </row>
    <row r="493" spans="1:96">
      <c r="A493">
        <v>233</v>
      </c>
      <c r="B493" t="s">
        <v>70</v>
      </c>
      <c r="C493">
        <v>3</v>
      </c>
      <c r="D493">
        <v>1</v>
      </c>
      <c r="E493">
        <v>12</v>
      </c>
      <c r="F493">
        <v>1</v>
      </c>
      <c r="G493">
        <v>4</v>
      </c>
      <c r="H493">
        <v>8</v>
      </c>
      <c r="J493">
        <v>8</v>
      </c>
      <c r="L493">
        <v>6</v>
      </c>
      <c r="N493">
        <v>6</v>
      </c>
      <c r="P493">
        <v>2</v>
      </c>
      <c r="Q493">
        <v>3</v>
      </c>
      <c r="R493">
        <v>3</v>
      </c>
      <c r="S493">
        <v>1</v>
      </c>
      <c r="T493">
        <v>2</v>
      </c>
      <c r="U493">
        <v>2</v>
      </c>
      <c r="V493">
        <v>2</v>
      </c>
      <c r="W493">
        <v>3</v>
      </c>
      <c r="X493">
        <v>1</v>
      </c>
      <c r="Y493">
        <v>3</v>
      </c>
      <c r="Z493">
        <v>2</v>
      </c>
      <c r="AA493">
        <v>2</v>
      </c>
      <c r="AB493">
        <v>2</v>
      </c>
      <c r="AC493">
        <v>3</v>
      </c>
      <c r="AD493">
        <v>2</v>
      </c>
      <c r="AE493">
        <v>1</v>
      </c>
      <c r="AF493">
        <v>6</v>
      </c>
      <c r="AG493">
        <v>2</v>
      </c>
      <c r="AH493">
        <v>3</v>
      </c>
      <c r="AI493">
        <v>1</v>
      </c>
      <c r="AJ493">
        <v>3</v>
      </c>
      <c r="AK493">
        <v>2</v>
      </c>
      <c r="AL493">
        <v>2</v>
      </c>
      <c r="AM493">
        <v>3</v>
      </c>
      <c r="AN493">
        <v>1</v>
      </c>
      <c r="AO493">
        <v>3</v>
      </c>
      <c r="AP493">
        <v>2</v>
      </c>
      <c r="AQ493">
        <v>2</v>
      </c>
      <c r="AR493">
        <v>2</v>
      </c>
      <c r="AS493">
        <v>3</v>
      </c>
      <c r="AT493">
        <v>2</v>
      </c>
      <c r="AU493">
        <v>3</v>
      </c>
      <c r="AV493">
        <v>1</v>
      </c>
      <c r="AW493">
        <v>9</v>
      </c>
      <c r="AX493">
        <v>6</v>
      </c>
      <c r="AY493">
        <v>10</v>
      </c>
      <c r="AZ493">
        <v>11</v>
      </c>
      <c r="BA493">
        <v>8</v>
      </c>
      <c r="BB493">
        <v>11</v>
      </c>
      <c r="BC493">
        <v>5</v>
      </c>
      <c r="BD493">
        <v>11</v>
      </c>
      <c r="BE493">
        <v>5</v>
      </c>
      <c r="BF493">
        <v>6</v>
      </c>
      <c r="BG493">
        <v>6</v>
      </c>
      <c r="BH493">
        <v>12</v>
      </c>
      <c r="BI493">
        <v>12</v>
      </c>
      <c r="BJ493">
        <v>6</v>
      </c>
      <c r="BK493">
        <v>4</v>
      </c>
      <c r="BL493">
        <v>4</v>
      </c>
      <c r="BM493">
        <v>2</v>
      </c>
      <c r="BN493">
        <v>1</v>
      </c>
      <c r="BO493">
        <v>4</v>
      </c>
      <c r="BX493">
        <v>2</v>
      </c>
      <c r="CF493">
        <v>17</v>
      </c>
      <c r="CH493">
        <f t="shared" si="49"/>
        <v>2</v>
      </c>
      <c r="CI493" s="1">
        <f t="shared" si="50"/>
        <v>4.2222222222222223</v>
      </c>
      <c r="CJ493">
        <f t="shared" si="51"/>
        <v>4</v>
      </c>
      <c r="CK493">
        <f t="shared" si="52"/>
        <v>2</v>
      </c>
      <c r="CL493" s="1">
        <f t="shared" si="53"/>
        <v>6.2222222222222223</v>
      </c>
      <c r="CM493" s="1">
        <f t="shared" si="54"/>
        <v>12.444444444444445</v>
      </c>
      <c r="CO493" t="str">
        <f>IF(H493&gt;Tolerances!$C$5, "High Sat", "Low Sat")</f>
        <v>High Sat</v>
      </c>
      <c r="CP493" t="str">
        <f>IF(CM493&lt;Tolerances!$D$5, "High EL", "Low EL")</f>
        <v>Low EL</v>
      </c>
      <c r="CQ493" t="str">
        <f t="shared" si="55"/>
        <v>Mercenary</v>
      </c>
      <c r="CR493" t="b">
        <f>IF(AND(CM493&lt;Tolerances!$D$9,'Respondent data Original'!H214&gt;Tolerances!$C$9),"Enthusiast",IF(AND(CM493&gt;Tolerances!$D$10,'Respondent data Original'!H214&lt;Tolerances!$C$10),"Agitator"))</f>
        <v>0</v>
      </c>
    </row>
    <row r="494" spans="1:96">
      <c r="A494">
        <v>243</v>
      </c>
      <c r="B494" t="s">
        <v>70</v>
      </c>
      <c r="C494">
        <v>4</v>
      </c>
      <c r="D494">
        <v>1</v>
      </c>
      <c r="E494">
        <v>12</v>
      </c>
      <c r="F494">
        <v>1</v>
      </c>
      <c r="G494">
        <v>1</v>
      </c>
      <c r="H494">
        <v>6</v>
      </c>
      <c r="J494">
        <v>6</v>
      </c>
      <c r="L494">
        <v>6</v>
      </c>
      <c r="N494">
        <v>6</v>
      </c>
      <c r="P494">
        <v>6</v>
      </c>
      <c r="Q494">
        <v>3</v>
      </c>
      <c r="S494">
        <v>3</v>
      </c>
      <c r="T494">
        <v>3</v>
      </c>
      <c r="X494">
        <v>3</v>
      </c>
      <c r="Y494">
        <v>4</v>
      </c>
      <c r="Z494">
        <v>3</v>
      </c>
      <c r="AA494">
        <v>4</v>
      </c>
      <c r="AB494">
        <v>3</v>
      </c>
      <c r="AD494">
        <v>3</v>
      </c>
      <c r="AE494">
        <v>3</v>
      </c>
      <c r="AF494">
        <v>6</v>
      </c>
      <c r="AI494">
        <v>3</v>
      </c>
      <c r="AN494">
        <v>3</v>
      </c>
      <c r="AP494">
        <v>4</v>
      </c>
      <c r="AV494">
        <v>2</v>
      </c>
      <c r="AW494">
        <v>1</v>
      </c>
      <c r="AX494">
        <v>7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9</v>
      </c>
      <c r="BE494">
        <v>1</v>
      </c>
      <c r="BF494">
        <v>12</v>
      </c>
      <c r="BG494">
        <v>12</v>
      </c>
      <c r="BH494">
        <v>12</v>
      </c>
      <c r="BI494">
        <v>12</v>
      </c>
      <c r="BJ494">
        <v>12</v>
      </c>
      <c r="BK494">
        <v>1</v>
      </c>
      <c r="BL494">
        <v>3</v>
      </c>
      <c r="BM494">
        <v>3</v>
      </c>
      <c r="BN494">
        <v>3</v>
      </c>
      <c r="BO494">
        <v>10</v>
      </c>
      <c r="BX494">
        <v>1</v>
      </c>
      <c r="BY494">
        <v>6</v>
      </c>
      <c r="CF494">
        <v>17</v>
      </c>
      <c r="CH494">
        <f t="shared" si="49"/>
        <v>1</v>
      </c>
      <c r="CI494" s="1">
        <f t="shared" si="50"/>
        <v>1.2777777777777777</v>
      </c>
      <c r="CJ494">
        <f t="shared" si="51"/>
        <v>3</v>
      </c>
      <c r="CK494">
        <f t="shared" si="52"/>
        <v>3</v>
      </c>
      <c r="CL494" s="1">
        <f t="shared" si="53"/>
        <v>4.2777777777777777</v>
      </c>
      <c r="CM494" s="1">
        <f t="shared" si="54"/>
        <v>4.2777777777777777</v>
      </c>
      <c r="CO494" t="str">
        <f>IF(H494&gt;Tolerances!$C$5, "High Sat", "Low Sat")</f>
        <v>Low Sat</v>
      </c>
      <c r="CP494" t="str">
        <f>IF(CM494&lt;Tolerances!$D$5, "High EL", "Low EL")</f>
        <v>High EL</v>
      </c>
      <c r="CQ494" t="str">
        <f t="shared" si="55"/>
        <v>Hostage</v>
      </c>
      <c r="CR494" t="b">
        <f>IF(AND(CM494&lt;Tolerances!$D$9,'Respondent data Original'!H224&gt;Tolerances!$C$9),"Enthusiast",IF(AND(CM494&gt;Tolerances!$D$10,'Respondent data Original'!H224&lt;Tolerances!$C$10),"Agitator"))</f>
        <v>0</v>
      </c>
    </row>
    <row r="495" spans="1:96">
      <c r="A495">
        <v>248</v>
      </c>
      <c r="B495" t="s">
        <v>70</v>
      </c>
      <c r="C495">
        <v>2</v>
      </c>
      <c r="D495">
        <v>2</v>
      </c>
      <c r="E495">
        <v>12</v>
      </c>
      <c r="F495">
        <v>2</v>
      </c>
      <c r="G495">
        <v>2</v>
      </c>
      <c r="H495">
        <v>9</v>
      </c>
      <c r="J495">
        <v>9</v>
      </c>
      <c r="L495">
        <v>9</v>
      </c>
      <c r="N495">
        <v>9</v>
      </c>
      <c r="P495">
        <v>6</v>
      </c>
      <c r="Q495">
        <v>2</v>
      </c>
      <c r="R495">
        <v>3</v>
      </c>
      <c r="S495">
        <v>1</v>
      </c>
      <c r="T495">
        <v>3</v>
      </c>
      <c r="U495">
        <v>4</v>
      </c>
      <c r="V495">
        <v>2</v>
      </c>
      <c r="W495">
        <v>2</v>
      </c>
      <c r="X495">
        <v>1</v>
      </c>
      <c r="Y495">
        <v>1</v>
      </c>
      <c r="Z495">
        <v>2</v>
      </c>
      <c r="AA495">
        <v>1</v>
      </c>
      <c r="AB495">
        <v>2</v>
      </c>
      <c r="AC495">
        <v>3</v>
      </c>
      <c r="AD495">
        <v>3</v>
      </c>
      <c r="AE495">
        <v>2</v>
      </c>
      <c r="AF495">
        <v>1</v>
      </c>
      <c r="AG495">
        <v>1</v>
      </c>
      <c r="AI495">
        <v>1</v>
      </c>
      <c r="AJ495">
        <v>2</v>
      </c>
      <c r="AL495">
        <v>2</v>
      </c>
      <c r="AM495">
        <v>1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1</v>
      </c>
      <c r="AT495">
        <v>3</v>
      </c>
      <c r="AU495">
        <v>1</v>
      </c>
      <c r="AV495">
        <v>1</v>
      </c>
      <c r="AW495">
        <v>4</v>
      </c>
      <c r="AX495">
        <v>6</v>
      </c>
      <c r="AY495">
        <v>5</v>
      </c>
      <c r="AZ495">
        <v>5</v>
      </c>
      <c r="BA495">
        <v>5</v>
      </c>
      <c r="BB495">
        <v>5</v>
      </c>
      <c r="BC495">
        <v>2</v>
      </c>
      <c r="BD495">
        <v>9</v>
      </c>
      <c r="BE495">
        <v>2</v>
      </c>
      <c r="BF495">
        <v>12</v>
      </c>
      <c r="BG495">
        <v>3</v>
      </c>
      <c r="BH495">
        <v>12</v>
      </c>
      <c r="BI495">
        <v>12</v>
      </c>
      <c r="BJ495">
        <v>12</v>
      </c>
      <c r="BK495">
        <v>1</v>
      </c>
      <c r="BL495">
        <v>5</v>
      </c>
      <c r="BM495">
        <v>3</v>
      </c>
      <c r="BN495">
        <v>4</v>
      </c>
      <c r="BO495">
        <v>5</v>
      </c>
      <c r="BP495">
        <v>6</v>
      </c>
      <c r="BX495">
        <v>1</v>
      </c>
      <c r="BY495">
        <v>6</v>
      </c>
      <c r="BZ495">
        <v>1</v>
      </c>
      <c r="CA495">
        <v>3</v>
      </c>
      <c r="CF495">
        <v>15</v>
      </c>
      <c r="CH495">
        <f t="shared" si="49"/>
        <v>1</v>
      </c>
      <c r="CI495" s="1">
        <f t="shared" si="50"/>
        <v>2.3888888888888888</v>
      </c>
      <c r="CJ495">
        <f t="shared" si="51"/>
        <v>5</v>
      </c>
      <c r="CK495">
        <f t="shared" si="52"/>
        <v>1</v>
      </c>
      <c r="CL495" s="1">
        <f t="shared" si="53"/>
        <v>3.3888888888888888</v>
      </c>
      <c r="CM495" s="1">
        <f t="shared" si="54"/>
        <v>3.3888888888888888</v>
      </c>
      <c r="CO495" t="str">
        <f>IF(H495&gt;Tolerances!$C$5, "High Sat", "Low Sat")</f>
        <v>High Sat</v>
      </c>
      <c r="CP495" t="str">
        <f>IF(CM495&lt;Tolerances!$D$5, "High EL", "Low EL")</f>
        <v>High EL</v>
      </c>
      <c r="CQ495" t="str">
        <f t="shared" si="55"/>
        <v>Loyalist</v>
      </c>
      <c r="CR495" t="b">
        <f>IF(AND(CM495&lt;Tolerances!$D$9,'Respondent data Original'!H229&gt;Tolerances!$C$9),"Enthusiast",IF(AND(CM495&gt;Tolerances!$D$10,'Respondent data Original'!H229&lt;Tolerances!$C$10),"Agitator"))</f>
        <v>0</v>
      </c>
    </row>
    <row r="496" spans="1:96">
      <c r="A496">
        <v>264</v>
      </c>
      <c r="B496" t="s">
        <v>70</v>
      </c>
      <c r="C496">
        <v>1</v>
      </c>
      <c r="D496">
        <v>2</v>
      </c>
      <c r="E496">
        <v>12</v>
      </c>
      <c r="F496">
        <v>2</v>
      </c>
      <c r="G496">
        <v>2</v>
      </c>
      <c r="H496">
        <v>7</v>
      </c>
      <c r="J496">
        <v>7</v>
      </c>
      <c r="L496">
        <v>5</v>
      </c>
      <c r="N496">
        <v>3</v>
      </c>
      <c r="P496">
        <v>6</v>
      </c>
      <c r="Q496">
        <v>2</v>
      </c>
      <c r="S496">
        <v>2</v>
      </c>
      <c r="T496">
        <v>2</v>
      </c>
      <c r="U496">
        <v>2</v>
      </c>
      <c r="V496">
        <v>2</v>
      </c>
      <c r="W496">
        <v>2</v>
      </c>
      <c r="X496">
        <v>2</v>
      </c>
      <c r="Y496">
        <v>2</v>
      </c>
      <c r="AA496">
        <v>2</v>
      </c>
      <c r="AB496">
        <v>2</v>
      </c>
      <c r="AC496">
        <v>2</v>
      </c>
      <c r="AD496">
        <v>2</v>
      </c>
      <c r="AE496">
        <v>2</v>
      </c>
      <c r="AF496">
        <v>10</v>
      </c>
      <c r="AG496">
        <v>4</v>
      </c>
      <c r="AI496">
        <v>2</v>
      </c>
      <c r="AJ496">
        <v>2</v>
      </c>
      <c r="AK496">
        <v>2</v>
      </c>
      <c r="AL496">
        <v>5</v>
      </c>
      <c r="AM496">
        <v>5</v>
      </c>
      <c r="AN496">
        <v>4</v>
      </c>
      <c r="AO496">
        <v>3</v>
      </c>
      <c r="AQ496">
        <v>3</v>
      </c>
      <c r="AR496">
        <v>5</v>
      </c>
      <c r="AS496">
        <v>3</v>
      </c>
      <c r="AT496">
        <v>2</v>
      </c>
      <c r="AU496">
        <v>2</v>
      </c>
      <c r="AV496">
        <v>1</v>
      </c>
      <c r="AW496">
        <v>6</v>
      </c>
      <c r="AX496">
        <v>7</v>
      </c>
      <c r="AY496">
        <v>8</v>
      </c>
      <c r="AZ496">
        <v>7</v>
      </c>
      <c r="BA496">
        <v>9</v>
      </c>
      <c r="BB496">
        <v>6</v>
      </c>
      <c r="BC496">
        <v>7</v>
      </c>
      <c r="BD496">
        <v>8</v>
      </c>
      <c r="BE496">
        <v>4</v>
      </c>
      <c r="BF496">
        <v>10</v>
      </c>
      <c r="BG496">
        <v>10</v>
      </c>
      <c r="BH496">
        <v>8</v>
      </c>
      <c r="BI496">
        <v>12</v>
      </c>
      <c r="BJ496">
        <v>12</v>
      </c>
      <c r="BK496">
        <v>2</v>
      </c>
      <c r="BL496">
        <v>4</v>
      </c>
      <c r="BM496">
        <v>4</v>
      </c>
      <c r="BN496">
        <v>3</v>
      </c>
      <c r="BO496">
        <v>9</v>
      </c>
      <c r="BX496">
        <v>1</v>
      </c>
      <c r="BY496">
        <v>8</v>
      </c>
      <c r="CF496">
        <v>14</v>
      </c>
      <c r="CH496">
        <f t="shared" si="49"/>
        <v>1</v>
      </c>
      <c r="CI496" s="1">
        <f t="shared" si="50"/>
        <v>3.4444444444444446</v>
      </c>
      <c r="CJ496">
        <f t="shared" si="51"/>
        <v>4</v>
      </c>
      <c r="CK496">
        <f t="shared" si="52"/>
        <v>2</v>
      </c>
      <c r="CL496" s="1">
        <f t="shared" si="53"/>
        <v>5.4444444444444446</v>
      </c>
      <c r="CM496" s="1">
        <f t="shared" si="54"/>
        <v>5.4444444444444446</v>
      </c>
      <c r="CO496" t="str">
        <f>IF(H496&gt;Tolerances!$C$5, "High Sat", "Low Sat")</f>
        <v>Low Sat</v>
      </c>
      <c r="CP496" t="str">
        <f>IF(CM496&lt;Tolerances!$D$5, "High EL", "Low EL")</f>
        <v>High EL</v>
      </c>
      <c r="CQ496" t="str">
        <f t="shared" si="55"/>
        <v>Hostage</v>
      </c>
      <c r="CR496" t="b">
        <f>IF(AND(CM496&lt;Tolerances!$D$9,'Respondent data Original'!H243&gt;Tolerances!$C$9),"Enthusiast",IF(AND(CM496&gt;Tolerances!$D$10,'Respondent data Original'!H243&lt;Tolerances!$C$10),"Agitator"))</f>
        <v>0</v>
      </c>
    </row>
    <row r="497" spans="1:96">
      <c r="A497">
        <v>273</v>
      </c>
      <c r="B497" t="s">
        <v>70</v>
      </c>
      <c r="C497">
        <v>4</v>
      </c>
      <c r="D497">
        <v>1</v>
      </c>
      <c r="E497">
        <v>12</v>
      </c>
      <c r="F497">
        <v>2</v>
      </c>
      <c r="G497">
        <v>4</v>
      </c>
      <c r="H497">
        <v>11</v>
      </c>
      <c r="J497">
        <v>11</v>
      </c>
      <c r="L497">
        <v>11</v>
      </c>
      <c r="N497">
        <v>7</v>
      </c>
      <c r="P497">
        <v>5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4</v>
      </c>
      <c r="X497">
        <v>1</v>
      </c>
      <c r="Y497">
        <v>1</v>
      </c>
      <c r="AA497">
        <v>1</v>
      </c>
      <c r="AB497">
        <v>1</v>
      </c>
      <c r="AC497">
        <v>3</v>
      </c>
      <c r="AD497">
        <v>3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N497">
        <v>1</v>
      </c>
      <c r="AO497">
        <v>1</v>
      </c>
      <c r="AQ497">
        <v>1</v>
      </c>
      <c r="AR497">
        <v>1</v>
      </c>
      <c r="AS497">
        <v>3</v>
      </c>
      <c r="AT497">
        <v>4</v>
      </c>
      <c r="AU497">
        <v>1</v>
      </c>
      <c r="AV497">
        <v>1</v>
      </c>
      <c r="AW497">
        <v>6</v>
      </c>
      <c r="AX497">
        <v>6</v>
      </c>
      <c r="AY497">
        <v>6</v>
      </c>
      <c r="AZ497">
        <v>6</v>
      </c>
      <c r="BA497">
        <v>4</v>
      </c>
      <c r="BB497">
        <v>1</v>
      </c>
      <c r="BC497">
        <v>7</v>
      </c>
      <c r="BD497">
        <v>6</v>
      </c>
      <c r="BE497">
        <v>1</v>
      </c>
      <c r="BF497">
        <v>12</v>
      </c>
      <c r="BG497">
        <v>12</v>
      </c>
      <c r="BH497">
        <v>12</v>
      </c>
      <c r="BI497">
        <v>12</v>
      </c>
      <c r="BJ497">
        <v>12</v>
      </c>
      <c r="BK497">
        <v>1</v>
      </c>
      <c r="BL497">
        <v>4</v>
      </c>
      <c r="BM497">
        <v>4</v>
      </c>
      <c r="BN497">
        <v>3</v>
      </c>
      <c r="BO497">
        <v>5</v>
      </c>
      <c r="BP497">
        <v>2</v>
      </c>
      <c r="BX497">
        <v>1</v>
      </c>
      <c r="BY497">
        <v>5</v>
      </c>
      <c r="BZ497">
        <v>6</v>
      </c>
      <c r="CA497">
        <v>7</v>
      </c>
      <c r="CB497">
        <v>4</v>
      </c>
      <c r="CC497">
        <v>3</v>
      </c>
      <c r="CD497">
        <v>2</v>
      </c>
      <c r="CF497">
        <v>14</v>
      </c>
      <c r="CH497">
        <f t="shared" si="49"/>
        <v>1</v>
      </c>
      <c r="CI497" s="1">
        <f t="shared" si="50"/>
        <v>2.3888888888888888</v>
      </c>
      <c r="CJ497">
        <f t="shared" si="51"/>
        <v>4</v>
      </c>
      <c r="CK497">
        <f t="shared" si="52"/>
        <v>2</v>
      </c>
      <c r="CL497" s="1">
        <f t="shared" si="53"/>
        <v>4.3888888888888893</v>
      </c>
      <c r="CM497" s="1">
        <f t="shared" si="54"/>
        <v>4.3888888888888893</v>
      </c>
      <c r="CO497" t="str">
        <f>IF(H497&gt;Tolerances!$C$5, "High Sat", "Low Sat")</f>
        <v>High Sat</v>
      </c>
      <c r="CP497" t="str">
        <f>IF(CM497&lt;Tolerances!$D$5, "High EL", "Low EL")</f>
        <v>High EL</v>
      </c>
      <c r="CQ497" t="str">
        <f t="shared" si="55"/>
        <v>Loyalist</v>
      </c>
      <c r="CR497" t="str">
        <f>IF(AND(CM497&lt;Tolerances!$D$9,'Respondent data Original'!H249&gt;Tolerances!$C$9),"Enthusiast",IF(AND(CM497&gt;Tolerances!$D$10,'Respondent data Original'!H249&lt;Tolerances!$C$10),"Agitator"))</f>
        <v>Enthusiast</v>
      </c>
    </row>
    <row r="498" spans="1:96">
      <c r="A498">
        <v>276</v>
      </c>
      <c r="B498" t="s">
        <v>70</v>
      </c>
      <c r="C498">
        <v>4</v>
      </c>
      <c r="D498">
        <v>2</v>
      </c>
      <c r="E498">
        <v>12</v>
      </c>
      <c r="F498">
        <v>2</v>
      </c>
      <c r="G498">
        <v>5</v>
      </c>
      <c r="H498">
        <v>7</v>
      </c>
      <c r="J498">
        <v>7</v>
      </c>
      <c r="L498">
        <v>8</v>
      </c>
      <c r="N498">
        <v>7</v>
      </c>
      <c r="P498">
        <v>6</v>
      </c>
      <c r="Q498">
        <v>1</v>
      </c>
      <c r="R498">
        <v>1</v>
      </c>
      <c r="S498">
        <v>1</v>
      </c>
      <c r="T498">
        <v>2</v>
      </c>
      <c r="U498">
        <v>2</v>
      </c>
      <c r="V498">
        <v>1</v>
      </c>
      <c r="W498">
        <v>2</v>
      </c>
      <c r="X498">
        <v>2</v>
      </c>
      <c r="Z498">
        <v>2</v>
      </c>
      <c r="AA498">
        <v>1</v>
      </c>
      <c r="AB498">
        <v>1</v>
      </c>
      <c r="AC498">
        <v>3</v>
      </c>
      <c r="AD498">
        <v>5</v>
      </c>
      <c r="AE498">
        <v>3</v>
      </c>
      <c r="AF498">
        <v>1</v>
      </c>
      <c r="AG498">
        <v>3</v>
      </c>
      <c r="AH498">
        <v>1</v>
      </c>
      <c r="AI498">
        <v>4</v>
      </c>
      <c r="AJ498">
        <v>4</v>
      </c>
      <c r="AK498">
        <v>3</v>
      </c>
      <c r="AL498">
        <v>1</v>
      </c>
      <c r="AN498">
        <v>4</v>
      </c>
      <c r="AQ498">
        <v>2</v>
      </c>
      <c r="AR498">
        <v>4</v>
      </c>
      <c r="AS498">
        <v>3</v>
      </c>
      <c r="AU498">
        <v>3</v>
      </c>
      <c r="AV498">
        <v>1</v>
      </c>
      <c r="AW498">
        <v>6</v>
      </c>
      <c r="AX498">
        <v>8</v>
      </c>
      <c r="AY498">
        <v>6</v>
      </c>
      <c r="AZ498">
        <v>6</v>
      </c>
      <c r="BA498">
        <v>7</v>
      </c>
      <c r="BB498">
        <v>7</v>
      </c>
      <c r="BC498">
        <v>6</v>
      </c>
      <c r="BD498">
        <v>7</v>
      </c>
      <c r="BE498">
        <v>1</v>
      </c>
      <c r="BF498">
        <v>6</v>
      </c>
      <c r="BG498">
        <v>12</v>
      </c>
      <c r="BH498">
        <v>11</v>
      </c>
      <c r="BI498">
        <v>12</v>
      </c>
      <c r="BJ498">
        <v>12</v>
      </c>
      <c r="BK498">
        <v>2</v>
      </c>
      <c r="BL498">
        <v>3</v>
      </c>
      <c r="BM498">
        <v>3</v>
      </c>
      <c r="BN498">
        <v>3</v>
      </c>
      <c r="BO498">
        <v>4</v>
      </c>
      <c r="BX498">
        <v>1</v>
      </c>
      <c r="BY498">
        <v>8</v>
      </c>
      <c r="CF498">
        <v>12</v>
      </c>
      <c r="CH498">
        <f t="shared" si="49"/>
        <v>1</v>
      </c>
      <c r="CI498" s="1">
        <f t="shared" si="50"/>
        <v>3</v>
      </c>
      <c r="CJ498">
        <f t="shared" si="51"/>
        <v>3</v>
      </c>
      <c r="CK498">
        <f t="shared" si="52"/>
        <v>3</v>
      </c>
      <c r="CL498" s="1">
        <f t="shared" si="53"/>
        <v>6</v>
      </c>
      <c r="CM498" s="1">
        <f t="shared" si="54"/>
        <v>6</v>
      </c>
      <c r="CO498" t="str">
        <f>IF(H498&gt;Tolerances!$C$5, "High Sat", "Low Sat")</f>
        <v>Low Sat</v>
      </c>
      <c r="CP498" t="str">
        <f>IF(CM498&lt;Tolerances!$D$5, "High EL", "Low EL")</f>
        <v>High EL</v>
      </c>
      <c r="CQ498" t="str">
        <f t="shared" si="55"/>
        <v>Hostage</v>
      </c>
      <c r="CR498" t="b">
        <f>IF(AND(CM498&lt;Tolerances!$D$9,'Respondent data Original'!H252&gt;Tolerances!$C$9),"Enthusiast",IF(AND(CM498&gt;Tolerances!$D$10,'Respondent data Original'!H252&lt;Tolerances!$C$10),"Agitator"))</f>
        <v>0</v>
      </c>
    </row>
    <row r="499" spans="1:96">
      <c r="A499">
        <v>283</v>
      </c>
      <c r="B499" t="s">
        <v>70</v>
      </c>
      <c r="C499">
        <v>3</v>
      </c>
      <c r="D499">
        <v>2</v>
      </c>
      <c r="E499">
        <v>12</v>
      </c>
      <c r="F499">
        <v>2</v>
      </c>
      <c r="G499">
        <v>4</v>
      </c>
      <c r="H499">
        <v>8</v>
      </c>
      <c r="J499">
        <v>7</v>
      </c>
      <c r="L499">
        <v>7</v>
      </c>
      <c r="N499">
        <v>7</v>
      </c>
      <c r="P499">
        <v>2</v>
      </c>
      <c r="Q499">
        <v>1</v>
      </c>
      <c r="R499">
        <v>1</v>
      </c>
      <c r="S499">
        <v>1</v>
      </c>
      <c r="T499">
        <v>1</v>
      </c>
      <c r="U499">
        <v>2</v>
      </c>
      <c r="V499">
        <v>2</v>
      </c>
      <c r="W499">
        <v>1</v>
      </c>
      <c r="X499">
        <v>1</v>
      </c>
      <c r="Y499">
        <v>2</v>
      </c>
      <c r="Z499">
        <v>2</v>
      </c>
      <c r="AA499">
        <v>2</v>
      </c>
      <c r="AB499">
        <v>2</v>
      </c>
      <c r="AC499">
        <v>2</v>
      </c>
      <c r="AD499">
        <v>4</v>
      </c>
      <c r="AE499">
        <v>2</v>
      </c>
      <c r="AF499">
        <v>1</v>
      </c>
      <c r="AG499">
        <v>1</v>
      </c>
      <c r="AH499">
        <v>1</v>
      </c>
      <c r="AI499">
        <v>2</v>
      </c>
      <c r="AJ499">
        <v>1</v>
      </c>
      <c r="AK499">
        <v>3</v>
      </c>
      <c r="AL499">
        <v>2</v>
      </c>
      <c r="AM499">
        <v>4</v>
      </c>
      <c r="AN499">
        <v>1</v>
      </c>
      <c r="AO499">
        <v>2</v>
      </c>
      <c r="AP499">
        <v>2</v>
      </c>
      <c r="AQ499">
        <v>2</v>
      </c>
      <c r="AR499">
        <v>4</v>
      </c>
      <c r="AS499">
        <v>4</v>
      </c>
      <c r="AT499">
        <v>4</v>
      </c>
      <c r="AU499">
        <v>4</v>
      </c>
      <c r="AV499">
        <v>2</v>
      </c>
      <c r="AW499">
        <v>11</v>
      </c>
      <c r="AX499">
        <v>11</v>
      </c>
      <c r="AY499">
        <v>9</v>
      </c>
      <c r="AZ499">
        <v>11</v>
      </c>
      <c r="BA499">
        <v>10</v>
      </c>
      <c r="BB499">
        <v>11</v>
      </c>
      <c r="BC499">
        <v>10</v>
      </c>
      <c r="BD499">
        <v>11</v>
      </c>
      <c r="BE499">
        <v>1</v>
      </c>
      <c r="BF499">
        <v>4</v>
      </c>
      <c r="BG499">
        <v>12</v>
      </c>
      <c r="BH499">
        <v>2</v>
      </c>
      <c r="BI499">
        <v>1</v>
      </c>
      <c r="BJ499">
        <v>6</v>
      </c>
      <c r="BK499">
        <v>3</v>
      </c>
      <c r="BL499">
        <v>3</v>
      </c>
      <c r="BM499">
        <v>2</v>
      </c>
      <c r="BN499">
        <v>1</v>
      </c>
      <c r="BO499">
        <v>2</v>
      </c>
      <c r="BP499">
        <v>5</v>
      </c>
      <c r="BQ499">
        <v>7</v>
      </c>
      <c r="BR499">
        <v>3</v>
      </c>
      <c r="BX499">
        <v>2</v>
      </c>
      <c r="CF499">
        <v>16</v>
      </c>
      <c r="CH499">
        <f t="shared" si="49"/>
        <v>2</v>
      </c>
      <c r="CI499" s="1">
        <f t="shared" si="50"/>
        <v>4.7222222222222223</v>
      </c>
      <c r="CJ499">
        <f t="shared" si="51"/>
        <v>3</v>
      </c>
      <c r="CK499">
        <f t="shared" si="52"/>
        <v>3</v>
      </c>
      <c r="CL499" s="1">
        <f t="shared" si="53"/>
        <v>7.7222222222222223</v>
      </c>
      <c r="CM499" s="1">
        <f t="shared" si="54"/>
        <v>15.444444444444445</v>
      </c>
      <c r="CO499" t="str">
        <f>IF(H499&gt;Tolerances!$C$5, "High Sat", "Low Sat")</f>
        <v>High Sat</v>
      </c>
      <c r="CP499" t="str">
        <f>IF(CM499&lt;Tolerances!$D$5, "High EL", "Low EL")</f>
        <v>Low EL</v>
      </c>
      <c r="CQ499" t="str">
        <f t="shared" si="55"/>
        <v>Mercenary</v>
      </c>
      <c r="CR499" t="b">
        <f>IF(AND(CM499&lt;Tolerances!$D$9,'Respondent data Original'!H259&gt;Tolerances!$C$9),"Enthusiast",IF(AND(CM499&gt;Tolerances!$D$10,'Respondent data Original'!H259&lt;Tolerances!$C$10),"Agitator"))</f>
        <v>0</v>
      </c>
    </row>
    <row r="500" spans="1:96">
      <c r="A500">
        <v>288</v>
      </c>
      <c r="B500" t="s">
        <v>70</v>
      </c>
      <c r="C500">
        <v>4</v>
      </c>
      <c r="D500">
        <v>2</v>
      </c>
      <c r="E500">
        <v>12</v>
      </c>
      <c r="F500">
        <v>1</v>
      </c>
      <c r="G500">
        <v>5</v>
      </c>
      <c r="H500">
        <v>8</v>
      </c>
      <c r="J500">
        <v>7</v>
      </c>
      <c r="L500">
        <v>8</v>
      </c>
      <c r="N500">
        <v>8</v>
      </c>
      <c r="P500">
        <v>3</v>
      </c>
      <c r="Q500">
        <v>2</v>
      </c>
      <c r="R500">
        <v>3</v>
      </c>
      <c r="S500">
        <v>2</v>
      </c>
      <c r="T500">
        <v>3</v>
      </c>
      <c r="U500">
        <v>2</v>
      </c>
      <c r="V500">
        <v>3</v>
      </c>
      <c r="W500">
        <v>2</v>
      </c>
      <c r="X500">
        <v>2</v>
      </c>
      <c r="Y500">
        <v>2</v>
      </c>
      <c r="Z500">
        <v>3</v>
      </c>
      <c r="AA500">
        <v>2</v>
      </c>
      <c r="AB500">
        <v>3</v>
      </c>
      <c r="AC500">
        <v>2</v>
      </c>
      <c r="AD500">
        <v>2</v>
      </c>
      <c r="AE500">
        <v>3</v>
      </c>
      <c r="AF500">
        <v>8</v>
      </c>
      <c r="AG500">
        <v>3</v>
      </c>
      <c r="AH500">
        <v>3</v>
      </c>
      <c r="AI500">
        <v>3</v>
      </c>
      <c r="AJ500">
        <v>3</v>
      </c>
      <c r="AK500">
        <v>3</v>
      </c>
      <c r="AL500">
        <v>3</v>
      </c>
      <c r="AM500">
        <v>3</v>
      </c>
      <c r="AN500">
        <v>3</v>
      </c>
      <c r="AO500">
        <v>3</v>
      </c>
      <c r="AP500">
        <v>3</v>
      </c>
      <c r="AQ500">
        <v>3</v>
      </c>
      <c r="AR500">
        <v>3</v>
      </c>
      <c r="AS500">
        <v>3</v>
      </c>
      <c r="AT500">
        <v>3</v>
      </c>
      <c r="AU500">
        <v>3</v>
      </c>
      <c r="AV500">
        <v>1</v>
      </c>
      <c r="AW500">
        <v>6</v>
      </c>
      <c r="AX500">
        <v>6</v>
      </c>
      <c r="AY500">
        <v>7</v>
      </c>
      <c r="AZ500">
        <v>6</v>
      </c>
      <c r="BA500">
        <v>6</v>
      </c>
      <c r="BB500">
        <v>7</v>
      </c>
      <c r="BC500">
        <v>6</v>
      </c>
      <c r="BD500">
        <v>6</v>
      </c>
      <c r="BE500">
        <v>6</v>
      </c>
      <c r="BF500">
        <v>7</v>
      </c>
      <c r="BG500">
        <v>7</v>
      </c>
      <c r="BH500">
        <v>6</v>
      </c>
      <c r="BI500">
        <v>6</v>
      </c>
      <c r="BJ500">
        <v>6</v>
      </c>
      <c r="BK500">
        <v>3</v>
      </c>
      <c r="BL500">
        <v>3</v>
      </c>
      <c r="BM500">
        <v>3</v>
      </c>
      <c r="BN500">
        <v>3</v>
      </c>
      <c r="BO500">
        <v>5</v>
      </c>
      <c r="BX500">
        <v>2</v>
      </c>
      <c r="CF500">
        <v>17</v>
      </c>
      <c r="CH500">
        <f t="shared" si="49"/>
        <v>2</v>
      </c>
      <c r="CI500" s="1">
        <f t="shared" si="50"/>
        <v>3.1111111111111112</v>
      </c>
      <c r="CJ500">
        <f t="shared" si="51"/>
        <v>3</v>
      </c>
      <c r="CK500">
        <f t="shared" si="52"/>
        <v>3</v>
      </c>
      <c r="CL500" s="1">
        <f t="shared" si="53"/>
        <v>6.1111111111111107</v>
      </c>
      <c r="CM500" s="1">
        <f t="shared" si="54"/>
        <v>12.222222222222221</v>
      </c>
      <c r="CO500" t="str">
        <f>IF(H500&gt;Tolerances!$C$5, "High Sat", "Low Sat")</f>
        <v>High Sat</v>
      </c>
      <c r="CP500" t="str">
        <f>IF(CM500&lt;Tolerances!$D$5, "High EL", "Low EL")</f>
        <v>Low EL</v>
      </c>
      <c r="CQ500" t="str">
        <f t="shared" si="55"/>
        <v>Mercenary</v>
      </c>
      <c r="CR500" t="b">
        <f>IF(AND(CM500&lt;Tolerances!$D$9,'Respondent data Original'!H263&gt;Tolerances!$C$9),"Enthusiast",IF(AND(CM500&gt;Tolerances!$D$10,'Respondent data Original'!H263&lt;Tolerances!$C$10),"Agitator"))</f>
        <v>0</v>
      </c>
    </row>
    <row r="501" spans="1:96">
      <c r="A501">
        <v>295</v>
      </c>
      <c r="B501" t="s">
        <v>70</v>
      </c>
      <c r="C501">
        <v>3</v>
      </c>
      <c r="D501">
        <v>2</v>
      </c>
      <c r="E501">
        <v>12</v>
      </c>
      <c r="F501">
        <v>2</v>
      </c>
      <c r="G501">
        <v>5</v>
      </c>
      <c r="H501">
        <v>9</v>
      </c>
      <c r="J501">
        <v>9</v>
      </c>
      <c r="L501">
        <v>8</v>
      </c>
      <c r="N501">
        <v>8</v>
      </c>
      <c r="P501">
        <v>6</v>
      </c>
      <c r="Q501">
        <v>1</v>
      </c>
      <c r="R501">
        <v>2</v>
      </c>
      <c r="S501">
        <v>2</v>
      </c>
      <c r="T501">
        <v>1</v>
      </c>
      <c r="U501">
        <v>2</v>
      </c>
      <c r="V501">
        <v>3</v>
      </c>
      <c r="W501">
        <v>1</v>
      </c>
      <c r="X501">
        <v>2</v>
      </c>
      <c r="Y501">
        <v>2</v>
      </c>
      <c r="Z501">
        <v>3</v>
      </c>
      <c r="AA501">
        <v>3</v>
      </c>
      <c r="AB501">
        <v>2</v>
      </c>
      <c r="AC501">
        <v>3</v>
      </c>
      <c r="AD501">
        <v>3</v>
      </c>
      <c r="AE501">
        <v>3</v>
      </c>
      <c r="AF501">
        <v>9</v>
      </c>
      <c r="AG501">
        <v>3</v>
      </c>
      <c r="AH501">
        <v>2</v>
      </c>
      <c r="AI501">
        <v>2</v>
      </c>
      <c r="AJ501">
        <v>2</v>
      </c>
      <c r="AK501">
        <v>2</v>
      </c>
      <c r="AL501">
        <v>3</v>
      </c>
      <c r="AM501">
        <v>5</v>
      </c>
      <c r="AN501">
        <v>2</v>
      </c>
      <c r="AO501">
        <v>3</v>
      </c>
      <c r="AP501">
        <v>3</v>
      </c>
      <c r="AQ501">
        <v>3</v>
      </c>
      <c r="AR501">
        <v>3</v>
      </c>
      <c r="AS501">
        <v>2</v>
      </c>
      <c r="AT501">
        <v>3</v>
      </c>
      <c r="AU501">
        <v>3</v>
      </c>
      <c r="AV501">
        <v>1</v>
      </c>
      <c r="AW501">
        <v>4</v>
      </c>
      <c r="AX501">
        <v>8</v>
      </c>
      <c r="AY501">
        <v>7</v>
      </c>
      <c r="AZ501">
        <v>6</v>
      </c>
      <c r="BA501">
        <v>9</v>
      </c>
      <c r="BB501">
        <v>4</v>
      </c>
      <c r="BC501">
        <v>7</v>
      </c>
      <c r="BD501">
        <v>7</v>
      </c>
      <c r="BE501">
        <v>1</v>
      </c>
      <c r="BF501">
        <v>12</v>
      </c>
      <c r="BG501">
        <v>7</v>
      </c>
      <c r="BH501">
        <v>12</v>
      </c>
      <c r="BI501">
        <v>12</v>
      </c>
      <c r="BJ501">
        <v>12</v>
      </c>
      <c r="BK501">
        <v>1</v>
      </c>
      <c r="BL501">
        <v>2</v>
      </c>
      <c r="BM501">
        <v>1</v>
      </c>
      <c r="BO501">
        <v>4</v>
      </c>
      <c r="BP501">
        <v>2</v>
      </c>
      <c r="BQ501">
        <v>5</v>
      </c>
      <c r="BR501">
        <v>6</v>
      </c>
      <c r="BX501">
        <v>1</v>
      </c>
      <c r="BY501">
        <v>2</v>
      </c>
      <c r="CF501">
        <v>20</v>
      </c>
      <c r="CH501">
        <f t="shared" si="49"/>
        <v>1</v>
      </c>
      <c r="CI501" s="1">
        <f t="shared" si="50"/>
        <v>2.9444444444444446</v>
      </c>
      <c r="CJ501">
        <f t="shared" si="51"/>
        <v>2</v>
      </c>
      <c r="CK501">
        <f t="shared" si="52"/>
        <v>4</v>
      </c>
      <c r="CL501" s="1">
        <f t="shared" si="53"/>
        <v>6.9444444444444446</v>
      </c>
      <c r="CM501" s="1">
        <f t="shared" si="54"/>
        <v>6.9444444444444446</v>
      </c>
      <c r="CO501" t="str">
        <f>IF(H501&gt;Tolerances!$C$5, "High Sat", "Low Sat")</f>
        <v>High Sat</v>
      </c>
      <c r="CP501" t="str">
        <f>IF(CM501&lt;Tolerances!$D$5, "High EL", "Low EL")</f>
        <v>High EL</v>
      </c>
      <c r="CQ501" t="str">
        <f t="shared" si="55"/>
        <v>Loyalist</v>
      </c>
      <c r="CR501" t="b">
        <f>IF(AND(CM501&lt;Tolerances!$D$9,'Respondent data Original'!H270&gt;Tolerances!$C$9),"Enthusiast",IF(AND(CM501&gt;Tolerances!$D$10,'Respondent data Original'!H270&lt;Tolerances!$C$10),"Agitator"))</f>
        <v>0</v>
      </c>
    </row>
    <row r="502" spans="1:96">
      <c r="A502">
        <v>311</v>
      </c>
      <c r="B502" t="s">
        <v>70</v>
      </c>
      <c r="C502">
        <v>3</v>
      </c>
      <c r="D502">
        <v>2</v>
      </c>
      <c r="E502">
        <v>12</v>
      </c>
      <c r="F502">
        <v>2</v>
      </c>
      <c r="G502">
        <v>5</v>
      </c>
      <c r="H502">
        <v>11</v>
      </c>
      <c r="J502">
        <v>11</v>
      </c>
      <c r="L502">
        <v>11</v>
      </c>
      <c r="N502">
        <v>11</v>
      </c>
      <c r="P502">
        <v>6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3</v>
      </c>
      <c r="AX502">
        <v>2</v>
      </c>
      <c r="AY502">
        <v>4</v>
      </c>
      <c r="AZ502">
        <v>3</v>
      </c>
      <c r="BA502">
        <v>1</v>
      </c>
      <c r="BB502">
        <v>1</v>
      </c>
      <c r="BC502">
        <v>2</v>
      </c>
      <c r="BD502">
        <v>2</v>
      </c>
      <c r="BE502">
        <v>1</v>
      </c>
      <c r="BF502">
        <v>1</v>
      </c>
      <c r="BG502">
        <v>1</v>
      </c>
      <c r="BH502">
        <v>1</v>
      </c>
      <c r="BI502">
        <v>1</v>
      </c>
      <c r="BJ502">
        <v>1</v>
      </c>
      <c r="BK502">
        <v>3</v>
      </c>
      <c r="BN502">
        <v>5</v>
      </c>
      <c r="BO502">
        <v>10</v>
      </c>
      <c r="BX502">
        <v>1</v>
      </c>
      <c r="BY502">
        <v>3</v>
      </c>
      <c r="CF502">
        <v>21</v>
      </c>
      <c r="CH502">
        <f t="shared" si="49"/>
        <v>1</v>
      </c>
      <c r="CI502" s="1">
        <f t="shared" si="50"/>
        <v>1.0555555555555556</v>
      </c>
      <c r="CJ502">
        <f t="shared" si="51"/>
        <v>0</v>
      </c>
      <c r="CK502">
        <f t="shared" si="52"/>
        <v>5</v>
      </c>
      <c r="CL502" s="1">
        <f t="shared" si="53"/>
        <v>6.0555555555555554</v>
      </c>
      <c r="CM502" s="1">
        <f t="shared" si="54"/>
        <v>6.0555555555555554</v>
      </c>
      <c r="CO502" t="str">
        <f>IF(H502&gt;Tolerances!$C$5, "High Sat", "Low Sat")</f>
        <v>High Sat</v>
      </c>
      <c r="CP502" t="str">
        <f>IF(CM502&lt;Tolerances!$D$5, "High EL", "Low EL")</f>
        <v>High EL</v>
      </c>
      <c r="CQ502" t="str">
        <f t="shared" si="55"/>
        <v>Loyalist</v>
      </c>
      <c r="CR502" t="b">
        <f>IF(AND(CM502&lt;Tolerances!$D$9,'Respondent data Original'!H282&gt;Tolerances!$C$9),"Enthusiast",IF(AND(CM502&gt;Tolerances!$D$10,'Respondent data Original'!H282&lt;Tolerances!$C$10),"Agitator"))</f>
        <v>0</v>
      </c>
    </row>
    <row r="503" spans="1:96">
      <c r="A503">
        <v>335</v>
      </c>
      <c r="B503" t="s">
        <v>70</v>
      </c>
      <c r="C503">
        <v>5</v>
      </c>
      <c r="D503">
        <v>1</v>
      </c>
      <c r="E503">
        <v>12</v>
      </c>
      <c r="F503">
        <v>1</v>
      </c>
      <c r="G503">
        <v>1</v>
      </c>
      <c r="H503">
        <v>6</v>
      </c>
      <c r="J503">
        <v>6</v>
      </c>
      <c r="L503">
        <v>6</v>
      </c>
      <c r="N503">
        <v>6</v>
      </c>
      <c r="P503">
        <v>6</v>
      </c>
      <c r="Q503">
        <v>3</v>
      </c>
      <c r="R503">
        <v>1</v>
      </c>
      <c r="S503">
        <v>1</v>
      </c>
      <c r="T503">
        <v>4</v>
      </c>
      <c r="U503">
        <v>2</v>
      </c>
      <c r="V503">
        <v>2</v>
      </c>
      <c r="W503">
        <v>2</v>
      </c>
      <c r="X503">
        <v>2</v>
      </c>
      <c r="Y503">
        <v>1</v>
      </c>
      <c r="Z503">
        <v>3</v>
      </c>
      <c r="AA503">
        <v>1</v>
      </c>
      <c r="AB503">
        <v>2</v>
      </c>
      <c r="AC503">
        <v>4</v>
      </c>
      <c r="AD503">
        <v>5</v>
      </c>
      <c r="AE503">
        <v>3</v>
      </c>
      <c r="AF503">
        <v>1</v>
      </c>
      <c r="AG503">
        <v>3</v>
      </c>
      <c r="AH503">
        <v>4</v>
      </c>
      <c r="AI503">
        <v>3</v>
      </c>
      <c r="AJ503">
        <v>3</v>
      </c>
      <c r="AK503">
        <v>3</v>
      </c>
      <c r="AL503">
        <v>4</v>
      </c>
      <c r="AM503">
        <v>4</v>
      </c>
      <c r="AN503">
        <v>2</v>
      </c>
      <c r="AO503">
        <v>2</v>
      </c>
      <c r="AP503">
        <v>3</v>
      </c>
      <c r="AQ503">
        <v>3</v>
      </c>
      <c r="AR503">
        <v>4</v>
      </c>
      <c r="AS503">
        <v>4</v>
      </c>
      <c r="AT503">
        <v>4</v>
      </c>
      <c r="AU503">
        <v>3</v>
      </c>
      <c r="AV503">
        <v>1</v>
      </c>
      <c r="AW503">
        <v>8</v>
      </c>
      <c r="AX503">
        <v>11</v>
      </c>
      <c r="AY503">
        <v>7</v>
      </c>
      <c r="AZ503">
        <v>7</v>
      </c>
      <c r="BA503">
        <v>9</v>
      </c>
      <c r="BB503">
        <v>8</v>
      </c>
      <c r="BC503">
        <v>8</v>
      </c>
      <c r="BD503">
        <v>11</v>
      </c>
      <c r="BE503">
        <v>1</v>
      </c>
      <c r="BF503">
        <v>12</v>
      </c>
      <c r="BG503">
        <v>12</v>
      </c>
      <c r="BH503">
        <v>12</v>
      </c>
      <c r="BI503">
        <v>12</v>
      </c>
      <c r="BJ503">
        <v>12</v>
      </c>
      <c r="BK503">
        <v>1</v>
      </c>
      <c r="BL503">
        <v>5</v>
      </c>
      <c r="BM503">
        <v>4</v>
      </c>
      <c r="BN503">
        <v>1</v>
      </c>
      <c r="BO503">
        <v>5</v>
      </c>
      <c r="BP503">
        <v>2</v>
      </c>
      <c r="BQ503">
        <v>4</v>
      </c>
      <c r="BX503">
        <v>1</v>
      </c>
      <c r="BY503">
        <v>3</v>
      </c>
      <c r="BZ503">
        <v>5</v>
      </c>
      <c r="CA503">
        <v>6</v>
      </c>
      <c r="CF503">
        <v>12</v>
      </c>
      <c r="CH503">
        <f t="shared" si="49"/>
        <v>1</v>
      </c>
      <c r="CI503" s="1">
        <f t="shared" si="50"/>
        <v>3.8888888888888888</v>
      </c>
      <c r="CJ503">
        <f t="shared" si="51"/>
        <v>5</v>
      </c>
      <c r="CK503">
        <f t="shared" si="52"/>
        <v>1</v>
      </c>
      <c r="CL503" s="1">
        <f t="shared" si="53"/>
        <v>4.8888888888888893</v>
      </c>
      <c r="CM503" s="1">
        <f t="shared" si="54"/>
        <v>4.8888888888888893</v>
      </c>
      <c r="CO503" t="str">
        <f>IF(H503&gt;Tolerances!$C$5, "High Sat", "Low Sat")</f>
        <v>Low Sat</v>
      </c>
      <c r="CP503" t="str">
        <f>IF(CM503&lt;Tolerances!$D$5, "High EL", "Low EL")</f>
        <v>High EL</v>
      </c>
      <c r="CQ503" t="str">
        <f t="shared" si="55"/>
        <v>Hostage</v>
      </c>
      <c r="CR503" t="b">
        <f>IF(AND(CM503&lt;Tolerances!$D$9,'Respondent data Original'!H305&gt;Tolerances!$C$9),"Enthusiast",IF(AND(CM503&gt;Tolerances!$D$10,'Respondent data Original'!H305&lt;Tolerances!$C$10),"Agitator"))</f>
        <v>0</v>
      </c>
    </row>
    <row r="504" spans="1:96">
      <c r="A504">
        <v>363</v>
      </c>
      <c r="B504" t="s">
        <v>70</v>
      </c>
      <c r="C504">
        <v>3</v>
      </c>
      <c r="D504">
        <v>2</v>
      </c>
      <c r="E504">
        <v>12</v>
      </c>
      <c r="F504">
        <v>2</v>
      </c>
      <c r="G504">
        <v>4</v>
      </c>
      <c r="H504">
        <v>6</v>
      </c>
      <c r="J504">
        <v>6</v>
      </c>
      <c r="L504">
        <v>6</v>
      </c>
      <c r="N504">
        <v>6</v>
      </c>
      <c r="P504">
        <v>6</v>
      </c>
      <c r="Q504">
        <v>1</v>
      </c>
      <c r="R504">
        <v>1</v>
      </c>
      <c r="S504">
        <v>1</v>
      </c>
      <c r="T504">
        <v>3</v>
      </c>
      <c r="U504">
        <v>3</v>
      </c>
      <c r="V504">
        <v>1</v>
      </c>
      <c r="W504">
        <v>3</v>
      </c>
      <c r="X504">
        <v>1</v>
      </c>
      <c r="Y504">
        <v>3</v>
      </c>
      <c r="Z504">
        <v>2</v>
      </c>
      <c r="AA504">
        <v>1</v>
      </c>
      <c r="AB504">
        <v>3</v>
      </c>
      <c r="AC504">
        <v>2</v>
      </c>
      <c r="AD504">
        <v>2</v>
      </c>
      <c r="AE504">
        <v>3</v>
      </c>
      <c r="AF504">
        <v>11</v>
      </c>
      <c r="AG504">
        <v>4</v>
      </c>
      <c r="AH504">
        <v>1</v>
      </c>
      <c r="AI504">
        <v>2</v>
      </c>
      <c r="AJ504">
        <v>2</v>
      </c>
      <c r="AK504">
        <v>3</v>
      </c>
      <c r="AL504">
        <v>5</v>
      </c>
      <c r="AM504">
        <v>5</v>
      </c>
      <c r="AN504">
        <v>4</v>
      </c>
      <c r="AO504">
        <v>4</v>
      </c>
      <c r="AP504">
        <v>3</v>
      </c>
      <c r="AQ504">
        <v>5</v>
      </c>
      <c r="AR504">
        <v>4</v>
      </c>
      <c r="AS504">
        <v>4</v>
      </c>
      <c r="AT504">
        <v>3</v>
      </c>
      <c r="AU504">
        <v>4</v>
      </c>
      <c r="AV504">
        <v>1</v>
      </c>
      <c r="AW504">
        <v>6</v>
      </c>
      <c r="AX504">
        <v>11</v>
      </c>
      <c r="AY504">
        <v>10</v>
      </c>
      <c r="AZ504">
        <v>10</v>
      </c>
      <c r="BA504">
        <v>10</v>
      </c>
      <c r="BB504">
        <v>10</v>
      </c>
      <c r="BC504">
        <v>2</v>
      </c>
      <c r="BD504">
        <v>11</v>
      </c>
      <c r="BE504">
        <v>6</v>
      </c>
      <c r="BF504">
        <v>12</v>
      </c>
      <c r="BG504">
        <v>8</v>
      </c>
      <c r="BH504">
        <v>3</v>
      </c>
      <c r="BI504">
        <v>12</v>
      </c>
      <c r="BJ504">
        <v>3</v>
      </c>
      <c r="BK504">
        <v>3</v>
      </c>
      <c r="BL504">
        <v>4</v>
      </c>
      <c r="BM504">
        <v>3</v>
      </c>
      <c r="BN504">
        <v>3</v>
      </c>
      <c r="BO504">
        <v>6</v>
      </c>
      <c r="BX504">
        <v>2</v>
      </c>
      <c r="CF504">
        <v>16</v>
      </c>
      <c r="CH504">
        <f t="shared" si="49"/>
        <v>2</v>
      </c>
      <c r="CI504" s="1">
        <f t="shared" si="50"/>
        <v>4.2222222222222223</v>
      </c>
      <c r="CJ504">
        <f t="shared" si="51"/>
        <v>4</v>
      </c>
      <c r="CK504">
        <f t="shared" si="52"/>
        <v>2</v>
      </c>
      <c r="CL504" s="1">
        <f t="shared" si="53"/>
        <v>6.2222222222222223</v>
      </c>
      <c r="CM504" s="1">
        <f t="shared" si="54"/>
        <v>12.444444444444445</v>
      </c>
      <c r="CO504" t="str">
        <f>IF(H504&gt;Tolerances!$C$5, "High Sat", "Low Sat")</f>
        <v>Low Sat</v>
      </c>
      <c r="CP504" t="str">
        <f>IF(CM504&lt;Tolerances!$D$5, "High EL", "Low EL")</f>
        <v>Low EL</v>
      </c>
      <c r="CQ504" t="str">
        <f t="shared" si="55"/>
        <v>Defector</v>
      </c>
      <c r="CR504" t="b">
        <f>IF(AND(CM504&lt;Tolerances!$D$9,'Respondent data Original'!H330&gt;Tolerances!$C$9),"Enthusiast",IF(AND(CM504&gt;Tolerances!$D$10,'Respondent data Original'!H330&lt;Tolerances!$C$10),"Agitator"))</f>
        <v>0</v>
      </c>
    </row>
    <row r="505" spans="1:96">
      <c r="A505">
        <v>369</v>
      </c>
      <c r="B505" t="s">
        <v>70</v>
      </c>
      <c r="C505">
        <v>3</v>
      </c>
      <c r="D505">
        <v>1</v>
      </c>
      <c r="E505">
        <v>12</v>
      </c>
      <c r="F505">
        <v>2</v>
      </c>
      <c r="G505">
        <v>5</v>
      </c>
      <c r="H505">
        <v>8</v>
      </c>
      <c r="J505">
        <v>4</v>
      </c>
      <c r="L505">
        <v>4</v>
      </c>
      <c r="N505">
        <v>6</v>
      </c>
      <c r="P505">
        <v>6</v>
      </c>
      <c r="Q505">
        <v>2</v>
      </c>
      <c r="R505">
        <v>1</v>
      </c>
      <c r="S505">
        <v>2</v>
      </c>
      <c r="T505">
        <v>1</v>
      </c>
      <c r="U505">
        <v>1</v>
      </c>
      <c r="V505">
        <v>1</v>
      </c>
      <c r="W505">
        <v>2</v>
      </c>
      <c r="X505">
        <v>2</v>
      </c>
      <c r="Y505">
        <v>1</v>
      </c>
      <c r="Z505">
        <v>2</v>
      </c>
      <c r="AA505">
        <v>2</v>
      </c>
      <c r="AB505">
        <v>2</v>
      </c>
      <c r="AC505">
        <v>3</v>
      </c>
      <c r="AD505">
        <v>3</v>
      </c>
      <c r="AE505">
        <v>3</v>
      </c>
      <c r="AF505">
        <v>5</v>
      </c>
      <c r="AG505">
        <v>5</v>
      </c>
      <c r="AH505">
        <v>1</v>
      </c>
      <c r="AI505">
        <v>4</v>
      </c>
      <c r="AJ505">
        <v>4</v>
      </c>
      <c r="AK505">
        <v>4</v>
      </c>
      <c r="AL505">
        <v>5</v>
      </c>
      <c r="AM505">
        <v>4</v>
      </c>
      <c r="AN505">
        <v>4</v>
      </c>
      <c r="AO505">
        <v>4</v>
      </c>
      <c r="AP505">
        <v>4</v>
      </c>
      <c r="AQ505">
        <v>4</v>
      </c>
      <c r="AR505">
        <v>5</v>
      </c>
      <c r="AS505">
        <v>5</v>
      </c>
      <c r="AT505">
        <v>3</v>
      </c>
      <c r="AU505">
        <v>4</v>
      </c>
      <c r="AV505">
        <v>1</v>
      </c>
      <c r="AW505">
        <v>10</v>
      </c>
      <c r="AX505">
        <v>11</v>
      </c>
      <c r="AY505">
        <v>11</v>
      </c>
      <c r="AZ505">
        <v>10</v>
      </c>
      <c r="BA505">
        <v>11</v>
      </c>
      <c r="BB505">
        <v>10</v>
      </c>
      <c r="BC505">
        <v>11</v>
      </c>
      <c r="BD505">
        <v>11</v>
      </c>
      <c r="BE505">
        <v>10</v>
      </c>
      <c r="BF505">
        <v>10</v>
      </c>
      <c r="BG505">
        <v>10</v>
      </c>
      <c r="BH505">
        <v>8</v>
      </c>
      <c r="BI505">
        <v>12</v>
      </c>
      <c r="BJ505">
        <v>12</v>
      </c>
      <c r="BK505">
        <v>2</v>
      </c>
      <c r="BL505">
        <v>4</v>
      </c>
      <c r="BM505">
        <v>2</v>
      </c>
      <c r="BN505">
        <v>1</v>
      </c>
      <c r="BO505">
        <v>2</v>
      </c>
      <c r="BP505">
        <v>3</v>
      </c>
      <c r="BQ505">
        <v>6</v>
      </c>
      <c r="BR505">
        <v>5</v>
      </c>
      <c r="BS505">
        <v>7</v>
      </c>
      <c r="BX505">
        <v>2</v>
      </c>
      <c r="CF505">
        <v>17</v>
      </c>
      <c r="CH505">
        <f t="shared" si="49"/>
        <v>2</v>
      </c>
      <c r="CI505" s="1">
        <f t="shared" si="50"/>
        <v>5.2777777777777777</v>
      </c>
      <c r="CJ505">
        <f t="shared" si="51"/>
        <v>4</v>
      </c>
      <c r="CK505">
        <f t="shared" si="52"/>
        <v>2</v>
      </c>
      <c r="CL505" s="1">
        <f t="shared" si="53"/>
        <v>7.2777777777777777</v>
      </c>
      <c r="CM505" s="1">
        <f t="shared" si="54"/>
        <v>14.555555555555555</v>
      </c>
      <c r="CO505" t="str">
        <f>IF(H505&gt;Tolerances!$C$5, "High Sat", "Low Sat")</f>
        <v>High Sat</v>
      </c>
      <c r="CP505" t="str">
        <f>IF(CM505&lt;Tolerances!$D$5, "High EL", "Low EL")</f>
        <v>Low EL</v>
      </c>
      <c r="CQ505" t="str">
        <f t="shared" si="55"/>
        <v>Mercenary</v>
      </c>
      <c r="CR505" t="b">
        <f>IF(AND(CM505&lt;Tolerances!$D$9,'Respondent data Original'!H336&gt;Tolerances!$C$9),"Enthusiast",IF(AND(CM505&gt;Tolerances!$D$10,'Respondent data Original'!H336&lt;Tolerances!$C$10),"Agitator"))</f>
        <v>0</v>
      </c>
    </row>
    <row r="506" spans="1:96">
      <c r="A506">
        <v>372</v>
      </c>
      <c r="B506" t="s">
        <v>70</v>
      </c>
      <c r="C506">
        <v>1</v>
      </c>
      <c r="D506">
        <v>2</v>
      </c>
      <c r="E506">
        <v>12</v>
      </c>
      <c r="F506">
        <v>2</v>
      </c>
      <c r="G506">
        <v>1</v>
      </c>
      <c r="H506">
        <v>9</v>
      </c>
      <c r="J506">
        <v>9</v>
      </c>
      <c r="L506">
        <v>10</v>
      </c>
      <c r="N506">
        <v>8</v>
      </c>
      <c r="P506">
        <v>2</v>
      </c>
      <c r="Q506">
        <v>2</v>
      </c>
      <c r="R506">
        <v>5</v>
      </c>
      <c r="S506">
        <v>2</v>
      </c>
      <c r="T506">
        <v>2</v>
      </c>
      <c r="U506">
        <v>4</v>
      </c>
      <c r="V506">
        <v>2</v>
      </c>
      <c r="W506">
        <v>5</v>
      </c>
      <c r="X506">
        <v>1</v>
      </c>
      <c r="Y506">
        <v>3</v>
      </c>
      <c r="Z506">
        <v>4</v>
      </c>
      <c r="AA506">
        <v>1</v>
      </c>
      <c r="AB506">
        <v>3</v>
      </c>
      <c r="AC506">
        <v>5</v>
      </c>
      <c r="AD506">
        <v>4</v>
      </c>
      <c r="AE506">
        <v>3</v>
      </c>
      <c r="AF506">
        <v>5</v>
      </c>
      <c r="AG506">
        <v>1</v>
      </c>
      <c r="AI506">
        <v>2</v>
      </c>
      <c r="AJ506">
        <v>2</v>
      </c>
      <c r="AK506">
        <v>4</v>
      </c>
      <c r="AL506">
        <v>3</v>
      </c>
      <c r="AM506">
        <v>2</v>
      </c>
      <c r="AN506">
        <v>2</v>
      </c>
      <c r="AO506">
        <v>4</v>
      </c>
      <c r="AP506">
        <v>4</v>
      </c>
      <c r="AQ506">
        <v>2</v>
      </c>
      <c r="AR506">
        <v>4</v>
      </c>
      <c r="AS506">
        <v>5</v>
      </c>
      <c r="AT506">
        <v>3</v>
      </c>
      <c r="AU506">
        <v>3</v>
      </c>
      <c r="AV506">
        <v>2</v>
      </c>
      <c r="AW506">
        <v>5</v>
      </c>
      <c r="AX506">
        <v>4</v>
      </c>
      <c r="AY506">
        <v>2</v>
      </c>
      <c r="AZ506">
        <v>5</v>
      </c>
      <c r="BA506">
        <v>5</v>
      </c>
      <c r="BB506">
        <v>2</v>
      </c>
      <c r="BC506">
        <v>1</v>
      </c>
      <c r="BD506">
        <v>5</v>
      </c>
      <c r="BE506">
        <v>1</v>
      </c>
      <c r="BF506">
        <v>12</v>
      </c>
      <c r="BG506">
        <v>12</v>
      </c>
      <c r="BH506">
        <v>12</v>
      </c>
      <c r="BI506">
        <v>12</v>
      </c>
      <c r="BJ506">
        <v>12</v>
      </c>
      <c r="BK506">
        <v>1</v>
      </c>
      <c r="BL506">
        <v>3</v>
      </c>
      <c r="BM506">
        <v>2</v>
      </c>
      <c r="BN506">
        <v>2</v>
      </c>
      <c r="BO506">
        <v>6</v>
      </c>
      <c r="BP506">
        <v>4</v>
      </c>
      <c r="BQ506">
        <v>3</v>
      </c>
      <c r="BX506">
        <v>2</v>
      </c>
      <c r="CF506">
        <v>15</v>
      </c>
      <c r="CH506">
        <f t="shared" si="49"/>
        <v>2</v>
      </c>
      <c r="CI506" s="1">
        <f t="shared" si="50"/>
        <v>1.6666666666666667</v>
      </c>
      <c r="CJ506">
        <f t="shared" si="51"/>
        <v>3</v>
      </c>
      <c r="CK506">
        <f t="shared" si="52"/>
        <v>3</v>
      </c>
      <c r="CL506" s="1">
        <f t="shared" si="53"/>
        <v>4.666666666666667</v>
      </c>
      <c r="CM506" s="1">
        <f t="shared" si="54"/>
        <v>9.3333333333333339</v>
      </c>
      <c r="CO506" t="str">
        <f>IF(H506&gt;Tolerances!$C$5, "High Sat", "Low Sat")</f>
        <v>High Sat</v>
      </c>
      <c r="CP506" t="str">
        <f>IF(CM506&lt;Tolerances!$D$5, "High EL", "Low EL")</f>
        <v>High EL</v>
      </c>
      <c r="CQ506" t="str">
        <f t="shared" si="55"/>
        <v>Loyalist</v>
      </c>
      <c r="CR506" t="b">
        <f>IF(AND(CM506&lt;Tolerances!$D$9,'Respondent data Original'!H338&gt;Tolerances!$C$9),"Enthusiast",IF(AND(CM506&gt;Tolerances!$D$10,'Respondent data Original'!H338&lt;Tolerances!$C$10),"Agitator"))</f>
        <v>0</v>
      </c>
    </row>
    <row r="507" spans="1:96">
      <c r="A507">
        <v>373</v>
      </c>
      <c r="B507" t="s">
        <v>70</v>
      </c>
      <c r="C507">
        <v>2</v>
      </c>
      <c r="D507">
        <v>2</v>
      </c>
      <c r="E507">
        <v>12</v>
      </c>
      <c r="F507">
        <v>1</v>
      </c>
      <c r="G507">
        <v>2</v>
      </c>
      <c r="H507">
        <v>7</v>
      </c>
      <c r="J507">
        <v>6</v>
      </c>
      <c r="L507">
        <v>6</v>
      </c>
      <c r="N507">
        <v>6</v>
      </c>
      <c r="P507">
        <v>4</v>
      </c>
      <c r="Q507">
        <v>1</v>
      </c>
      <c r="S507">
        <v>2</v>
      </c>
      <c r="T507">
        <v>1</v>
      </c>
      <c r="V507">
        <v>3</v>
      </c>
      <c r="W507">
        <v>4</v>
      </c>
      <c r="X507">
        <v>1</v>
      </c>
      <c r="Z507">
        <v>3</v>
      </c>
      <c r="AA507">
        <v>1</v>
      </c>
      <c r="AB507">
        <v>4</v>
      </c>
      <c r="AD507">
        <v>3</v>
      </c>
      <c r="AF507">
        <v>8</v>
      </c>
      <c r="AG507">
        <v>4</v>
      </c>
      <c r="AI507">
        <v>3</v>
      </c>
      <c r="AL507">
        <v>3</v>
      </c>
      <c r="AM507">
        <v>3</v>
      </c>
      <c r="AN507">
        <v>3</v>
      </c>
      <c r="AP507">
        <v>1</v>
      </c>
      <c r="AQ507">
        <v>3</v>
      </c>
      <c r="AR507">
        <v>3</v>
      </c>
      <c r="AS507">
        <v>4</v>
      </c>
      <c r="AT507">
        <v>3</v>
      </c>
      <c r="AU507">
        <v>4</v>
      </c>
      <c r="AV507">
        <v>2</v>
      </c>
      <c r="AW507">
        <v>6</v>
      </c>
      <c r="AX507">
        <v>6</v>
      </c>
      <c r="AY507">
        <v>8</v>
      </c>
      <c r="AZ507">
        <v>6</v>
      </c>
      <c r="BA507">
        <v>7</v>
      </c>
      <c r="BB507">
        <v>3</v>
      </c>
      <c r="BC507">
        <v>9</v>
      </c>
      <c r="BD507">
        <v>11</v>
      </c>
      <c r="BE507">
        <v>1</v>
      </c>
      <c r="BF507">
        <v>12</v>
      </c>
      <c r="BG507">
        <v>12</v>
      </c>
      <c r="BH507">
        <v>12</v>
      </c>
      <c r="BI507">
        <v>12</v>
      </c>
      <c r="BJ507">
        <v>12</v>
      </c>
      <c r="BK507">
        <v>1</v>
      </c>
      <c r="BL507">
        <v>3</v>
      </c>
      <c r="BM507">
        <v>3</v>
      </c>
      <c r="BN507">
        <v>2</v>
      </c>
      <c r="BO507">
        <v>5</v>
      </c>
      <c r="BP507">
        <v>4</v>
      </c>
      <c r="BQ507">
        <v>9</v>
      </c>
      <c r="BX507">
        <v>3</v>
      </c>
      <c r="CF507">
        <v>14</v>
      </c>
      <c r="CH507">
        <f t="shared" si="49"/>
        <v>3</v>
      </c>
      <c r="CI507" s="1">
        <f t="shared" si="50"/>
        <v>3.1666666666666665</v>
      </c>
      <c r="CJ507">
        <f t="shared" si="51"/>
        <v>3</v>
      </c>
      <c r="CK507">
        <f t="shared" si="52"/>
        <v>3</v>
      </c>
      <c r="CL507" s="1">
        <f t="shared" si="53"/>
        <v>6.1666666666666661</v>
      </c>
      <c r="CM507" s="1">
        <f t="shared" si="54"/>
        <v>18.5</v>
      </c>
      <c r="CO507" t="str">
        <f>IF(H507&gt;Tolerances!$C$5, "High Sat", "Low Sat")</f>
        <v>Low Sat</v>
      </c>
      <c r="CP507" t="str">
        <f>IF(CM507&lt;Tolerances!$D$5, "High EL", "Low EL")</f>
        <v>Low EL</v>
      </c>
      <c r="CQ507" t="str">
        <f t="shared" si="55"/>
        <v>Defector</v>
      </c>
      <c r="CR507" t="b">
        <f>IF(AND(CM507&lt;Tolerances!$D$9,'Respondent data Original'!H339&gt;Tolerances!$C$9),"Enthusiast",IF(AND(CM507&gt;Tolerances!$D$10,'Respondent data Original'!H339&lt;Tolerances!$C$10),"Agitator"))</f>
        <v>0</v>
      </c>
    </row>
    <row r="508" spans="1:96">
      <c r="A508">
        <v>378</v>
      </c>
      <c r="B508" t="s">
        <v>70</v>
      </c>
      <c r="C508">
        <v>4</v>
      </c>
      <c r="D508">
        <v>2</v>
      </c>
      <c r="E508">
        <v>12</v>
      </c>
      <c r="F508">
        <v>2</v>
      </c>
      <c r="G508">
        <v>5</v>
      </c>
      <c r="H508">
        <v>8</v>
      </c>
      <c r="J508">
        <v>7</v>
      </c>
      <c r="L508">
        <v>7</v>
      </c>
      <c r="N508">
        <v>6</v>
      </c>
      <c r="P508">
        <v>4</v>
      </c>
      <c r="Q508">
        <v>1</v>
      </c>
      <c r="R508">
        <v>1</v>
      </c>
      <c r="S508">
        <v>1</v>
      </c>
      <c r="T508">
        <v>3</v>
      </c>
      <c r="U508">
        <v>3</v>
      </c>
      <c r="V508">
        <v>3</v>
      </c>
      <c r="W508">
        <v>3</v>
      </c>
      <c r="X508">
        <v>1</v>
      </c>
      <c r="Y508">
        <v>2</v>
      </c>
      <c r="Z508">
        <v>3</v>
      </c>
      <c r="AA508">
        <v>2</v>
      </c>
      <c r="AB508">
        <v>4</v>
      </c>
      <c r="AC508">
        <v>4</v>
      </c>
      <c r="AD508">
        <v>4</v>
      </c>
      <c r="AE508">
        <v>4</v>
      </c>
      <c r="AF508">
        <v>3</v>
      </c>
      <c r="AG508">
        <v>2</v>
      </c>
      <c r="AH508">
        <v>2</v>
      </c>
      <c r="AI508">
        <v>2</v>
      </c>
      <c r="AJ508">
        <v>2</v>
      </c>
      <c r="AK508">
        <v>3</v>
      </c>
      <c r="AL508">
        <v>3</v>
      </c>
      <c r="AM508">
        <v>4</v>
      </c>
      <c r="AN508">
        <v>3</v>
      </c>
      <c r="AO508">
        <v>2</v>
      </c>
      <c r="AP508">
        <v>2</v>
      </c>
      <c r="AQ508">
        <v>3</v>
      </c>
      <c r="AR508">
        <v>3</v>
      </c>
      <c r="AS508">
        <v>3</v>
      </c>
      <c r="AT508">
        <v>4</v>
      </c>
      <c r="AU508">
        <v>4</v>
      </c>
      <c r="AV508">
        <v>2</v>
      </c>
      <c r="AW508">
        <v>8</v>
      </c>
      <c r="AX508">
        <v>9</v>
      </c>
      <c r="AY508">
        <v>8</v>
      </c>
      <c r="AZ508">
        <v>6</v>
      </c>
      <c r="BA508">
        <v>8</v>
      </c>
      <c r="BB508">
        <v>4</v>
      </c>
      <c r="BC508">
        <v>8</v>
      </c>
      <c r="BD508">
        <v>11</v>
      </c>
      <c r="BE508">
        <v>1</v>
      </c>
      <c r="BF508">
        <v>12</v>
      </c>
      <c r="BG508">
        <v>12</v>
      </c>
      <c r="BH508">
        <v>5</v>
      </c>
      <c r="BI508">
        <v>8</v>
      </c>
      <c r="BJ508">
        <v>8</v>
      </c>
      <c r="BK508">
        <v>1</v>
      </c>
      <c r="BL508">
        <v>2</v>
      </c>
      <c r="BM508">
        <v>2</v>
      </c>
      <c r="BN508">
        <v>1</v>
      </c>
      <c r="BO508">
        <v>4</v>
      </c>
      <c r="BP508">
        <v>2</v>
      </c>
      <c r="BX508">
        <v>2</v>
      </c>
      <c r="CF508">
        <v>18</v>
      </c>
      <c r="CH508">
        <f t="shared" si="49"/>
        <v>2</v>
      </c>
      <c r="CI508" s="1">
        <f t="shared" si="50"/>
        <v>3.5</v>
      </c>
      <c r="CJ508">
        <f t="shared" si="51"/>
        <v>2</v>
      </c>
      <c r="CK508">
        <f t="shared" si="52"/>
        <v>4</v>
      </c>
      <c r="CL508" s="1">
        <f t="shared" si="53"/>
        <v>7.5</v>
      </c>
      <c r="CM508" s="1">
        <f t="shared" si="54"/>
        <v>15</v>
      </c>
      <c r="CO508" t="str">
        <f>IF(H508&gt;Tolerances!$C$5, "High Sat", "Low Sat")</f>
        <v>High Sat</v>
      </c>
      <c r="CP508" t="str">
        <f>IF(CM508&lt;Tolerances!$D$5, "High EL", "Low EL")</f>
        <v>Low EL</v>
      </c>
      <c r="CQ508" t="str">
        <f t="shared" si="55"/>
        <v>Mercenary</v>
      </c>
      <c r="CR508" t="b">
        <f>IF(AND(CM508&lt;Tolerances!$D$9,'Respondent data Original'!H343&gt;Tolerances!$C$9),"Enthusiast",IF(AND(CM508&gt;Tolerances!$D$10,'Respondent data Original'!H343&lt;Tolerances!$C$10),"Agitator"))</f>
        <v>0</v>
      </c>
    </row>
    <row r="509" spans="1:96">
      <c r="A509">
        <v>380</v>
      </c>
      <c r="B509" t="s">
        <v>70</v>
      </c>
      <c r="C509">
        <v>1</v>
      </c>
      <c r="D509">
        <v>2</v>
      </c>
      <c r="E509">
        <v>12</v>
      </c>
      <c r="F509">
        <v>2</v>
      </c>
      <c r="G509">
        <v>1</v>
      </c>
      <c r="H509">
        <v>10</v>
      </c>
      <c r="J509">
        <v>11</v>
      </c>
      <c r="L509">
        <v>10</v>
      </c>
      <c r="N509">
        <v>9</v>
      </c>
      <c r="P509">
        <v>4</v>
      </c>
      <c r="Q509">
        <v>1</v>
      </c>
      <c r="S509">
        <v>1</v>
      </c>
      <c r="T509">
        <v>4</v>
      </c>
      <c r="U509">
        <v>3</v>
      </c>
      <c r="V509">
        <v>1</v>
      </c>
      <c r="W509">
        <v>3</v>
      </c>
      <c r="X509">
        <v>1</v>
      </c>
      <c r="Y509">
        <v>3</v>
      </c>
      <c r="Z509">
        <v>3</v>
      </c>
      <c r="AA509">
        <v>2</v>
      </c>
      <c r="AB509">
        <v>1</v>
      </c>
      <c r="AC509">
        <v>3</v>
      </c>
      <c r="AD509">
        <v>4</v>
      </c>
      <c r="AE509">
        <v>3</v>
      </c>
      <c r="AF509">
        <v>2</v>
      </c>
      <c r="AG509">
        <v>1</v>
      </c>
      <c r="AI509">
        <v>2</v>
      </c>
      <c r="AJ509">
        <v>3</v>
      </c>
      <c r="AL509">
        <v>1</v>
      </c>
      <c r="AM509">
        <v>2</v>
      </c>
      <c r="AN509">
        <v>1</v>
      </c>
      <c r="AO509">
        <v>2</v>
      </c>
      <c r="AP509">
        <v>2</v>
      </c>
      <c r="AQ509">
        <v>1</v>
      </c>
      <c r="AR509">
        <v>1</v>
      </c>
      <c r="AS509">
        <v>2</v>
      </c>
      <c r="AU509">
        <v>2</v>
      </c>
      <c r="AV509">
        <v>1</v>
      </c>
      <c r="AW509">
        <v>9</v>
      </c>
      <c r="AX509">
        <v>8</v>
      </c>
      <c r="AY509">
        <v>9</v>
      </c>
      <c r="AZ509">
        <v>6</v>
      </c>
      <c r="BA509">
        <v>6</v>
      </c>
      <c r="BB509">
        <v>6</v>
      </c>
      <c r="BC509">
        <v>1</v>
      </c>
      <c r="BD509">
        <v>11</v>
      </c>
      <c r="BE509">
        <v>1</v>
      </c>
      <c r="BF509">
        <v>12</v>
      </c>
      <c r="BG509">
        <v>1</v>
      </c>
      <c r="BH509">
        <v>12</v>
      </c>
      <c r="BI509">
        <v>12</v>
      </c>
      <c r="BJ509">
        <v>12</v>
      </c>
      <c r="BK509">
        <v>1</v>
      </c>
      <c r="BL509">
        <v>5</v>
      </c>
      <c r="BM509">
        <v>4</v>
      </c>
      <c r="BN509">
        <v>3</v>
      </c>
      <c r="BO509">
        <v>6</v>
      </c>
      <c r="BP509">
        <v>4</v>
      </c>
      <c r="BQ509">
        <v>5</v>
      </c>
      <c r="BX509">
        <v>1</v>
      </c>
      <c r="BY509">
        <v>6</v>
      </c>
      <c r="CF509">
        <v>11</v>
      </c>
      <c r="CH509">
        <f t="shared" si="49"/>
        <v>1</v>
      </c>
      <c r="CI509" s="1">
        <f t="shared" si="50"/>
        <v>3.1666666666666665</v>
      </c>
      <c r="CJ509">
        <f t="shared" si="51"/>
        <v>5</v>
      </c>
      <c r="CK509">
        <f t="shared" si="52"/>
        <v>1</v>
      </c>
      <c r="CL509" s="1">
        <f t="shared" si="53"/>
        <v>4.1666666666666661</v>
      </c>
      <c r="CM509" s="1">
        <f t="shared" si="54"/>
        <v>4.1666666666666661</v>
      </c>
      <c r="CO509" t="str">
        <f>IF(H509&gt;Tolerances!$C$5, "High Sat", "Low Sat")</f>
        <v>High Sat</v>
      </c>
      <c r="CP509" t="str">
        <f>IF(CM509&lt;Tolerances!$D$5, "High EL", "Low EL")</f>
        <v>High EL</v>
      </c>
      <c r="CQ509" t="str">
        <f t="shared" si="55"/>
        <v>Loyalist</v>
      </c>
      <c r="CR509" t="str">
        <f>IF(AND(CM509&lt;Tolerances!$D$9,'Respondent data Original'!H345&gt;Tolerances!$C$9),"Enthusiast",IF(AND(CM509&gt;Tolerances!$D$10,'Respondent data Original'!H345&lt;Tolerances!$C$10),"Agitator"))</f>
        <v>Enthusiast</v>
      </c>
    </row>
    <row r="510" spans="1:96">
      <c r="A510">
        <v>393</v>
      </c>
      <c r="B510" t="s">
        <v>70</v>
      </c>
      <c r="C510">
        <v>4</v>
      </c>
      <c r="D510">
        <v>2</v>
      </c>
      <c r="E510">
        <v>12</v>
      </c>
      <c r="F510">
        <v>2</v>
      </c>
      <c r="G510">
        <v>5</v>
      </c>
      <c r="H510">
        <v>7</v>
      </c>
      <c r="J510">
        <v>7</v>
      </c>
      <c r="L510">
        <v>6</v>
      </c>
      <c r="N510">
        <v>8</v>
      </c>
      <c r="P510">
        <v>5</v>
      </c>
      <c r="Q510">
        <v>1</v>
      </c>
      <c r="R510">
        <v>2</v>
      </c>
      <c r="S510">
        <v>1</v>
      </c>
      <c r="T510">
        <v>3</v>
      </c>
      <c r="U510">
        <v>2</v>
      </c>
      <c r="V510">
        <v>1</v>
      </c>
      <c r="W510">
        <v>3</v>
      </c>
      <c r="X510">
        <v>1</v>
      </c>
      <c r="Y510">
        <v>1</v>
      </c>
      <c r="Z510">
        <v>3</v>
      </c>
      <c r="AA510">
        <v>1</v>
      </c>
      <c r="AB510">
        <v>2</v>
      </c>
      <c r="AC510">
        <v>3</v>
      </c>
      <c r="AD510">
        <v>3</v>
      </c>
      <c r="AE510">
        <v>3</v>
      </c>
      <c r="AF510">
        <v>8</v>
      </c>
      <c r="AG510">
        <v>5</v>
      </c>
      <c r="AI510">
        <v>4</v>
      </c>
      <c r="AJ510">
        <v>3</v>
      </c>
      <c r="AK510">
        <v>4</v>
      </c>
      <c r="AL510">
        <v>3</v>
      </c>
      <c r="AM510">
        <v>5</v>
      </c>
      <c r="AN510">
        <v>4</v>
      </c>
      <c r="AO510">
        <v>5</v>
      </c>
      <c r="AP510">
        <v>4</v>
      </c>
      <c r="AQ510">
        <v>4</v>
      </c>
      <c r="AR510">
        <v>4</v>
      </c>
      <c r="AS510">
        <v>4</v>
      </c>
      <c r="AT510">
        <v>3</v>
      </c>
      <c r="AU510">
        <v>4</v>
      </c>
      <c r="AV510">
        <v>1</v>
      </c>
      <c r="AW510">
        <v>7</v>
      </c>
      <c r="AX510">
        <v>9</v>
      </c>
      <c r="AY510">
        <v>9</v>
      </c>
      <c r="AZ510">
        <v>8</v>
      </c>
      <c r="BA510">
        <v>8</v>
      </c>
      <c r="BB510">
        <v>7</v>
      </c>
      <c r="BC510">
        <v>8</v>
      </c>
      <c r="BD510">
        <v>11</v>
      </c>
      <c r="BE510">
        <v>6</v>
      </c>
      <c r="BF510">
        <v>12</v>
      </c>
      <c r="BG510">
        <v>12</v>
      </c>
      <c r="BH510">
        <v>12</v>
      </c>
      <c r="BI510">
        <v>12</v>
      </c>
      <c r="BJ510">
        <v>12</v>
      </c>
      <c r="BK510">
        <v>1</v>
      </c>
      <c r="BL510">
        <v>3</v>
      </c>
      <c r="BM510">
        <v>2</v>
      </c>
      <c r="BN510">
        <v>3</v>
      </c>
      <c r="BO510">
        <v>3</v>
      </c>
      <c r="BP510">
        <v>5</v>
      </c>
      <c r="BQ510">
        <v>7</v>
      </c>
      <c r="BR510">
        <v>6</v>
      </c>
      <c r="BS510">
        <v>4</v>
      </c>
      <c r="BX510">
        <v>1</v>
      </c>
      <c r="BY510">
        <v>7</v>
      </c>
      <c r="CF510">
        <v>21</v>
      </c>
      <c r="CH510">
        <f t="shared" si="49"/>
        <v>1</v>
      </c>
      <c r="CI510" s="1">
        <f t="shared" si="50"/>
        <v>4.0555555555555554</v>
      </c>
      <c r="CJ510">
        <f t="shared" si="51"/>
        <v>3</v>
      </c>
      <c r="CK510">
        <f t="shared" si="52"/>
        <v>3</v>
      </c>
      <c r="CL510" s="1">
        <f t="shared" si="53"/>
        <v>7.0555555555555554</v>
      </c>
      <c r="CM510" s="1">
        <f t="shared" si="54"/>
        <v>7.0555555555555554</v>
      </c>
      <c r="CO510" t="str">
        <f>IF(H510&gt;Tolerances!$C$5, "High Sat", "Low Sat")</f>
        <v>Low Sat</v>
      </c>
      <c r="CP510" t="str">
        <f>IF(CM510&lt;Tolerances!$D$5, "High EL", "Low EL")</f>
        <v>High EL</v>
      </c>
      <c r="CQ510" t="str">
        <f t="shared" si="55"/>
        <v>Hostage</v>
      </c>
      <c r="CR510" t="b">
        <f>IF(AND(CM510&lt;Tolerances!$D$9,'Respondent data Original'!H356&gt;Tolerances!$C$9),"Enthusiast",IF(AND(CM510&gt;Tolerances!$D$10,'Respondent data Original'!H356&lt;Tolerances!$C$10),"Agitator"))</f>
        <v>0</v>
      </c>
    </row>
    <row r="511" spans="1:96">
      <c r="A511">
        <v>398</v>
      </c>
      <c r="B511" t="s">
        <v>70</v>
      </c>
      <c r="C511">
        <v>2</v>
      </c>
      <c r="D511">
        <v>2</v>
      </c>
      <c r="E511">
        <v>12</v>
      </c>
      <c r="F511">
        <v>2</v>
      </c>
      <c r="G511">
        <v>2</v>
      </c>
      <c r="H511">
        <v>5</v>
      </c>
      <c r="J511">
        <v>4</v>
      </c>
      <c r="L511">
        <v>4</v>
      </c>
      <c r="N511">
        <v>3</v>
      </c>
      <c r="P511">
        <v>1</v>
      </c>
      <c r="Q511">
        <v>1</v>
      </c>
      <c r="R511">
        <v>2</v>
      </c>
      <c r="S511">
        <v>1</v>
      </c>
      <c r="T511">
        <v>3</v>
      </c>
      <c r="U511">
        <v>2</v>
      </c>
      <c r="V511">
        <v>3</v>
      </c>
      <c r="X511">
        <v>1</v>
      </c>
      <c r="Y511">
        <v>2</v>
      </c>
      <c r="Z511">
        <v>5</v>
      </c>
      <c r="AA511">
        <v>3</v>
      </c>
      <c r="AB511">
        <v>3</v>
      </c>
      <c r="AC511">
        <v>5</v>
      </c>
      <c r="AD511">
        <v>4</v>
      </c>
      <c r="AE511">
        <v>5</v>
      </c>
      <c r="AF511">
        <v>6</v>
      </c>
      <c r="AG511">
        <v>4</v>
      </c>
      <c r="AH511">
        <v>3</v>
      </c>
      <c r="AI511">
        <v>3</v>
      </c>
      <c r="AJ511">
        <v>3</v>
      </c>
      <c r="AK511">
        <v>5</v>
      </c>
      <c r="AL511">
        <v>5</v>
      </c>
      <c r="AN511">
        <v>5</v>
      </c>
      <c r="AO511">
        <v>3</v>
      </c>
      <c r="AP511">
        <v>4</v>
      </c>
      <c r="AQ511">
        <v>5</v>
      </c>
      <c r="AR511">
        <v>5</v>
      </c>
      <c r="AS511">
        <v>5</v>
      </c>
      <c r="AT511">
        <v>4</v>
      </c>
      <c r="AU511">
        <v>5</v>
      </c>
      <c r="AV511">
        <v>2</v>
      </c>
      <c r="AW511">
        <v>9</v>
      </c>
      <c r="AX511">
        <v>11</v>
      </c>
      <c r="AY511">
        <v>11</v>
      </c>
      <c r="AZ511">
        <v>9</v>
      </c>
      <c r="BA511">
        <v>9</v>
      </c>
      <c r="BB511">
        <v>7</v>
      </c>
      <c r="BC511">
        <v>11</v>
      </c>
      <c r="BD511">
        <v>11</v>
      </c>
      <c r="BE511">
        <v>5</v>
      </c>
      <c r="BF511">
        <v>11</v>
      </c>
      <c r="BG511">
        <v>12</v>
      </c>
      <c r="BH511">
        <v>8</v>
      </c>
      <c r="BI511">
        <v>11</v>
      </c>
      <c r="BJ511">
        <v>12</v>
      </c>
      <c r="BK511">
        <v>6</v>
      </c>
      <c r="BL511">
        <v>2</v>
      </c>
      <c r="BM511">
        <v>1</v>
      </c>
      <c r="BN511">
        <v>1</v>
      </c>
      <c r="BO511">
        <v>7</v>
      </c>
      <c r="BP511">
        <v>5</v>
      </c>
      <c r="BQ511">
        <v>3</v>
      </c>
      <c r="BR511">
        <v>6</v>
      </c>
      <c r="BS511">
        <v>2</v>
      </c>
      <c r="BX511">
        <v>3</v>
      </c>
      <c r="CF511">
        <v>15</v>
      </c>
      <c r="CH511">
        <f t="shared" si="49"/>
        <v>3</v>
      </c>
      <c r="CI511" s="1">
        <f t="shared" si="50"/>
        <v>4.6111111111111107</v>
      </c>
      <c r="CJ511">
        <f t="shared" si="51"/>
        <v>2</v>
      </c>
      <c r="CK511">
        <f t="shared" si="52"/>
        <v>4</v>
      </c>
      <c r="CL511" s="1">
        <f t="shared" si="53"/>
        <v>8.6111111111111107</v>
      </c>
      <c r="CM511" s="1">
        <f t="shared" si="54"/>
        <v>25.833333333333332</v>
      </c>
      <c r="CO511" t="str">
        <f>IF(H511&gt;Tolerances!$C$5, "High Sat", "Low Sat")</f>
        <v>Low Sat</v>
      </c>
      <c r="CP511" t="str">
        <f>IF(CM511&lt;Tolerances!$D$5, "High EL", "Low EL")</f>
        <v>Low EL</v>
      </c>
      <c r="CQ511" t="str">
        <f t="shared" si="55"/>
        <v>Defector</v>
      </c>
      <c r="CR511" t="b">
        <f>IF(AND(CM511&lt;Tolerances!$D$9,'Respondent data Original'!H361&gt;Tolerances!$C$9),"Enthusiast",IF(AND(CM511&gt;Tolerances!$D$10,'Respondent data Original'!H361&lt;Tolerances!$C$10),"Agitator"))</f>
        <v>0</v>
      </c>
    </row>
    <row r="512" spans="1:96">
      <c r="A512">
        <v>404</v>
      </c>
      <c r="B512" t="s">
        <v>70</v>
      </c>
      <c r="C512">
        <v>4</v>
      </c>
      <c r="D512">
        <v>1</v>
      </c>
      <c r="E512">
        <v>12</v>
      </c>
      <c r="F512">
        <v>2</v>
      </c>
      <c r="G512">
        <v>4</v>
      </c>
      <c r="H512">
        <v>5</v>
      </c>
      <c r="J512">
        <v>1</v>
      </c>
      <c r="L512">
        <v>1</v>
      </c>
      <c r="N512">
        <v>2</v>
      </c>
      <c r="P512">
        <v>6</v>
      </c>
      <c r="Q512">
        <v>1</v>
      </c>
      <c r="R512">
        <v>1</v>
      </c>
      <c r="S512">
        <v>1</v>
      </c>
      <c r="T512">
        <v>2</v>
      </c>
      <c r="V512">
        <v>2</v>
      </c>
      <c r="W512">
        <v>2</v>
      </c>
      <c r="X512">
        <v>1</v>
      </c>
      <c r="Y512">
        <v>3</v>
      </c>
      <c r="Z512">
        <v>3</v>
      </c>
      <c r="AA512">
        <v>1</v>
      </c>
      <c r="AB512">
        <v>1</v>
      </c>
      <c r="AC512">
        <v>3</v>
      </c>
      <c r="AD512">
        <v>4</v>
      </c>
      <c r="AE512">
        <v>1</v>
      </c>
      <c r="AF512">
        <v>3</v>
      </c>
      <c r="AG512">
        <v>5</v>
      </c>
      <c r="AH512">
        <v>4</v>
      </c>
      <c r="AI512">
        <v>5</v>
      </c>
      <c r="AJ512">
        <v>4</v>
      </c>
      <c r="AL512">
        <v>5</v>
      </c>
      <c r="AM512">
        <v>5</v>
      </c>
      <c r="AN512">
        <v>4</v>
      </c>
      <c r="AO512">
        <v>4</v>
      </c>
      <c r="AQ512">
        <v>4</v>
      </c>
      <c r="AR512">
        <v>5</v>
      </c>
      <c r="AS512">
        <v>4</v>
      </c>
      <c r="AU512">
        <v>4</v>
      </c>
      <c r="AV512">
        <v>1</v>
      </c>
      <c r="AW512">
        <v>6</v>
      </c>
      <c r="AX512">
        <v>11</v>
      </c>
      <c r="AY512">
        <v>9</v>
      </c>
      <c r="AZ512">
        <v>9</v>
      </c>
      <c r="BA512">
        <v>9</v>
      </c>
      <c r="BB512">
        <v>10</v>
      </c>
      <c r="BC512">
        <v>1</v>
      </c>
      <c r="BD512">
        <v>11</v>
      </c>
      <c r="BE512">
        <v>2</v>
      </c>
      <c r="BF512">
        <v>7</v>
      </c>
      <c r="BG512">
        <v>8</v>
      </c>
      <c r="BH512">
        <v>10</v>
      </c>
      <c r="BI512">
        <v>10</v>
      </c>
      <c r="BJ512">
        <v>10</v>
      </c>
      <c r="BK512">
        <v>3</v>
      </c>
      <c r="BL512">
        <v>4</v>
      </c>
      <c r="BM512">
        <v>3</v>
      </c>
      <c r="BN512">
        <v>3</v>
      </c>
      <c r="BO512">
        <v>4</v>
      </c>
      <c r="BP512">
        <v>5</v>
      </c>
      <c r="BQ512">
        <v>6</v>
      </c>
      <c r="BX512">
        <v>3</v>
      </c>
      <c r="CF512">
        <v>21</v>
      </c>
      <c r="CH512">
        <f t="shared" si="49"/>
        <v>3</v>
      </c>
      <c r="CI512" s="1">
        <f t="shared" si="50"/>
        <v>3.7777777777777777</v>
      </c>
      <c r="CJ512">
        <f t="shared" si="51"/>
        <v>4</v>
      </c>
      <c r="CK512">
        <f t="shared" si="52"/>
        <v>2</v>
      </c>
      <c r="CL512" s="1">
        <f t="shared" si="53"/>
        <v>5.7777777777777777</v>
      </c>
      <c r="CM512" s="1">
        <f t="shared" si="54"/>
        <v>17.333333333333332</v>
      </c>
      <c r="CO512" t="str">
        <f>IF(H512&gt;Tolerances!$C$5, "High Sat", "Low Sat")</f>
        <v>Low Sat</v>
      </c>
      <c r="CP512" t="str">
        <f>IF(CM512&lt;Tolerances!$D$5, "High EL", "Low EL")</f>
        <v>Low EL</v>
      </c>
      <c r="CQ512" t="str">
        <f t="shared" si="55"/>
        <v>Defector</v>
      </c>
      <c r="CR512" t="b">
        <f>IF(AND(CM512&lt;Tolerances!$D$9,'Respondent data Original'!H366&gt;Tolerances!$C$9),"Enthusiast",IF(AND(CM512&gt;Tolerances!$D$10,'Respondent data Original'!H366&lt;Tolerances!$C$10),"Agitator"))</f>
        <v>0</v>
      </c>
    </row>
    <row r="513" spans="1:96">
      <c r="A513">
        <v>411</v>
      </c>
      <c r="B513" t="s">
        <v>70</v>
      </c>
      <c r="C513">
        <v>4</v>
      </c>
      <c r="D513">
        <v>2</v>
      </c>
      <c r="E513">
        <v>12</v>
      </c>
      <c r="F513">
        <v>1</v>
      </c>
      <c r="G513">
        <v>2</v>
      </c>
      <c r="H513">
        <v>9</v>
      </c>
      <c r="J513">
        <v>8</v>
      </c>
      <c r="L513">
        <v>8</v>
      </c>
      <c r="N513">
        <v>7</v>
      </c>
      <c r="P513">
        <v>4</v>
      </c>
      <c r="Q513">
        <v>3</v>
      </c>
      <c r="S513">
        <v>3</v>
      </c>
      <c r="T513">
        <v>1</v>
      </c>
      <c r="V513">
        <v>2</v>
      </c>
      <c r="W513">
        <v>3</v>
      </c>
      <c r="X513">
        <v>3</v>
      </c>
      <c r="Y513">
        <v>3</v>
      </c>
      <c r="Z513">
        <v>1</v>
      </c>
      <c r="AA513">
        <v>3</v>
      </c>
      <c r="AB513">
        <v>2</v>
      </c>
      <c r="AC513">
        <v>3</v>
      </c>
      <c r="AE513">
        <v>4</v>
      </c>
      <c r="AF513">
        <v>1</v>
      </c>
      <c r="AG513">
        <v>3</v>
      </c>
      <c r="AI513">
        <v>2</v>
      </c>
      <c r="AJ513">
        <v>3</v>
      </c>
      <c r="AL513">
        <v>4</v>
      </c>
      <c r="AM513">
        <v>4</v>
      </c>
      <c r="AN513">
        <v>2</v>
      </c>
      <c r="AO513">
        <v>2</v>
      </c>
      <c r="AP513">
        <v>1</v>
      </c>
      <c r="AQ513">
        <v>3</v>
      </c>
      <c r="AR513">
        <v>4</v>
      </c>
      <c r="AS513">
        <v>4</v>
      </c>
      <c r="AU513">
        <v>3</v>
      </c>
      <c r="AV513">
        <v>3</v>
      </c>
      <c r="AW513">
        <v>7</v>
      </c>
      <c r="AX513">
        <v>7</v>
      </c>
      <c r="AY513">
        <v>10</v>
      </c>
      <c r="AZ513">
        <v>7</v>
      </c>
      <c r="BA513">
        <v>9</v>
      </c>
      <c r="BB513">
        <v>6</v>
      </c>
      <c r="BC513">
        <v>1</v>
      </c>
      <c r="BD513">
        <v>11</v>
      </c>
      <c r="BE513">
        <v>1</v>
      </c>
      <c r="BF513">
        <v>12</v>
      </c>
      <c r="BG513">
        <v>12</v>
      </c>
      <c r="BH513">
        <v>12</v>
      </c>
      <c r="BI513">
        <v>12</v>
      </c>
      <c r="BJ513">
        <v>12</v>
      </c>
      <c r="BK513">
        <v>1</v>
      </c>
      <c r="BL513">
        <v>3</v>
      </c>
      <c r="BM513">
        <v>2</v>
      </c>
      <c r="BN513">
        <v>1</v>
      </c>
      <c r="BO513">
        <v>1</v>
      </c>
      <c r="BP513">
        <v>5</v>
      </c>
      <c r="BQ513">
        <v>2</v>
      </c>
      <c r="BR513">
        <v>6</v>
      </c>
      <c r="BX513">
        <v>1</v>
      </c>
      <c r="BY513">
        <v>8</v>
      </c>
      <c r="CF513">
        <v>16</v>
      </c>
      <c r="CH513">
        <f t="shared" si="49"/>
        <v>1</v>
      </c>
      <c r="CI513" s="1">
        <f t="shared" si="50"/>
        <v>3.2777777777777777</v>
      </c>
      <c r="CJ513">
        <f t="shared" si="51"/>
        <v>3</v>
      </c>
      <c r="CK513">
        <f t="shared" si="52"/>
        <v>3</v>
      </c>
      <c r="CL513" s="1">
        <f t="shared" si="53"/>
        <v>6.2777777777777777</v>
      </c>
      <c r="CM513" s="1">
        <f t="shared" si="54"/>
        <v>6.2777777777777777</v>
      </c>
      <c r="CO513" t="str">
        <f>IF(H513&gt;Tolerances!$C$5, "High Sat", "Low Sat")</f>
        <v>High Sat</v>
      </c>
      <c r="CP513" t="str">
        <f>IF(CM513&lt;Tolerances!$D$5, "High EL", "Low EL")</f>
        <v>High EL</v>
      </c>
      <c r="CQ513" t="str">
        <f t="shared" si="55"/>
        <v>Loyalist</v>
      </c>
      <c r="CR513" t="b">
        <f>IF(AND(CM513&lt;Tolerances!$D$9,'Respondent data Original'!H372&gt;Tolerances!$C$9),"Enthusiast",IF(AND(CM513&gt;Tolerances!$D$10,'Respondent data Original'!H372&lt;Tolerances!$C$10),"Agitator"))</f>
        <v>0</v>
      </c>
    </row>
    <row r="514" spans="1:96">
      <c r="A514">
        <v>412</v>
      </c>
      <c r="B514" t="s">
        <v>70</v>
      </c>
      <c r="C514">
        <v>3</v>
      </c>
      <c r="D514">
        <v>1</v>
      </c>
      <c r="E514">
        <v>12</v>
      </c>
      <c r="F514">
        <v>2</v>
      </c>
      <c r="G514">
        <v>4</v>
      </c>
      <c r="H514">
        <v>9</v>
      </c>
      <c r="J514">
        <v>9</v>
      </c>
      <c r="L514">
        <v>10</v>
      </c>
      <c r="N514">
        <v>7</v>
      </c>
      <c r="P514">
        <v>6</v>
      </c>
      <c r="Q514">
        <v>1</v>
      </c>
      <c r="R514">
        <v>1</v>
      </c>
      <c r="S514">
        <v>2</v>
      </c>
      <c r="T514">
        <v>3</v>
      </c>
      <c r="U514">
        <v>2</v>
      </c>
      <c r="V514">
        <v>2</v>
      </c>
      <c r="W514">
        <v>3</v>
      </c>
      <c r="X514">
        <v>2</v>
      </c>
      <c r="Y514">
        <v>2</v>
      </c>
      <c r="Z514">
        <v>3</v>
      </c>
      <c r="AA514">
        <v>2</v>
      </c>
      <c r="AB514">
        <v>1</v>
      </c>
      <c r="AC514">
        <v>3</v>
      </c>
      <c r="AD514">
        <v>2</v>
      </c>
      <c r="AE514">
        <v>3</v>
      </c>
      <c r="AF514">
        <v>3</v>
      </c>
      <c r="AG514">
        <v>3</v>
      </c>
      <c r="AH514">
        <v>2</v>
      </c>
      <c r="AI514">
        <v>2</v>
      </c>
      <c r="AJ514">
        <v>3</v>
      </c>
      <c r="AK514">
        <v>2</v>
      </c>
      <c r="AL514">
        <v>4</v>
      </c>
      <c r="AM514">
        <v>5</v>
      </c>
      <c r="AN514">
        <v>2</v>
      </c>
      <c r="AO514">
        <v>2</v>
      </c>
      <c r="AP514">
        <v>3</v>
      </c>
      <c r="AQ514">
        <v>2</v>
      </c>
      <c r="AR514">
        <v>4</v>
      </c>
      <c r="AS514">
        <v>3</v>
      </c>
      <c r="AT514">
        <v>3</v>
      </c>
      <c r="AU514">
        <v>3</v>
      </c>
      <c r="AV514">
        <v>1</v>
      </c>
      <c r="AW514">
        <v>6</v>
      </c>
      <c r="AX514">
        <v>9</v>
      </c>
      <c r="AY514">
        <v>8</v>
      </c>
      <c r="AZ514">
        <v>7</v>
      </c>
      <c r="BA514">
        <v>8</v>
      </c>
      <c r="BB514">
        <v>1</v>
      </c>
      <c r="BC514">
        <v>6</v>
      </c>
      <c r="BD514">
        <v>11</v>
      </c>
      <c r="BE514">
        <v>9</v>
      </c>
      <c r="BF514">
        <v>5</v>
      </c>
      <c r="BG514">
        <v>12</v>
      </c>
      <c r="BH514">
        <v>3</v>
      </c>
      <c r="BI514">
        <v>3</v>
      </c>
      <c r="BJ514">
        <v>12</v>
      </c>
      <c r="BK514">
        <v>2</v>
      </c>
      <c r="BL514">
        <v>5</v>
      </c>
      <c r="BM514">
        <v>3</v>
      </c>
      <c r="BN514">
        <v>3</v>
      </c>
      <c r="BO514">
        <v>5</v>
      </c>
      <c r="BP514">
        <v>3</v>
      </c>
      <c r="BQ514">
        <v>4</v>
      </c>
      <c r="BX514">
        <v>1</v>
      </c>
      <c r="BY514">
        <v>6</v>
      </c>
      <c r="BZ514">
        <v>1</v>
      </c>
      <c r="CA514">
        <v>5</v>
      </c>
      <c r="CF514">
        <v>17</v>
      </c>
      <c r="CH514">
        <f t="shared" ref="CH514:CH577" si="56">BX514</f>
        <v>1</v>
      </c>
      <c r="CI514" s="1">
        <f t="shared" ref="CI514:CI577" si="57">AVERAGE(AW514:BE514)/2</f>
        <v>3.6111111111111112</v>
      </c>
      <c r="CJ514">
        <f t="shared" ref="CJ514:CJ577" si="58">BL514</f>
        <v>5</v>
      </c>
      <c r="CK514">
        <f t="shared" ref="CK514:CK577" si="59">IF(AND(CJ514=5),1,IF(AND(CJ514=4),2,IF(AND(CJ514=3),3,IF(AND(CJ514=2),4,IF(AND(CJ514=1),5,IF(AND(CJ514=0),5))))))</f>
        <v>1</v>
      </c>
      <c r="CL514" s="1">
        <f t="shared" ref="CL514:CL577" si="60">CI514+CK514</f>
        <v>4.6111111111111107</v>
      </c>
      <c r="CM514" s="1">
        <f t="shared" ref="CM514:CM577" si="61">CH514*CL514</f>
        <v>4.6111111111111107</v>
      </c>
      <c r="CO514" t="str">
        <f>IF(H514&gt;Tolerances!$C$5, "High Sat", "Low Sat")</f>
        <v>High Sat</v>
      </c>
      <c r="CP514" t="str">
        <f>IF(CM514&lt;Tolerances!$D$5, "High EL", "Low EL")</f>
        <v>High EL</v>
      </c>
      <c r="CQ514" t="str">
        <f t="shared" ref="CQ514:CQ577" si="62">IF(AND(CP514="High EL", CO514="High Sat"),"Loyalist", IF(AND(CP514="High EL", CO514="Low Sat"),"Hostage", IF(AND(CP514="Low EL", CO514="Low Sat"),"Defector",IF(AND(CP514="Low EL", CO514="High Sat"),"Mercenary"))))</f>
        <v>Loyalist</v>
      </c>
      <c r="CR514" t="b">
        <f>IF(AND(CM514&lt;Tolerances!$D$9,'Respondent data Original'!H373&gt;Tolerances!$C$9),"Enthusiast",IF(AND(CM514&gt;Tolerances!$D$10,'Respondent data Original'!H373&lt;Tolerances!$C$10),"Agitator"))</f>
        <v>0</v>
      </c>
    </row>
    <row r="515" spans="1:96">
      <c r="A515">
        <v>413</v>
      </c>
      <c r="B515" t="s">
        <v>70</v>
      </c>
      <c r="C515">
        <v>2</v>
      </c>
      <c r="D515">
        <v>2</v>
      </c>
      <c r="E515">
        <v>12</v>
      </c>
      <c r="F515">
        <v>2</v>
      </c>
      <c r="G515">
        <v>5</v>
      </c>
      <c r="H515">
        <v>9</v>
      </c>
      <c r="J515">
        <v>9</v>
      </c>
      <c r="L515">
        <v>9</v>
      </c>
      <c r="N515">
        <v>8</v>
      </c>
      <c r="P515">
        <v>6</v>
      </c>
      <c r="Q515">
        <v>2</v>
      </c>
      <c r="R515">
        <v>1</v>
      </c>
      <c r="S515">
        <v>2</v>
      </c>
      <c r="T515">
        <v>1</v>
      </c>
      <c r="U515">
        <v>3</v>
      </c>
      <c r="V515">
        <v>3</v>
      </c>
      <c r="W515">
        <v>3</v>
      </c>
      <c r="X515">
        <v>2</v>
      </c>
      <c r="Y515">
        <v>2</v>
      </c>
      <c r="Z515">
        <v>4</v>
      </c>
      <c r="AA515">
        <v>2</v>
      </c>
      <c r="AB515">
        <v>4</v>
      </c>
      <c r="AC515">
        <v>3</v>
      </c>
      <c r="AD515">
        <v>3</v>
      </c>
      <c r="AE515">
        <v>3</v>
      </c>
      <c r="AF515">
        <v>1</v>
      </c>
      <c r="AG515">
        <v>3</v>
      </c>
      <c r="AH515">
        <v>2</v>
      </c>
      <c r="AI515">
        <v>2</v>
      </c>
      <c r="AJ515">
        <v>2</v>
      </c>
      <c r="AK515">
        <v>3</v>
      </c>
      <c r="AL515">
        <v>3</v>
      </c>
      <c r="AM515">
        <v>4</v>
      </c>
      <c r="AN515">
        <v>2</v>
      </c>
      <c r="AO515">
        <v>2</v>
      </c>
      <c r="AP515">
        <v>2</v>
      </c>
      <c r="AQ515">
        <v>2</v>
      </c>
      <c r="AR515">
        <v>3</v>
      </c>
      <c r="AS515">
        <v>3</v>
      </c>
      <c r="AT515">
        <v>4</v>
      </c>
      <c r="AU515">
        <v>3</v>
      </c>
      <c r="AV515">
        <v>1</v>
      </c>
      <c r="AW515">
        <v>6</v>
      </c>
      <c r="AX515">
        <v>6</v>
      </c>
      <c r="AY515">
        <v>6</v>
      </c>
      <c r="AZ515">
        <v>7</v>
      </c>
      <c r="BA515">
        <v>7</v>
      </c>
      <c r="BB515">
        <v>6</v>
      </c>
      <c r="BC515">
        <v>6</v>
      </c>
      <c r="BD515">
        <v>7</v>
      </c>
      <c r="BE515">
        <v>1</v>
      </c>
      <c r="BF515">
        <v>12</v>
      </c>
      <c r="BG515">
        <v>12</v>
      </c>
      <c r="BH515">
        <v>12</v>
      </c>
      <c r="BI515">
        <v>12</v>
      </c>
      <c r="BJ515">
        <v>12</v>
      </c>
      <c r="BK515">
        <v>1</v>
      </c>
      <c r="BL515">
        <v>4</v>
      </c>
      <c r="BM515">
        <v>3</v>
      </c>
      <c r="BN515">
        <v>3</v>
      </c>
      <c r="BO515">
        <v>1</v>
      </c>
      <c r="BP515">
        <v>4</v>
      </c>
      <c r="BQ515">
        <v>2</v>
      </c>
      <c r="BX515">
        <v>1</v>
      </c>
      <c r="BY515">
        <v>2</v>
      </c>
      <c r="BZ515">
        <v>1</v>
      </c>
      <c r="CA515">
        <v>7</v>
      </c>
      <c r="CB515">
        <v>4</v>
      </c>
      <c r="CC515">
        <v>6</v>
      </c>
      <c r="CF515">
        <v>16</v>
      </c>
      <c r="CH515">
        <f t="shared" si="56"/>
        <v>1</v>
      </c>
      <c r="CI515" s="1">
        <f t="shared" si="57"/>
        <v>2.8888888888888888</v>
      </c>
      <c r="CJ515">
        <f t="shared" si="58"/>
        <v>4</v>
      </c>
      <c r="CK515">
        <f t="shared" si="59"/>
        <v>2</v>
      </c>
      <c r="CL515" s="1">
        <f t="shared" si="60"/>
        <v>4.8888888888888893</v>
      </c>
      <c r="CM515" s="1">
        <f t="shared" si="61"/>
        <v>4.8888888888888893</v>
      </c>
      <c r="CO515" t="str">
        <f>IF(H515&gt;Tolerances!$C$5, "High Sat", "Low Sat")</f>
        <v>High Sat</v>
      </c>
      <c r="CP515" t="str">
        <f>IF(CM515&lt;Tolerances!$D$5, "High EL", "Low EL")</f>
        <v>High EL</v>
      </c>
      <c r="CQ515" t="str">
        <f t="shared" si="62"/>
        <v>Loyalist</v>
      </c>
      <c r="CR515" t="b">
        <f>IF(AND(CM515&lt;Tolerances!$D$9,'Respondent data Original'!H374&gt;Tolerances!$C$9),"Enthusiast",IF(AND(CM515&gt;Tolerances!$D$10,'Respondent data Original'!H374&lt;Tolerances!$C$10),"Agitator"))</f>
        <v>0</v>
      </c>
    </row>
    <row r="516" spans="1:96">
      <c r="A516">
        <v>442</v>
      </c>
      <c r="B516" t="s">
        <v>70</v>
      </c>
      <c r="C516">
        <v>2</v>
      </c>
      <c r="D516">
        <v>2</v>
      </c>
      <c r="E516">
        <v>12</v>
      </c>
      <c r="F516">
        <v>2</v>
      </c>
      <c r="G516">
        <v>3</v>
      </c>
      <c r="H516">
        <v>8</v>
      </c>
      <c r="J516">
        <v>8</v>
      </c>
      <c r="L516">
        <v>8</v>
      </c>
      <c r="N516">
        <v>8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4</v>
      </c>
      <c r="X516">
        <v>1</v>
      </c>
      <c r="Y516">
        <v>3</v>
      </c>
      <c r="Z516">
        <v>3</v>
      </c>
      <c r="AA516">
        <v>4</v>
      </c>
      <c r="AB516">
        <v>3</v>
      </c>
      <c r="AC516">
        <v>3</v>
      </c>
      <c r="AD516">
        <v>4</v>
      </c>
      <c r="AE516">
        <v>3</v>
      </c>
      <c r="AF516">
        <v>1</v>
      </c>
      <c r="AG516">
        <v>2</v>
      </c>
      <c r="AH516">
        <v>1</v>
      </c>
      <c r="AI516">
        <v>2</v>
      </c>
      <c r="AJ516">
        <v>1</v>
      </c>
      <c r="AK516">
        <v>3</v>
      </c>
      <c r="AL516">
        <v>2</v>
      </c>
      <c r="AM516">
        <v>2</v>
      </c>
      <c r="AN516">
        <v>2</v>
      </c>
      <c r="AO516">
        <v>2</v>
      </c>
      <c r="AP516">
        <v>2</v>
      </c>
      <c r="AQ516">
        <v>3</v>
      </c>
      <c r="AR516">
        <v>3</v>
      </c>
      <c r="AS516">
        <v>3</v>
      </c>
      <c r="AT516">
        <v>3</v>
      </c>
      <c r="AU516">
        <v>2</v>
      </c>
      <c r="AV516">
        <v>1</v>
      </c>
      <c r="AW516">
        <v>8</v>
      </c>
      <c r="AX516">
        <v>9</v>
      </c>
      <c r="AY516">
        <v>8</v>
      </c>
      <c r="AZ516">
        <v>7</v>
      </c>
      <c r="BA516">
        <v>9</v>
      </c>
      <c r="BB516">
        <v>6</v>
      </c>
      <c r="BC516">
        <v>6</v>
      </c>
      <c r="BD516">
        <v>11</v>
      </c>
      <c r="BE516">
        <v>2</v>
      </c>
      <c r="BF516">
        <v>4</v>
      </c>
      <c r="BG516">
        <v>12</v>
      </c>
      <c r="BH516">
        <v>12</v>
      </c>
      <c r="BI516">
        <v>12</v>
      </c>
      <c r="BJ516">
        <v>12</v>
      </c>
      <c r="BK516">
        <v>1</v>
      </c>
      <c r="BL516">
        <v>4</v>
      </c>
      <c r="BM516">
        <v>2</v>
      </c>
      <c r="BN516">
        <v>1</v>
      </c>
      <c r="BO516">
        <v>3</v>
      </c>
      <c r="BP516">
        <v>7</v>
      </c>
      <c r="BQ516">
        <v>4</v>
      </c>
      <c r="BX516">
        <v>1</v>
      </c>
      <c r="BY516">
        <v>6</v>
      </c>
      <c r="CF516">
        <v>17</v>
      </c>
      <c r="CH516">
        <f t="shared" si="56"/>
        <v>1</v>
      </c>
      <c r="CI516" s="1">
        <f t="shared" si="57"/>
        <v>3.6666666666666665</v>
      </c>
      <c r="CJ516">
        <f t="shared" si="58"/>
        <v>4</v>
      </c>
      <c r="CK516">
        <f t="shared" si="59"/>
        <v>2</v>
      </c>
      <c r="CL516" s="1">
        <f t="shared" si="60"/>
        <v>5.6666666666666661</v>
      </c>
      <c r="CM516" s="1">
        <f t="shared" si="61"/>
        <v>5.6666666666666661</v>
      </c>
      <c r="CO516" t="str">
        <f>IF(H516&gt;Tolerances!$C$5, "High Sat", "Low Sat")</f>
        <v>High Sat</v>
      </c>
      <c r="CP516" t="str">
        <f>IF(CM516&lt;Tolerances!$D$5, "High EL", "Low EL")</f>
        <v>High EL</v>
      </c>
      <c r="CQ516" t="str">
        <f t="shared" si="62"/>
        <v>Loyalist</v>
      </c>
      <c r="CR516" t="b">
        <f>IF(AND(CM516&lt;Tolerances!$D$9,'Respondent data Original'!H401&gt;Tolerances!$C$9),"Enthusiast",IF(AND(CM516&gt;Tolerances!$D$10,'Respondent data Original'!H401&lt;Tolerances!$C$10),"Agitator"))</f>
        <v>0</v>
      </c>
    </row>
    <row r="517" spans="1:96">
      <c r="A517">
        <v>443</v>
      </c>
      <c r="B517" t="s">
        <v>70</v>
      </c>
      <c r="C517">
        <v>4</v>
      </c>
      <c r="D517">
        <v>2</v>
      </c>
      <c r="E517">
        <v>12</v>
      </c>
      <c r="F517">
        <v>1</v>
      </c>
      <c r="G517">
        <v>1</v>
      </c>
      <c r="H517">
        <v>10</v>
      </c>
      <c r="J517">
        <v>9</v>
      </c>
      <c r="L517">
        <v>9</v>
      </c>
      <c r="N517">
        <v>8</v>
      </c>
      <c r="P517">
        <v>4</v>
      </c>
      <c r="Q517">
        <v>2</v>
      </c>
      <c r="S517">
        <v>1</v>
      </c>
      <c r="T517">
        <v>2</v>
      </c>
      <c r="U517">
        <v>3</v>
      </c>
      <c r="V517">
        <v>1</v>
      </c>
      <c r="W517">
        <v>2</v>
      </c>
      <c r="X517">
        <v>1</v>
      </c>
      <c r="Y517">
        <v>1</v>
      </c>
      <c r="Z517">
        <v>3</v>
      </c>
      <c r="AA517">
        <v>2</v>
      </c>
      <c r="AB517">
        <v>1</v>
      </c>
      <c r="AC517">
        <v>2</v>
      </c>
      <c r="AD517">
        <v>2</v>
      </c>
      <c r="AE517">
        <v>3</v>
      </c>
      <c r="AF517">
        <v>5</v>
      </c>
      <c r="AG517">
        <v>2</v>
      </c>
      <c r="AI517">
        <v>2</v>
      </c>
      <c r="AJ517">
        <v>2</v>
      </c>
      <c r="AK517">
        <v>3</v>
      </c>
      <c r="AL517">
        <v>2</v>
      </c>
      <c r="AM517">
        <v>3</v>
      </c>
      <c r="AN517">
        <v>2</v>
      </c>
      <c r="AO517">
        <v>2</v>
      </c>
      <c r="AP517">
        <v>3</v>
      </c>
      <c r="AQ517">
        <v>2</v>
      </c>
      <c r="AR517">
        <v>2</v>
      </c>
      <c r="AS517">
        <v>3</v>
      </c>
      <c r="AT517">
        <v>2</v>
      </c>
      <c r="AU517">
        <v>3</v>
      </c>
      <c r="AV517">
        <v>1</v>
      </c>
      <c r="AW517">
        <v>3</v>
      </c>
      <c r="AX517">
        <v>6</v>
      </c>
      <c r="AY517">
        <v>9</v>
      </c>
      <c r="AZ517">
        <v>9</v>
      </c>
      <c r="BA517">
        <v>7</v>
      </c>
      <c r="BB517">
        <v>10</v>
      </c>
      <c r="BC517">
        <v>3</v>
      </c>
      <c r="BD517">
        <v>11</v>
      </c>
      <c r="BE517">
        <v>2</v>
      </c>
      <c r="BF517">
        <v>12</v>
      </c>
      <c r="BG517">
        <v>12</v>
      </c>
      <c r="BH517">
        <v>12</v>
      </c>
      <c r="BI517">
        <v>12</v>
      </c>
      <c r="BJ517">
        <v>12</v>
      </c>
      <c r="BK517">
        <v>1</v>
      </c>
      <c r="BL517">
        <v>3</v>
      </c>
      <c r="BM517">
        <v>2</v>
      </c>
      <c r="BN517">
        <v>2</v>
      </c>
      <c r="BO517">
        <v>5</v>
      </c>
      <c r="BX517">
        <v>2</v>
      </c>
      <c r="CF517">
        <v>12</v>
      </c>
      <c r="CH517">
        <f t="shared" si="56"/>
        <v>2</v>
      </c>
      <c r="CI517" s="1">
        <f t="shared" si="57"/>
        <v>3.3333333333333335</v>
      </c>
      <c r="CJ517">
        <f t="shared" si="58"/>
        <v>3</v>
      </c>
      <c r="CK517">
        <f t="shared" si="59"/>
        <v>3</v>
      </c>
      <c r="CL517" s="1">
        <f t="shared" si="60"/>
        <v>6.3333333333333339</v>
      </c>
      <c r="CM517" s="1">
        <f t="shared" si="61"/>
        <v>12.666666666666668</v>
      </c>
      <c r="CO517" t="str">
        <f>IF(H517&gt;Tolerances!$C$5, "High Sat", "Low Sat")</f>
        <v>High Sat</v>
      </c>
      <c r="CP517" t="str">
        <f>IF(CM517&lt;Tolerances!$D$5, "High EL", "Low EL")</f>
        <v>Low EL</v>
      </c>
      <c r="CQ517" t="str">
        <f t="shared" si="62"/>
        <v>Mercenary</v>
      </c>
      <c r="CR517" t="b">
        <f>IF(AND(CM517&lt;Tolerances!$D$9,'Respondent data Original'!H402&gt;Tolerances!$C$9),"Enthusiast",IF(AND(CM517&gt;Tolerances!$D$10,'Respondent data Original'!H402&lt;Tolerances!$C$10),"Agitator"))</f>
        <v>0</v>
      </c>
    </row>
    <row r="518" spans="1:96">
      <c r="A518">
        <v>450</v>
      </c>
      <c r="B518" t="s">
        <v>70</v>
      </c>
      <c r="C518">
        <v>4</v>
      </c>
      <c r="D518">
        <v>2</v>
      </c>
      <c r="E518">
        <v>12</v>
      </c>
      <c r="F518">
        <v>2</v>
      </c>
      <c r="G518">
        <v>3</v>
      </c>
      <c r="H518">
        <v>10</v>
      </c>
      <c r="J518">
        <v>11</v>
      </c>
      <c r="L518">
        <v>11</v>
      </c>
      <c r="N518">
        <v>9</v>
      </c>
      <c r="P518">
        <v>6</v>
      </c>
      <c r="Q518">
        <v>1</v>
      </c>
      <c r="R518">
        <v>2</v>
      </c>
      <c r="S518">
        <v>1</v>
      </c>
      <c r="T518">
        <v>1</v>
      </c>
      <c r="U518">
        <v>2</v>
      </c>
      <c r="V518">
        <v>2</v>
      </c>
      <c r="W518">
        <v>5</v>
      </c>
      <c r="X518">
        <v>1</v>
      </c>
      <c r="Y518">
        <v>2</v>
      </c>
      <c r="Z518">
        <v>1</v>
      </c>
      <c r="AA518">
        <v>1</v>
      </c>
      <c r="AB518">
        <v>2</v>
      </c>
      <c r="AC518">
        <v>3</v>
      </c>
      <c r="AD518">
        <v>4</v>
      </c>
      <c r="AE518">
        <v>3</v>
      </c>
      <c r="AF518">
        <v>3</v>
      </c>
      <c r="AG518">
        <v>2</v>
      </c>
      <c r="AH518">
        <v>1</v>
      </c>
      <c r="AI518">
        <v>2</v>
      </c>
      <c r="AJ518">
        <v>2</v>
      </c>
      <c r="AK518">
        <v>2</v>
      </c>
      <c r="AL518">
        <v>3</v>
      </c>
      <c r="AN518">
        <v>2</v>
      </c>
      <c r="AO518">
        <v>3</v>
      </c>
      <c r="AP518">
        <v>2</v>
      </c>
      <c r="AQ518">
        <v>2</v>
      </c>
      <c r="AR518">
        <v>2</v>
      </c>
      <c r="AS518">
        <v>3</v>
      </c>
      <c r="AU518">
        <v>3</v>
      </c>
      <c r="AV518">
        <v>1</v>
      </c>
      <c r="AW518">
        <v>7</v>
      </c>
      <c r="AX518">
        <v>10</v>
      </c>
      <c r="AY518">
        <v>8</v>
      </c>
      <c r="AZ518">
        <v>8</v>
      </c>
      <c r="BA518">
        <v>9</v>
      </c>
      <c r="BB518">
        <v>9</v>
      </c>
      <c r="BC518">
        <v>2</v>
      </c>
      <c r="BD518">
        <v>8</v>
      </c>
      <c r="BE518">
        <v>1</v>
      </c>
      <c r="BF518">
        <v>12</v>
      </c>
      <c r="BG518">
        <v>12</v>
      </c>
      <c r="BH518">
        <v>12</v>
      </c>
      <c r="BI518">
        <v>12</v>
      </c>
      <c r="BJ518">
        <v>12</v>
      </c>
      <c r="BK518">
        <v>1</v>
      </c>
      <c r="BL518">
        <v>4</v>
      </c>
      <c r="BM518">
        <v>3</v>
      </c>
      <c r="BN518">
        <v>3</v>
      </c>
      <c r="BO518">
        <v>10</v>
      </c>
      <c r="BX518">
        <v>1</v>
      </c>
      <c r="BY518">
        <v>5</v>
      </c>
      <c r="BZ518">
        <v>6</v>
      </c>
      <c r="CA518">
        <v>3</v>
      </c>
      <c r="CF518">
        <v>16</v>
      </c>
      <c r="CH518">
        <f t="shared" si="56"/>
        <v>1</v>
      </c>
      <c r="CI518" s="1">
        <f t="shared" si="57"/>
        <v>3.4444444444444446</v>
      </c>
      <c r="CJ518">
        <f t="shared" si="58"/>
        <v>4</v>
      </c>
      <c r="CK518">
        <f t="shared" si="59"/>
        <v>2</v>
      </c>
      <c r="CL518" s="1">
        <f t="shared" si="60"/>
        <v>5.4444444444444446</v>
      </c>
      <c r="CM518" s="1">
        <f t="shared" si="61"/>
        <v>5.4444444444444446</v>
      </c>
      <c r="CO518" t="str">
        <f>IF(H518&gt;Tolerances!$C$5, "High Sat", "Low Sat")</f>
        <v>High Sat</v>
      </c>
      <c r="CP518" t="str">
        <f>IF(CM518&lt;Tolerances!$D$5, "High EL", "Low EL")</f>
        <v>High EL</v>
      </c>
      <c r="CQ518" t="str">
        <f t="shared" si="62"/>
        <v>Loyalist</v>
      </c>
      <c r="CR518" t="b">
        <f>IF(AND(CM518&lt;Tolerances!$D$9,'Respondent data Original'!H408&gt;Tolerances!$C$9),"Enthusiast",IF(AND(CM518&gt;Tolerances!$D$10,'Respondent data Original'!H408&lt;Tolerances!$C$10),"Agitator"))</f>
        <v>0</v>
      </c>
    </row>
    <row r="519" spans="1:96">
      <c r="A519">
        <v>480</v>
      </c>
      <c r="B519" t="s">
        <v>70</v>
      </c>
      <c r="C519">
        <v>4</v>
      </c>
      <c r="D519">
        <v>2</v>
      </c>
      <c r="E519">
        <v>12</v>
      </c>
      <c r="F519">
        <v>2</v>
      </c>
      <c r="G519">
        <v>4</v>
      </c>
      <c r="H519">
        <v>7</v>
      </c>
      <c r="J519">
        <v>6</v>
      </c>
      <c r="L519">
        <v>5</v>
      </c>
      <c r="N519">
        <v>6</v>
      </c>
      <c r="P519">
        <v>6</v>
      </c>
      <c r="Q519">
        <v>1</v>
      </c>
      <c r="R519">
        <v>1</v>
      </c>
      <c r="S519">
        <v>4</v>
      </c>
      <c r="T519">
        <v>1</v>
      </c>
      <c r="U519">
        <v>5</v>
      </c>
      <c r="V519">
        <v>4</v>
      </c>
      <c r="W519">
        <v>5</v>
      </c>
      <c r="X519">
        <v>5</v>
      </c>
      <c r="Y519">
        <v>5</v>
      </c>
      <c r="Z519">
        <v>4</v>
      </c>
      <c r="AA519">
        <v>4</v>
      </c>
      <c r="AB519">
        <v>5</v>
      </c>
      <c r="AC519">
        <v>3</v>
      </c>
      <c r="AD519">
        <v>1</v>
      </c>
      <c r="AE519">
        <v>4</v>
      </c>
      <c r="AF519">
        <v>4</v>
      </c>
      <c r="AG519">
        <v>1</v>
      </c>
      <c r="AH519">
        <v>5</v>
      </c>
      <c r="AI519">
        <v>5</v>
      </c>
      <c r="AJ519">
        <v>3</v>
      </c>
      <c r="AK519">
        <v>3</v>
      </c>
      <c r="AL519">
        <v>4</v>
      </c>
      <c r="AM519">
        <v>2</v>
      </c>
      <c r="AN519">
        <v>3</v>
      </c>
      <c r="AO519">
        <v>5</v>
      </c>
      <c r="AP519">
        <v>3</v>
      </c>
      <c r="AQ519">
        <v>4</v>
      </c>
      <c r="AR519">
        <v>3</v>
      </c>
      <c r="AS519">
        <v>5</v>
      </c>
      <c r="AT519">
        <v>3</v>
      </c>
      <c r="AU519">
        <v>5</v>
      </c>
      <c r="AV519">
        <v>1</v>
      </c>
      <c r="AW519">
        <v>10</v>
      </c>
      <c r="AX519">
        <v>11</v>
      </c>
      <c r="AY519">
        <v>10</v>
      </c>
      <c r="AZ519">
        <v>6</v>
      </c>
      <c r="BA519">
        <v>10</v>
      </c>
      <c r="BB519">
        <v>1</v>
      </c>
      <c r="BC519">
        <v>11</v>
      </c>
      <c r="BD519">
        <v>11</v>
      </c>
      <c r="BE519">
        <v>1</v>
      </c>
      <c r="BF519">
        <v>12</v>
      </c>
      <c r="BG519">
        <v>12</v>
      </c>
      <c r="BH519">
        <v>12</v>
      </c>
      <c r="BI519">
        <v>12</v>
      </c>
      <c r="BJ519">
        <v>12</v>
      </c>
      <c r="BK519">
        <v>1</v>
      </c>
      <c r="BL519">
        <v>5</v>
      </c>
      <c r="BM519">
        <v>4</v>
      </c>
      <c r="BN519">
        <v>4</v>
      </c>
      <c r="BO519">
        <v>4</v>
      </c>
      <c r="BX519">
        <v>2</v>
      </c>
      <c r="CF519">
        <v>17</v>
      </c>
      <c r="CH519">
        <f t="shared" si="56"/>
        <v>2</v>
      </c>
      <c r="CI519" s="1">
        <f t="shared" si="57"/>
        <v>3.9444444444444446</v>
      </c>
      <c r="CJ519">
        <f t="shared" si="58"/>
        <v>5</v>
      </c>
      <c r="CK519">
        <f t="shared" si="59"/>
        <v>1</v>
      </c>
      <c r="CL519" s="1">
        <f t="shared" si="60"/>
        <v>4.9444444444444446</v>
      </c>
      <c r="CM519" s="1">
        <f t="shared" si="61"/>
        <v>9.8888888888888893</v>
      </c>
      <c r="CO519" t="str">
        <f>IF(H519&gt;Tolerances!$C$5, "High Sat", "Low Sat")</f>
        <v>Low Sat</v>
      </c>
      <c r="CP519" t="str">
        <f>IF(CM519&lt;Tolerances!$D$5, "High EL", "Low EL")</f>
        <v>High EL</v>
      </c>
      <c r="CQ519" t="str">
        <f t="shared" si="62"/>
        <v>Hostage</v>
      </c>
      <c r="CR519" t="b">
        <f>IF(AND(CM519&lt;Tolerances!$D$9,'Respondent data Original'!H433&gt;Tolerances!$C$9),"Enthusiast",IF(AND(CM519&gt;Tolerances!$D$10,'Respondent data Original'!H433&lt;Tolerances!$C$10),"Agitator"))</f>
        <v>0</v>
      </c>
    </row>
    <row r="520" spans="1:96">
      <c r="A520">
        <v>489</v>
      </c>
      <c r="B520" t="s">
        <v>70</v>
      </c>
      <c r="C520">
        <v>4</v>
      </c>
      <c r="D520">
        <v>1</v>
      </c>
      <c r="E520">
        <v>12</v>
      </c>
      <c r="F520">
        <v>1</v>
      </c>
      <c r="G520">
        <v>2</v>
      </c>
      <c r="H520">
        <v>9</v>
      </c>
      <c r="J520">
        <v>9</v>
      </c>
      <c r="L520">
        <v>8</v>
      </c>
      <c r="N520">
        <v>8</v>
      </c>
      <c r="P520">
        <v>4</v>
      </c>
      <c r="Q520">
        <v>1</v>
      </c>
      <c r="R520">
        <v>5</v>
      </c>
      <c r="S520">
        <v>2</v>
      </c>
      <c r="T520">
        <v>5</v>
      </c>
      <c r="V520">
        <v>4</v>
      </c>
      <c r="W520">
        <v>5</v>
      </c>
      <c r="X520">
        <v>2</v>
      </c>
      <c r="Y520">
        <v>3</v>
      </c>
      <c r="Z520">
        <v>3</v>
      </c>
      <c r="AA520">
        <v>4</v>
      </c>
      <c r="AB520">
        <v>5</v>
      </c>
      <c r="AC520">
        <v>5</v>
      </c>
      <c r="AD520">
        <v>5</v>
      </c>
      <c r="AE520">
        <v>5</v>
      </c>
      <c r="AF520">
        <v>1</v>
      </c>
      <c r="AG520">
        <v>2</v>
      </c>
      <c r="AI520">
        <v>2</v>
      </c>
      <c r="AJ520">
        <v>4</v>
      </c>
      <c r="AL520">
        <v>3</v>
      </c>
      <c r="AM520">
        <v>3</v>
      </c>
      <c r="AN520">
        <v>2</v>
      </c>
      <c r="AO520">
        <v>3</v>
      </c>
      <c r="AP520">
        <v>2</v>
      </c>
      <c r="AQ520">
        <v>3</v>
      </c>
      <c r="AR520">
        <v>4</v>
      </c>
      <c r="AS520">
        <v>3</v>
      </c>
      <c r="AT520">
        <v>3</v>
      </c>
      <c r="AU520">
        <v>3</v>
      </c>
      <c r="AV520">
        <v>2</v>
      </c>
      <c r="AW520">
        <v>6</v>
      </c>
      <c r="AX520">
        <v>9</v>
      </c>
      <c r="AY520">
        <v>7</v>
      </c>
      <c r="AZ520">
        <v>7</v>
      </c>
      <c r="BA520">
        <v>7</v>
      </c>
      <c r="BB520">
        <v>6</v>
      </c>
      <c r="BC520">
        <v>1</v>
      </c>
      <c r="BD520">
        <v>7</v>
      </c>
      <c r="BE520">
        <v>1</v>
      </c>
      <c r="BF520">
        <v>12</v>
      </c>
      <c r="BG520">
        <v>12</v>
      </c>
      <c r="BH520">
        <v>12</v>
      </c>
      <c r="BI520">
        <v>12</v>
      </c>
      <c r="BJ520">
        <v>12</v>
      </c>
      <c r="BK520">
        <v>1</v>
      </c>
      <c r="BL520">
        <v>4</v>
      </c>
      <c r="BM520">
        <v>3</v>
      </c>
      <c r="BN520">
        <v>2</v>
      </c>
      <c r="BO520">
        <v>2</v>
      </c>
      <c r="BP520">
        <v>5</v>
      </c>
      <c r="BX520">
        <v>2</v>
      </c>
      <c r="CF520">
        <v>15</v>
      </c>
      <c r="CH520">
        <f t="shared" si="56"/>
        <v>2</v>
      </c>
      <c r="CI520" s="1">
        <f t="shared" si="57"/>
        <v>2.8333333333333335</v>
      </c>
      <c r="CJ520">
        <f t="shared" si="58"/>
        <v>4</v>
      </c>
      <c r="CK520">
        <f t="shared" si="59"/>
        <v>2</v>
      </c>
      <c r="CL520" s="1">
        <f t="shared" si="60"/>
        <v>4.8333333333333339</v>
      </c>
      <c r="CM520" s="1">
        <f t="shared" si="61"/>
        <v>9.6666666666666679</v>
      </c>
      <c r="CO520" t="str">
        <f>IF(H520&gt;Tolerances!$C$5, "High Sat", "Low Sat")</f>
        <v>High Sat</v>
      </c>
      <c r="CP520" t="str">
        <f>IF(CM520&lt;Tolerances!$D$5, "High EL", "Low EL")</f>
        <v>High EL</v>
      </c>
      <c r="CQ520" t="str">
        <f t="shared" si="62"/>
        <v>Loyalist</v>
      </c>
      <c r="CR520" t="b">
        <f>IF(AND(CM520&lt;Tolerances!$D$9,'Respondent data Original'!H442&gt;Tolerances!$C$9),"Enthusiast",IF(AND(CM520&gt;Tolerances!$D$10,'Respondent data Original'!H442&lt;Tolerances!$C$10),"Agitator"))</f>
        <v>0</v>
      </c>
    </row>
    <row r="521" spans="1:96">
      <c r="A521">
        <v>490</v>
      </c>
      <c r="B521" t="s">
        <v>70</v>
      </c>
      <c r="C521">
        <v>3</v>
      </c>
      <c r="D521">
        <v>1</v>
      </c>
      <c r="E521">
        <v>12</v>
      </c>
      <c r="F521">
        <v>1</v>
      </c>
      <c r="G521">
        <v>1</v>
      </c>
      <c r="H521">
        <v>7</v>
      </c>
      <c r="J521">
        <v>7</v>
      </c>
      <c r="L521">
        <v>7</v>
      </c>
      <c r="N521">
        <v>1</v>
      </c>
      <c r="P521">
        <v>6</v>
      </c>
      <c r="Q521">
        <v>1</v>
      </c>
      <c r="S521">
        <v>3</v>
      </c>
      <c r="T521">
        <v>2</v>
      </c>
      <c r="X521">
        <v>2</v>
      </c>
      <c r="Y521">
        <v>2</v>
      </c>
      <c r="Z521">
        <v>1</v>
      </c>
      <c r="AD521">
        <v>2</v>
      </c>
      <c r="AE521">
        <v>5</v>
      </c>
      <c r="AF521">
        <v>11</v>
      </c>
      <c r="AG521">
        <v>5</v>
      </c>
      <c r="AI521">
        <v>2</v>
      </c>
      <c r="AJ521">
        <v>4</v>
      </c>
      <c r="AL521">
        <v>4</v>
      </c>
      <c r="AM521">
        <v>5</v>
      </c>
      <c r="AN521">
        <v>3</v>
      </c>
      <c r="AO521">
        <v>3</v>
      </c>
      <c r="AP521">
        <v>1</v>
      </c>
      <c r="AQ521">
        <v>4</v>
      </c>
      <c r="AR521">
        <v>5</v>
      </c>
      <c r="AS521">
        <v>4</v>
      </c>
      <c r="AT521">
        <v>3</v>
      </c>
      <c r="AU521">
        <v>4</v>
      </c>
      <c r="AV521">
        <v>2</v>
      </c>
      <c r="AW521">
        <v>6</v>
      </c>
      <c r="AX521">
        <v>9</v>
      </c>
      <c r="AY521">
        <v>9</v>
      </c>
      <c r="AZ521">
        <v>7</v>
      </c>
      <c r="BA521">
        <v>5</v>
      </c>
      <c r="BB521">
        <v>6</v>
      </c>
      <c r="BC521">
        <v>4</v>
      </c>
      <c r="BD521">
        <v>7</v>
      </c>
      <c r="BE521">
        <v>1</v>
      </c>
      <c r="BF521">
        <v>12</v>
      </c>
      <c r="BG521">
        <v>12</v>
      </c>
      <c r="BH521">
        <v>12</v>
      </c>
      <c r="BI521">
        <v>12</v>
      </c>
      <c r="BJ521">
        <v>12</v>
      </c>
      <c r="BK521">
        <v>1</v>
      </c>
      <c r="BL521">
        <v>5</v>
      </c>
      <c r="BM521">
        <v>5</v>
      </c>
      <c r="BN521">
        <v>5</v>
      </c>
      <c r="BO521">
        <v>10</v>
      </c>
      <c r="BX521">
        <v>1</v>
      </c>
      <c r="BY521">
        <v>7</v>
      </c>
      <c r="CF521">
        <v>20</v>
      </c>
      <c r="CH521">
        <f t="shared" si="56"/>
        <v>1</v>
      </c>
      <c r="CI521" s="1">
        <f t="shared" si="57"/>
        <v>3</v>
      </c>
      <c r="CJ521">
        <f t="shared" si="58"/>
        <v>5</v>
      </c>
      <c r="CK521">
        <f t="shared" si="59"/>
        <v>1</v>
      </c>
      <c r="CL521" s="1">
        <f t="shared" si="60"/>
        <v>4</v>
      </c>
      <c r="CM521" s="1">
        <f t="shared" si="61"/>
        <v>4</v>
      </c>
      <c r="CO521" t="str">
        <f>IF(H521&gt;Tolerances!$C$5, "High Sat", "Low Sat")</f>
        <v>Low Sat</v>
      </c>
      <c r="CP521" t="str">
        <f>IF(CM521&lt;Tolerances!$D$5, "High EL", "Low EL")</f>
        <v>High EL</v>
      </c>
      <c r="CQ521" t="str">
        <f t="shared" si="62"/>
        <v>Hostage</v>
      </c>
      <c r="CR521" t="b">
        <f>IF(AND(CM521&lt;Tolerances!$D$9,'Respondent data Original'!H443&gt;Tolerances!$C$9),"Enthusiast",IF(AND(CM521&gt;Tolerances!$D$10,'Respondent data Original'!H443&lt;Tolerances!$C$10),"Agitator"))</f>
        <v>0</v>
      </c>
    </row>
    <row r="522" spans="1:96">
      <c r="A522">
        <v>493</v>
      </c>
      <c r="B522" t="s">
        <v>70</v>
      </c>
      <c r="C522">
        <v>3</v>
      </c>
      <c r="D522">
        <v>1</v>
      </c>
      <c r="E522">
        <v>12</v>
      </c>
      <c r="F522">
        <v>1</v>
      </c>
      <c r="G522">
        <v>1</v>
      </c>
      <c r="H522">
        <v>7</v>
      </c>
      <c r="J522">
        <v>6</v>
      </c>
      <c r="L522">
        <v>6</v>
      </c>
      <c r="N522">
        <v>6</v>
      </c>
      <c r="P522">
        <v>6</v>
      </c>
      <c r="Q522">
        <v>2</v>
      </c>
      <c r="R522">
        <v>1</v>
      </c>
      <c r="S522">
        <v>1</v>
      </c>
      <c r="T522">
        <v>3</v>
      </c>
      <c r="U522">
        <v>4</v>
      </c>
      <c r="V522">
        <v>1</v>
      </c>
      <c r="W522">
        <v>4</v>
      </c>
      <c r="X522">
        <v>3</v>
      </c>
      <c r="Y522">
        <v>2</v>
      </c>
      <c r="Z522">
        <v>4</v>
      </c>
      <c r="AA522">
        <v>1</v>
      </c>
      <c r="AB522">
        <v>2</v>
      </c>
      <c r="AC522">
        <v>3</v>
      </c>
      <c r="AD522">
        <v>2</v>
      </c>
      <c r="AE522">
        <v>3</v>
      </c>
      <c r="AF522">
        <v>7</v>
      </c>
      <c r="AG522">
        <v>5</v>
      </c>
      <c r="AH522">
        <v>2</v>
      </c>
      <c r="AI522">
        <v>3</v>
      </c>
      <c r="AJ522">
        <v>1</v>
      </c>
      <c r="AL522">
        <v>4</v>
      </c>
      <c r="AM522">
        <v>5</v>
      </c>
      <c r="AN522">
        <v>2</v>
      </c>
      <c r="AO522">
        <v>2</v>
      </c>
      <c r="AP522">
        <v>2</v>
      </c>
      <c r="AQ522">
        <v>3</v>
      </c>
      <c r="AR522">
        <v>4</v>
      </c>
      <c r="AS522">
        <v>4</v>
      </c>
      <c r="AT522">
        <v>3</v>
      </c>
      <c r="AU522">
        <v>4</v>
      </c>
      <c r="AV522">
        <v>2</v>
      </c>
      <c r="AW522">
        <v>6</v>
      </c>
      <c r="AX522">
        <v>11</v>
      </c>
      <c r="AY522">
        <v>10</v>
      </c>
      <c r="AZ522">
        <v>10</v>
      </c>
      <c r="BA522">
        <v>10</v>
      </c>
      <c r="BB522">
        <v>1</v>
      </c>
      <c r="BC522">
        <v>3</v>
      </c>
      <c r="BD522">
        <v>10</v>
      </c>
      <c r="BE522">
        <v>6</v>
      </c>
      <c r="BF522">
        <v>12</v>
      </c>
      <c r="BG522">
        <v>12</v>
      </c>
      <c r="BH522">
        <v>12</v>
      </c>
      <c r="BI522">
        <v>12</v>
      </c>
      <c r="BJ522">
        <v>12</v>
      </c>
      <c r="BK522">
        <v>1</v>
      </c>
      <c r="BL522">
        <v>4</v>
      </c>
      <c r="BM522">
        <v>3</v>
      </c>
      <c r="BN522">
        <v>3</v>
      </c>
      <c r="BO522">
        <v>4</v>
      </c>
      <c r="BP522">
        <v>7</v>
      </c>
      <c r="BQ522">
        <v>6</v>
      </c>
      <c r="BR522">
        <v>2</v>
      </c>
      <c r="BS522">
        <v>5</v>
      </c>
      <c r="BX522">
        <v>2</v>
      </c>
      <c r="CF522">
        <v>21</v>
      </c>
      <c r="CH522">
        <f t="shared" si="56"/>
        <v>2</v>
      </c>
      <c r="CI522" s="1">
        <f t="shared" si="57"/>
        <v>3.7222222222222223</v>
      </c>
      <c r="CJ522">
        <f t="shared" si="58"/>
        <v>4</v>
      </c>
      <c r="CK522">
        <f t="shared" si="59"/>
        <v>2</v>
      </c>
      <c r="CL522" s="1">
        <f t="shared" si="60"/>
        <v>5.7222222222222223</v>
      </c>
      <c r="CM522" s="1">
        <f t="shared" si="61"/>
        <v>11.444444444444445</v>
      </c>
      <c r="CO522" t="str">
        <f>IF(H522&gt;Tolerances!$C$5, "High Sat", "Low Sat")</f>
        <v>Low Sat</v>
      </c>
      <c r="CP522" t="str">
        <f>IF(CM522&lt;Tolerances!$D$5, "High EL", "Low EL")</f>
        <v>Low EL</v>
      </c>
      <c r="CQ522" t="str">
        <f t="shared" si="62"/>
        <v>Defector</v>
      </c>
      <c r="CR522" t="b">
        <f>IF(AND(CM522&lt;Tolerances!$D$9,'Respondent data Original'!H446&gt;Tolerances!$C$9),"Enthusiast",IF(AND(CM522&gt;Tolerances!$D$10,'Respondent data Original'!H446&lt;Tolerances!$C$10),"Agitator"))</f>
        <v>0</v>
      </c>
    </row>
    <row r="523" spans="1:96">
      <c r="A523">
        <v>531</v>
      </c>
      <c r="B523" t="s">
        <v>70</v>
      </c>
      <c r="C523">
        <v>3</v>
      </c>
      <c r="D523">
        <v>2</v>
      </c>
      <c r="E523">
        <v>12</v>
      </c>
      <c r="F523">
        <v>2</v>
      </c>
      <c r="G523">
        <v>2</v>
      </c>
      <c r="H523">
        <v>11</v>
      </c>
      <c r="J523">
        <v>11</v>
      </c>
      <c r="L523">
        <v>11</v>
      </c>
      <c r="N523">
        <v>8</v>
      </c>
      <c r="P523">
        <v>3</v>
      </c>
      <c r="Q523">
        <v>1</v>
      </c>
      <c r="R523">
        <v>1</v>
      </c>
      <c r="S523">
        <v>1</v>
      </c>
      <c r="T523">
        <v>2</v>
      </c>
      <c r="U523">
        <v>2</v>
      </c>
      <c r="V523">
        <v>3</v>
      </c>
      <c r="W523">
        <v>4</v>
      </c>
      <c r="X523">
        <v>1</v>
      </c>
      <c r="Y523">
        <v>4</v>
      </c>
      <c r="Z523">
        <v>4</v>
      </c>
      <c r="AA523">
        <v>2</v>
      </c>
      <c r="AB523">
        <v>2</v>
      </c>
      <c r="AC523">
        <v>2</v>
      </c>
      <c r="AD523">
        <v>4</v>
      </c>
      <c r="AE523">
        <v>4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2</v>
      </c>
      <c r="AL523">
        <v>2</v>
      </c>
      <c r="AN523">
        <v>1</v>
      </c>
      <c r="AO523">
        <v>1</v>
      </c>
      <c r="AP523">
        <v>4</v>
      </c>
      <c r="AQ523">
        <v>1</v>
      </c>
      <c r="AR523">
        <v>3</v>
      </c>
      <c r="AS523">
        <v>4</v>
      </c>
      <c r="AU523">
        <v>4</v>
      </c>
      <c r="AV523">
        <v>2</v>
      </c>
      <c r="AW523">
        <v>7</v>
      </c>
      <c r="AX523">
        <v>6</v>
      </c>
      <c r="AY523">
        <v>10</v>
      </c>
      <c r="AZ523">
        <v>3</v>
      </c>
      <c r="BA523">
        <v>10</v>
      </c>
      <c r="BB523">
        <v>9</v>
      </c>
      <c r="BC523">
        <v>9</v>
      </c>
      <c r="BD523">
        <v>11</v>
      </c>
      <c r="BE523">
        <v>1</v>
      </c>
      <c r="BF523">
        <v>12</v>
      </c>
      <c r="BG523">
        <v>12</v>
      </c>
      <c r="BH523">
        <v>3</v>
      </c>
      <c r="BI523">
        <v>12</v>
      </c>
      <c r="BJ523">
        <v>12</v>
      </c>
      <c r="BK523">
        <v>1</v>
      </c>
      <c r="BL523">
        <v>2</v>
      </c>
      <c r="BM523">
        <v>1</v>
      </c>
      <c r="BO523">
        <v>1</v>
      </c>
      <c r="BP523">
        <v>2</v>
      </c>
      <c r="BQ523">
        <v>6</v>
      </c>
      <c r="BR523">
        <v>5</v>
      </c>
      <c r="BX523">
        <v>2</v>
      </c>
      <c r="CF523">
        <v>14</v>
      </c>
      <c r="CH523">
        <f t="shared" si="56"/>
        <v>2</v>
      </c>
      <c r="CI523" s="1">
        <f t="shared" si="57"/>
        <v>3.6666666666666665</v>
      </c>
      <c r="CJ523">
        <f t="shared" si="58"/>
        <v>2</v>
      </c>
      <c r="CK523">
        <f t="shared" si="59"/>
        <v>4</v>
      </c>
      <c r="CL523" s="1">
        <f t="shared" si="60"/>
        <v>7.6666666666666661</v>
      </c>
      <c r="CM523" s="1">
        <f t="shared" si="61"/>
        <v>15.333333333333332</v>
      </c>
      <c r="CO523" t="str">
        <f>IF(H523&gt;Tolerances!$C$5, "High Sat", "Low Sat")</f>
        <v>High Sat</v>
      </c>
      <c r="CP523" t="str">
        <f>IF(CM523&lt;Tolerances!$D$5, "High EL", "Low EL")</f>
        <v>Low EL</v>
      </c>
      <c r="CQ523" t="str">
        <f t="shared" si="62"/>
        <v>Mercenary</v>
      </c>
      <c r="CR523" t="b">
        <f>IF(AND(CM523&lt;Tolerances!$D$9,'Respondent data Original'!H480&gt;Tolerances!$C$9),"Enthusiast",IF(AND(CM523&gt;Tolerances!$D$10,'Respondent data Original'!H480&lt;Tolerances!$C$10),"Agitator"))</f>
        <v>0</v>
      </c>
    </row>
    <row r="524" spans="1:96">
      <c r="A524">
        <v>538</v>
      </c>
      <c r="B524" t="s">
        <v>70</v>
      </c>
      <c r="C524">
        <v>3</v>
      </c>
      <c r="D524">
        <v>1</v>
      </c>
      <c r="E524">
        <v>12</v>
      </c>
      <c r="F524">
        <v>2</v>
      </c>
      <c r="G524">
        <v>5</v>
      </c>
      <c r="H524">
        <v>9</v>
      </c>
      <c r="J524">
        <v>8</v>
      </c>
      <c r="L524">
        <v>9</v>
      </c>
      <c r="N524">
        <v>8</v>
      </c>
      <c r="P524">
        <v>6</v>
      </c>
      <c r="Q524">
        <v>1</v>
      </c>
      <c r="R524">
        <v>2</v>
      </c>
      <c r="S524">
        <v>1</v>
      </c>
      <c r="T524">
        <v>1</v>
      </c>
      <c r="U524">
        <v>2</v>
      </c>
      <c r="V524">
        <v>3</v>
      </c>
      <c r="W524">
        <v>3</v>
      </c>
      <c r="X524">
        <v>1</v>
      </c>
      <c r="Y524">
        <v>1</v>
      </c>
      <c r="Z524">
        <v>4</v>
      </c>
      <c r="AA524">
        <v>1</v>
      </c>
      <c r="AB524">
        <v>2</v>
      </c>
      <c r="AC524">
        <v>2</v>
      </c>
      <c r="AD524">
        <v>4</v>
      </c>
      <c r="AE524">
        <v>3</v>
      </c>
      <c r="AF524">
        <v>1</v>
      </c>
      <c r="AG524">
        <v>3</v>
      </c>
      <c r="AH524">
        <v>1</v>
      </c>
      <c r="AI524">
        <v>1</v>
      </c>
      <c r="AJ524">
        <v>1</v>
      </c>
      <c r="AK524">
        <v>3</v>
      </c>
      <c r="AL524">
        <v>2</v>
      </c>
      <c r="AM524">
        <v>3</v>
      </c>
      <c r="AN524">
        <v>1</v>
      </c>
      <c r="AO524">
        <v>2</v>
      </c>
      <c r="AP524">
        <v>2</v>
      </c>
      <c r="AQ524">
        <v>2</v>
      </c>
      <c r="AR524">
        <v>2</v>
      </c>
      <c r="AS524">
        <v>2</v>
      </c>
      <c r="AU524">
        <v>3</v>
      </c>
      <c r="AV524">
        <v>1</v>
      </c>
      <c r="AW524">
        <v>7</v>
      </c>
      <c r="AX524">
        <v>8</v>
      </c>
      <c r="AY524">
        <v>6</v>
      </c>
      <c r="AZ524">
        <v>6</v>
      </c>
      <c r="BA524">
        <v>6</v>
      </c>
      <c r="BB524">
        <v>4</v>
      </c>
      <c r="BC524">
        <v>7</v>
      </c>
      <c r="BD524">
        <v>8</v>
      </c>
      <c r="BE524">
        <v>1</v>
      </c>
      <c r="BF524">
        <v>1</v>
      </c>
      <c r="BG524">
        <v>12</v>
      </c>
      <c r="BH524">
        <v>2</v>
      </c>
      <c r="BI524">
        <v>12</v>
      </c>
      <c r="BJ524">
        <v>12</v>
      </c>
      <c r="BK524">
        <v>2</v>
      </c>
      <c r="BL524">
        <v>3</v>
      </c>
      <c r="BM524">
        <v>2</v>
      </c>
      <c r="BN524">
        <v>2</v>
      </c>
      <c r="BO524">
        <v>5</v>
      </c>
      <c r="BP524">
        <v>1</v>
      </c>
      <c r="BQ524">
        <v>3</v>
      </c>
      <c r="BX524">
        <v>1</v>
      </c>
      <c r="BY524">
        <v>6</v>
      </c>
      <c r="BZ524">
        <v>5</v>
      </c>
      <c r="CA524">
        <v>3</v>
      </c>
      <c r="CF524">
        <v>16</v>
      </c>
      <c r="CH524">
        <f t="shared" si="56"/>
        <v>1</v>
      </c>
      <c r="CI524" s="1">
        <f t="shared" si="57"/>
        <v>2.9444444444444446</v>
      </c>
      <c r="CJ524">
        <f t="shared" si="58"/>
        <v>3</v>
      </c>
      <c r="CK524">
        <f t="shared" si="59"/>
        <v>3</v>
      </c>
      <c r="CL524" s="1">
        <f t="shared" si="60"/>
        <v>5.9444444444444446</v>
      </c>
      <c r="CM524" s="1">
        <f t="shared" si="61"/>
        <v>5.9444444444444446</v>
      </c>
      <c r="CO524" t="str">
        <f>IF(H524&gt;Tolerances!$C$5, "High Sat", "Low Sat")</f>
        <v>High Sat</v>
      </c>
      <c r="CP524" t="str">
        <f>IF(CM524&lt;Tolerances!$D$5, "High EL", "Low EL")</f>
        <v>High EL</v>
      </c>
      <c r="CQ524" t="str">
        <f t="shared" si="62"/>
        <v>Loyalist</v>
      </c>
      <c r="CR524" t="b">
        <f>IF(AND(CM524&lt;Tolerances!$D$9,'Respondent data Original'!H487&gt;Tolerances!$C$9),"Enthusiast",IF(AND(CM524&gt;Tolerances!$D$10,'Respondent data Original'!H487&lt;Tolerances!$C$10),"Agitator"))</f>
        <v>0</v>
      </c>
    </row>
    <row r="525" spans="1:96">
      <c r="A525">
        <v>540</v>
      </c>
      <c r="B525" t="s">
        <v>70</v>
      </c>
      <c r="C525">
        <v>1</v>
      </c>
      <c r="D525">
        <v>2</v>
      </c>
      <c r="E525">
        <v>12</v>
      </c>
      <c r="F525">
        <v>2</v>
      </c>
      <c r="G525">
        <v>5</v>
      </c>
      <c r="H525">
        <v>10</v>
      </c>
      <c r="J525">
        <v>10</v>
      </c>
      <c r="L525">
        <v>10</v>
      </c>
      <c r="N525">
        <v>10</v>
      </c>
      <c r="P525">
        <v>1</v>
      </c>
      <c r="Q525">
        <v>1</v>
      </c>
      <c r="R525">
        <v>2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9</v>
      </c>
      <c r="AG525">
        <v>2</v>
      </c>
      <c r="AI525">
        <v>2</v>
      </c>
      <c r="AJ525">
        <v>1</v>
      </c>
      <c r="AK525">
        <v>2</v>
      </c>
      <c r="AL525">
        <v>1</v>
      </c>
      <c r="AM525">
        <v>2</v>
      </c>
      <c r="AN525">
        <v>2</v>
      </c>
      <c r="AO525">
        <v>2</v>
      </c>
      <c r="AP525">
        <v>2</v>
      </c>
      <c r="AQ525">
        <v>1</v>
      </c>
      <c r="AR525">
        <v>1</v>
      </c>
      <c r="AS525">
        <v>1</v>
      </c>
      <c r="AT525">
        <v>1</v>
      </c>
      <c r="AU525">
        <v>2</v>
      </c>
      <c r="AV525">
        <v>1</v>
      </c>
      <c r="AW525">
        <v>6</v>
      </c>
      <c r="AX525">
        <v>10</v>
      </c>
      <c r="AY525">
        <v>11</v>
      </c>
      <c r="AZ525">
        <v>8</v>
      </c>
      <c r="BA525">
        <v>10</v>
      </c>
      <c r="BB525">
        <v>2</v>
      </c>
      <c r="BC525">
        <v>8</v>
      </c>
      <c r="BD525">
        <v>11</v>
      </c>
      <c r="BE525">
        <v>1</v>
      </c>
      <c r="BF525">
        <v>12</v>
      </c>
      <c r="BG525">
        <v>12</v>
      </c>
      <c r="BH525">
        <v>12</v>
      </c>
      <c r="BI525">
        <v>1</v>
      </c>
      <c r="BJ525">
        <v>12</v>
      </c>
      <c r="BK525">
        <v>1</v>
      </c>
      <c r="BL525">
        <v>2</v>
      </c>
      <c r="BM525">
        <v>2</v>
      </c>
      <c r="BN525">
        <v>2</v>
      </c>
      <c r="BO525">
        <v>6</v>
      </c>
      <c r="BP525">
        <v>1</v>
      </c>
      <c r="BQ525">
        <v>7</v>
      </c>
      <c r="BR525">
        <v>3</v>
      </c>
      <c r="BS525">
        <v>4</v>
      </c>
      <c r="BT525">
        <v>5</v>
      </c>
      <c r="BU525">
        <v>2</v>
      </c>
      <c r="BV525">
        <v>8</v>
      </c>
      <c r="BX525">
        <v>1</v>
      </c>
      <c r="BY525">
        <v>7</v>
      </c>
      <c r="BZ525">
        <v>6</v>
      </c>
      <c r="CA525">
        <v>5</v>
      </c>
      <c r="CB525">
        <v>1</v>
      </c>
      <c r="CC525">
        <v>4</v>
      </c>
      <c r="CD525">
        <v>3</v>
      </c>
      <c r="CF525">
        <v>21</v>
      </c>
      <c r="CH525">
        <f t="shared" si="56"/>
        <v>1</v>
      </c>
      <c r="CI525" s="1">
        <f t="shared" si="57"/>
        <v>3.7222222222222223</v>
      </c>
      <c r="CJ525">
        <f t="shared" si="58"/>
        <v>2</v>
      </c>
      <c r="CK525">
        <f t="shared" si="59"/>
        <v>4</v>
      </c>
      <c r="CL525" s="1">
        <f t="shared" si="60"/>
        <v>7.7222222222222223</v>
      </c>
      <c r="CM525" s="1">
        <f t="shared" si="61"/>
        <v>7.7222222222222223</v>
      </c>
      <c r="CO525" t="str">
        <f>IF(H525&gt;Tolerances!$C$5, "High Sat", "Low Sat")</f>
        <v>High Sat</v>
      </c>
      <c r="CP525" t="str">
        <f>IF(CM525&lt;Tolerances!$D$5, "High EL", "Low EL")</f>
        <v>High EL</v>
      </c>
      <c r="CQ525" t="str">
        <f t="shared" si="62"/>
        <v>Loyalist</v>
      </c>
      <c r="CR525" t="b">
        <f>IF(AND(CM525&lt;Tolerances!$D$9,'Respondent data Original'!H489&gt;Tolerances!$C$9),"Enthusiast",IF(AND(CM525&gt;Tolerances!$D$10,'Respondent data Original'!H489&lt;Tolerances!$C$10),"Agitator"))</f>
        <v>0</v>
      </c>
    </row>
    <row r="526" spans="1:96">
      <c r="A526">
        <v>563</v>
      </c>
      <c r="B526" t="s">
        <v>70</v>
      </c>
      <c r="C526">
        <v>1</v>
      </c>
      <c r="D526">
        <v>2</v>
      </c>
      <c r="E526">
        <v>12</v>
      </c>
      <c r="F526">
        <v>1</v>
      </c>
      <c r="G526">
        <v>1</v>
      </c>
      <c r="H526">
        <v>9</v>
      </c>
      <c r="J526">
        <v>10</v>
      </c>
      <c r="L526">
        <v>10</v>
      </c>
      <c r="N526">
        <v>9</v>
      </c>
      <c r="P526">
        <v>5</v>
      </c>
      <c r="Q526">
        <v>2</v>
      </c>
      <c r="R526">
        <v>2</v>
      </c>
      <c r="S526">
        <v>3</v>
      </c>
      <c r="T526">
        <v>2</v>
      </c>
      <c r="U526">
        <v>3</v>
      </c>
      <c r="V526">
        <v>2</v>
      </c>
      <c r="W526">
        <v>2</v>
      </c>
      <c r="X526">
        <v>2</v>
      </c>
      <c r="Y526">
        <v>2</v>
      </c>
      <c r="Z526">
        <v>2</v>
      </c>
      <c r="AA526">
        <v>1</v>
      </c>
      <c r="AB526">
        <v>3</v>
      </c>
      <c r="AC526">
        <v>4</v>
      </c>
      <c r="AD526">
        <v>3</v>
      </c>
      <c r="AE526">
        <v>3</v>
      </c>
      <c r="AF526">
        <v>8</v>
      </c>
      <c r="AG526">
        <v>2</v>
      </c>
      <c r="AH526">
        <v>2</v>
      </c>
      <c r="AI526">
        <v>2</v>
      </c>
      <c r="AJ526">
        <v>3</v>
      </c>
      <c r="AK526">
        <v>2</v>
      </c>
      <c r="AL526">
        <v>2</v>
      </c>
      <c r="AM526">
        <v>2</v>
      </c>
      <c r="AN526">
        <v>1</v>
      </c>
      <c r="AO526">
        <v>2</v>
      </c>
      <c r="AP526">
        <v>3</v>
      </c>
      <c r="AQ526">
        <v>1</v>
      </c>
      <c r="AR526">
        <v>2</v>
      </c>
      <c r="AS526">
        <v>3</v>
      </c>
      <c r="AT526">
        <v>2</v>
      </c>
      <c r="AU526">
        <v>3</v>
      </c>
      <c r="AV526">
        <v>1</v>
      </c>
      <c r="AW526">
        <v>9</v>
      </c>
      <c r="AX526">
        <v>8</v>
      </c>
      <c r="AY526">
        <v>9</v>
      </c>
      <c r="AZ526">
        <v>8</v>
      </c>
      <c r="BA526">
        <v>8</v>
      </c>
      <c r="BB526">
        <v>10</v>
      </c>
      <c r="BC526">
        <v>6</v>
      </c>
      <c r="BD526">
        <v>11</v>
      </c>
      <c r="BE526">
        <v>4</v>
      </c>
      <c r="BF526">
        <v>12</v>
      </c>
      <c r="BG526">
        <v>12</v>
      </c>
      <c r="BH526">
        <v>12</v>
      </c>
      <c r="BI526">
        <v>12</v>
      </c>
      <c r="BJ526">
        <v>12</v>
      </c>
      <c r="BK526">
        <v>1</v>
      </c>
      <c r="BL526">
        <v>4</v>
      </c>
      <c r="BM526">
        <v>3</v>
      </c>
      <c r="BN526">
        <v>2</v>
      </c>
      <c r="BO526">
        <v>6</v>
      </c>
      <c r="BP526">
        <v>8</v>
      </c>
      <c r="BQ526">
        <v>5</v>
      </c>
      <c r="BR526">
        <v>2</v>
      </c>
      <c r="BS526">
        <v>1</v>
      </c>
      <c r="BT526">
        <v>4</v>
      </c>
      <c r="BX526">
        <v>1</v>
      </c>
      <c r="BY526">
        <v>7</v>
      </c>
      <c r="BZ526">
        <v>1</v>
      </c>
      <c r="CA526">
        <v>6</v>
      </c>
      <c r="CF526">
        <v>21</v>
      </c>
      <c r="CH526">
        <f t="shared" si="56"/>
        <v>1</v>
      </c>
      <c r="CI526" s="1">
        <f t="shared" si="57"/>
        <v>4.0555555555555554</v>
      </c>
      <c r="CJ526">
        <f t="shared" si="58"/>
        <v>4</v>
      </c>
      <c r="CK526">
        <f t="shared" si="59"/>
        <v>2</v>
      </c>
      <c r="CL526" s="1">
        <f t="shared" si="60"/>
        <v>6.0555555555555554</v>
      </c>
      <c r="CM526" s="1">
        <f t="shared" si="61"/>
        <v>6.0555555555555554</v>
      </c>
      <c r="CO526" t="str">
        <f>IF(H526&gt;Tolerances!$C$5, "High Sat", "Low Sat")</f>
        <v>High Sat</v>
      </c>
      <c r="CP526" t="str">
        <f>IF(CM526&lt;Tolerances!$D$5, "High EL", "Low EL")</f>
        <v>High EL</v>
      </c>
      <c r="CQ526" t="str">
        <f t="shared" si="62"/>
        <v>Loyalist</v>
      </c>
      <c r="CR526" t="b">
        <f>IF(AND(CM526&lt;Tolerances!$D$9,'Respondent data Original'!H512&gt;Tolerances!$C$9),"Enthusiast",IF(AND(CM526&gt;Tolerances!$D$10,'Respondent data Original'!H512&lt;Tolerances!$C$10),"Agitator"))</f>
        <v>0</v>
      </c>
    </row>
    <row r="527" spans="1:96">
      <c r="A527">
        <v>570</v>
      </c>
      <c r="B527" t="s">
        <v>70</v>
      </c>
      <c r="C527">
        <v>2</v>
      </c>
      <c r="D527">
        <v>2</v>
      </c>
      <c r="E527">
        <v>12</v>
      </c>
      <c r="F527">
        <v>2</v>
      </c>
      <c r="G527">
        <v>4</v>
      </c>
      <c r="H527">
        <v>10</v>
      </c>
      <c r="J527">
        <v>11</v>
      </c>
      <c r="L527">
        <v>11</v>
      </c>
      <c r="N527">
        <v>11</v>
      </c>
      <c r="P527">
        <v>5</v>
      </c>
      <c r="Q527">
        <v>1</v>
      </c>
      <c r="R527">
        <v>1</v>
      </c>
      <c r="S527">
        <v>2</v>
      </c>
      <c r="T527">
        <v>1</v>
      </c>
      <c r="U527">
        <v>1</v>
      </c>
      <c r="V527">
        <v>2</v>
      </c>
      <c r="W527">
        <v>4</v>
      </c>
      <c r="X527">
        <v>1</v>
      </c>
      <c r="Y527">
        <v>1</v>
      </c>
      <c r="Z527">
        <v>3</v>
      </c>
      <c r="AA527">
        <v>1</v>
      </c>
      <c r="AB527">
        <v>3</v>
      </c>
      <c r="AC527">
        <v>2</v>
      </c>
      <c r="AD527">
        <v>4</v>
      </c>
      <c r="AE527">
        <v>1</v>
      </c>
      <c r="AF527">
        <v>11</v>
      </c>
      <c r="AG527">
        <v>2</v>
      </c>
      <c r="AH527">
        <v>2</v>
      </c>
      <c r="AI527">
        <v>1</v>
      </c>
      <c r="AJ527">
        <v>1</v>
      </c>
      <c r="AK527">
        <v>2</v>
      </c>
      <c r="AL527">
        <v>1</v>
      </c>
      <c r="AM527">
        <v>3</v>
      </c>
      <c r="AN527">
        <v>1</v>
      </c>
      <c r="AO527">
        <v>1</v>
      </c>
      <c r="AP527">
        <v>2</v>
      </c>
      <c r="AQ527">
        <v>2</v>
      </c>
      <c r="AR527">
        <v>1</v>
      </c>
      <c r="AS527">
        <v>2</v>
      </c>
      <c r="AT527">
        <v>1</v>
      </c>
      <c r="AU527">
        <v>1</v>
      </c>
      <c r="AV527">
        <v>1</v>
      </c>
      <c r="AW527">
        <v>6</v>
      </c>
      <c r="AX527">
        <v>4</v>
      </c>
      <c r="AY527">
        <v>3</v>
      </c>
      <c r="AZ527">
        <v>5</v>
      </c>
      <c r="BA527">
        <v>4</v>
      </c>
      <c r="BB527">
        <v>5</v>
      </c>
      <c r="BC527">
        <v>4</v>
      </c>
      <c r="BD527">
        <v>5</v>
      </c>
      <c r="BE527">
        <v>4</v>
      </c>
      <c r="BF527">
        <v>2</v>
      </c>
      <c r="BG527">
        <v>1</v>
      </c>
      <c r="BH527">
        <v>1</v>
      </c>
      <c r="BI527">
        <v>1</v>
      </c>
      <c r="BJ527">
        <v>1</v>
      </c>
      <c r="BK527">
        <v>2</v>
      </c>
      <c r="BN527">
        <v>5</v>
      </c>
      <c r="BO527">
        <v>5</v>
      </c>
      <c r="BP527">
        <v>3</v>
      </c>
      <c r="BX527">
        <v>1</v>
      </c>
      <c r="BY527">
        <v>2</v>
      </c>
      <c r="CF527">
        <v>16</v>
      </c>
      <c r="CH527">
        <f t="shared" si="56"/>
        <v>1</v>
      </c>
      <c r="CI527" s="1">
        <f t="shared" si="57"/>
        <v>2.2222222222222223</v>
      </c>
      <c r="CJ527">
        <f t="shared" si="58"/>
        <v>0</v>
      </c>
      <c r="CK527">
        <f t="shared" si="59"/>
        <v>5</v>
      </c>
      <c r="CL527" s="1">
        <f t="shared" si="60"/>
        <v>7.2222222222222223</v>
      </c>
      <c r="CM527" s="1">
        <f t="shared" si="61"/>
        <v>7.2222222222222223</v>
      </c>
      <c r="CO527" t="str">
        <f>IF(H527&gt;Tolerances!$C$5, "High Sat", "Low Sat")</f>
        <v>High Sat</v>
      </c>
      <c r="CP527" t="str">
        <f>IF(CM527&lt;Tolerances!$D$5, "High EL", "Low EL")</f>
        <v>High EL</v>
      </c>
      <c r="CQ527" t="str">
        <f t="shared" si="62"/>
        <v>Loyalist</v>
      </c>
      <c r="CR527" t="b">
        <f>IF(AND(CM527&lt;Tolerances!$D$9,'Respondent data Original'!H519&gt;Tolerances!$C$9),"Enthusiast",IF(AND(CM527&gt;Tolerances!$D$10,'Respondent data Original'!H519&lt;Tolerances!$C$10),"Agitator"))</f>
        <v>0</v>
      </c>
    </row>
    <row r="528" spans="1:96">
      <c r="A528">
        <v>583</v>
      </c>
      <c r="B528" t="s">
        <v>70</v>
      </c>
      <c r="C528">
        <v>1</v>
      </c>
      <c r="D528">
        <v>2</v>
      </c>
      <c r="E528">
        <v>12</v>
      </c>
      <c r="F528">
        <v>2</v>
      </c>
      <c r="G528">
        <v>4</v>
      </c>
      <c r="H528">
        <v>7</v>
      </c>
      <c r="J528">
        <v>7</v>
      </c>
      <c r="L528">
        <v>7</v>
      </c>
      <c r="N528">
        <v>9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2</v>
      </c>
      <c r="V528">
        <v>2</v>
      </c>
      <c r="W528">
        <v>3</v>
      </c>
      <c r="X528">
        <v>1</v>
      </c>
      <c r="Y528">
        <v>4</v>
      </c>
      <c r="Z528">
        <v>5</v>
      </c>
      <c r="AA528">
        <v>1</v>
      </c>
      <c r="AB528">
        <v>3</v>
      </c>
      <c r="AC528">
        <v>3</v>
      </c>
      <c r="AD528">
        <v>3</v>
      </c>
      <c r="AE528">
        <v>5</v>
      </c>
      <c r="AF528">
        <v>1</v>
      </c>
      <c r="AG528">
        <v>1</v>
      </c>
      <c r="AH528">
        <v>1</v>
      </c>
      <c r="AI528">
        <v>2</v>
      </c>
      <c r="AJ528">
        <v>1</v>
      </c>
      <c r="AK528">
        <v>2</v>
      </c>
      <c r="AL528">
        <v>5</v>
      </c>
      <c r="AN528">
        <v>5</v>
      </c>
      <c r="AO528">
        <v>2</v>
      </c>
      <c r="AQ528">
        <v>3</v>
      </c>
      <c r="AR528">
        <v>5</v>
      </c>
      <c r="AV528">
        <v>2</v>
      </c>
      <c r="AW528">
        <v>8</v>
      </c>
      <c r="AX528">
        <v>9</v>
      </c>
      <c r="AY528">
        <v>9</v>
      </c>
      <c r="AZ528">
        <v>9</v>
      </c>
      <c r="BA528">
        <v>9</v>
      </c>
      <c r="BB528">
        <v>9</v>
      </c>
      <c r="BC528">
        <v>11</v>
      </c>
      <c r="BD528">
        <v>11</v>
      </c>
      <c r="BE528">
        <v>1</v>
      </c>
      <c r="BF528">
        <v>11</v>
      </c>
      <c r="BG528">
        <v>6</v>
      </c>
      <c r="BH528">
        <v>8</v>
      </c>
      <c r="BI528">
        <v>12</v>
      </c>
      <c r="BJ528">
        <v>12</v>
      </c>
      <c r="BK528">
        <v>3</v>
      </c>
      <c r="BL528">
        <v>5</v>
      </c>
      <c r="BM528">
        <v>3</v>
      </c>
      <c r="BN528">
        <v>2</v>
      </c>
      <c r="BO528">
        <v>2</v>
      </c>
      <c r="BP528">
        <v>3</v>
      </c>
      <c r="BQ528">
        <v>5</v>
      </c>
      <c r="BR528">
        <v>6</v>
      </c>
      <c r="BS528">
        <v>4</v>
      </c>
      <c r="BX528">
        <v>2</v>
      </c>
      <c r="CF528">
        <v>15</v>
      </c>
      <c r="CH528">
        <f t="shared" si="56"/>
        <v>2</v>
      </c>
      <c r="CI528" s="1">
        <f t="shared" si="57"/>
        <v>4.2222222222222223</v>
      </c>
      <c r="CJ528">
        <f t="shared" si="58"/>
        <v>5</v>
      </c>
      <c r="CK528">
        <f t="shared" si="59"/>
        <v>1</v>
      </c>
      <c r="CL528" s="1">
        <f t="shared" si="60"/>
        <v>5.2222222222222223</v>
      </c>
      <c r="CM528" s="1">
        <f t="shared" si="61"/>
        <v>10.444444444444445</v>
      </c>
      <c r="CO528" t="str">
        <f>IF(H528&gt;Tolerances!$C$5, "High Sat", "Low Sat")</f>
        <v>Low Sat</v>
      </c>
      <c r="CP528" t="str">
        <f>IF(CM528&lt;Tolerances!$D$5, "High EL", "Low EL")</f>
        <v>High EL</v>
      </c>
      <c r="CQ528" t="str">
        <f t="shared" si="62"/>
        <v>Hostage</v>
      </c>
      <c r="CR528" t="b">
        <f>IF(AND(CM528&lt;Tolerances!$D$9,'Respondent data Original'!H531&gt;Tolerances!$C$9),"Enthusiast",IF(AND(CM528&gt;Tolerances!$D$10,'Respondent data Original'!H531&lt;Tolerances!$C$10),"Agitator"))</f>
        <v>0</v>
      </c>
    </row>
    <row r="529" spans="1:96">
      <c r="A529">
        <v>588</v>
      </c>
      <c r="B529" t="s">
        <v>70</v>
      </c>
      <c r="C529">
        <v>3</v>
      </c>
      <c r="D529">
        <v>2</v>
      </c>
      <c r="E529">
        <v>12</v>
      </c>
      <c r="F529">
        <v>2</v>
      </c>
      <c r="G529">
        <v>4</v>
      </c>
      <c r="H529">
        <v>11</v>
      </c>
      <c r="J529">
        <v>11</v>
      </c>
      <c r="L529">
        <v>11</v>
      </c>
      <c r="N529">
        <v>8</v>
      </c>
      <c r="P529">
        <v>5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3</v>
      </c>
      <c r="X529">
        <v>1</v>
      </c>
      <c r="Y529">
        <v>1</v>
      </c>
      <c r="Z529">
        <v>3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2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6</v>
      </c>
      <c r="AX529">
        <v>6</v>
      </c>
      <c r="AY529">
        <v>6</v>
      </c>
      <c r="AZ529">
        <v>6</v>
      </c>
      <c r="BA529">
        <v>8</v>
      </c>
      <c r="BB529">
        <v>3</v>
      </c>
      <c r="BC529">
        <v>6</v>
      </c>
      <c r="BD529">
        <v>10</v>
      </c>
      <c r="BE529">
        <v>1</v>
      </c>
      <c r="BF529">
        <v>12</v>
      </c>
      <c r="BG529">
        <v>12</v>
      </c>
      <c r="BH529">
        <v>12</v>
      </c>
      <c r="BI529">
        <v>12</v>
      </c>
      <c r="BJ529">
        <v>12</v>
      </c>
      <c r="BK529">
        <v>1</v>
      </c>
      <c r="BL529">
        <v>4</v>
      </c>
      <c r="BM529">
        <v>3</v>
      </c>
      <c r="BN529">
        <v>3</v>
      </c>
      <c r="BO529">
        <v>4</v>
      </c>
      <c r="BP529">
        <v>7</v>
      </c>
      <c r="BQ529">
        <v>3</v>
      </c>
      <c r="BR529">
        <v>2</v>
      </c>
      <c r="BS529">
        <v>1</v>
      </c>
      <c r="BX529">
        <v>1</v>
      </c>
      <c r="BY529">
        <v>3</v>
      </c>
      <c r="BZ529">
        <v>1</v>
      </c>
      <c r="CA529">
        <v>6</v>
      </c>
      <c r="CF529">
        <v>18</v>
      </c>
      <c r="CH529">
        <f t="shared" si="56"/>
        <v>1</v>
      </c>
      <c r="CI529" s="1">
        <f t="shared" si="57"/>
        <v>2.8888888888888888</v>
      </c>
      <c r="CJ529">
        <f t="shared" si="58"/>
        <v>4</v>
      </c>
      <c r="CK529">
        <f t="shared" si="59"/>
        <v>2</v>
      </c>
      <c r="CL529" s="1">
        <f t="shared" si="60"/>
        <v>4.8888888888888893</v>
      </c>
      <c r="CM529" s="1">
        <f t="shared" si="61"/>
        <v>4.8888888888888893</v>
      </c>
      <c r="CO529" t="str">
        <f>IF(H529&gt;Tolerances!$C$5, "High Sat", "Low Sat")</f>
        <v>High Sat</v>
      </c>
      <c r="CP529" t="str">
        <f>IF(CM529&lt;Tolerances!$D$5, "High EL", "Low EL")</f>
        <v>High EL</v>
      </c>
      <c r="CQ529" t="str">
        <f t="shared" si="62"/>
        <v>Loyalist</v>
      </c>
      <c r="CR529" t="b">
        <f>IF(AND(CM529&lt;Tolerances!$D$9,'Respondent data Original'!H536&gt;Tolerances!$C$9),"Enthusiast",IF(AND(CM529&gt;Tolerances!$D$10,'Respondent data Original'!H536&lt;Tolerances!$C$10),"Agitator"))</f>
        <v>0</v>
      </c>
    </row>
    <row r="530" spans="1:96">
      <c r="A530">
        <v>596</v>
      </c>
      <c r="B530" t="s">
        <v>70</v>
      </c>
      <c r="C530">
        <v>3</v>
      </c>
      <c r="D530">
        <v>1</v>
      </c>
      <c r="E530">
        <v>12</v>
      </c>
      <c r="F530">
        <v>1</v>
      </c>
      <c r="G530">
        <v>2</v>
      </c>
      <c r="H530">
        <v>9</v>
      </c>
      <c r="J530">
        <v>9</v>
      </c>
      <c r="L530">
        <v>7</v>
      </c>
      <c r="N530">
        <v>8</v>
      </c>
      <c r="P530">
        <v>4</v>
      </c>
      <c r="Q530">
        <v>2</v>
      </c>
      <c r="R530">
        <v>4</v>
      </c>
      <c r="S530">
        <v>1</v>
      </c>
      <c r="T530">
        <v>4</v>
      </c>
      <c r="U530">
        <v>5</v>
      </c>
      <c r="V530">
        <v>3</v>
      </c>
      <c r="W530">
        <v>5</v>
      </c>
      <c r="X530">
        <v>1</v>
      </c>
      <c r="Y530">
        <v>2</v>
      </c>
      <c r="Z530">
        <v>3</v>
      </c>
      <c r="AA530">
        <v>2</v>
      </c>
      <c r="AB530">
        <v>3</v>
      </c>
      <c r="AC530">
        <v>4</v>
      </c>
      <c r="AD530">
        <v>5</v>
      </c>
      <c r="AE530">
        <v>4</v>
      </c>
      <c r="AF530">
        <v>1</v>
      </c>
      <c r="AG530">
        <v>3</v>
      </c>
      <c r="AI530">
        <v>1</v>
      </c>
      <c r="AJ530">
        <v>3</v>
      </c>
      <c r="AL530">
        <v>3</v>
      </c>
      <c r="AM530">
        <v>3</v>
      </c>
      <c r="AN530">
        <v>1</v>
      </c>
      <c r="AO530">
        <v>2</v>
      </c>
      <c r="AP530">
        <v>2</v>
      </c>
      <c r="AQ530">
        <v>2</v>
      </c>
      <c r="AR530">
        <v>3</v>
      </c>
      <c r="AS530">
        <v>3</v>
      </c>
      <c r="AU530">
        <v>3</v>
      </c>
      <c r="AV530">
        <v>1</v>
      </c>
      <c r="AW530">
        <v>6</v>
      </c>
      <c r="AX530">
        <v>10</v>
      </c>
      <c r="AY530">
        <v>7</v>
      </c>
      <c r="AZ530">
        <v>8</v>
      </c>
      <c r="BA530">
        <v>8</v>
      </c>
      <c r="BB530">
        <v>7</v>
      </c>
      <c r="BC530">
        <v>8</v>
      </c>
      <c r="BD530">
        <v>11</v>
      </c>
      <c r="BE530">
        <v>1</v>
      </c>
      <c r="BF530">
        <v>12</v>
      </c>
      <c r="BG530">
        <v>12</v>
      </c>
      <c r="BH530">
        <v>3</v>
      </c>
      <c r="BI530">
        <v>4</v>
      </c>
      <c r="BJ530">
        <v>12</v>
      </c>
      <c r="BK530">
        <v>2</v>
      </c>
      <c r="BL530">
        <v>3</v>
      </c>
      <c r="BM530">
        <v>2</v>
      </c>
      <c r="BN530">
        <v>1</v>
      </c>
      <c r="BO530">
        <v>10</v>
      </c>
      <c r="BX530">
        <v>1</v>
      </c>
      <c r="BY530">
        <v>6</v>
      </c>
      <c r="BZ530">
        <v>5</v>
      </c>
      <c r="CA530">
        <v>4</v>
      </c>
      <c r="CF530">
        <v>18</v>
      </c>
      <c r="CH530">
        <f t="shared" si="56"/>
        <v>1</v>
      </c>
      <c r="CI530" s="1">
        <f t="shared" si="57"/>
        <v>3.6666666666666665</v>
      </c>
      <c r="CJ530">
        <f t="shared" si="58"/>
        <v>3</v>
      </c>
      <c r="CK530">
        <f t="shared" si="59"/>
        <v>3</v>
      </c>
      <c r="CL530" s="1">
        <f t="shared" si="60"/>
        <v>6.6666666666666661</v>
      </c>
      <c r="CM530" s="1">
        <f t="shared" si="61"/>
        <v>6.6666666666666661</v>
      </c>
      <c r="CO530" t="str">
        <f>IF(H530&gt;Tolerances!$C$5, "High Sat", "Low Sat")</f>
        <v>High Sat</v>
      </c>
      <c r="CP530" t="str">
        <f>IF(CM530&lt;Tolerances!$D$5, "High EL", "Low EL")</f>
        <v>High EL</v>
      </c>
      <c r="CQ530" t="str">
        <f t="shared" si="62"/>
        <v>Loyalist</v>
      </c>
      <c r="CR530" t="b">
        <f>IF(AND(CM530&lt;Tolerances!$D$9,'Respondent data Original'!H544&gt;Tolerances!$C$9),"Enthusiast",IF(AND(CM530&gt;Tolerances!$D$10,'Respondent data Original'!H544&lt;Tolerances!$C$10),"Agitator"))</f>
        <v>0</v>
      </c>
    </row>
    <row r="531" spans="1:96">
      <c r="A531">
        <v>607</v>
      </c>
      <c r="B531" t="s">
        <v>70</v>
      </c>
      <c r="C531">
        <v>1</v>
      </c>
      <c r="D531">
        <v>2</v>
      </c>
      <c r="E531">
        <v>12</v>
      </c>
      <c r="F531">
        <v>2</v>
      </c>
      <c r="G531">
        <v>4</v>
      </c>
      <c r="H531">
        <v>8</v>
      </c>
      <c r="J531">
        <v>6</v>
      </c>
      <c r="L531">
        <v>6</v>
      </c>
      <c r="N531">
        <v>5</v>
      </c>
      <c r="P531">
        <v>3</v>
      </c>
      <c r="Q531">
        <v>2</v>
      </c>
      <c r="R531">
        <v>2</v>
      </c>
      <c r="S531">
        <v>1</v>
      </c>
      <c r="T531">
        <v>2</v>
      </c>
      <c r="U531">
        <v>2</v>
      </c>
      <c r="V531">
        <v>1</v>
      </c>
      <c r="W531">
        <v>4</v>
      </c>
      <c r="X531">
        <v>1</v>
      </c>
      <c r="Y531">
        <v>2</v>
      </c>
      <c r="Z531">
        <v>2</v>
      </c>
      <c r="AA531">
        <v>2</v>
      </c>
      <c r="AB531">
        <v>3</v>
      </c>
      <c r="AC531">
        <v>3</v>
      </c>
      <c r="AD531">
        <v>4</v>
      </c>
      <c r="AE531">
        <v>2</v>
      </c>
      <c r="AF531">
        <v>4</v>
      </c>
      <c r="AG531">
        <v>2</v>
      </c>
      <c r="AH531">
        <v>2</v>
      </c>
      <c r="AI531">
        <v>4</v>
      </c>
      <c r="AJ531">
        <v>2</v>
      </c>
      <c r="AK531">
        <v>2</v>
      </c>
      <c r="AL531">
        <v>2</v>
      </c>
      <c r="AM531">
        <v>4</v>
      </c>
      <c r="AN531">
        <v>2</v>
      </c>
      <c r="AO531">
        <v>3</v>
      </c>
      <c r="AP531">
        <v>2</v>
      </c>
      <c r="AQ531">
        <v>2</v>
      </c>
      <c r="AR531">
        <v>2</v>
      </c>
      <c r="AS531">
        <v>2</v>
      </c>
      <c r="AT531">
        <v>3</v>
      </c>
      <c r="AU531">
        <v>4</v>
      </c>
      <c r="AV531">
        <v>3</v>
      </c>
      <c r="AW531">
        <v>7</v>
      </c>
      <c r="AX531">
        <v>11</v>
      </c>
      <c r="AY531">
        <v>8</v>
      </c>
      <c r="AZ531">
        <v>8</v>
      </c>
      <c r="BA531">
        <v>8</v>
      </c>
      <c r="BB531">
        <v>6</v>
      </c>
      <c r="BC531">
        <v>8</v>
      </c>
      <c r="BD531">
        <v>11</v>
      </c>
      <c r="BE531">
        <v>1</v>
      </c>
      <c r="BF531">
        <v>12</v>
      </c>
      <c r="BG531">
        <v>12</v>
      </c>
      <c r="BH531">
        <v>12</v>
      </c>
      <c r="BI531">
        <v>12</v>
      </c>
      <c r="BJ531">
        <v>12</v>
      </c>
      <c r="BK531">
        <v>1</v>
      </c>
      <c r="BL531">
        <v>4</v>
      </c>
      <c r="BM531">
        <v>3</v>
      </c>
      <c r="BN531">
        <v>2</v>
      </c>
      <c r="BO531">
        <v>2</v>
      </c>
      <c r="BP531">
        <v>1</v>
      </c>
      <c r="BQ531">
        <v>6</v>
      </c>
      <c r="BR531">
        <v>4</v>
      </c>
      <c r="BX531">
        <v>3</v>
      </c>
      <c r="CF531">
        <v>15</v>
      </c>
      <c r="CH531">
        <f t="shared" si="56"/>
        <v>3</v>
      </c>
      <c r="CI531" s="1">
        <f t="shared" si="57"/>
        <v>3.7777777777777777</v>
      </c>
      <c r="CJ531">
        <f t="shared" si="58"/>
        <v>4</v>
      </c>
      <c r="CK531">
        <f t="shared" si="59"/>
        <v>2</v>
      </c>
      <c r="CL531" s="1">
        <f t="shared" si="60"/>
        <v>5.7777777777777777</v>
      </c>
      <c r="CM531" s="1">
        <f t="shared" si="61"/>
        <v>17.333333333333332</v>
      </c>
      <c r="CO531" t="str">
        <f>IF(H531&gt;Tolerances!$C$5, "High Sat", "Low Sat")</f>
        <v>High Sat</v>
      </c>
      <c r="CP531" t="str">
        <f>IF(CM531&lt;Tolerances!$D$5, "High EL", "Low EL")</f>
        <v>Low EL</v>
      </c>
      <c r="CQ531" t="str">
        <f t="shared" si="62"/>
        <v>Mercenary</v>
      </c>
      <c r="CR531" t="b">
        <f>IF(AND(CM531&lt;Tolerances!$D$9,'Respondent data Original'!H555&gt;Tolerances!$C$9),"Enthusiast",IF(AND(CM531&gt;Tolerances!$D$10,'Respondent data Original'!H555&lt;Tolerances!$C$10),"Agitator"))</f>
        <v>0</v>
      </c>
    </row>
    <row r="532" spans="1:96">
      <c r="A532">
        <v>610</v>
      </c>
      <c r="B532" t="s">
        <v>70</v>
      </c>
      <c r="C532">
        <v>4</v>
      </c>
      <c r="D532">
        <v>2</v>
      </c>
      <c r="E532">
        <v>12</v>
      </c>
      <c r="F532">
        <v>2</v>
      </c>
      <c r="G532">
        <v>3</v>
      </c>
      <c r="H532">
        <v>11</v>
      </c>
      <c r="J532">
        <v>11</v>
      </c>
      <c r="L532">
        <v>11</v>
      </c>
      <c r="N532">
        <v>9</v>
      </c>
      <c r="P532">
        <v>2</v>
      </c>
      <c r="Q532">
        <v>2</v>
      </c>
      <c r="R532">
        <v>2</v>
      </c>
      <c r="S532">
        <v>1</v>
      </c>
      <c r="T532">
        <v>3</v>
      </c>
      <c r="U532">
        <v>3</v>
      </c>
      <c r="V532">
        <v>2</v>
      </c>
      <c r="W532">
        <v>3</v>
      </c>
      <c r="X532">
        <v>1</v>
      </c>
      <c r="Y532">
        <v>3</v>
      </c>
      <c r="Z532">
        <v>3</v>
      </c>
      <c r="AA532">
        <v>2</v>
      </c>
      <c r="AB532">
        <v>3</v>
      </c>
      <c r="AC532">
        <v>3</v>
      </c>
      <c r="AD532">
        <v>3</v>
      </c>
      <c r="AE532">
        <v>3</v>
      </c>
      <c r="AF532">
        <v>7</v>
      </c>
      <c r="AG532">
        <v>3</v>
      </c>
      <c r="AH532">
        <v>2</v>
      </c>
      <c r="AI532">
        <v>1</v>
      </c>
      <c r="AJ532">
        <v>2</v>
      </c>
      <c r="AK532">
        <v>3</v>
      </c>
      <c r="AL532">
        <v>2</v>
      </c>
      <c r="AN532">
        <v>1</v>
      </c>
      <c r="AO532">
        <v>2</v>
      </c>
      <c r="AP532">
        <v>2</v>
      </c>
      <c r="AQ532">
        <v>2</v>
      </c>
      <c r="AR532">
        <v>3</v>
      </c>
      <c r="AS532">
        <v>3</v>
      </c>
      <c r="AT532">
        <v>2</v>
      </c>
      <c r="AU532">
        <v>3</v>
      </c>
      <c r="AV532">
        <v>3</v>
      </c>
      <c r="AW532">
        <v>6</v>
      </c>
      <c r="AX532">
        <v>9</v>
      </c>
      <c r="AY532">
        <v>7</v>
      </c>
      <c r="AZ532">
        <v>6</v>
      </c>
      <c r="BA532">
        <v>6</v>
      </c>
      <c r="BB532">
        <v>1</v>
      </c>
      <c r="BC532">
        <v>3</v>
      </c>
      <c r="BD532">
        <v>9</v>
      </c>
      <c r="BE532">
        <v>1</v>
      </c>
      <c r="BF532">
        <v>12</v>
      </c>
      <c r="BG532">
        <v>12</v>
      </c>
      <c r="BH532">
        <v>12</v>
      </c>
      <c r="BI532">
        <v>12</v>
      </c>
      <c r="BJ532">
        <v>12</v>
      </c>
      <c r="BK532">
        <v>1</v>
      </c>
      <c r="BN532">
        <v>5</v>
      </c>
      <c r="BO532">
        <v>10</v>
      </c>
      <c r="BX532">
        <v>1</v>
      </c>
      <c r="BY532">
        <v>6</v>
      </c>
      <c r="BZ532">
        <v>5</v>
      </c>
      <c r="CF532">
        <v>17</v>
      </c>
      <c r="CH532">
        <f t="shared" si="56"/>
        <v>1</v>
      </c>
      <c r="CI532" s="1">
        <f t="shared" si="57"/>
        <v>2.6666666666666665</v>
      </c>
      <c r="CJ532">
        <f t="shared" si="58"/>
        <v>0</v>
      </c>
      <c r="CK532">
        <f t="shared" si="59"/>
        <v>5</v>
      </c>
      <c r="CL532" s="1">
        <f t="shared" si="60"/>
        <v>7.6666666666666661</v>
      </c>
      <c r="CM532" s="1">
        <f t="shared" si="61"/>
        <v>7.6666666666666661</v>
      </c>
      <c r="CO532" t="str">
        <f>IF(H532&gt;Tolerances!$C$5, "High Sat", "Low Sat")</f>
        <v>High Sat</v>
      </c>
      <c r="CP532" t="str">
        <f>IF(CM532&lt;Tolerances!$D$5, "High EL", "Low EL")</f>
        <v>High EL</v>
      </c>
      <c r="CQ532" t="str">
        <f t="shared" si="62"/>
        <v>Loyalist</v>
      </c>
      <c r="CR532" t="b">
        <f>IF(AND(CM532&lt;Tolerances!$D$9,'Respondent data Original'!H558&gt;Tolerances!$C$9),"Enthusiast",IF(AND(CM532&gt;Tolerances!$D$10,'Respondent data Original'!H558&lt;Tolerances!$C$10),"Agitator"))</f>
        <v>0</v>
      </c>
    </row>
    <row r="533" spans="1:96">
      <c r="A533">
        <v>635</v>
      </c>
      <c r="B533" t="s">
        <v>70</v>
      </c>
      <c r="C533">
        <v>1</v>
      </c>
      <c r="D533">
        <v>2</v>
      </c>
      <c r="E533">
        <v>12</v>
      </c>
      <c r="F533">
        <v>1</v>
      </c>
      <c r="G533">
        <v>2</v>
      </c>
      <c r="H533">
        <v>11</v>
      </c>
      <c r="J533">
        <v>11</v>
      </c>
      <c r="L533">
        <v>1</v>
      </c>
      <c r="N533">
        <v>6</v>
      </c>
      <c r="P533">
        <v>5</v>
      </c>
      <c r="R533">
        <v>4</v>
      </c>
      <c r="S533">
        <v>1</v>
      </c>
      <c r="T533">
        <v>4</v>
      </c>
      <c r="U533">
        <v>4</v>
      </c>
      <c r="V533">
        <v>3</v>
      </c>
      <c r="W533">
        <v>4</v>
      </c>
      <c r="X533">
        <v>1</v>
      </c>
      <c r="Y533">
        <v>4</v>
      </c>
      <c r="Z533">
        <v>3</v>
      </c>
      <c r="AA533">
        <v>1</v>
      </c>
      <c r="AB533">
        <v>1</v>
      </c>
      <c r="AC533">
        <v>4</v>
      </c>
      <c r="AD533">
        <v>5</v>
      </c>
      <c r="AE533">
        <v>4</v>
      </c>
      <c r="AF533">
        <v>1</v>
      </c>
      <c r="AH533">
        <v>5</v>
      </c>
      <c r="AI533">
        <v>3</v>
      </c>
      <c r="AJ533">
        <v>5</v>
      </c>
      <c r="AK533">
        <v>4</v>
      </c>
      <c r="AL533">
        <v>1</v>
      </c>
      <c r="AM533">
        <v>3</v>
      </c>
      <c r="AN533">
        <v>2</v>
      </c>
      <c r="AO533">
        <v>1</v>
      </c>
      <c r="AP533">
        <v>3</v>
      </c>
      <c r="AQ533">
        <v>2</v>
      </c>
      <c r="AR533">
        <v>1</v>
      </c>
      <c r="AU533">
        <v>5</v>
      </c>
      <c r="AV533">
        <v>1</v>
      </c>
      <c r="AW533">
        <v>6</v>
      </c>
      <c r="AX533">
        <v>6</v>
      </c>
      <c r="AY533">
        <v>6</v>
      </c>
      <c r="AZ533">
        <v>6</v>
      </c>
      <c r="BA533">
        <v>6</v>
      </c>
      <c r="BB533">
        <v>6</v>
      </c>
      <c r="BC533">
        <v>1</v>
      </c>
      <c r="BD533">
        <v>1</v>
      </c>
      <c r="BE533">
        <v>1</v>
      </c>
      <c r="BF533">
        <v>12</v>
      </c>
      <c r="BG533">
        <v>1</v>
      </c>
      <c r="BH533">
        <v>6</v>
      </c>
      <c r="BI533">
        <v>12</v>
      </c>
      <c r="BJ533">
        <v>12</v>
      </c>
      <c r="BK533">
        <v>1</v>
      </c>
      <c r="BN533">
        <v>5</v>
      </c>
      <c r="BO533">
        <v>8</v>
      </c>
      <c r="BP533">
        <v>2</v>
      </c>
      <c r="BQ533">
        <v>4</v>
      </c>
      <c r="BR533">
        <v>6</v>
      </c>
      <c r="BX533">
        <v>2</v>
      </c>
      <c r="CF533">
        <v>21</v>
      </c>
      <c r="CH533">
        <f t="shared" si="56"/>
        <v>2</v>
      </c>
      <c r="CI533" s="1">
        <f t="shared" si="57"/>
        <v>2.1666666666666665</v>
      </c>
      <c r="CJ533">
        <f t="shared" si="58"/>
        <v>0</v>
      </c>
      <c r="CK533">
        <f t="shared" si="59"/>
        <v>5</v>
      </c>
      <c r="CL533" s="1">
        <f t="shared" si="60"/>
        <v>7.1666666666666661</v>
      </c>
      <c r="CM533" s="1">
        <f t="shared" si="61"/>
        <v>14.333333333333332</v>
      </c>
      <c r="CO533" t="str">
        <f>IF(H533&gt;Tolerances!$C$5, "High Sat", "Low Sat")</f>
        <v>High Sat</v>
      </c>
      <c r="CP533" t="str">
        <f>IF(CM533&lt;Tolerances!$D$5, "High EL", "Low EL")</f>
        <v>Low EL</v>
      </c>
      <c r="CQ533" t="str">
        <f t="shared" si="62"/>
        <v>Mercenary</v>
      </c>
      <c r="CR533" t="b">
        <f>IF(AND(CM533&lt;Tolerances!$D$9,'Respondent data Original'!H577&gt;Tolerances!$C$9),"Enthusiast",IF(AND(CM533&gt;Tolerances!$D$10,'Respondent data Original'!H577&lt;Tolerances!$C$10),"Agitator"))</f>
        <v>0</v>
      </c>
    </row>
    <row r="534" spans="1:96">
      <c r="A534">
        <v>643</v>
      </c>
      <c r="B534" t="s">
        <v>70</v>
      </c>
      <c r="C534">
        <v>4</v>
      </c>
      <c r="D534">
        <v>2</v>
      </c>
      <c r="E534">
        <v>12</v>
      </c>
      <c r="F534">
        <v>2</v>
      </c>
      <c r="G534">
        <v>6</v>
      </c>
      <c r="H534">
        <v>11</v>
      </c>
      <c r="J534">
        <v>11</v>
      </c>
      <c r="L534">
        <v>11</v>
      </c>
      <c r="N534">
        <v>11</v>
      </c>
      <c r="P534">
        <v>6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3</v>
      </c>
      <c r="BL534">
        <v>5</v>
      </c>
      <c r="BM534">
        <v>5</v>
      </c>
      <c r="BN534">
        <v>5</v>
      </c>
      <c r="BO534">
        <v>10</v>
      </c>
      <c r="BX534">
        <v>1</v>
      </c>
      <c r="BY534">
        <v>6</v>
      </c>
      <c r="CF534">
        <v>17</v>
      </c>
      <c r="CH534">
        <f t="shared" si="56"/>
        <v>1</v>
      </c>
      <c r="CI534" s="1">
        <f t="shared" si="57"/>
        <v>0.5</v>
      </c>
      <c r="CJ534">
        <f t="shared" si="58"/>
        <v>5</v>
      </c>
      <c r="CK534">
        <f t="shared" si="59"/>
        <v>1</v>
      </c>
      <c r="CL534" s="1">
        <f t="shared" si="60"/>
        <v>1.5</v>
      </c>
      <c r="CM534" s="1">
        <f t="shared" si="61"/>
        <v>1.5</v>
      </c>
      <c r="CO534" t="str">
        <f>IF(H534&gt;Tolerances!$C$5, "High Sat", "Low Sat")</f>
        <v>High Sat</v>
      </c>
      <c r="CP534" t="str">
        <f>IF(CM534&lt;Tolerances!$D$5, "High EL", "Low EL")</f>
        <v>High EL</v>
      </c>
      <c r="CQ534" t="str">
        <f t="shared" si="62"/>
        <v>Loyalist</v>
      </c>
      <c r="CR534" t="b">
        <f>IF(AND(CM534&lt;Tolerances!$D$9,'Respondent data Original'!H581&gt;Tolerances!$C$9),"Enthusiast",IF(AND(CM534&gt;Tolerances!$D$10,'Respondent data Original'!H581&lt;Tolerances!$C$10),"Agitator"))</f>
        <v>0</v>
      </c>
    </row>
    <row r="535" spans="1:96">
      <c r="A535">
        <v>649</v>
      </c>
      <c r="B535" t="s">
        <v>70</v>
      </c>
      <c r="C535">
        <v>3</v>
      </c>
      <c r="D535">
        <v>2</v>
      </c>
      <c r="E535">
        <v>12</v>
      </c>
      <c r="F535">
        <v>2</v>
      </c>
      <c r="G535">
        <v>3</v>
      </c>
      <c r="H535">
        <v>9</v>
      </c>
      <c r="J535">
        <v>9</v>
      </c>
      <c r="L535">
        <v>9</v>
      </c>
      <c r="N535">
        <v>9</v>
      </c>
      <c r="P535">
        <v>6</v>
      </c>
      <c r="Q535">
        <v>1</v>
      </c>
      <c r="R535">
        <v>2</v>
      </c>
      <c r="S535">
        <v>2</v>
      </c>
      <c r="T535">
        <v>1</v>
      </c>
      <c r="U535">
        <v>2</v>
      </c>
      <c r="V535">
        <v>3</v>
      </c>
      <c r="W535">
        <v>2</v>
      </c>
      <c r="X535">
        <v>1</v>
      </c>
      <c r="Y535">
        <v>2</v>
      </c>
      <c r="Z535">
        <v>3</v>
      </c>
      <c r="AA535">
        <v>3</v>
      </c>
      <c r="AB535">
        <v>3</v>
      </c>
      <c r="AC535">
        <v>3</v>
      </c>
      <c r="AD535">
        <v>3</v>
      </c>
      <c r="AE535">
        <v>3</v>
      </c>
      <c r="AF535">
        <v>10</v>
      </c>
      <c r="AG535">
        <v>2</v>
      </c>
      <c r="AH535">
        <v>2</v>
      </c>
      <c r="AI535">
        <v>2</v>
      </c>
      <c r="AJ535">
        <v>2</v>
      </c>
      <c r="AK535">
        <v>2</v>
      </c>
      <c r="AL535">
        <v>3</v>
      </c>
      <c r="AM535">
        <v>3</v>
      </c>
      <c r="AN535">
        <v>2</v>
      </c>
      <c r="AO535">
        <v>2</v>
      </c>
      <c r="AP535">
        <v>3</v>
      </c>
      <c r="AQ535">
        <v>2</v>
      </c>
      <c r="AR535">
        <v>3</v>
      </c>
      <c r="AS535">
        <v>3</v>
      </c>
      <c r="AT535">
        <v>2</v>
      </c>
      <c r="AU535">
        <v>3</v>
      </c>
      <c r="AV535">
        <v>3</v>
      </c>
      <c r="AW535">
        <v>6</v>
      </c>
      <c r="AX535">
        <v>10</v>
      </c>
      <c r="AY535">
        <v>7</v>
      </c>
      <c r="AZ535">
        <v>8</v>
      </c>
      <c r="BA535">
        <v>6</v>
      </c>
      <c r="BB535">
        <v>3</v>
      </c>
      <c r="BC535">
        <v>6</v>
      </c>
      <c r="BD535">
        <v>8</v>
      </c>
      <c r="BE535">
        <v>3</v>
      </c>
      <c r="BF535">
        <v>12</v>
      </c>
      <c r="BG535">
        <v>12</v>
      </c>
      <c r="BH535">
        <v>12</v>
      </c>
      <c r="BI535">
        <v>12</v>
      </c>
      <c r="BJ535">
        <v>12</v>
      </c>
      <c r="BK535">
        <v>1</v>
      </c>
      <c r="BL535">
        <v>3</v>
      </c>
      <c r="BM535">
        <v>3</v>
      </c>
      <c r="BN535">
        <v>3</v>
      </c>
      <c r="BO535">
        <v>5</v>
      </c>
      <c r="BP535">
        <v>7</v>
      </c>
      <c r="BQ535">
        <v>3</v>
      </c>
      <c r="BR535">
        <v>2</v>
      </c>
      <c r="BX535">
        <v>1</v>
      </c>
      <c r="BY535">
        <v>7</v>
      </c>
      <c r="BZ535">
        <v>5</v>
      </c>
      <c r="CA535">
        <v>3</v>
      </c>
      <c r="CF535">
        <v>16</v>
      </c>
      <c r="CH535">
        <f t="shared" si="56"/>
        <v>1</v>
      </c>
      <c r="CI535" s="1">
        <f t="shared" si="57"/>
        <v>3.1666666666666665</v>
      </c>
      <c r="CJ535">
        <f t="shared" si="58"/>
        <v>3</v>
      </c>
      <c r="CK535">
        <f t="shared" si="59"/>
        <v>3</v>
      </c>
      <c r="CL535" s="1">
        <f t="shared" si="60"/>
        <v>6.1666666666666661</v>
      </c>
      <c r="CM535" s="1">
        <f t="shared" si="61"/>
        <v>6.1666666666666661</v>
      </c>
      <c r="CO535" t="str">
        <f>IF(H535&gt;Tolerances!$C$15, "High Sat", "Low Sat")</f>
        <v>High Sat</v>
      </c>
      <c r="CP535" t="str">
        <f>IF(CM535&lt;Tolerances!$D$15, "High EL", "Low EL")</f>
        <v>High EL</v>
      </c>
      <c r="CQ535" t="str">
        <f t="shared" si="62"/>
        <v>Loyalist</v>
      </c>
      <c r="CR535" t="b">
        <f>IF(AND(CM535&lt;Tolerances!$D$19,'Respondent data Original'!H586&gt;Tolerances!$C$19),"Enthusiast",IF(AND(CM535&gt;Tolerances!$D$20,'Respondent data Original'!H586&lt;Tolerances!$C$20),"Agitator"))</f>
        <v>0</v>
      </c>
    </row>
    <row r="536" spans="1:96">
      <c r="A536">
        <v>653</v>
      </c>
      <c r="B536" t="s">
        <v>70</v>
      </c>
      <c r="C536">
        <v>2</v>
      </c>
      <c r="D536">
        <v>2</v>
      </c>
      <c r="E536">
        <v>12</v>
      </c>
      <c r="F536">
        <v>1</v>
      </c>
      <c r="G536">
        <v>1</v>
      </c>
      <c r="H536">
        <v>6</v>
      </c>
      <c r="J536">
        <v>6</v>
      </c>
      <c r="L536">
        <v>6</v>
      </c>
      <c r="N536">
        <v>6</v>
      </c>
      <c r="P536">
        <v>2</v>
      </c>
      <c r="Q536">
        <v>3</v>
      </c>
      <c r="R536">
        <v>4</v>
      </c>
      <c r="S536">
        <v>2</v>
      </c>
      <c r="T536">
        <v>3</v>
      </c>
      <c r="U536">
        <v>3</v>
      </c>
      <c r="V536">
        <v>3</v>
      </c>
      <c r="W536">
        <v>3</v>
      </c>
      <c r="X536">
        <v>3</v>
      </c>
      <c r="Y536">
        <v>3</v>
      </c>
      <c r="Z536">
        <v>3</v>
      </c>
      <c r="AA536">
        <v>3</v>
      </c>
      <c r="AB536">
        <v>3</v>
      </c>
      <c r="AC536">
        <v>3</v>
      </c>
      <c r="AD536">
        <v>3</v>
      </c>
      <c r="AE536">
        <v>3</v>
      </c>
      <c r="AF536">
        <v>7</v>
      </c>
      <c r="AG536">
        <v>4</v>
      </c>
      <c r="AH536">
        <v>4</v>
      </c>
      <c r="AI536">
        <v>4</v>
      </c>
      <c r="AJ536">
        <v>4</v>
      </c>
      <c r="AK536">
        <v>4</v>
      </c>
      <c r="AL536">
        <v>4</v>
      </c>
      <c r="AM536">
        <v>4</v>
      </c>
      <c r="AN536">
        <v>4</v>
      </c>
      <c r="AO536">
        <v>4</v>
      </c>
      <c r="AP536">
        <v>4</v>
      </c>
      <c r="AQ536">
        <v>4</v>
      </c>
      <c r="AR536">
        <v>4</v>
      </c>
      <c r="AS536">
        <v>4</v>
      </c>
      <c r="AT536">
        <v>4</v>
      </c>
      <c r="AU536">
        <v>4</v>
      </c>
      <c r="AV536">
        <v>2</v>
      </c>
      <c r="AW536">
        <v>8</v>
      </c>
      <c r="AX536">
        <v>8</v>
      </c>
      <c r="AY536">
        <v>9</v>
      </c>
      <c r="AZ536">
        <v>8</v>
      </c>
      <c r="BA536">
        <v>7</v>
      </c>
      <c r="BB536">
        <v>6</v>
      </c>
      <c r="BC536">
        <v>3</v>
      </c>
      <c r="BD536">
        <v>11</v>
      </c>
      <c r="BE536">
        <v>1</v>
      </c>
      <c r="BF536">
        <v>12</v>
      </c>
      <c r="BG536">
        <v>12</v>
      </c>
      <c r="BH536">
        <v>12</v>
      </c>
      <c r="BI536">
        <v>12</v>
      </c>
      <c r="BJ536">
        <v>12</v>
      </c>
      <c r="BK536">
        <v>1</v>
      </c>
      <c r="BL536">
        <v>3</v>
      </c>
      <c r="BM536">
        <v>3</v>
      </c>
      <c r="BN536">
        <v>3</v>
      </c>
      <c r="BO536">
        <v>3</v>
      </c>
      <c r="BP536">
        <v>4</v>
      </c>
      <c r="BQ536">
        <v>2</v>
      </c>
      <c r="BR536">
        <v>7</v>
      </c>
      <c r="BX536">
        <v>2</v>
      </c>
      <c r="CF536">
        <v>13</v>
      </c>
      <c r="CH536">
        <f t="shared" si="56"/>
        <v>2</v>
      </c>
      <c r="CI536" s="1">
        <f t="shared" si="57"/>
        <v>3.3888888888888888</v>
      </c>
      <c r="CJ536">
        <f t="shared" si="58"/>
        <v>3</v>
      </c>
      <c r="CK536">
        <f t="shared" si="59"/>
        <v>3</v>
      </c>
      <c r="CL536" s="1">
        <f t="shared" si="60"/>
        <v>6.3888888888888893</v>
      </c>
      <c r="CM536" s="1">
        <f t="shared" si="61"/>
        <v>12.777777777777779</v>
      </c>
      <c r="CO536" t="str">
        <f>IF(H536&gt;Tolerances!$C$5, "High Sat", "Low Sat")</f>
        <v>Low Sat</v>
      </c>
      <c r="CP536" t="str">
        <f>IF(CM536&lt;Tolerances!$D$5, "High EL", "Low EL")</f>
        <v>Low EL</v>
      </c>
      <c r="CQ536" t="str">
        <f t="shared" si="62"/>
        <v>Defector</v>
      </c>
      <c r="CR536" t="b">
        <f>IF(AND(CM536&lt;Tolerances!$D$9,'Respondent data Original'!H589&gt;Tolerances!$C$9),"Enthusiast",IF(AND(CM536&gt;Tolerances!$D$10,'Respondent data Original'!H589&lt;Tolerances!$C$10),"Agitator"))</f>
        <v>0</v>
      </c>
    </row>
    <row r="537" spans="1:96">
      <c r="A537">
        <v>656</v>
      </c>
      <c r="B537" t="s">
        <v>70</v>
      </c>
      <c r="C537">
        <v>4</v>
      </c>
      <c r="D537">
        <v>1</v>
      </c>
      <c r="E537">
        <v>12</v>
      </c>
      <c r="F537">
        <v>1</v>
      </c>
      <c r="G537">
        <v>1</v>
      </c>
      <c r="H537">
        <v>11</v>
      </c>
      <c r="J537">
        <v>11</v>
      </c>
      <c r="L537">
        <v>11</v>
      </c>
      <c r="N537">
        <v>10</v>
      </c>
      <c r="P537">
        <v>6</v>
      </c>
      <c r="Q537">
        <v>1</v>
      </c>
      <c r="S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2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2</v>
      </c>
      <c r="AI537">
        <v>1</v>
      </c>
      <c r="AK537">
        <v>2</v>
      </c>
      <c r="AL537">
        <v>1</v>
      </c>
      <c r="AM537">
        <v>2</v>
      </c>
      <c r="AN537">
        <v>1</v>
      </c>
      <c r="AO537">
        <v>1</v>
      </c>
      <c r="AP537">
        <v>2</v>
      </c>
      <c r="AQ537">
        <v>2</v>
      </c>
      <c r="AR537">
        <v>2</v>
      </c>
      <c r="AS537">
        <v>2</v>
      </c>
      <c r="AU537">
        <v>2</v>
      </c>
      <c r="AV537">
        <v>1</v>
      </c>
      <c r="AW537">
        <v>6</v>
      </c>
      <c r="AX537">
        <v>6</v>
      </c>
      <c r="AY537">
        <v>6</v>
      </c>
      <c r="AZ537">
        <v>1</v>
      </c>
      <c r="BA537">
        <v>6</v>
      </c>
      <c r="BB537">
        <v>6</v>
      </c>
      <c r="BC537">
        <v>1</v>
      </c>
      <c r="BD537">
        <v>11</v>
      </c>
      <c r="BE537">
        <v>6</v>
      </c>
      <c r="BF537">
        <v>12</v>
      </c>
      <c r="BG537">
        <v>12</v>
      </c>
      <c r="BH537">
        <v>12</v>
      </c>
      <c r="BI537">
        <v>12</v>
      </c>
      <c r="BJ537">
        <v>12</v>
      </c>
      <c r="BK537">
        <v>1</v>
      </c>
      <c r="BN537">
        <v>5</v>
      </c>
      <c r="BO537">
        <v>10</v>
      </c>
      <c r="BX537">
        <v>1</v>
      </c>
      <c r="BY537">
        <v>6</v>
      </c>
      <c r="CF537">
        <v>12</v>
      </c>
      <c r="CH537">
        <f t="shared" si="56"/>
        <v>1</v>
      </c>
      <c r="CI537" s="1">
        <f t="shared" si="57"/>
        <v>2.7222222222222223</v>
      </c>
      <c r="CJ537">
        <f t="shared" si="58"/>
        <v>0</v>
      </c>
      <c r="CK537">
        <f t="shared" si="59"/>
        <v>5</v>
      </c>
      <c r="CL537" s="1">
        <f t="shared" si="60"/>
        <v>7.7222222222222223</v>
      </c>
      <c r="CM537" s="1">
        <f t="shared" si="61"/>
        <v>7.7222222222222223</v>
      </c>
      <c r="CO537" t="str">
        <f>IF(H537&gt;Tolerances!$C$15, "High Sat", "Low Sat")</f>
        <v>High Sat</v>
      </c>
      <c r="CP537" t="str">
        <f>IF(CM537&lt;Tolerances!$D$15, "High EL", "Low EL")</f>
        <v>High EL</v>
      </c>
      <c r="CQ537" t="str">
        <f t="shared" si="62"/>
        <v>Loyalist</v>
      </c>
      <c r="CR537" t="b">
        <f>IF(AND(CM537&lt;Tolerances!$D$19,'Respondent data Original'!H592&gt;Tolerances!$C$19),"Enthusiast",IF(AND(CM537&gt;Tolerances!$D$20,'Respondent data Original'!H592&lt;Tolerances!$C$20),"Agitator"))</f>
        <v>0</v>
      </c>
    </row>
    <row r="538" spans="1:96">
      <c r="A538">
        <v>679</v>
      </c>
      <c r="B538" t="s">
        <v>70</v>
      </c>
      <c r="C538">
        <v>5</v>
      </c>
      <c r="D538">
        <v>2</v>
      </c>
      <c r="E538">
        <v>12</v>
      </c>
      <c r="F538">
        <v>1</v>
      </c>
      <c r="G538">
        <v>1</v>
      </c>
      <c r="H538">
        <v>11</v>
      </c>
      <c r="J538">
        <v>11</v>
      </c>
      <c r="L538">
        <v>11</v>
      </c>
      <c r="N538">
        <v>11</v>
      </c>
      <c r="P538">
        <v>6</v>
      </c>
      <c r="Q538">
        <v>1</v>
      </c>
      <c r="R538">
        <v>3</v>
      </c>
      <c r="S538">
        <v>1</v>
      </c>
      <c r="T538">
        <v>2</v>
      </c>
      <c r="U538">
        <v>3</v>
      </c>
      <c r="V538">
        <v>1</v>
      </c>
      <c r="W538">
        <v>3</v>
      </c>
      <c r="X538">
        <v>1</v>
      </c>
      <c r="Y538">
        <v>1</v>
      </c>
      <c r="Z538">
        <v>2</v>
      </c>
      <c r="AA538">
        <v>1</v>
      </c>
      <c r="AB538">
        <v>2</v>
      </c>
      <c r="AC538">
        <v>2</v>
      </c>
      <c r="AD538">
        <v>2</v>
      </c>
      <c r="AE538">
        <v>2</v>
      </c>
      <c r="AF538">
        <v>4</v>
      </c>
      <c r="AG538">
        <v>2</v>
      </c>
      <c r="AH538">
        <v>3</v>
      </c>
      <c r="AI538">
        <v>1</v>
      </c>
      <c r="AJ538">
        <v>2</v>
      </c>
      <c r="AK538">
        <v>3</v>
      </c>
      <c r="AL538">
        <v>1</v>
      </c>
      <c r="AM538">
        <v>3</v>
      </c>
      <c r="AN538">
        <v>1</v>
      </c>
      <c r="AO538">
        <v>1</v>
      </c>
      <c r="AP538">
        <v>2</v>
      </c>
      <c r="AQ538">
        <v>1</v>
      </c>
      <c r="AR538">
        <v>1</v>
      </c>
      <c r="AS538">
        <v>1</v>
      </c>
      <c r="AT538">
        <v>2</v>
      </c>
      <c r="AU538">
        <v>1</v>
      </c>
      <c r="AV538">
        <v>1</v>
      </c>
      <c r="AW538">
        <v>9</v>
      </c>
      <c r="AX538">
        <v>10</v>
      </c>
      <c r="AY538">
        <v>10</v>
      </c>
      <c r="AZ538">
        <v>9</v>
      </c>
      <c r="BA538">
        <v>10</v>
      </c>
      <c r="BB538">
        <v>7</v>
      </c>
      <c r="BC538">
        <v>6</v>
      </c>
      <c r="BD538">
        <v>9</v>
      </c>
      <c r="BE538">
        <v>5</v>
      </c>
      <c r="BF538">
        <v>12</v>
      </c>
      <c r="BG538">
        <v>12</v>
      </c>
      <c r="BH538">
        <v>12</v>
      </c>
      <c r="BI538">
        <v>12</v>
      </c>
      <c r="BJ538">
        <v>12</v>
      </c>
      <c r="BK538">
        <v>1</v>
      </c>
      <c r="BL538">
        <v>5</v>
      </c>
      <c r="BM538">
        <v>5</v>
      </c>
      <c r="BN538">
        <v>4</v>
      </c>
      <c r="BO538">
        <v>10</v>
      </c>
      <c r="BX538">
        <v>1</v>
      </c>
      <c r="BY538">
        <v>6</v>
      </c>
      <c r="BZ538">
        <v>3</v>
      </c>
      <c r="CF538">
        <v>15</v>
      </c>
      <c r="CH538">
        <f t="shared" si="56"/>
        <v>1</v>
      </c>
      <c r="CI538" s="1">
        <f t="shared" si="57"/>
        <v>4.166666666666667</v>
      </c>
      <c r="CJ538">
        <f t="shared" si="58"/>
        <v>5</v>
      </c>
      <c r="CK538">
        <f t="shared" si="59"/>
        <v>1</v>
      </c>
      <c r="CL538" s="1">
        <f t="shared" si="60"/>
        <v>5.166666666666667</v>
      </c>
      <c r="CM538" s="1">
        <f t="shared" si="61"/>
        <v>5.166666666666667</v>
      </c>
      <c r="CO538" t="str">
        <f>IF(H538&gt;Tolerances!$C$5, "High Sat", "Low Sat")</f>
        <v>High Sat</v>
      </c>
      <c r="CP538" t="str">
        <f>IF(CM538&lt;Tolerances!$D$5, "High EL", "Low EL")</f>
        <v>High EL</v>
      </c>
      <c r="CQ538" t="str">
        <f t="shared" si="62"/>
        <v>Loyalist</v>
      </c>
      <c r="CR538" t="b">
        <f>IF(AND(CM538&lt;Tolerances!$D$9,'Respondent data Original'!H612&gt;Tolerances!$C$9),"Enthusiast",IF(AND(CM538&gt;Tolerances!$D$10,'Respondent data Original'!H612&lt;Tolerances!$C$10),"Agitator"))</f>
        <v>0</v>
      </c>
    </row>
    <row r="539" spans="1:96">
      <c r="A539">
        <v>685</v>
      </c>
      <c r="B539" t="s">
        <v>70</v>
      </c>
      <c r="C539">
        <v>5</v>
      </c>
      <c r="D539">
        <v>2</v>
      </c>
      <c r="E539">
        <v>12</v>
      </c>
      <c r="F539">
        <v>1</v>
      </c>
      <c r="G539">
        <v>1</v>
      </c>
      <c r="I539">
        <v>1</v>
      </c>
      <c r="J539">
        <v>6</v>
      </c>
      <c r="M539">
        <v>1</v>
      </c>
      <c r="N539">
        <v>6</v>
      </c>
      <c r="P539">
        <v>3</v>
      </c>
      <c r="Q539">
        <v>3</v>
      </c>
      <c r="R539">
        <v>5</v>
      </c>
      <c r="S539">
        <v>2</v>
      </c>
      <c r="V539">
        <v>3</v>
      </c>
      <c r="W539">
        <v>4</v>
      </c>
      <c r="X539">
        <v>2</v>
      </c>
      <c r="Y539">
        <v>3</v>
      </c>
      <c r="Z539">
        <v>3</v>
      </c>
      <c r="AA539">
        <v>3</v>
      </c>
      <c r="AB539">
        <v>4</v>
      </c>
      <c r="AC539">
        <v>4</v>
      </c>
      <c r="AD539">
        <v>3</v>
      </c>
      <c r="AE539">
        <v>3</v>
      </c>
      <c r="AF539">
        <v>9</v>
      </c>
      <c r="AG539">
        <v>4</v>
      </c>
      <c r="AI539">
        <v>3</v>
      </c>
      <c r="AJ539">
        <v>4</v>
      </c>
      <c r="AM539">
        <v>5</v>
      </c>
      <c r="AN539">
        <v>2</v>
      </c>
      <c r="AO539">
        <v>3</v>
      </c>
      <c r="AP539">
        <v>3</v>
      </c>
      <c r="AQ539">
        <v>4</v>
      </c>
      <c r="AR539">
        <v>5</v>
      </c>
      <c r="AS539">
        <v>5</v>
      </c>
      <c r="AT539">
        <v>3</v>
      </c>
      <c r="AU539">
        <v>4</v>
      </c>
      <c r="AV539">
        <v>2</v>
      </c>
      <c r="AW539">
        <v>8</v>
      </c>
      <c r="AX539">
        <v>9</v>
      </c>
      <c r="AY539">
        <v>7</v>
      </c>
      <c r="AZ539">
        <v>8</v>
      </c>
      <c r="BA539">
        <v>6</v>
      </c>
      <c r="BB539">
        <v>7</v>
      </c>
      <c r="BC539">
        <v>6</v>
      </c>
      <c r="BD539">
        <v>11</v>
      </c>
      <c r="BE539">
        <v>11</v>
      </c>
      <c r="BF539">
        <v>12</v>
      </c>
      <c r="BG539">
        <v>12</v>
      </c>
      <c r="BH539">
        <v>12</v>
      </c>
      <c r="BI539">
        <v>12</v>
      </c>
      <c r="BJ539">
        <v>12</v>
      </c>
      <c r="BK539">
        <v>1</v>
      </c>
      <c r="BM539">
        <v>5</v>
      </c>
      <c r="BN539">
        <v>4</v>
      </c>
      <c r="BO539">
        <v>10</v>
      </c>
      <c r="BX539">
        <v>1</v>
      </c>
      <c r="BY539">
        <v>5</v>
      </c>
      <c r="CF539">
        <v>17</v>
      </c>
      <c r="CH539">
        <f t="shared" si="56"/>
        <v>1</v>
      </c>
      <c r="CI539" s="1">
        <f t="shared" si="57"/>
        <v>4.0555555555555554</v>
      </c>
      <c r="CJ539">
        <f t="shared" si="58"/>
        <v>0</v>
      </c>
      <c r="CK539">
        <f t="shared" si="59"/>
        <v>5</v>
      </c>
      <c r="CL539" s="1">
        <f t="shared" si="60"/>
        <v>9.0555555555555554</v>
      </c>
      <c r="CM539" s="1">
        <f t="shared" si="61"/>
        <v>9.0555555555555554</v>
      </c>
      <c r="CO539" t="str">
        <f>IF(H539&gt;Tolerances!$C$5, "High Sat", "Low Sat")</f>
        <v>Low Sat</v>
      </c>
      <c r="CP539" t="str">
        <f>IF(CM539&lt;Tolerances!$D$5, "High EL", "Low EL")</f>
        <v>High EL</v>
      </c>
      <c r="CQ539" t="str">
        <f t="shared" si="62"/>
        <v>Hostage</v>
      </c>
      <c r="CR539" t="b">
        <f>IF(AND(CM539&lt;Tolerances!$D$9,'Respondent data Original'!H614&gt;Tolerances!$C$9),"Enthusiast",IF(AND(CM539&gt;Tolerances!$D$10,'Respondent data Original'!H614&lt;Tolerances!$C$10),"Agitator"))</f>
        <v>0</v>
      </c>
    </row>
    <row r="540" spans="1:96">
      <c r="A540">
        <v>692</v>
      </c>
      <c r="B540" t="s">
        <v>70</v>
      </c>
      <c r="C540">
        <v>4</v>
      </c>
      <c r="D540">
        <v>1</v>
      </c>
      <c r="E540">
        <v>12</v>
      </c>
      <c r="F540">
        <v>2</v>
      </c>
      <c r="G540">
        <v>3</v>
      </c>
      <c r="I540">
        <v>1</v>
      </c>
      <c r="K540">
        <v>1</v>
      </c>
      <c r="M540">
        <v>1</v>
      </c>
      <c r="O540">
        <v>1</v>
      </c>
      <c r="P540">
        <v>6</v>
      </c>
      <c r="Q540">
        <v>3</v>
      </c>
      <c r="R540">
        <v>1</v>
      </c>
      <c r="S540">
        <v>2</v>
      </c>
      <c r="T540">
        <v>5</v>
      </c>
      <c r="U540">
        <v>5</v>
      </c>
      <c r="V540">
        <v>5</v>
      </c>
      <c r="W540">
        <v>5</v>
      </c>
      <c r="X540">
        <v>3</v>
      </c>
      <c r="Y540">
        <v>3</v>
      </c>
      <c r="Z540">
        <v>5</v>
      </c>
      <c r="AA540">
        <v>5</v>
      </c>
      <c r="AB540">
        <v>5</v>
      </c>
      <c r="AC540">
        <v>5</v>
      </c>
      <c r="AD540">
        <v>5</v>
      </c>
      <c r="AE540">
        <v>5</v>
      </c>
      <c r="AF540">
        <v>1</v>
      </c>
      <c r="AG540">
        <v>3</v>
      </c>
      <c r="AH540">
        <v>1</v>
      </c>
      <c r="AI540">
        <v>3</v>
      </c>
      <c r="AJ540">
        <v>3</v>
      </c>
      <c r="AK540">
        <v>3</v>
      </c>
      <c r="AL540">
        <v>3</v>
      </c>
      <c r="AN540">
        <v>3</v>
      </c>
      <c r="AO540">
        <v>3</v>
      </c>
      <c r="AP540">
        <v>3</v>
      </c>
      <c r="AQ540">
        <v>3</v>
      </c>
      <c r="AR540">
        <v>3</v>
      </c>
      <c r="AS540">
        <v>3</v>
      </c>
      <c r="AU540">
        <v>3</v>
      </c>
      <c r="AV540">
        <v>2</v>
      </c>
      <c r="AW540">
        <v>6</v>
      </c>
      <c r="AX540">
        <v>6</v>
      </c>
      <c r="AY540">
        <v>6</v>
      </c>
      <c r="AZ540">
        <v>6</v>
      </c>
      <c r="BA540">
        <v>6</v>
      </c>
      <c r="BB540">
        <v>6</v>
      </c>
      <c r="BC540">
        <v>11</v>
      </c>
      <c r="BD540">
        <v>6</v>
      </c>
      <c r="BE540">
        <v>11</v>
      </c>
      <c r="BF540">
        <v>12</v>
      </c>
      <c r="BG540">
        <v>3</v>
      </c>
      <c r="BH540">
        <v>12</v>
      </c>
      <c r="BI540">
        <v>12</v>
      </c>
      <c r="BJ540">
        <v>12</v>
      </c>
      <c r="BK540">
        <v>1</v>
      </c>
      <c r="BL540">
        <v>3</v>
      </c>
      <c r="BM540">
        <v>3</v>
      </c>
      <c r="BN540">
        <v>3</v>
      </c>
      <c r="BO540">
        <v>9</v>
      </c>
      <c r="BX540">
        <v>1</v>
      </c>
      <c r="BY540">
        <v>7</v>
      </c>
      <c r="BZ540">
        <v>2</v>
      </c>
      <c r="CF540">
        <v>17</v>
      </c>
      <c r="CH540">
        <f t="shared" si="56"/>
        <v>1</v>
      </c>
      <c r="CI540" s="1">
        <f t="shared" si="57"/>
        <v>3.5555555555555554</v>
      </c>
      <c r="CJ540">
        <f t="shared" si="58"/>
        <v>3</v>
      </c>
      <c r="CK540">
        <f t="shared" si="59"/>
        <v>3</v>
      </c>
      <c r="CL540" s="1">
        <f t="shared" si="60"/>
        <v>6.5555555555555554</v>
      </c>
      <c r="CM540" s="1">
        <f t="shared" si="61"/>
        <v>6.5555555555555554</v>
      </c>
      <c r="CO540" t="str">
        <f>IF(H540&gt;Tolerances!$C$5, "High Sat", "Low Sat")</f>
        <v>Low Sat</v>
      </c>
      <c r="CP540" t="str">
        <f>IF(CM540&lt;Tolerances!$D$5, "High EL", "Low EL")</f>
        <v>High EL</v>
      </c>
      <c r="CQ540" t="str">
        <f t="shared" si="62"/>
        <v>Hostage</v>
      </c>
      <c r="CR540" t="b">
        <f>IF(AND(CM540&lt;Tolerances!$D$9,'Respondent data Original'!H618&gt;Tolerances!$C$9),"Enthusiast",IF(AND(CM540&gt;Tolerances!$D$10,'Respondent data Original'!H618&lt;Tolerances!$C$10),"Agitator"))</f>
        <v>0</v>
      </c>
    </row>
    <row r="541" spans="1:96">
      <c r="A541">
        <v>696</v>
      </c>
      <c r="B541" t="s">
        <v>70</v>
      </c>
      <c r="C541">
        <v>3</v>
      </c>
      <c r="D541">
        <v>2</v>
      </c>
      <c r="E541">
        <v>12</v>
      </c>
      <c r="F541">
        <v>1</v>
      </c>
      <c r="G541">
        <v>1</v>
      </c>
      <c r="H541">
        <v>10</v>
      </c>
      <c r="J541">
        <v>11</v>
      </c>
      <c r="L541">
        <v>10</v>
      </c>
      <c r="N541">
        <v>9</v>
      </c>
      <c r="P541">
        <v>6</v>
      </c>
      <c r="Q541">
        <v>1</v>
      </c>
      <c r="S541">
        <v>1</v>
      </c>
      <c r="T541">
        <v>2</v>
      </c>
      <c r="V541">
        <v>2</v>
      </c>
      <c r="W541">
        <v>4</v>
      </c>
      <c r="X541">
        <v>1</v>
      </c>
      <c r="Y541">
        <v>2</v>
      </c>
      <c r="Z541">
        <v>2</v>
      </c>
      <c r="AA541">
        <v>1</v>
      </c>
      <c r="AB541">
        <v>3</v>
      </c>
      <c r="AC541">
        <v>2</v>
      </c>
      <c r="AD541">
        <v>3</v>
      </c>
      <c r="AE541">
        <v>3</v>
      </c>
      <c r="AF541">
        <v>11</v>
      </c>
      <c r="AG541">
        <v>3</v>
      </c>
      <c r="AI541">
        <v>1</v>
      </c>
      <c r="AJ541">
        <v>2</v>
      </c>
      <c r="AL541">
        <v>2</v>
      </c>
      <c r="AM541">
        <v>3</v>
      </c>
      <c r="AN541">
        <v>2</v>
      </c>
      <c r="AO541">
        <v>2</v>
      </c>
      <c r="AP541">
        <v>2</v>
      </c>
      <c r="AQ541">
        <v>2</v>
      </c>
      <c r="AR541">
        <v>3</v>
      </c>
      <c r="AS541">
        <v>3</v>
      </c>
      <c r="AT541">
        <v>2</v>
      </c>
      <c r="AU541">
        <v>3</v>
      </c>
      <c r="AV541">
        <v>1</v>
      </c>
      <c r="AW541">
        <v>6</v>
      </c>
      <c r="AX541">
        <v>10</v>
      </c>
      <c r="AY541">
        <v>9</v>
      </c>
      <c r="AZ541">
        <v>6</v>
      </c>
      <c r="BA541">
        <v>8</v>
      </c>
      <c r="BB541">
        <v>6</v>
      </c>
      <c r="BC541">
        <v>7</v>
      </c>
      <c r="BD541">
        <v>11</v>
      </c>
      <c r="BE541">
        <v>2</v>
      </c>
      <c r="BF541">
        <v>12</v>
      </c>
      <c r="BG541">
        <v>12</v>
      </c>
      <c r="BH541">
        <v>12</v>
      </c>
      <c r="BI541">
        <v>12</v>
      </c>
      <c r="BJ541">
        <v>12</v>
      </c>
      <c r="BK541">
        <v>1</v>
      </c>
      <c r="BL541">
        <v>3</v>
      </c>
      <c r="BM541">
        <v>2</v>
      </c>
      <c r="BN541">
        <v>1</v>
      </c>
      <c r="BO541">
        <v>5</v>
      </c>
      <c r="BP541">
        <v>4</v>
      </c>
      <c r="BX541">
        <v>1</v>
      </c>
      <c r="BY541">
        <v>5</v>
      </c>
      <c r="BZ541">
        <v>7</v>
      </c>
      <c r="CA541">
        <v>6</v>
      </c>
      <c r="CF541">
        <v>17</v>
      </c>
      <c r="CH541">
        <f t="shared" si="56"/>
        <v>1</v>
      </c>
      <c r="CI541" s="1">
        <f t="shared" si="57"/>
        <v>3.6111111111111112</v>
      </c>
      <c r="CJ541">
        <f t="shared" si="58"/>
        <v>3</v>
      </c>
      <c r="CK541">
        <f t="shared" si="59"/>
        <v>3</v>
      </c>
      <c r="CL541" s="1">
        <f t="shared" si="60"/>
        <v>6.6111111111111107</v>
      </c>
      <c r="CM541" s="1">
        <f t="shared" si="61"/>
        <v>6.6111111111111107</v>
      </c>
      <c r="CO541" t="str">
        <f>IF(H541&gt;Tolerances!$C$5, "High Sat", "Low Sat")</f>
        <v>High Sat</v>
      </c>
      <c r="CP541" t="str">
        <f>IF(CM541&lt;Tolerances!$D$5, "High EL", "Low EL")</f>
        <v>High EL</v>
      </c>
      <c r="CQ541" t="str">
        <f t="shared" si="62"/>
        <v>Loyalist</v>
      </c>
      <c r="CR541" t="b">
        <f>IF(AND(CM541&lt;Tolerances!$D$9,'Respondent data Original'!H622&gt;Tolerances!$C$9),"Enthusiast",IF(AND(CM541&gt;Tolerances!$D$10,'Respondent data Original'!H622&lt;Tolerances!$C$10),"Agitator"))</f>
        <v>0</v>
      </c>
    </row>
    <row r="542" spans="1:96">
      <c r="A542">
        <v>701</v>
      </c>
      <c r="B542" t="s">
        <v>70</v>
      </c>
      <c r="C542">
        <v>3</v>
      </c>
      <c r="D542">
        <v>2</v>
      </c>
      <c r="E542">
        <v>12</v>
      </c>
      <c r="F542">
        <v>1</v>
      </c>
      <c r="G542">
        <v>1</v>
      </c>
      <c r="H542">
        <v>11</v>
      </c>
      <c r="J542">
        <v>11</v>
      </c>
      <c r="L542">
        <v>11</v>
      </c>
      <c r="N542">
        <v>11</v>
      </c>
      <c r="P542">
        <v>4</v>
      </c>
      <c r="Q542">
        <v>1</v>
      </c>
      <c r="R542">
        <v>2</v>
      </c>
      <c r="S542">
        <v>1</v>
      </c>
      <c r="T542">
        <v>2</v>
      </c>
      <c r="U542">
        <v>2</v>
      </c>
      <c r="V542">
        <v>1</v>
      </c>
      <c r="W542">
        <v>3</v>
      </c>
      <c r="X542">
        <v>1</v>
      </c>
      <c r="Y542">
        <v>2</v>
      </c>
      <c r="Z542">
        <v>3</v>
      </c>
      <c r="AA542">
        <v>1</v>
      </c>
      <c r="AB542">
        <v>2</v>
      </c>
      <c r="AC542">
        <v>3</v>
      </c>
      <c r="AD542">
        <v>3</v>
      </c>
      <c r="AE542">
        <v>3</v>
      </c>
      <c r="AF542">
        <v>4</v>
      </c>
      <c r="AG542">
        <v>3</v>
      </c>
      <c r="AI542">
        <v>3</v>
      </c>
      <c r="AJ542">
        <v>3</v>
      </c>
      <c r="AK542">
        <v>3</v>
      </c>
      <c r="AL542">
        <v>3</v>
      </c>
      <c r="AM542">
        <v>4</v>
      </c>
      <c r="AN542">
        <v>3</v>
      </c>
      <c r="AO542">
        <v>3</v>
      </c>
      <c r="AP542">
        <v>3</v>
      </c>
      <c r="AQ542">
        <v>3</v>
      </c>
      <c r="AR542">
        <v>3</v>
      </c>
      <c r="AS542">
        <v>3</v>
      </c>
      <c r="AT542">
        <v>3</v>
      </c>
      <c r="AU542">
        <v>3</v>
      </c>
      <c r="AV542">
        <v>1</v>
      </c>
      <c r="AW542">
        <v>6</v>
      </c>
      <c r="AX542">
        <v>6</v>
      </c>
      <c r="AY542">
        <v>6</v>
      </c>
      <c r="AZ542">
        <v>6</v>
      </c>
      <c r="BA542">
        <v>6</v>
      </c>
      <c r="BB542">
        <v>6</v>
      </c>
      <c r="BC542">
        <v>6</v>
      </c>
      <c r="BD542">
        <v>6</v>
      </c>
      <c r="BE542">
        <v>6</v>
      </c>
      <c r="BF542">
        <v>12</v>
      </c>
      <c r="BG542">
        <v>12</v>
      </c>
      <c r="BH542">
        <v>12</v>
      </c>
      <c r="BI542">
        <v>12</v>
      </c>
      <c r="BJ542">
        <v>12</v>
      </c>
      <c r="BK542">
        <v>1</v>
      </c>
      <c r="BL542">
        <v>5</v>
      </c>
      <c r="BM542">
        <v>4</v>
      </c>
      <c r="BN542">
        <v>4</v>
      </c>
      <c r="BO542">
        <v>5</v>
      </c>
      <c r="BP542">
        <v>3</v>
      </c>
      <c r="BQ542">
        <v>7</v>
      </c>
      <c r="BR542">
        <v>6</v>
      </c>
      <c r="BS542">
        <v>4</v>
      </c>
      <c r="BX542">
        <v>1</v>
      </c>
      <c r="BY542">
        <v>2</v>
      </c>
      <c r="BZ542">
        <v>6</v>
      </c>
      <c r="CA542">
        <v>7</v>
      </c>
      <c r="CB542">
        <v>5</v>
      </c>
      <c r="CF542">
        <v>13</v>
      </c>
      <c r="CH542">
        <f t="shared" si="56"/>
        <v>1</v>
      </c>
      <c r="CI542" s="1">
        <f t="shared" si="57"/>
        <v>3</v>
      </c>
      <c r="CJ542">
        <f t="shared" si="58"/>
        <v>5</v>
      </c>
      <c r="CK542">
        <f t="shared" si="59"/>
        <v>1</v>
      </c>
      <c r="CL542" s="1">
        <f t="shared" si="60"/>
        <v>4</v>
      </c>
      <c r="CM542" s="1">
        <f t="shared" si="61"/>
        <v>4</v>
      </c>
      <c r="CO542" t="str">
        <f>IF(H542&gt;Tolerances!$C$5, "High Sat", "Low Sat")</f>
        <v>High Sat</v>
      </c>
      <c r="CP542" t="str">
        <f>IF(CM542&lt;Tolerances!$D$5, "High EL", "Low EL")</f>
        <v>High EL</v>
      </c>
      <c r="CQ542" t="str">
        <f t="shared" si="62"/>
        <v>Loyalist</v>
      </c>
      <c r="CR542" t="str">
        <f>IF(AND(CM542&lt;Tolerances!$D$9,'Respondent data Original'!H624&gt;Tolerances!$C$9),"Enthusiast",IF(AND(CM542&gt;Tolerances!$D$10,'Respondent data Original'!H624&lt;Tolerances!$C$10),"Agitator"))</f>
        <v>Enthusiast</v>
      </c>
    </row>
    <row r="543" spans="1:96">
      <c r="A543">
        <v>740</v>
      </c>
      <c r="B543" t="s">
        <v>70</v>
      </c>
      <c r="C543">
        <v>4</v>
      </c>
      <c r="D543">
        <v>2</v>
      </c>
      <c r="E543">
        <v>12</v>
      </c>
      <c r="F543">
        <v>2</v>
      </c>
      <c r="G543">
        <v>4</v>
      </c>
      <c r="H543">
        <v>9</v>
      </c>
      <c r="J543">
        <v>9</v>
      </c>
      <c r="L543">
        <v>9</v>
      </c>
      <c r="N543">
        <v>6</v>
      </c>
      <c r="P543">
        <v>3</v>
      </c>
      <c r="Q543">
        <v>1</v>
      </c>
      <c r="R543">
        <v>1</v>
      </c>
      <c r="S543">
        <v>1</v>
      </c>
      <c r="T543">
        <v>1</v>
      </c>
      <c r="U543">
        <v>2</v>
      </c>
      <c r="V543">
        <v>1</v>
      </c>
      <c r="W543">
        <v>3</v>
      </c>
      <c r="X543">
        <v>1</v>
      </c>
      <c r="Y543">
        <v>1</v>
      </c>
      <c r="Z543">
        <v>3</v>
      </c>
      <c r="AA543">
        <v>2</v>
      </c>
      <c r="AB543">
        <v>2</v>
      </c>
      <c r="AC543">
        <v>3</v>
      </c>
      <c r="AD543">
        <v>2</v>
      </c>
      <c r="AE543">
        <v>3</v>
      </c>
      <c r="AF543">
        <v>1</v>
      </c>
      <c r="AG543">
        <v>2</v>
      </c>
      <c r="AH543">
        <v>2</v>
      </c>
      <c r="AI543">
        <v>1</v>
      </c>
      <c r="AJ543">
        <v>2</v>
      </c>
      <c r="AK543">
        <v>2</v>
      </c>
      <c r="AL543">
        <v>1</v>
      </c>
      <c r="AN543">
        <v>2</v>
      </c>
      <c r="AO543">
        <v>2</v>
      </c>
      <c r="AP543">
        <v>2</v>
      </c>
      <c r="AQ543">
        <v>2</v>
      </c>
      <c r="AR543">
        <v>2</v>
      </c>
      <c r="AS543">
        <v>2</v>
      </c>
      <c r="AT543">
        <v>3</v>
      </c>
      <c r="AU543">
        <v>2</v>
      </c>
      <c r="AV543">
        <v>3</v>
      </c>
      <c r="AW543">
        <v>8</v>
      </c>
      <c r="AX543">
        <v>6</v>
      </c>
      <c r="AY543">
        <v>6</v>
      </c>
      <c r="AZ543">
        <v>5</v>
      </c>
      <c r="BA543">
        <v>8</v>
      </c>
      <c r="BB543">
        <v>1</v>
      </c>
      <c r="BC543">
        <v>2</v>
      </c>
      <c r="BD543">
        <v>11</v>
      </c>
      <c r="BE543">
        <v>1</v>
      </c>
      <c r="BF543">
        <v>12</v>
      </c>
      <c r="BG543">
        <v>12</v>
      </c>
      <c r="BH543">
        <v>12</v>
      </c>
      <c r="BI543">
        <v>12</v>
      </c>
      <c r="BJ543">
        <v>12</v>
      </c>
      <c r="BK543">
        <v>1</v>
      </c>
      <c r="BL543">
        <v>5</v>
      </c>
      <c r="BM543">
        <v>2</v>
      </c>
      <c r="BN543">
        <v>2</v>
      </c>
      <c r="BO543">
        <v>6</v>
      </c>
      <c r="BP543">
        <v>7</v>
      </c>
      <c r="BQ543">
        <v>4</v>
      </c>
      <c r="BX543">
        <v>2</v>
      </c>
      <c r="CF543">
        <v>17</v>
      </c>
      <c r="CH543">
        <f t="shared" si="56"/>
        <v>2</v>
      </c>
      <c r="CI543" s="1">
        <f t="shared" si="57"/>
        <v>2.6666666666666665</v>
      </c>
      <c r="CJ543">
        <f t="shared" si="58"/>
        <v>5</v>
      </c>
      <c r="CK543">
        <f t="shared" si="59"/>
        <v>1</v>
      </c>
      <c r="CL543" s="1">
        <f t="shared" si="60"/>
        <v>3.6666666666666665</v>
      </c>
      <c r="CM543" s="1">
        <f t="shared" si="61"/>
        <v>7.333333333333333</v>
      </c>
      <c r="CO543" t="str">
        <f>IF(H543&gt;Tolerances!$C$5, "High Sat", "Low Sat")</f>
        <v>High Sat</v>
      </c>
      <c r="CP543" t="str">
        <f>IF(CM543&lt;Tolerances!$D$5, "High EL", "Low EL")</f>
        <v>High EL</v>
      </c>
      <c r="CQ543" t="str">
        <f t="shared" si="62"/>
        <v>Loyalist</v>
      </c>
      <c r="CR543" t="b">
        <f>IF(AND(CM543&lt;Tolerances!$D$9,'Respondent data Original'!H652&gt;Tolerances!$C$9),"Enthusiast",IF(AND(CM543&gt;Tolerances!$D$10,'Respondent data Original'!H652&lt;Tolerances!$C$10),"Agitator"))</f>
        <v>0</v>
      </c>
    </row>
    <row r="544" spans="1:96">
      <c r="A544">
        <v>749</v>
      </c>
      <c r="B544" t="s">
        <v>70</v>
      </c>
      <c r="C544">
        <v>3</v>
      </c>
      <c r="D544">
        <v>2</v>
      </c>
      <c r="E544">
        <v>12</v>
      </c>
      <c r="F544">
        <v>2</v>
      </c>
      <c r="G544">
        <v>4</v>
      </c>
      <c r="H544">
        <v>9</v>
      </c>
      <c r="J544">
        <v>9</v>
      </c>
      <c r="L544">
        <v>9</v>
      </c>
      <c r="N544">
        <v>4</v>
      </c>
      <c r="P544">
        <v>3</v>
      </c>
      <c r="Q544">
        <v>1</v>
      </c>
      <c r="R544">
        <v>2</v>
      </c>
      <c r="S544">
        <v>1</v>
      </c>
      <c r="T544">
        <v>2</v>
      </c>
      <c r="U544">
        <v>3</v>
      </c>
      <c r="V544">
        <v>3</v>
      </c>
      <c r="W544">
        <v>4</v>
      </c>
      <c r="X544">
        <v>1</v>
      </c>
      <c r="Y544">
        <v>2</v>
      </c>
      <c r="Z544">
        <v>5</v>
      </c>
      <c r="AA544">
        <v>2</v>
      </c>
      <c r="AB544">
        <v>2</v>
      </c>
      <c r="AC544">
        <v>4</v>
      </c>
      <c r="AD544">
        <v>5</v>
      </c>
      <c r="AE544">
        <v>3</v>
      </c>
      <c r="AF544">
        <v>1</v>
      </c>
      <c r="AG544">
        <v>2</v>
      </c>
      <c r="AH544">
        <v>1</v>
      </c>
      <c r="AI544">
        <v>2</v>
      </c>
      <c r="AJ544">
        <v>2</v>
      </c>
      <c r="AK544">
        <v>2</v>
      </c>
      <c r="AL544">
        <v>3</v>
      </c>
      <c r="AM544">
        <v>4</v>
      </c>
      <c r="AN544">
        <v>2</v>
      </c>
      <c r="AO544">
        <v>2</v>
      </c>
      <c r="AQ544">
        <v>2</v>
      </c>
      <c r="AR544">
        <v>3</v>
      </c>
      <c r="AS544">
        <v>3</v>
      </c>
      <c r="AU544">
        <v>3</v>
      </c>
      <c r="AV544">
        <v>1</v>
      </c>
      <c r="AW544">
        <v>6</v>
      </c>
      <c r="AX544">
        <v>8</v>
      </c>
      <c r="AY544">
        <v>8</v>
      </c>
      <c r="AZ544">
        <v>7</v>
      </c>
      <c r="BA544">
        <v>6</v>
      </c>
      <c r="BB544">
        <v>5</v>
      </c>
      <c r="BC544">
        <v>6</v>
      </c>
      <c r="BD544">
        <v>10</v>
      </c>
      <c r="BE544">
        <v>1</v>
      </c>
      <c r="BF544">
        <v>12</v>
      </c>
      <c r="BG544">
        <v>12</v>
      </c>
      <c r="BH544">
        <v>12</v>
      </c>
      <c r="BI544">
        <v>12</v>
      </c>
      <c r="BJ544">
        <v>12</v>
      </c>
      <c r="BK544">
        <v>1</v>
      </c>
      <c r="BL544">
        <v>3</v>
      </c>
      <c r="BM544">
        <v>2</v>
      </c>
      <c r="BN544">
        <v>2</v>
      </c>
      <c r="BO544">
        <v>4</v>
      </c>
      <c r="BP544">
        <v>5</v>
      </c>
      <c r="BQ544">
        <v>3</v>
      </c>
      <c r="BR544">
        <v>2</v>
      </c>
      <c r="BS544">
        <v>6</v>
      </c>
      <c r="BT544">
        <v>7</v>
      </c>
      <c r="BX544">
        <v>2</v>
      </c>
      <c r="CF544">
        <v>18</v>
      </c>
      <c r="CH544">
        <f t="shared" si="56"/>
        <v>2</v>
      </c>
      <c r="CI544" s="1">
        <f t="shared" si="57"/>
        <v>3.1666666666666665</v>
      </c>
      <c r="CJ544">
        <f t="shared" si="58"/>
        <v>3</v>
      </c>
      <c r="CK544">
        <f t="shared" si="59"/>
        <v>3</v>
      </c>
      <c r="CL544" s="1">
        <f t="shared" si="60"/>
        <v>6.1666666666666661</v>
      </c>
      <c r="CM544" s="1">
        <f t="shared" si="61"/>
        <v>12.333333333333332</v>
      </c>
      <c r="CO544" t="str">
        <f>IF(H544&gt;Tolerances!$C$5, "High Sat", "Low Sat")</f>
        <v>High Sat</v>
      </c>
      <c r="CP544" t="str">
        <f>IF(CM544&lt;Tolerances!$D$5, "High EL", "Low EL")</f>
        <v>Low EL</v>
      </c>
      <c r="CQ544" t="str">
        <f t="shared" si="62"/>
        <v>Mercenary</v>
      </c>
      <c r="CR544" t="b">
        <f>IF(AND(CM544&lt;Tolerances!$D$9,'Respondent data Original'!H657&gt;Tolerances!$C$9),"Enthusiast",IF(AND(CM544&gt;Tolerances!$D$10,'Respondent data Original'!H657&lt;Tolerances!$C$10),"Agitator"))</f>
        <v>0</v>
      </c>
    </row>
    <row r="545" spans="1:96">
      <c r="A545">
        <v>762</v>
      </c>
      <c r="B545" t="s">
        <v>70</v>
      </c>
      <c r="C545">
        <v>4</v>
      </c>
      <c r="D545">
        <v>2</v>
      </c>
      <c r="E545">
        <v>12</v>
      </c>
      <c r="F545">
        <v>2</v>
      </c>
      <c r="G545">
        <v>3</v>
      </c>
      <c r="H545">
        <v>10</v>
      </c>
      <c r="J545">
        <v>11</v>
      </c>
      <c r="L545">
        <v>11</v>
      </c>
      <c r="N545">
        <v>11</v>
      </c>
      <c r="P545">
        <v>6</v>
      </c>
      <c r="Q545">
        <v>1</v>
      </c>
      <c r="R545">
        <v>5</v>
      </c>
      <c r="S545">
        <v>1</v>
      </c>
      <c r="T545">
        <v>5</v>
      </c>
      <c r="V545">
        <v>2</v>
      </c>
      <c r="X545">
        <v>1</v>
      </c>
      <c r="Y545">
        <v>2</v>
      </c>
      <c r="Z545">
        <v>5</v>
      </c>
      <c r="AA545">
        <v>1</v>
      </c>
      <c r="AB545">
        <v>2</v>
      </c>
      <c r="AC545">
        <v>5</v>
      </c>
      <c r="AE545">
        <v>5</v>
      </c>
      <c r="AF545">
        <v>1</v>
      </c>
      <c r="AG545">
        <v>1</v>
      </c>
      <c r="AI545">
        <v>2</v>
      </c>
      <c r="AJ545">
        <v>2</v>
      </c>
      <c r="AL545">
        <v>2</v>
      </c>
      <c r="AN545">
        <v>2</v>
      </c>
      <c r="AO545">
        <v>2</v>
      </c>
      <c r="AQ545">
        <v>1</v>
      </c>
      <c r="AR545">
        <v>1</v>
      </c>
      <c r="AU545">
        <v>1</v>
      </c>
      <c r="AV545">
        <v>1</v>
      </c>
      <c r="AW545">
        <v>6</v>
      </c>
      <c r="AX545">
        <v>6</v>
      </c>
      <c r="AY545">
        <v>6</v>
      </c>
      <c r="AZ545">
        <v>6</v>
      </c>
      <c r="BA545">
        <v>6</v>
      </c>
      <c r="BB545">
        <v>2</v>
      </c>
      <c r="BC545">
        <v>1</v>
      </c>
      <c r="BD545">
        <v>6</v>
      </c>
      <c r="BE545">
        <v>1</v>
      </c>
      <c r="BF545">
        <v>1</v>
      </c>
      <c r="BG545">
        <v>12</v>
      </c>
      <c r="BH545">
        <v>12</v>
      </c>
      <c r="BI545">
        <v>12</v>
      </c>
      <c r="BJ545">
        <v>12</v>
      </c>
      <c r="BK545">
        <v>2</v>
      </c>
      <c r="BL545">
        <v>3</v>
      </c>
      <c r="BM545">
        <v>3</v>
      </c>
      <c r="BN545">
        <v>3</v>
      </c>
      <c r="BO545">
        <v>10</v>
      </c>
      <c r="BX545">
        <v>1</v>
      </c>
      <c r="BY545">
        <v>6</v>
      </c>
      <c r="BZ545">
        <v>1</v>
      </c>
      <c r="CA545">
        <v>4</v>
      </c>
      <c r="CB545">
        <v>3</v>
      </c>
      <c r="CF545">
        <v>17</v>
      </c>
      <c r="CH545">
        <f t="shared" si="56"/>
        <v>1</v>
      </c>
      <c r="CI545" s="1">
        <f t="shared" si="57"/>
        <v>2.2222222222222223</v>
      </c>
      <c r="CJ545">
        <f t="shared" si="58"/>
        <v>3</v>
      </c>
      <c r="CK545">
        <f t="shared" si="59"/>
        <v>3</v>
      </c>
      <c r="CL545" s="1">
        <f t="shared" si="60"/>
        <v>5.2222222222222223</v>
      </c>
      <c r="CM545" s="1">
        <f t="shared" si="61"/>
        <v>5.2222222222222223</v>
      </c>
      <c r="CO545" t="str">
        <f>IF(H545&gt;Tolerances!$C$15, "High Sat", "Low Sat")</f>
        <v>High Sat</v>
      </c>
      <c r="CP545" t="str">
        <f>IF(CM545&lt;Tolerances!$D$15, "High EL", "Low EL")</f>
        <v>High EL</v>
      </c>
      <c r="CQ545" t="str">
        <f t="shared" si="62"/>
        <v>Loyalist</v>
      </c>
      <c r="CR545" t="b">
        <f>IF(AND(CM545&lt;Tolerances!$D$19,'Respondent data Original'!H664&gt;Tolerances!$C$19),"Enthusiast",IF(AND(CM545&gt;Tolerances!$D$20,'Respondent data Original'!H664&lt;Tolerances!$C$20),"Agitator"))</f>
        <v>0</v>
      </c>
    </row>
    <row r="546" spans="1:96">
      <c r="A546">
        <v>774</v>
      </c>
      <c r="B546" t="s">
        <v>70</v>
      </c>
      <c r="C546">
        <v>4</v>
      </c>
      <c r="D546">
        <v>2</v>
      </c>
      <c r="E546">
        <v>12</v>
      </c>
      <c r="F546">
        <v>2</v>
      </c>
      <c r="G546">
        <v>2</v>
      </c>
      <c r="H546">
        <v>10</v>
      </c>
      <c r="J546">
        <v>11</v>
      </c>
      <c r="L546">
        <v>11</v>
      </c>
      <c r="N546">
        <v>11</v>
      </c>
      <c r="P546">
        <v>6</v>
      </c>
      <c r="Q546">
        <v>1</v>
      </c>
      <c r="R546">
        <v>1</v>
      </c>
      <c r="S546">
        <v>1</v>
      </c>
      <c r="T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E546">
        <v>1</v>
      </c>
      <c r="AF546">
        <v>5</v>
      </c>
      <c r="AG546">
        <v>1</v>
      </c>
      <c r="AH546">
        <v>1</v>
      </c>
      <c r="AI546">
        <v>1</v>
      </c>
      <c r="AJ546">
        <v>1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1</v>
      </c>
      <c r="AU546">
        <v>1</v>
      </c>
      <c r="AV546">
        <v>1</v>
      </c>
      <c r="AW546">
        <v>6</v>
      </c>
      <c r="AX546">
        <v>11</v>
      </c>
      <c r="AY546">
        <v>6</v>
      </c>
      <c r="AZ546">
        <v>6</v>
      </c>
      <c r="BA546">
        <v>6</v>
      </c>
      <c r="BB546">
        <v>11</v>
      </c>
      <c r="BC546">
        <v>1</v>
      </c>
      <c r="BD546">
        <v>11</v>
      </c>
      <c r="BE546">
        <v>1</v>
      </c>
      <c r="BF546">
        <v>1</v>
      </c>
      <c r="BG546">
        <v>12</v>
      </c>
      <c r="BH546">
        <v>12</v>
      </c>
      <c r="BI546">
        <v>12</v>
      </c>
      <c r="BJ546">
        <v>12</v>
      </c>
      <c r="BK546">
        <v>1</v>
      </c>
      <c r="BL546">
        <v>4</v>
      </c>
      <c r="BM546">
        <v>3</v>
      </c>
      <c r="BN546">
        <v>2</v>
      </c>
      <c r="BO546">
        <v>2</v>
      </c>
      <c r="BP546">
        <v>1</v>
      </c>
      <c r="BQ546">
        <v>5</v>
      </c>
      <c r="BR546">
        <v>4</v>
      </c>
      <c r="BX546">
        <v>1</v>
      </c>
      <c r="BY546">
        <v>1</v>
      </c>
      <c r="BZ546">
        <v>2</v>
      </c>
      <c r="CA546">
        <v>3</v>
      </c>
      <c r="CB546">
        <v>6</v>
      </c>
      <c r="CC546">
        <v>4</v>
      </c>
      <c r="CF546">
        <v>12</v>
      </c>
      <c r="CH546">
        <f t="shared" si="56"/>
        <v>1</v>
      </c>
      <c r="CI546" s="1">
        <f t="shared" si="57"/>
        <v>3.2777777777777777</v>
      </c>
      <c r="CJ546">
        <f t="shared" si="58"/>
        <v>4</v>
      </c>
      <c r="CK546">
        <f t="shared" si="59"/>
        <v>2</v>
      </c>
      <c r="CL546" s="1">
        <f t="shared" si="60"/>
        <v>5.2777777777777777</v>
      </c>
      <c r="CM546" s="1">
        <f t="shared" si="61"/>
        <v>5.2777777777777777</v>
      </c>
      <c r="CO546" t="str">
        <f>IF(H546&gt;Tolerances!$C$15, "High Sat", "Low Sat")</f>
        <v>High Sat</v>
      </c>
      <c r="CP546" t="str">
        <f>IF(CM546&lt;Tolerances!$D$15, "High EL", "Low EL")</f>
        <v>High EL</v>
      </c>
      <c r="CQ546" t="str">
        <f t="shared" si="62"/>
        <v>Loyalist</v>
      </c>
      <c r="CR546" t="b">
        <f>IF(AND(CM546&lt;Tolerances!$D$19,'Respondent data Original'!H671&gt;Tolerances!$C$19),"Enthusiast",IF(AND(CM546&gt;Tolerances!$D$20,'Respondent data Original'!H671&lt;Tolerances!$C$20),"Agitator"))</f>
        <v>0</v>
      </c>
    </row>
    <row r="547" spans="1:96">
      <c r="A547">
        <v>800</v>
      </c>
      <c r="B547" t="s">
        <v>70</v>
      </c>
      <c r="C547">
        <v>2</v>
      </c>
      <c r="D547">
        <v>2</v>
      </c>
      <c r="E547">
        <v>12</v>
      </c>
      <c r="F547">
        <v>2</v>
      </c>
      <c r="G547">
        <v>2</v>
      </c>
      <c r="H547">
        <v>6</v>
      </c>
      <c r="J547">
        <v>7</v>
      </c>
      <c r="L547">
        <v>7</v>
      </c>
      <c r="N547">
        <v>1</v>
      </c>
      <c r="P547">
        <v>1</v>
      </c>
      <c r="Q547">
        <v>2</v>
      </c>
      <c r="R547">
        <v>2</v>
      </c>
      <c r="S547">
        <v>1</v>
      </c>
      <c r="T547">
        <v>2</v>
      </c>
      <c r="U547">
        <v>2</v>
      </c>
      <c r="V547">
        <v>2</v>
      </c>
      <c r="W547">
        <v>3</v>
      </c>
      <c r="X547">
        <v>1</v>
      </c>
      <c r="Y547">
        <v>2</v>
      </c>
      <c r="Z547">
        <v>2</v>
      </c>
      <c r="AA547">
        <v>2</v>
      </c>
      <c r="AB547">
        <v>3</v>
      </c>
      <c r="AC547">
        <v>3</v>
      </c>
      <c r="AD547">
        <v>4</v>
      </c>
      <c r="AE547">
        <v>3</v>
      </c>
      <c r="AF547">
        <v>7</v>
      </c>
      <c r="AG547">
        <v>4</v>
      </c>
      <c r="AH547">
        <v>2</v>
      </c>
      <c r="AI547">
        <v>2</v>
      </c>
      <c r="AJ547">
        <v>4</v>
      </c>
      <c r="AK547">
        <v>3</v>
      </c>
      <c r="AL547">
        <v>4</v>
      </c>
      <c r="AM547">
        <v>4</v>
      </c>
      <c r="AN547">
        <v>4</v>
      </c>
      <c r="AO547">
        <v>4</v>
      </c>
      <c r="AP547">
        <v>4</v>
      </c>
      <c r="AQ547">
        <v>4</v>
      </c>
      <c r="AR547">
        <v>4</v>
      </c>
      <c r="AS547">
        <v>4</v>
      </c>
      <c r="AT547">
        <v>4</v>
      </c>
      <c r="AU547">
        <v>4</v>
      </c>
      <c r="AV547">
        <v>3</v>
      </c>
      <c r="AW547">
        <v>8</v>
      </c>
      <c r="AX547">
        <v>10</v>
      </c>
      <c r="AY547">
        <v>9</v>
      </c>
      <c r="AZ547">
        <v>9</v>
      </c>
      <c r="BA547">
        <v>9</v>
      </c>
      <c r="BB547">
        <v>11</v>
      </c>
      <c r="BC547">
        <v>4</v>
      </c>
      <c r="BD547">
        <v>11</v>
      </c>
      <c r="BE547">
        <v>1</v>
      </c>
      <c r="BF547">
        <v>12</v>
      </c>
      <c r="BG547">
        <v>4</v>
      </c>
      <c r="BH547">
        <v>12</v>
      </c>
      <c r="BI547">
        <v>12</v>
      </c>
      <c r="BJ547">
        <v>12</v>
      </c>
      <c r="BK547">
        <v>2</v>
      </c>
      <c r="BL547">
        <v>3</v>
      </c>
      <c r="BM547">
        <v>2</v>
      </c>
      <c r="BN547">
        <v>2</v>
      </c>
      <c r="BO547">
        <v>7</v>
      </c>
      <c r="BP547">
        <v>3</v>
      </c>
      <c r="BQ547">
        <v>1</v>
      </c>
      <c r="BR547">
        <v>2</v>
      </c>
      <c r="BS547">
        <v>4</v>
      </c>
      <c r="BX547">
        <v>3</v>
      </c>
      <c r="CF547">
        <v>12</v>
      </c>
      <c r="CH547">
        <f t="shared" si="56"/>
        <v>3</v>
      </c>
      <c r="CI547" s="1">
        <f t="shared" si="57"/>
        <v>4</v>
      </c>
      <c r="CJ547">
        <f t="shared" si="58"/>
        <v>3</v>
      </c>
      <c r="CK547">
        <f t="shared" si="59"/>
        <v>3</v>
      </c>
      <c r="CL547" s="1">
        <f t="shared" si="60"/>
        <v>7</v>
      </c>
      <c r="CM547" s="1">
        <f t="shared" si="61"/>
        <v>21</v>
      </c>
      <c r="CO547" t="str">
        <f>IF(H547&gt;Tolerances!$C$15, "High Sat", "Low Sat")</f>
        <v>Low Sat</v>
      </c>
      <c r="CP547" t="str">
        <f>IF(CM547&lt;Tolerances!$D$15, "High EL", "Low EL")</f>
        <v>Low EL</v>
      </c>
      <c r="CQ547" t="str">
        <f t="shared" si="62"/>
        <v>Defector</v>
      </c>
      <c r="CR547" t="b">
        <f>IF(AND(CM547&lt;Tolerances!$D$19,'Respondent data Original'!H689&gt;Tolerances!$C$19),"Enthusiast",IF(AND(CM547&gt;Tolerances!$D$20,'Respondent data Original'!H689&lt;Tolerances!$C$20),"Agitator"))</f>
        <v>0</v>
      </c>
    </row>
    <row r="548" spans="1:96">
      <c r="A548">
        <v>807</v>
      </c>
      <c r="B548" t="s">
        <v>70</v>
      </c>
      <c r="C548">
        <v>5</v>
      </c>
      <c r="D548">
        <v>2</v>
      </c>
      <c r="E548">
        <v>12</v>
      </c>
      <c r="F548">
        <v>2</v>
      </c>
      <c r="G548">
        <v>2</v>
      </c>
      <c r="H548">
        <v>10</v>
      </c>
      <c r="J548">
        <v>10</v>
      </c>
      <c r="L548">
        <v>10</v>
      </c>
      <c r="N548">
        <v>10</v>
      </c>
      <c r="P548">
        <v>6</v>
      </c>
      <c r="Q548">
        <v>2</v>
      </c>
      <c r="R548">
        <v>5</v>
      </c>
      <c r="S548">
        <v>1</v>
      </c>
      <c r="T548">
        <v>2</v>
      </c>
      <c r="U548">
        <v>2</v>
      </c>
      <c r="V548">
        <v>1</v>
      </c>
      <c r="W548">
        <v>4</v>
      </c>
      <c r="X548">
        <v>1</v>
      </c>
      <c r="Y548">
        <v>3</v>
      </c>
      <c r="Z548">
        <v>4</v>
      </c>
      <c r="AA548">
        <v>2</v>
      </c>
      <c r="AB548">
        <v>3</v>
      </c>
      <c r="AC548">
        <v>3</v>
      </c>
      <c r="AD548">
        <v>5</v>
      </c>
      <c r="AE548">
        <v>3</v>
      </c>
      <c r="AF548">
        <v>3</v>
      </c>
      <c r="AG548">
        <v>2</v>
      </c>
      <c r="AH548">
        <v>5</v>
      </c>
      <c r="AI548">
        <v>1</v>
      </c>
      <c r="AJ548">
        <v>1</v>
      </c>
      <c r="AK548">
        <v>2</v>
      </c>
      <c r="AL548">
        <v>2</v>
      </c>
      <c r="AM548">
        <v>5</v>
      </c>
      <c r="AN548">
        <v>1</v>
      </c>
      <c r="AO548">
        <v>2</v>
      </c>
      <c r="AP548">
        <v>2</v>
      </c>
      <c r="AQ548">
        <v>2</v>
      </c>
      <c r="AR548">
        <v>2</v>
      </c>
      <c r="AS548">
        <v>1</v>
      </c>
      <c r="AU548">
        <v>1</v>
      </c>
      <c r="AV548">
        <v>1</v>
      </c>
      <c r="AW548">
        <v>8</v>
      </c>
      <c r="AX548">
        <v>6</v>
      </c>
      <c r="AY548">
        <v>6</v>
      </c>
      <c r="AZ548">
        <v>8</v>
      </c>
      <c r="BA548">
        <v>9</v>
      </c>
      <c r="BB548">
        <v>2</v>
      </c>
      <c r="BC548">
        <v>2</v>
      </c>
      <c r="BD548">
        <v>11</v>
      </c>
      <c r="BE548">
        <v>1</v>
      </c>
      <c r="BF548">
        <v>12</v>
      </c>
      <c r="BG548">
        <v>4</v>
      </c>
      <c r="BH548">
        <v>2</v>
      </c>
      <c r="BI548">
        <v>12</v>
      </c>
      <c r="BJ548">
        <v>12</v>
      </c>
      <c r="BK548">
        <v>2</v>
      </c>
      <c r="BL548">
        <v>4</v>
      </c>
      <c r="BM548">
        <v>3</v>
      </c>
      <c r="BN548">
        <v>3</v>
      </c>
      <c r="BO548">
        <v>10</v>
      </c>
      <c r="BX548">
        <v>1</v>
      </c>
      <c r="BY548">
        <v>3</v>
      </c>
      <c r="BZ548">
        <v>6</v>
      </c>
      <c r="CA548">
        <v>8</v>
      </c>
      <c r="CF548">
        <v>17</v>
      </c>
      <c r="CH548">
        <f t="shared" si="56"/>
        <v>1</v>
      </c>
      <c r="CI548" s="1">
        <f t="shared" si="57"/>
        <v>2.9444444444444446</v>
      </c>
      <c r="CJ548">
        <f t="shared" si="58"/>
        <v>4</v>
      </c>
      <c r="CK548">
        <f t="shared" si="59"/>
        <v>2</v>
      </c>
      <c r="CL548" s="1">
        <f t="shared" si="60"/>
        <v>4.9444444444444446</v>
      </c>
      <c r="CM548" s="1">
        <f t="shared" si="61"/>
        <v>4.9444444444444446</v>
      </c>
      <c r="CO548" t="str">
        <f>IF(H548&gt;Tolerances!$C$15, "High Sat", "Low Sat")</f>
        <v>High Sat</v>
      </c>
      <c r="CP548" t="str">
        <f>IF(CM548&lt;Tolerances!$D$15, "High EL", "Low EL")</f>
        <v>High EL</v>
      </c>
      <c r="CQ548" t="str">
        <f t="shared" si="62"/>
        <v>Loyalist</v>
      </c>
      <c r="CR548" t="b">
        <f>IF(AND(CM548&lt;Tolerances!$D$19,'Respondent data Original'!H693&gt;Tolerances!$C$19),"Enthusiast",IF(AND(CM548&gt;Tolerances!$D$20,'Respondent data Original'!H693&lt;Tolerances!$C$20),"Agitator"))</f>
        <v>0</v>
      </c>
    </row>
    <row r="549" spans="1:96">
      <c r="A549">
        <v>819</v>
      </c>
      <c r="B549" t="s">
        <v>70</v>
      </c>
      <c r="C549">
        <v>4</v>
      </c>
      <c r="D549">
        <v>1</v>
      </c>
      <c r="E549">
        <v>12</v>
      </c>
      <c r="F549">
        <v>2</v>
      </c>
      <c r="G549">
        <v>6</v>
      </c>
      <c r="H549">
        <v>5</v>
      </c>
      <c r="J549">
        <v>4</v>
      </c>
      <c r="L549">
        <v>4</v>
      </c>
      <c r="N549">
        <v>6</v>
      </c>
      <c r="P549">
        <v>4</v>
      </c>
      <c r="Q549">
        <v>1</v>
      </c>
      <c r="R549">
        <v>1</v>
      </c>
      <c r="S549">
        <v>1</v>
      </c>
      <c r="T549">
        <v>2</v>
      </c>
      <c r="U549">
        <v>2</v>
      </c>
      <c r="V549">
        <v>1</v>
      </c>
      <c r="W549">
        <v>2</v>
      </c>
      <c r="X549">
        <v>2</v>
      </c>
      <c r="Y549">
        <v>2</v>
      </c>
      <c r="Z549">
        <v>2</v>
      </c>
      <c r="AA549">
        <v>1</v>
      </c>
      <c r="AB549">
        <v>1</v>
      </c>
      <c r="AC549">
        <v>1</v>
      </c>
      <c r="AD549">
        <v>2</v>
      </c>
      <c r="AE549">
        <v>2</v>
      </c>
      <c r="AF549">
        <v>1</v>
      </c>
      <c r="AG549">
        <v>4</v>
      </c>
      <c r="AH549">
        <v>1</v>
      </c>
      <c r="AI549">
        <v>4</v>
      </c>
      <c r="AJ549">
        <v>2</v>
      </c>
      <c r="AK549">
        <v>2</v>
      </c>
      <c r="AL549">
        <v>5</v>
      </c>
      <c r="AM549">
        <v>5</v>
      </c>
      <c r="AN549">
        <v>4</v>
      </c>
      <c r="AO549">
        <v>3</v>
      </c>
      <c r="AP549">
        <v>3</v>
      </c>
      <c r="AQ549">
        <v>4</v>
      </c>
      <c r="AR549">
        <v>5</v>
      </c>
      <c r="AS549">
        <v>5</v>
      </c>
      <c r="AT549">
        <v>5</v>
      </c>
      <c r="AU549">
        <v>4</v>
      </c>
      <c r="AV549">
        <v>1</v>
      </c>
      <c r="AW549">
        <v>5</v>
      </c>
      <c r="AX549">
        <v>9</v>
      </c>
      <c r="AY549">
        <v>11</v>
      </c>
      <c r="AZ549">
        <v>6</v>
      </c>
      <c r="BA549">
        <v>11</v>
      </c>
      <c r="BB549">
        <v>8</v>
      </c>
      <c r="BC549">
        <v>7</v>
      </c>
      <c r="BD549">
        <v>11</v>
      </c>
      <c r="BE549">
        <v>9</v>
      </c>
      <c r="BF549">
        <v>9</v>
      </c>
      <c r="BG549">
        <v>7</v>
      </c>
      <c r="BH549">
        <v>10</v>
      </c>
      <c r="BI549">
        <v>12</v>
      </c>
      <c r="BJ549">
        <v>12</v>
      </c>
      <c r="BK549">
        <v>4</v>
      </c>
      <c r="BL549">
        <v>5</v>
      </c>
      <c r="BM549">
        <v>3</v>
      </c>
      <c r="BN549">
        <v>2</v>
      </c>
      <c r="BO549">
        <v>1</v>
      </c>
      <c r="BP549">
        <v>2</v>
      </c>
      <c r="BQ549">
        <v>4</v>
      </c>
      <c r="BR549">
        <v>6</v>
      </c>
      <c r="BX549">
        <v>3</v>
      </c>
      <c r="CF549">
        <v>15</v>
      </c>
      <c r="CH549">
        <f t="shared" si="56"/>
        <v>3</v>
      </c>
      <c r="CI549" s="1">
        <f t="shared" si="57"/>
        <v>4.2777777777777777</v>
      </c>
      <c r="CJ549">
        <f t="shared" si="58"/>
        <v>5</v>
      </c>
      <c r="CK549">
        <f t="shared" si="59"/>
        <v>1</v>
      </c>
      <c r="CL549" s="1">
        <f t="shared" si="60"/>
        <v>5.2777777777777777</v>
      </c>
      <c r="CM549" s="1">
        <f t="shared" si="61"/>
        <v>15.833333333333332</v>
      </c>
      <c r="CO549" t="str">
        <f>IF(H549&gt;Tolerances!$C$15, "High Sat", "Low Sat")</f>
        <v>Low Sat</v>
      </c>
      <c r="CP549" t="str">
        <f>IF(CM549&lt;Tolerances!$D$15, "High EL", "Low EL")</f>
        <v>Low EL</v>
      </c>
      <c r="CQ549" t="str">
        <f t="shared" si="62"/>
        <v>Defector</v>
      </c>
      <c r="CR549" t="b">
        <f>IF(AND(CM549&lt;Tolerances!$D$19,'Respondent data Original'!H700&gt;Tolerances!$C$19),"Enthusiast",IF(AND(CM549&gt;Tolerances!$D$20,'Respondent data Original'!H700&lt;Tolerances!$C$20),"Agitator"))</f>
        <v>0</v>
      </c>
    </row>
    <row r="550" spans="1:96">
      <c r="A550">
        <v>933</v>
      </c>
      <c r="B550" t="s">
        <v>70</v>
      </c>
      <c r="C550">
        <v>4</v>
      </c>
      <c r="D550">
        <v>2</v>
      </c>
      <c r="E550">
        <v>12</v>
      </c>
      <c r="F550">
        <v>1</v>
      </c>
      <c r="G550">
        <v>1</v>
      </c>
      <c r="H550">
        <v>6</v>
      </c>
      <c r="J550">
        <v>6</v>
      </c>
      <c r="M550">
        <v>1</v>
      </c>
      <c r="O550">
        <v>1</v>
      </c>
      <c r="P550">
        <v>5</v>
      </c>
      <c r="S550">
        <v>2</v>
      </c>
      <c r="U550">
        <v>4</v>
      </c>
      <c r="V550">
        <v>4</v>
      </c>
      <c r="W550">
        <v>4</v>
      </c>
      <c r="X550">
        <v>2</v>
      </c>
      <c r="Y550">
        <v>4</v>
      </c>
      <c r="AA550">
        <v>3</v>
      </c>
      <c r="AD550">
        <v>4</v>
      </c>
      <c r="AE550">
        <v>4</v>
      </c>
      <c r="AF550">
        <v>8</v>
      </c>
      <c r="AL550">
        <v>4</v>
      </c>
      <c r="AN550">
        <v>3</v>
      </c>
      <c r="AV550">
        <v>1</v>
      </c>
      <c r="AW550">
        <v>6</v>
      </c>
      <c r="AX550">
        <v>7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</v>
      </c>
      <c r="BF550">
        <v>12</v>
      </c>
      <c r="BG550">
        <v>12</v>
      </c>
      <c r="BH550">
        <v>12</v>
      </c>
      <c r="BI550">
        <v>12</v>
      </c>
      <c r="BJ550">
        <v>12</v>
      </c>
      <c r="BK550">
        <v>1</v>
      </c>
      <c r="BN550">
        <v>5</v>
      </c>
      <c r="BO550">
        <v>10</v>
      </c>
      <c r="BX550">
        <v>1</v>
      </c>
      <c r="BY550">
        <v>6</v>
      </c>
      <c r="CF550">
        <v>11</v>
      </c>
      <c r="CH550">
        <f t="shared" si="56"/>
        <v>1</v>
      </c>
      <c r="CI550" s="1">
        <f t="shared" si="57"/>
        <v>1.1111111111111112</v>
      </c>
      <c r="CJ550">
        <f t="shared" si="58"/>
        <v>0</v>
      </c>
      <c r="CK550">
        <f t="shared" si="59"/>
        <v>5</v>
      </c>
      <c r="CL550" s="1">
        <f t="shared" si="60"/>
        <v>6.1111111111111107</v>
      </c>
      <c r="CM550" s="1">
        <f t="shared" si="61"/>
        <v>6.1111111111111107</v>
      </c>
      <c r="CO550" t="str">
        <f>IF(H550&gt;Tolerances!$C$5, "High Sat", "Low Sat")</f>
        <v>Low Sat</v>
      </c>
      <c r="CP550" t="str">
        <f>IF(CM550&lt;Tolerances!$D$5, "High EL", "Low EL")</f>
        <v>High EL</v>
      </c>
      <c r="CQ550" t="str">
        <f t="shared" si="62"/>
        <v>Hostage</v>
      </c>
      <c r="CR550" t="b">
        <f>IF(AND(CM550&lt;Tolerances!$D$9,'Respondent data Original'!H721&gt;Tolerances!$C$9),"Enthusiast",IF(AND(CM550&gt;Tolerances!$D$10,'Respondent data Original'!H721&lt;Tolerances!$C$10),"Agitator"))</f>
        <v>0</v>
      </c>
    </row>
    <row r="551" spans="1:96">
      <c r="A551">
        <v>907</v>
      </c>
      <c r="B551" t="s">
        <v>70</v>
      </c>
      <c r="C551">
        <v>4</v>
      </c>
      <c r="D551">
        <v>1</v>
      </c>
      <c r="E551">
        <v>12</v>
      </c>
      <c r="F551">
        <v>2</v>
      </c>
      <c r="G551">
        <v>2</v>
      </c>
      <c r="H551">
        <v>5</v>
      </c>
      <c r="J551">
        <v>5</v>
      </c>
      <c r="L551">
        <v>3</v>
      </c>
      <c r="N551">
        <v>5</v>
      </c>
      <c r="P551">
        <v>3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4</v>
      </c>
      <c r="X551">
        <v>1</v>
      </c>
      <c r="Y551">
        <v>1</v>
      </c>
      <c r="Z551">
        <v>2</v>
      </c>
      <c r="AA551">
        <v>1</v>
      </c>
      <c r="AB551">
        <v>1</v>
      </c>
      <c r="AC551">
        <v>4</v>
      </c>
      <c r="AD551">
        <v>2</v>
      </c>
      <c r="AE551">
        <v>1</v>
      </c>
      <c r="AF551">
        <v>1</v>
      </c>
      <c r="AG551">
        <v>1</v>
      </c>
      <c r="AH551">
        <v>1</v>
      </c>
      <c r="AI551">
        <v>2</v>
      </c>
      <c r="AJ551">
        <v>2</v>
      </c>
      <c r="AK551">
        <v>2</v>
      </c>
      <c r="AL551">
        <v>5</v>
      </c>
      <c r="AN551">
        <v>5</v>
      </c>
      <c r="AO551">
        <v>2</v>
      </c>
      <c r="AQ551">
        <v>2</v>
      </c>
      <c r="AR551">
        <v>2</v>
      </c>
      <c r="AU551">
        <v>2</v>
      </c>
      <c r="AV551">
        <v>2</v>
      </c>
      <c r="AW551">
        <v>6</v>
      </c>
      <c r="AX551">
        <v>6</v>
      </c>
      <c r="AY551">
        <v>6</v>
      </c>
      <c r="AZ551">
        <v>6</v>
      </c>
      <c r="BA551">
        <v>6</v>
      </c>
      <c r="BB551">
        <v>7</v>
      </c>
      <c r="BC551">
        <v>6</v>
      </c>
      <c r="BD551">
        <v>6</v>
      </c>
      <c r="BE551">
        <v>6</v>
      </c>
      <c r="BF551">
        <v>12</v>
      </c>
      <c r="BG551">
        <v>9</v>
      </c>
      <c r="BH551">
        <v>12</v>
      </c>
      <c r="BI551">
        <v>12</v>
      </c>
      <c r="BJ551">
        <v>12</v>
      </c>
      <c r="BK551">
        <v>3</v>
      </c>
      <c r="BL551">
        <v>3</v>
      </c>
      <c r="BM551">
        <v>1</v>
      </c>
      <c r="BN551">
        <v>1</v>
      </c>
      <c r="BO551">
        <v>4</v>
      </c>
      <c r="BP551">
        <v>1</v>
      </c>
      <c r="BQ551">
        <v>6</v>
      </c>
      <c r="BX551">
        <v>2</v>
      </c>
      <c r="CF551">
        <v>13</v>
      </c>
      <c r="CH551">
        <f t="shared" si="56"/>
        <v>2</v>
      </c>
      <c r="CI551" s="1">
        <f t="shared" si="57"/>
        <v>3.0555555555555554</v>
      </c>
      <c r="CJ551">
        <f t="shared" si="58"/>
        <v>3</v>
      </c>
      <c r="CK551">
        <f t="shared" si="59"/>
        <v>3</v>
      </c>
      <c r="CL551" s="1">
        <f t="shared" si="60"/>
        <v>6.0555555555555554</v>
      </c>
      <c r="CM551" s="1">
        <f t="shared" si="61"/>
        <v>12.111111111111111</v>
      </c>
      <c r="CO551" t="str">
        <f>IF(H551&gt;Tolerances!$C$5, "High Sat", "Low Sat")</f>
        <v>Low Sat</v>
      </c>
      <c r="CP551" t="str">
        <f>IF(CM551&lt;Tolerances!$D$5, "High EL", "Low EL")</f>
        <v>Low EL</v>
      </c>
      <c r="CQ551" t="str">
        <f t="shared" si="62"/>
        <v>Defector</v>
      </c>
      <c r="CR551" t="b">
        <f>IF(AND(CM551&lt;Tolerances!$D$9,'Respondent data Original'!H730&gt;Tolerances!$C$9),"Enthusiast",IF(AND(CM551&gt;Tolerances!$D$10,'Respondent data Original'!H730&lt;Tolerances!$C$10),"Agitator"))</f>
        <v>0</v>
      </c>
    </row>
    <row r="552" spans="1:96">
      <c r="A552">
        <v>964</v>
      </c>
      <c r="B552" t="s">
        <v>70</v>
      </c>
      <c r="C552">
        <v>4</v>
      </c>
      <c r="D552">
        <v>2</v>
      </c>
      <c r="E552">
        <v>12</v>
      </c>
      <c r="F552">
        <v>1</v>
      </c>
      <c r="G552">
        <v>2</v>
      </c>
      <c r="H552">
        <v>6</v>
      </c>
      <c r="J552">
        <v>6</v>
      </c>
      <c r="L552">
        <v>4</v>
      </c>
      <c r="N552">
        <v>6</v>
      </c>
      <c r="P552">
        <v>6</v>
      </c>
      <c r="Q552">
        <v>1</v>
      </c>
      <c r="R552">
        <v>5</v>
      </c>
      <c r="S552">
        <v>1</v>
      </c>
      <c r="T552">
        <v>5</v>
      </c>
      <c r="U552">
        <v>2</v>
      </c>
      <c r="V552">
        <v>2</v>
      </c>
      <c r="W552">
        <v>5</v>
      </c>
      <c r="X552">
        <v>1</v>
      </c>
      <c r="Y552">
        <v>2</v>
      </c>
      <c r="Z552">
        <v>2</v>
      </c>
      <c r="AA552">
        <v>2</v>
      </c>
      <c r="AB552">
        <v>3</v>
      </c>
      <c r="AC552">
        <v>2</v>
      </c>
      <c r="AD552">
        <v>5</v>
      </c>
      <c r="AE552">
        <v>2</v>
      </c>
      <c r="AF552">
        <v>1</v>
      </c>
      <c r="AG552">
        <v>1</v>
      </c>
      <c r="AI552">
        <v>3</v>
      </c>
      <c r="AJ552">
        <v>2</v>
      </c>
      <c r="AL552">
        <v>3</v>
      </c>
      <c r="AN552">
        <v>2</v>
      </c>
      <c r="AO552">
        <v>2</v>
      </c>
      <c r="AP552">
        <v>2</v>
      </c>
      <c r="AQ552">
        <v>2</v>
      </c>
      <c r="AR552">
        <v>3</v>
      </c>
      <c r="AS552">
        <v>3</v>
      </c>
      <c r="AU552">
        <v>2</v>
      </c>
      <c r="AV552">
        <v>1</v>
      </c>
      <c r="AW552">
        <v>10</v>
      </c>
      <c r="AX552">
        <v>8</v>
      </c>
      <c r="AY552">
        <v>3</v>
      </c>
      <c r="AZ552">
        <v>6</v>
      </c>
      <c r="BA552">
        <v>10</v>
      </c>
      <c r="BB552">
        <v>10</v>
      </c>
      <c r="BC552">
        <v>1</v>
      </c>
      <c r="BD552">
        <v>11</v>
      </c>
      <c r="BE552">
        <v>1</v>
      </c>
      <c r="BF552">
        <v>12</v>
      </c>
      <c r="BG552">
        <v>12</v>
      </c>
      <c r="BH552">
        <v>12</v>
      </c>
      <c r="BI552">
        <v>12</v>
      </c>
      <c r="BJ552">
        <v>12</v>
      </c>
      <c r="BK552">
        <v>1</v>
      </c>
      <c r="BL552">
        <v>3</v>
      </c>
      <c r="BM552">
        <v>2</v>
      </c>
      <c r="BN552">
        <v>1</v>
      </c>
      <c r="BO552">
        <v>6</v>
      </c>
      <c r="BP552">
        <v>4</v>
      </c>
      <c r="BX552">
        <v>1</v>
      </c>
      <c r="BY552">
        <v>2</v>
      </c>
      <c r="CF552">
        <v>18</v>
      </c>
      <c r="CH552">
        <f t="shared" si="56"/>
        <v>1</v>
      </c>
      <c r="CI552" s="1">
        <f t="shared" si="57"/>
        <v>3.3333333333333335</v>
      </c>
      <c r="CJ552">
        <f t="shared" si="58"/>
        <v>3</v>
      </c>
      <c r="CK552">
        <f t="shared" si="59"/>
        <v>3</v>
      </c>
      <c r="CL552" s="1">
        <f t="shared" si="60"/>
        <v>6.3333333333333339</v>
      </c>
      <c r="CM552" s="1">
        <f t="shared" si="61"/>
        <v>6.3333333333333339</v>
      </c>
      <c r="CO552" t="str">
        <f>IF(H552&gt;Tolerances!$C$5, "High Sat", "Low Sat")</f>
        <v>Low Sat</v>
      </c>
      <c r="CP552" t="str">
        <f>IF(CM552&lt;Tolerances!$D$5, "High EL", "Low EL")</f>
        <v>High EL</v>
      </c>
      <c r="CQ552" t="str">
        <f t="shared" si="62"/>
        <v>Hostage</v>
      </c>
      <c r="CR552" t="b">
        <f>IF(AND(CM552&lt;Tolerances!$D$9,'Respondent data Original'!H746&gt;Tolerances!$C$9),"Enthusiast",IF(AND(CM552&gt;Tolerances!$D$10,'Respondent data Original'!H746&lt;Tolerances!$C$10),"Agitator"))</f>
        <v>0</v>
      </c>
    </row>
    <row r="553" spans="1:96">
      <c r="A553">
        <v>970</v>
      </c>
      <c r="B553" t="s">
        <v>70</v>
      </c>
      <c r="C553">
        <v>4</v>
      </c>
      <c r="D553">
        <v>1</v>
      </c>
      <c r="E553">
        <v>12</v>
      </c>
      <c r="F553">
        <v>1</v>
      </c>
      <c r="G553">
        <v>2</v>
      </c>
      <c r="H553">
        <v>10</v>
      </c>
      <c r="J553">
        <v>10</v>
      </c>
      <c r="L553">
        <v>10</v>
      </c>
      <c r="N553">
        <v>10</v>
      </c>
      <c r="P553">
        <v>3</v>
      </c>
      <c r="Q553">
        <v>3</v>
      </c>
      <c r="R553">
        <v>3</v>
      </c>
      <c r="S553">
        <v>3</v>
      </c>
      <c r="T553">
        <v>3</v>
      </c>
      <c r="U553">
        <v>3</v>
      </c>
      <c r="V553">
        <v>3</v>
      </c>
      <c r="W553">
        <v>3</v>
      </c>
      <c r="X553">
        <v>3</v>
      </c>
      <c r="Y553">
        <v>3</v>
      </c>
      <c r="Z553">
        <v>3</v>
      </c>
      <c r="AA553">
        <v>3</v>
      </c>
      <c r="AB553">
        <v>3</v>
      </c>
      <c r="AC553">
        <v>3</v>
      </c>
      <c r="AD553">
        <v>3</v>
      </c>
      <c r="AE553">
        <v>3</v>
      </c>
      <c r="AF553">
        <v>6</v>
      </c>
      <c r="AG553">
        <v>4</v>
      </c>
      <c r="AH553">
        <v>4</v>
      </c>
      <c r="AI553">
        <v>4</v>
      </c>
      <c r="AJ553">
        <v>4</v>
      </c>
      <c r="AK553">
        <v>4</v>
      </c>
      <c r="AL553">
        <v>4</v>
      </c>
      <c r="AM553">
        <v>4</v>
      </c>
      <c r="AN553">
        <v>4</v>
      </c>
      <c r="AO553">
        <v>4</v>
      </c>
      <c r="AP553">
        <v>4</v>
      </c>
      <c r="AQ553">
        <v>4</v>
      </c>
      <c r="AR553">
        <v>4</v>
      </c>
      <c r="AS553">
        <v>4</v>
      </c>
      <c r="AT553">
        <v>4</v>
      </c>
      <c r="AU553">
        <v>4</v>
      </c>
      <c r="AV553">
        <v>1</v>
      </c>
      <c r="AW553">
        <v>6</v>
      </c>
      <c r="AX553">
        <v>6</v>
      </c>
      <c r="AY553">
        <v>6</v>
      </c>
      <c r="AZ553">
        <v>6</v>
      </c>
      <c r="BA553">
        <v>6</v>
      </c>
      <c r="BB553">
        <v>6</v>
      </c>
      <c r="BC553">
        <v>6</v>
      </c>
      <c r="BD553">
        <v>6</v>
      </c>
      <c r="BE553">
        <v>6</v>
      </c>
      <c r="BF553">
        <v>12</v>
      </c>
      <c r="BG553">
        <v>12</v>
      </c>
      <c r="BH553">
        <v>12</v>
      </c>
      <c r="BI553">
        <v>12</v>
      </c>
      <c r="BJ553">
        <v>12</v>
      </c>
      <c r="BK553">
        <v>1</v>
      </c>
      <c r="BN553">
        <v>5</v>
      </c>
      <c r="BO553">
        <v>10</v>
      </c>
      <c r="BX553">
        <v>1</v>
      </c>
      <c r="BY553">
        <v>5</v>
      </c>
      <c r="CF553">
        <v>21</v>
      </c>
      <c r="CH553">
        <f t="shared" si="56"/>
        <v>1</v>
      </c>
      <c r="CI553" s="1">
        <f t="shared" si="57"/>
        <v>3</v>
      </c>
      <c r="CJ553">
        <f t="shared" si="58"/>
        <v>0</v>
      </c>
      <c r="CK553">
        <f t="shared" si="59"/>
        <v>5</v>
      </c>
      <c r="CL553" s="1">
        <f t="shared" si="60"/>
        <v>8</v>
      </c>
      <c r="CM553" s="1">
        <f t="shared" si="61"/>
        <v>8</v>
      </c>
      <c r="CO553" t="str">
        <f>IF(H553&gt;Tolerances!$C$5, "High Sat", "Low Sat")</f>
        <v>High Sat</v>
      </c>
      <c r="CP553" t="str">
        <f>IF(CM553&lt;Tolerances!$D$5, "High EL", "Low EL")</f>
        <v>High EL</v>
      </c>
      <c r="CQ553" t="str">
        <f t="shared" si="62"/>
        <v>Loyalist</v>
      </c>
      <c r="CR553" t="b">
        <f>IF(AND(CM553&lt;Tolerances!$D$9,'Respondent data Original'!H749&gt;Tolerances!$C$9),"Enthusiast",IF(AND(CM553&gt;Tolerances!$D$10,'Respondent data Original'!H749&lt;Tolerances!$C$10),"Agitator"))</f>
        <v>0</v>
      </c>
    </row>
    <row r="554" spans="1:96">
      <c r="A554">
        <v>934</v>
      </c>
      <c r="B554" t="s">
        <v>70</v>
      </c>
      <c r="C554">
        <v>3</v>
      </c>
      <c r="D554">
        <v>1</v>
      </c>
      <c r="E554">
        <v>12</v>
      </c>
      <c r="F554">
        <v>2</v>
      </c>
      <c r="G554">
        <v>3</v>
      </c>
      <c r="H554">
        <v>9</v>
      </c>
      <c r="J554">
        <v>9</v>
      </c>
      <c r="L554">
        <v>10</v>
      </c>
      <c r="N554">
        <v>8</v>
      </c>
      <c r="P554">
        <v>4</v>
      </c>
      <c r="Q554">
        <v>2</v>
      </c>
      <c r="R554">
        <v>2</v>
      </c>
      <c r="S554">
        <v>2</v>
      </c>
      <c r="T554">
        <v>2</v>
      </c>
      <c r="U554">
        <v>2</v>
      </c>
      <c r="V554">
        <v>2</v>
      </c>
      <c r="W554">
        <v>3</v>
      </c>
      <c r="X554">
        <v>2</v>
      </c>
      <c r="Y554">
        <v>2</v>
      </c>
      <c r="Z554">
        <v>2</v>
      </c>
      <c r="AA554">
        <v>3</v>
      </c>
      <c r="AB554">
        <v>2</v>
      </c>
      <c r="AC554">
        <v>3</v>
      </c>
      <c r="AD554">
        <v>2</v>
      </c>
      <c r="AE554">
        <v>3</v>
      </c>
      <c r="AF554">
        <v>8</v>
      </c>
      <c r="AG554">
        <v>3</v>
      </c>
      <c r="AH554">
        <v>3</v>
      </c>
      <c r="AI554">
        <v>4</v>
      </c>
      <c r="AJ554">
        <v>4</v>
      </c>
      <c r="AK554">
        <v>4</v>
      </c>
      <c r="AL554">
        <v>4</v>
      </c>
      <c r="AM554">
        <v>4</v>
      </c>
      <c r="AN554">
        <v>3</v>
      </c>
      <c r="AO554">
        <v>3</v>
      </c>
      <c r="AP554">
        <v>3</v>
      </c>
      <c r="AQ554">
        <v>3</v>
      </c>
      <c r="AR554">
        <v>3</v>
      </c>
      <c r="AS554">
        <v>3</v>
      </c>
      <c r="AT554">
        <v>3</v>
      </c>
      <c r="AU554">
        <v>3</v>
      </c>
      <c r="AV554">
        <v>1</v>
      </c>
      <c r="AW554">
        <v>9</v>
      </c>
      <c r="AX554">
        <v>9</v>
      </c>
      <c r="AY554">
        <v>10</v>
      </c>
      <c r="AZ554">
        <v>11</v>
      </c>
      <c r="BA554">
        <v>11</v>
      </c>
      <c r="BB554">
        <v>9</v>
      </c>
      <c r="BC554">
        <v>10</v>
      </c>
      <c r="BD554">
        <v>11</v>
      </c>
      <c r="BE554">
        <v>8</v>
      </c>
      <c r="BF554">
        <v>4</v>
      </c>
      <c r="BG554">
        <v>5</v>
      </c>
      <c r="BH554">
        <v>8</v>
      </c>
      <c r="BI554">
        <v>8</v>
      </c>
      <c r="BJ554">
        <v>8</v>
      </c>
      <c r="BK554">
        <v>4</v>
      </c>
      <c r="BL554">
        <v>2</v>
      </c>
      <c r="BM554">
        <v>2</v>
      </c>
      <c r="BN554">
        <v>2</v>
      </c>
      <c r="BO554">
        <v>4</v>
      </c>
      <c r="BP554">
        <v>3</v>
      </c>
      <c r="BX554">
        <v>2</v>
      </c>
      <c r="CF554">
        <v>16</v>
      </c>
      <c r="CH554">
        <f t="shared" si="56"/>
        <v>2</v>
      </c>
      <c r="CI554" s="1">
        <f t="shared" si="57"/>
        <v>4.8888888888888893</v>
      </c>
      <c r="CJ554">
        <f t="shared" si="58"/>
        <v>2</v>
      </c>
      <c r="CK554">
        <f t="shared" si="59"/>
        <v>4</v>
      </c>
      <c r="CL554" s="1">
        <f t="shared" si="60"/>
        <v>8.8888888888888893</v>
      </c>
      <c r="CM554" s="1">
        <f t="shared" si="61"/>
        <v>17.777777777777779</v>
      </c>
      <c r="CO554" t="str">
        <f>IF(H554&gt;Tolerances!$C$15, "High Sat", "Low Sat")</f>
        <v>High Sat</v>
      </c>
      <c r="CP554" t="str">
        <f>IF(CM554&lt;Tolerances!$D$15, "High EL", "Low EL")</f>
        <v>Low EL</v>
      </c>
      <c r="CQ554" t="str">
        <f t="shared" si="62"/>
        <v>Mercenary</v>
      </c>
      <c r="CR554" t="b">
        <f>IF(AND(CM554&lt;Tolerances!$D$19,'Respondent data Original'!H750&gt;Tolerances!$C$19),"Enthusiast",IF(AND(CM554&gt;Tolerances!$D$20,'Respondent data Original'!H750&lt;Tolerances!$C$20),"Agitator"))</f>
        <v>0</v>
      </c>
    </row>
    <row r="555" spans="1:96">
      <c r="A555">
        <v>1046</v>
      </c>
      <c r="B555" t="s">
        <v>70</v>
      </c>
      <c r="C555">
        <v>5</v>
      </c>
      <c r="D555">
        <v>1</v>
      </c>
      <c r="E555">
        <v>12</v>
      </c>
      <c r="F555">
        <v>1</v>
      </c>
      <c r="G555">
        <v>1</v>
      </c>
      <c r="H555">
        <v>9</v>
      </c>
      <c r="J555">
        <v>6</v>
      </c>
      <c r="L555">
        <v>6</v>
      </c>
      <c r="N555">
        <v>6</v>
      </c>
      <c r="P555">
        <v>6</v>
      </c>
      <c r="Q555">
        <v>2</v>
      </c>
      <c r="R555">
        <v>4</v>
      </c>
      <c r="S555">
        <v>1</v>
      </c>
      <c r="T555">
        <v>5</v>
      </c>
      <c r="V555">
        <v>1</v>
      </c>
      <c r="W555">
        <v>5</v>
      </c>
      <c r="X555">
        <v>1</v>
      </c>
      <c r="Y555">
        <v>1</v>
      </c>
      <c r="Z555">
        <v>4</v>
      </c>
      <c r="AA555">
        <v>1</v>
      </c>
      <c r="AB555">
        <v>3</v>
      </c>
      <c r="AC555">
        <v>5</v>
      </c>
      <c r="AD555">
        <v>4</v>
      </c>
      <c r="AE555">
        <v>4</v>
      </c>
      <c r="AF555">
        <v>1</v>
      </c>
      <c r="AG555">
        <v>4</v>
      </c>
      <c r="AI555">
        <v>1</v>
      </c>
      <c r="AN555">
        <v>1</v>
      </c>
      <c r="AO555">
        <v>2</v>
      </c>
      <c r="AP555">
        <v>3</v>
      </c>
      <c r="AQ555">
        <v>3</v>
      </c>
      <c r="AR555">
        <v>4</v>
      </c>
      <c r="AS555">
        <v>4</v>
      </c>
      <c r="AV555">
        <v>1</v>
      </c>
      <c r="AW555">
        <v>6</v>
      </c>
      <c r="AX555">
        <v>11</v>
      </c>
      <c r="AY555">
        <v>9</v>
      </c>
      <c r="AZ555">
        <v>6</v>
      </c>
      <c r="BA555">
        <v>9</v>
      </c>
      <c r="BB555">
        <v>1</v>
      </c>
      <c r="BC555">
        <v>1</v>
      </c>
      <c r="BD555">
        <v>11</v>
      </c>
      <c r="BE555">
        <v>1</v>
      </c>
      <c r="BF555">
        <v>12</v>
      </c>
      <c r="BG555">
        <v>12</v>
      </c>
      <c r="BH555">
        <v>12</v>
      </c>
      <c r="BI555">
        <v>12</v>
      </c>
      <c r="BJ555">
        <v>12</v>
      </c>
      <c r="BK555">
        <v>1</v>
      </c>
      <c r="BL555">
        <v>4</v>
      </c>
      <c r="BM555">
        <v>3</v>
      </c>
      <c r="BN555">
        <v>3</v>
      </c>
      <c r="BO555">
        <v>6</v>
      </c>
      <c r="BX555">
        <v>1</v>
      </c>
      <c r="BY555">
        <v>6</v>
      </c>
      <c r="BZ555">
        <v>7</v>
      </c>
      <c r="CF555">
        <v>12</v>
      </c>
      <c r="CH555">
        <f t="shared" si="56"/>
        <v>1</v>
      </c>
      <c r="CI555" s="1">
        <f t="shared" si="57"/>
        <v>3.0555555555555554</v>
      </c>
      <c r="CJ555">
        <f t="shared" si="58"/>
        <v>4</v>
      </c>
      <c r="CK555">
        <f t="shared" si="59"/>
        <v>2</v>
      </c>
      <c r="CL555" s="1">
        <f t="shared" si="60"/>
        <v>5.0555555555555554</v>
      </c>
      <c r="CM555" s="1">
        <f t="shared" si="61"/>
        <v>5.0555555555555554</v>
      </c>
      <c r="CO555" t="str">
        <f>IF(H555&gt;Tolerances!$C$15, "High Sat", "Low Sat")</f>
        <v>High Sat</v>
      </c>
      <c r="CP555" t="str">
        <f>IF(CM555&lt;Tolerances!$D$15, "High EL", "Low EL")</f>
        <v>High EL</v>
      </c>
      <c r="CQ555" t="str">
        <f t="shared" si="62"/>
        <v>Loyalist</v>
      </c>
      <c r="CR555" t="b">
        <f>IF(AND(CM555&lt;Tolerances!$D$19,'Respondent data Original'!H801&gt;Tolerances!$C$19),"Enthusiast",IF(AND(CM555&gt;Tolerances!$D$20,'Respondent data Original'!H801&lt;Tolerances!$C$20),"Agitator"))</f>
        <v>0</v>
      </c>
    </row>
    <row r="556" spans="1:96">
      <c r="A556">
        <v>1061</v>
      </c>
      <c r="B556" t="s">
        <v>70</v>
      </c>
      <c r="C556">
        <v>4</v>
      </c>
      <c r="D556">
        <v>1</v>
      </c>
      <c r="E556">
        <v>12</v>
      </c>
      <c r="F556">
        <v>1</v>
      </c>
      <c r="G556">
        <v>3</v>
      </c>
      <c r="H556">
        <v>9</v>
      </c>
      <c r="J556">
        <v>6</v>
      </c>
      <c r="L556">
        <v>1</v>
      </c>
      <c r="N556">
        <v>8</v>
      </c>
      <c r="P556">
        <v>6</v>
      </c>
      <c r="Q556">
        <v>2</v>
      </c>
      <c r="R556">
        <v>4</v>
      </c>
      <c r="S556">
        <v>2</v>
      </c>
      <c r="T556">
        <v>3</v>
      </c>
      <c r="U556">
        <v>2</v>
      </c>
      <c r="V556">
        <v>2</v>
      </c>
      <c r="W556">
        <v>2</v>
      </c>
      <c r="X556">
        <v>2</v>
      </c>
      <c r="Y556">
        <v>2</v>
      </c>
      <c r="Z556">
        <v>2</v>
      </c>
      <c r="AA556">
        <v>2</v>
      </c>
      <c r="AB556">
        <v>2</v>
      </c>
      <c r="AC556">
        <v>4</v>
      </c>
      <c r="AD556">
        <v>4</v>
      </c>
      <c r="AE556">
        <v>2</v>
      </c>
      <c r="AF556">
        <v>1</v>
      </c>
      <c r="AG556">
        <v>4</v>
      </c>
      <c r="AI556">
        <v>2</v>
      </c>
      <c r="AK556">
        <v>3</v>
      </c>
      <c r="AL556">
        <v>2</v>
      </c>
      <c r="AM556">
        <v>3</v>
      </c>
      <c r="AN556">
        <v>2</v>
      </c>
      <c r="AO556">
        <v>2</v>
      </c>
      <c r="AP556">
        <v>2</v>
      </c>
      <c r="AQ556">
        <v>3</v>
      </c>
      <c r="AR556">
        <v>3</v>
      </c>
      <c r="AS556">
        <v>3</v>
      </c>
      <c r="AT556">
        <v>3</v>
      </c>
      <c r="AU556">
        <v>3</v>
      </c>
      <c r="AV556">
        <v>1</v>
      </c>
      <c r="AW556">
        <v>7</v>
      </c>
      <c r="AX556">
        <v>6</v>
      </c>
      <c r="AY556">
        <v>6</v>
      </c>
      <c r="AZ556">
        <v>7</v>
      </c>
      <c r="BA556">
        <v>4</v>
      </c>
      <c r="BB556">
        <v>1</v>
      </c>
      <c r="BC556">
        <v>1</v>
      </c>
      <c r="BD556">
        <v>11</v>
      </c>
      <c r="BE556">
        <v>1</v>
      </c>
      <c r="BF556">
        <v>12</v>
      </c>
      <c r="BG556">
        <v>12</v>
      </c>
      <c r="BH556">
        <v>12</v>
      </c>
      <c r="BI556">
        <v>12</v>
      </c>
      <c r="BJ556">
        <v>12</v>
      </c>
      <c r="BK556">
        <v>1</v>
      </c>
      <c r="BL556">
        <v>3</v>
      </c>
      <c r="BM556">
        <v>2</v>
      </c>
      <c r="BN556">
        <v>1</v>
      </c>
      <c r="BO556">
        <v>5</v>
      </c>
      <c r="BP556">
        <v>9</v>
      </c>
      <c r="BX556">
        <v>2</v>
      </c>
      <c r="CF556">
        <v>17</v>
      </c>
      <c r="CH556">
        <f t="shared" si="56"/>
        <v>2</v>
      </c>
      <c r="CI556" s="1">
        <f t="shared" si="57"/>
        <v>2.4444444444444446</v>
      </c>
      <c r="CJ556">
        <f t="shared" si="58"/>
        <v>3</v>
      </c>
      <c r="CK556">
        <f t="shared" si="59"/>
        <v>3</v>
      </c>
      <c r="CL556" s="1">
        <f t="shared" si="60"/>
        <v>5.4444444444444446</v>
      </c>
      <c r="CM556" s="1">
        <f t="shared" si="61"/>
        <v>10.888888888888889</v>
      </c>
      <c r="CO556" t="str">
        <f>IF(H556&gt;Tolerances!$C$15, "High Sat", "Low Sat")</f>
        <v>High Sat</v>
      </c>
      <c r="CP556" t="str">
        <f>IF(CM556&lt;Tolerances!$D$15, "High EL", "Low EL")</f>
        <v>High EL</v>
      </c>
      <c r="CQ556" t="str">
        <f t="shared" si="62"/>
        <v>Loyalist</v>
      </c>
      <c r="CR556" t="b">
        <f>IF(AND(CM556&lt;Tolerances!$D$19,'Respondent data Original'!H810&gt;Tolerances!$C$19),"Enthusiast",IF(AND(CM556&gt;Tolerances!$D$20,'Respondent data Original'!H810&lt;Tolerances!$C$20),"Agitator"))</f>
        <v>0</v>
      </c>
    </row>
    <row r="557" spans="1:96">
      <c r="A557">
        <v>1018</v>
      </c>
      <c r="B557" t="s">
        <v>70</v>
      </c>
      <c r="C557">
        <v>2</v>
      </c>
      <c r="D557">
        <v>1</v>
      </c>
      <c r="E557">
        <v>12</v>
      </c>
      <c r="F557">
        <v>2</v>
      </c>
      <c r="G557">
        <v>4</v>
      </c>
      <c r="H557">
        <v>8</v>
      </c>
      <c r="J557">
        <v>4</v>
      </c>
      <c r="L557">
        <v>7</v>
      </c>
      <c r="N557">
        <v>6</v>
      </c>
      <c r="P557">
        <v>5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4</v>
      </c>
      <c r="X557">
        <v>1</v>
      </c>
      <c r="Y557">
        <v>2</v>
      </c>
      <c r="Z557">
        <v>5</v>
      </c>
      <c r="AA557">
        <v>1</v>
      </c>
      <c r="AB557">
        <v>5</v>
      </c>
      <c r="AC557">
        <v>1</v>
      </c>
      <c r="AD557">
        <v>4</v>
      </c>
      <c r="AE557">
        <v>1</v>
      </c>
      <c r="AF557">
        <v>1</v>
      </c>
      <c r="AG557">
        <v>1</v>
      </c>
      <c r="AH557">
        <v>5</v>
      </c>
      <c r="AI557">
        <v>1</v>
      </c>
      <c r="AJ557">
        <v>1</v>
      </c>
      <c r="AK557">
        <v>1</v>
      </c>
      <c r="AL557">
        <v>1</v>
      </c>
      <c r="AM557">
        <v>5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5</v>
      </c>
      <c r="AU557">
        <v>1</v>
      </c>
      <c r="AV557">
        <v>2</v>
      </c>
      <c r="AW557">
        <v>2</v>
      </c>
      <c r="AX557">
        <v>6</v>
      </c>
      <c r="AY557">
        <v>7</v>
      </c>
      <c r="AZ557">
        <v>8</v>
      </c>
      <c r="BA557">
        <v>11</v>
      </c>
      <c r="BB557">
        <v>5</v>
      </c>
      <c r="BC557">
        <v>6</v>
      </c>
      <c r="BD557">
        <v>11</v>
      </c>
      <c r="BE557">
        <v>1</v>
      </c>
      <c r="BF557">
        <v>4</v>
      </c>
      <c r="BG557">
        <v>4</v>
      </c>
      <c r="BH557">
        <v>3</v>
      </c>
      <c r="BI557">
        <v>6</v>
      </c>
      <c r="BJ557">
        <v>12</v>
      </c>
      <c r="BK557">
        <v>3</v>
      </c>
      <c r="BL557">
        <v>2</v>
      </c>
      <c r="BM557">
        <v>1</v>
      </c>
      <c r="BO557">
        <v>3</v>
      </c>
      <c r="BP557">
        <v>2</v>
      </c>
      <c r="BQ557">
        <v>8</v>
      </c>
      <c r="BR557">
        <v>4</v>
      </c>
      <c r="BS557">
        <v>5</v>
      </c>
      <c r="BT557">
        <v>6</v>
      </c>
      <c r="BU557">
        <v>7</v>
      </c>
      <c r="BV557">
        <v>1</v>
      </c>
      <c r="BX557">
        <v>2</v>
      </c>
      <c r="CF557">
        <v>17</v>
      </c>
      <c r="CH557">
        <f t="shared" si="56"/>
        <v>2</v>
      </c>
      <c r="CI557" s="1">
        <f t="shared" si="57"/>
        <v>3.1666666666666665</v>
      </c>
      <c r="CJ557">
        <f t="shared" si="58"/>
        <v>2</v>
      </c>
      <c r="CK557">
        <f t="shared" si="59"/>
        <v>4</v>
      </c>
      <c r="CL557" s="1">
        <f t="shared" si="60"/>
        <v>7.1666666666666661</v>
      </c>
      <c r="CM557" s="1">
        <f t="shared" si="61"/>
        <v>14.333333333333332</v>
      </c>
      <c r="CO557" t="str">
        <f>IF(H557&gt;Tolerances!$C$15, "High Sat", "Low Sat")</f>
        <v>High Sat</v>
      </c>
      <c r="CP557" t="str">
        <f>IF(CM557&lt;Tolerances!$D$15, "High EL", "Low EL")</f>
        <v>Low EL</v>
      </c>
      <c r="CQ557" t="str">
        <f t="shared" si="62"/>
        <v>Mercenary</v>
      </c>
      <c r="CR557" t="b">
        <f>IF(AND(CM557&lt;Tolerances!$D$19,'Respondent data Original'!H824&gt;Tolerances!$C$19),"Enthusiast",IF(AND(CM557&gt;Tolerances!$D$20,'Respondent data Original'!H824&lt;Tolerances!$C$20),"Agitator"))</f>
        <v>0</v>
      </c>
    </row>
    <row r="558" spans="1:96">
      <c r="A558">
        <v>1019</v>
      </c>
      <c r="B558" t="s">
        <v>70</v>
      </c>
      <c r="C558">
        <v>4</v>
      </c>
      <c r="D558">
        <v>2</v>
      </c>
      <c r="E558">
        <v>12</v>
      </c>
      <c r="F558">
        <v>2</v>
      </c>
      <c r="G558">
        <v>2</v>
      </c>
      <c r="H558">
        <v>9</v>
      </c>
      <c r="J558">
        <v>9</v>
      </c>
      <c r="L558">
        <v>9</v>
      </c>
      <c r="N558">
        <v>9</v>
      </c>
      <c r="P558">
        <v>6</v>
      </c>
      <c r="Q558">
        <v>1</v>
      </c>
      <c r="R558">
        <v>5</v>
      </c>
      <c r="S558">
        <v>5</v>
      </c>
      <c r="T558">
        <v>5</v>
      </c>
      <c r="U558">
        <v>5</v>
      </c>
      <c r="V558">
        <v>5</v>
      </c>
      <c r="W558">
        <v>5</v>
      </c>
      <c r="X558">
        <v>5</v>
      </c>
      <c r="Y558">
        <v>5</v>
      </c>
      <c r="Z558">
        <v>5</v>
      </c>
      <c r="AA558">
        <v>5</v>
      </c>
      <c r="AB558">
        <v>5</v>
      </c>
      <c r="AC558">
        <v>5</v>
      </c>
      <c r="AD558">
        <v>5</v>
      </c>
      <c r="AE558">
        <v>5</v>
      </c>
      <c r="AF558">
        <v>2</v>
      </c>
      <c r="AG558">
        <v>3</v>
      </c>
      <c r="AH558">
        <v>3</v>
      </c>
      <c r="AI558">
        <v>3</v>
      </c>
      <c r="AJ558">
        <v>3</v>
      </c>
      <c r="AK558">
        <v>3</v>
      </c>
      <c r="AL558">
        <v>3</v>
      </c>
      <c r="AM558">
        <v>4</v>
      </c>
      <c r="AN558">
        <v>3</v>
      </c>
      <c r="AO558">
        <v>2</v>
      </c>
      <c r="AP558">
        <v>3</v>
      </c>
      <c r="AQ558">
        <v>3</v>
      </c>
      <c r="AR558">
        <v>4</v>
      </c>
      <c r="AS558">
        <v>4</v>
      </c>
      <c r="AT558">
        <v>5</v>
      </c>
      <c r="AU558">
        <v>3</v>
      </c>
      <c r="AV558">
        <v>1</v>
      </c>
      <c r="AW558">
        <v>6</v>
      </c>
      <c r="AX558">
        <v>11</v>
      </c>
      <c r="AY558">
        <v>9</v>
      </c>
      <c r="AZ558">
        <v>9</v>
      </c>
      <c r="BA558">
        <v>9</v>
      </c>
      <c r="BB558">
        <v>3</v>
      </c>
      <c r="BC558">
        <v>3</v>
      </c>
      <c r="BD558">
        <v>10</v>
      </c>
      <c r="BE558">
        <v>3</v>
      </c>
      <c r="BF558">
        <v>12</v>
      </c>
      <c r="BG558">
        <v>12</v>
      </c>
      <c r="BH558">
        <v>12</v>
      </c>
      <c r="BI558">
        <v>12</v>
      </c>
      <c r="BJ558">
        <v>12</v>
      </c>
      <c r="BK558">
        <v>1</v>
      </c>
      <c r="BL558">
        <v>4</v>
      </c>
      <c r="BM558">
        <v>3</v>
      </c>
      <c r="BN558">
        <v>2</v>
      </c>
      <c r="BO558">
        <v>6</v>
      </c>
      <c r="BP558">
        <v>4</v>
      </c>
      <c r="BX558">
        <v>1</v>
      </c>
      <c r="BY558">
        <v>7</v>
      </c>
      <c r="CF558">
        <v>17</v>
      </c>
      <c r="CH558">
        <f t="shared" si="56"/>
        <v>1</v>
      </c>
      <c r="CI558" s="1">
        <f t="shared" si="57"/>
        <v>3.5</v>
      </c>
      <c r="CJ558">
        <f t="shared" si="58"/>
        <v>4</v>
      </c>
      <c r="CK558">
        <f t="shared" si="59"/>
        <v>2</v>
      </c>
      <c r="CL558" s="1">
        <f t="shared" si="60"/>
        <v>5.5</v>
      </c>
      <c r="CM558" s="1">
        <f t="shared" si="61"/>
        <v>5.5</v>
      </c>
      <c r="CO558" t="str">
        <f>IF(H558&gt;Tolerances!$C$5, "High Sat", "Low Sat")</f>
        <v>High Sat</v>
      </c>
      <c r="CP558" t="str">
        <f>IF(CM558&lt;Tolerances!$D$5, "High EL", "Low EL")</f>
        <v>High EL</v>
      </c>
      <c r="CQ558" t="str">
        <f t="shared" si="62"/>
        <v>Loyalist</v>
      </c>
      <c r="CR558" t="b">
        <f>IF(AND(CM558&lt;Tolerances!$D$9,'Respondent data Original'!H825&gt;Tolerances!$C$9),"Enthusiast",IF(AND(CM558&gt;Tolerances!$D$10,'Respondent data Original'!H825&lt;Tolerances!$C$10),"Agitator"))</f>
        <v>0</v>
      </c>
    </row>
    <row r="559" spans="1:96">
      <c r="A559">
        <v>1020</v>
      </c>
      <c r="B559" t="s">
        <v>70</v>
      </c>
      <c r="C559">
        <v>4</v>
      </c>
      <c r="D559">
        <v>1</v>
      </c>
      <c r="E559">
        <v>12</v>
      </c>
      <c r="F559">
        <v>2</v>
      </c>
      <c r="G559">
        <v>2</v>
      </c>
      <c r="H559">
        <v>1</v>
      </c>
      <c r="J559">
        <v>1</v>
      </c>
      <c r="L559">
        <v>1</v>
      </c>
      <c r="N559">
        <v>1</v>
      </c>
      <c r="P559">
        <v>2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5</v>
      </c>
      <c r="AH559">
        <v>5</v>
      </c>
      <c r="AI559">
        <v>5</v>
      </c>
      <c r="AJ559">
        <v>5</v>
      </c>
      <c r="AK559">
        <v>5</v>
      </c>
      <c r="AL559">
        <v>5</v>
      </c>
      <c r="AM559">
        <v>5</v>
      </c>
      <c r="AN559">
        <v>5</v>
      </c>
      <c r="AO559">
        <v>5</v>
      </c>
      <c r="AP559">
        <v>5</v>
      </c>
      <c r="AQ559">
        <v>5</v>
      </c>
      <c r="AR559">
        <v>5</v>
      </c>
      <c r="AS559">
        <v>5</v>
      </c>
      <c r="AT559">
        <v>5</v>
      </c>
      <c r="AU559">
        <v>5</v>
      </c>
      <c r="AV559">
        <v>1</v>
      </c>
      <c r="AW559">
        <v>11</v>
      </c>
      <c r="AX559">
        <v>11</v>
      </c>
      <c r="AY559">
        <v>11</v>
      </c>
      <c r="AZ559">
        <v>11</v>
      </c>
      <c r="BA559">
        <v>11</v>
      </c>
      <c r="BB559">
        <v>11</v>
      </c>
      <c r="BC559">
        <v>11</v>
      </c>
      <c r="BD559">
        <v>11</v>
      </c>
      <c r="BE559">
        <v>11</v>
      </c>
      <c r="BF559">
        <v>11</v>
      </c>
      <c r="BG559">
        <v>11</v>
      </c>
      <c r="BH559">
        <v>11</v>
      </c>
      <c r="BI559">
        <v>11</v>
      </c>
      <c r="BJ559">
        <v>11</v>
      </c>
      <c r="BK559">
        <v>6</v>
      </c>
      <c r="BL559">
        <v>1</v>
      </c>
      <c r="BO559">
        <v>2</v>
      </c>
      <c r="BP559">
        <v>6</v>
      </c>
      <c r="BQ559">
        <v>4</v>
      </c>
      <c r="BX559">
        <v>3</v>
      </c>
      <c r="CF559">
        <v>16</v>
      </c>
      <c r="CH559">
        <f t="shared" si="56"/>
        <v>3</v>
      </c>
      <c r="CI559" s="1">
        <f t="shared" si="57"/>
        <v>5.5</v>
      </c>
      <c r="CJ559">
        <f t="shared" si="58"/>
        <v>1</v>
      </c>
      <c r="CK559">
        <f t="shared" si="59"/>
        <v>5</v>
      </c>
      <c r="CL559" s="1">
        <f t="shared" si="60"/>
        <v>10.5</v>
      </c>
      <c r="CM559" s="1">
        <f t="shared" si="61"/>
        <v>31.5</v>
      </c>
      <c r="CO559" t="str">
        <f>IF(H559&gt;Tolerances!$C$5, "High Sat", "Low Sat")</f>
        <v>Low Sat</v>
      </c>
      <c r="CP559" t="str">
        <f>IF(CM559&lt;Tolerances!$D$5, "High EL", "Low EL")</f>
        <v>Low EL</v>
      </c>
      <c r="CQ559" t="str">
        <f t="shared" si="62"/>
        <v>Defector</v>
      </c>
      <c r="CR559" t="b">
        <f>IF(AND(CM559&lt;Tolerances!$D$9,'Respondent data Original'!H826&gt;Tolerances!$C$9),"Enthusiast",IF(AND(CM559&gt;Tolerances!$D$10,'Respondent data Original'!H826&lt;Tolerances!$C$10),"Agitator"))</f>
        <v>0</v>
      </c>
    </row>
    <row r="560" spans="1:96">
      <c r="A560">
        <v>1029</v>
      </c>
      <c r="B560" t="s">
        <v>70</v>
      </c>
      <c r="C560">
        <v>3</v>
      </c>
      <c r="D560">
        <v>2</v>
      </c>
      <c r="E560">
        <v>12</v>
      </c>
      <c r="F560">
        <v>2</v>
      </c>
      <c r="G560">
        <v>5</v>
      </c>
      <c r="H560">
        <v>10</v>
      </c>
      <c r="J560">
        <v>10</v>
      </c>
      <c r="L560">
        <v>10</v>
      </c>
      <c r="N560">
        <v>7</v>
      </c>
      <c r="P560">
        <v>2</v>
      </c>
      <c r="Q560">
        <v>1</v>
      </c>
      <c r="R560">
        <v>4</v>
      </c>
      <c r="S560">
        <v>1</v>
      </c>
      <c r="T560">
        <v>2</v>
      </c>
      <c r="U560">
        <v>4</v>
      </c>
      <c r="V560">
        <v>1</v>
      </c>
      <c r="W560">
        <v>5</v>
      </c>
      <c r="X560">
        <v>1</v>
      </c>
      <c r="Y560">
        <v>2</v>
      </c>
      <c r="Z560">
        <v>5</v>
      </c>
      <c r="AA560">
        <v>1</v>
      </c>
      <c r="AB560">
        <v>3</v>
      </c>
      <c r="AC560">
        <v>4</v>
      </c>
      <c r="AD560">
        <v>3</v>
      </c>
      <c r="AE560">
        <v>3</v>
      </c>
      <c r="AF560">
        <v>1</v>
      </c>
      <c r="AG560">
        <v>3</v>
      </c>
      <c r="AH560">
        <v>5</v>
      </c>
      <c r="AI560">
        <v>1</v>
      </c>
      <c r="AJ560">
        <v>1</v>
      </c>
      <c r="AK560">
        <v>1</v>
      </c>
      <c r="AL560">
        <v>1</v>
      </c>
      <c r="AM560">
        <v>5</v>
      </c>
      <c r="AN560">
        <v>1</v>
      </c>
      <c r="AO560">
        <v>3</v>
      </c>
      <c r="AP560">
        <v>4</v>
      </c>
      <c r="AQ560">
        <v>1</v>
      </c>
      <c r="AR560">
        <v>4</v>
      </c>
      <c r="AS560">
        <v>4</v>
      </c>
      <c r="AT560">
        <v>3</v>
      </c>
      <c r="AU560">
        <v>3</v>
      </c>
      <c r="AV560">
        <v>2</v>
      </c>
      <c r="AW560">
        <v>6</v>
      </c>
      <c r="AX560">
        <v>10</v>
      </c>
      <c r="AY560">
        <v>8</v>
      </c>
      <c r="AZ560">
        <v>10</v>
      </c>
      <c r="BA560">
        <v>6</v>
      </c>
      <c r="BB560">
        <v>5</v>
      </c>
      <c r="BC560">
        <v>3</v>
      </c>
      <c r="BD560">
        <v>11</v>
      </c>
      <c r="BE560">
        <v>1</v>
      </c>
      <c r="BF560">
        <v>12</v>
      </c>
      <c r="BG560">
        <v>12</v>
      </c>
      <c r="BH560">
        <v>12</v>
      </c>
      <c r="BI560">
        <v>12</v>
      </c>
      <c r="BJ560">
        <v>12</v>
      </c>
      <c r="BK560">
        <v>1</v>
      </c>
      <c r="BL560">
        <v>4</v>
      </c>
      <c r="BM560">
        <v>3</v>
      </c>
      <c r="BN560">
        <v>2</v>
      </c>
      <c r="BO560">
        <v>7</v>
      </c>
      <c r="BP560">
        <v>2</v>
      </c>
      <c r="BX560">
        <v>1</v>
      </c>
      <c r="BY560">
        <v>6</v>
      </c>
      <c r="CF560">
        <v>12</v>
      </c>
      <c r="CH560">
        <f t="shared" si="56"/>
        <v>1</v>
      </c>
      <c r="CI560" s="1">
        <f t="shared" si="57"/>
        <v>3.3333333333333335</v>
      </c>
      <c r="CJ560">
        <f t="shared" si="58"/>
        <v>4</v>
      </c>
      <c r="CK560">
        <f t="shared" si="59"/>
        <v>2</v>
      </c>
      <c r="CL560" s="1">
        <f t="shared" si="60"/>
        <v>5.3333333333333339</v>
      </c>
      <c r="CM560" s="1">
        <f t="shared" si="61"/>
        <v>5.3333333333333339</v>
      </c>
      <c r="CO560" t="str">
        <f>IF(H560&gt;Tolerances!$C$5, "High Sat", "Low Sat")</f>
        <v>High Sat</v>
      </c>
      <c r="CP560" t="str">
        <f>IF(CM560&lt;Tolerances!$D$5, "High EL", "Low EL")</f>
        <v>High EL</v>
      </c>
      <c r="CQ560" t="str">
        <f t="shared" si="62"/>
        <v>Loyalist</v>
      </c>
      <c r="CR560" t="b">
        <f>IF(AND(CM560&lt;Tolerances!$D$9,'Respondent data Original'!H834&gt;Tolerances!$C$9),"Enthusiast",IF(AND(CM560&gt;Tolerances!$D$10,'Respondent data Original'!H834&lt;Tolerances!$C$10),"Agitator"))</f>
        <v>0</v>
      </c>
    </row>
    <row r="561" spans="1:96">
      <c r="A561">
        <v>1087</v>
      </c>
      <c r="B561" t="s">
        <v>70</v>
      </c>
      <c r="C561">
        <v>4</v>
      </c>
      <c r="D561">
        <v>2</v>
      </c>
      <c r="E561">
        <v>12</v>
      </c>
      <c r="F561">
        <v>1</v>
      </c>
      <c r="G561">
        <v>1</v>
      </c>
      <c r="H561">
        <v>5</v>
      </c>
      <c r="J561">
        <v>4</v>
      </c>
      <c r="L561">
        <v>4</v>
      </c>
      <c r="N561">
        <v>2</v>
      </c>
      <c r="P561">
        <v>5</v>
      </c>
      <c r="Q561">
        <v>1</v>
      </c>
      <c r="R561">
        <v>3</v>
      </c>
      <c r="S561">
        <v>3</v>
      </c>
      <c r="T561">
        <v>4</v>
      </c>
      <c r="U561">
        <v>4</v>
      </c>
      <c r="V561">
        <v>1</v>
      </c>
      <c r="W561">
        <v>4</v>
      </c>
      <c r="X561">
        <v>1</v>
      </c>
      <c r="Y561">
        <v>3</v>
      </c>
      <c r="Z561">
        <v>2</v>
      </c>
      <c r="AA561">
        <v>1</v>
      </c>
      <c r="AB561">
        <v>4</v>
      </c>
      <c r="AC561">
        <v>4</v>
      </c>
      <c r="AD561">
        <v>3</v>
      </c>
      <c r="AE561">
        <v>3</v>
      </c>
      <c r="AF561">
        <v>8</v>
      </c>
      <c r="AG561">
        <v>5</v>
      </c>
      <c r="AI561">
        <v>4</v>
      </c>
      <c r="AJ561">
        <v>4</v>
      </c>
      <c r="AM561">
        <v>5</v>
      </c>
      <c r="AN561">
        <v>4</v>
      </c>
      <c r="AO561">
        <v>3</v>
      </c>
      <c r="AP561">
        <v>5</v>
      </c>
      <c r="AQ561">
        <v>4</v>
      </c>
      <c r="AR561">
        <v>5</v>
      </c>
      <c r="AS561">
        <v>4</v>
      </c>
      <c r="AT561">
        <v>4</v>
      </c>
      <c r="AU561">
        <v>4</v>
      </c>
      <c r="AV561">
        <v>1</v>
      </c>
      <c r="AW561">
        <v>8</v>
      </c>
      <c r="AX561">
        <v>11</v>
      </c>
      <c r="AY561">
        <v>7</v>
      </c>
      <c r="AZ561">
        <v>6</v>
      </c>
      <c r="BA561">
        <v>9</v>
      </c>
      <c r="BB561">
        <v>2</v>
      </c>
      <c r="BC561">
        <v>3</v>
      </c>
      <c r="BD561">
        <v>11</v>
      </c>
      <c r="BE561">
        <v>1</v>
      </c>
      <c r="BF561">
        <v>12</v>
      </c>
      <c r="BG561">
        <v>12</v>
      </c>
      <c r="BH561">
        <v>12</v>
      </c>
      <c r="BI561">
        <v>12</v>
      </c>
      <c r="BJ561">
        <v>12</v>
      </c>
      <c r="BK561">
        <v>1</v>
      </c>
      <c r="BL561">
        <v>1</v>
      </c>
      <c r="BM561">
        <v>1</v>
      </c>
      <c r="BN561">
        <v>1</v>
      </c>
      <c r="BO561">
        <v>6</v>
      </c>
      <c r="BP561">
        <v>5</v>
      </c>
      <c r="BX561">
        <v>2</v>
      </c>
      <c r="CF561">
        <v>15</v>
      </c>
      <c r="CH561">
        <f t="shared" si="56"/>
        <v>2</v>
      </c>
      <c r="CI561" s="1">
        <f t="shared" si="57"/>
        <v>3.2222222222222223</v>
      </c>
      <c r="CJ561">
        <f t="shared" si="58"/>
        <v>1</v>
      </c>
      <c r="CK561">
        <f t="shared" si="59"/>
        <v>5</v>
      </c>
      <c r="CL561" s="1">
        <f t="shared" si="60"/>
        <v>8.2222222222222214</v>
      </c>
      <c r="CM561" s="1">
        <f t="shared" si="61"/>
        <v>16.444444444444443</v>
      </c>
      <c r="CO561" t="str">
        <f>IF(H561&gt;Tolerances!$C$5, "High Sat", "Low Sat")</f>
        <v>Low Sat</v>
      </c>
      <c r="CP561" t="str">
        <f>IF(CM561&lt;Tolerances!$D$5, "High EL", "Low EL")</f>
        <v>Low EL</v>
      </c>
      <c r="CQ561" t="str">
        <f t="shared" si="62"/>
        <v>Defector</v>
      </c>
      <c r="CR561" t="b">
        <f>IF(AND(CM561&lt;Tolerances!$D$9,'Respondent data Original'!H840&gt;Tolerances!$C$9),"Enthusiast",IF(AND(CM561&gt;Tolerances!$D$10,'Respondent data Original'!H840&lt;Tolerances!$C$10),"Agitator"))</f>
        <v>0</v>
      </c>
    </row>
    <row r="562" spans="1:96">
      <c r="A562">
        <v>1039</v>
      </c>
      <c r="B562" t="s">
        <v>70</v>
      </c>
      <c r="C562">
        <v>3</v>
      </c>
      <c r="D562">
        <v>2</v>
      </c>
      <c r="E562">
        <v>12</v>
      </c>
      <c r="F562">
        <v>2</v>
      </c>
      <c r="G562">
        <v>2</v>
      </c>
      <c r="H562">
        <v>6</v>
      </c>
      <c r="J562">
        <v>7</v>
      </c>
      <c r="L562">
        <v>7</v>
      </c>
      <c r="N562">
        <v>7</v>
      </c>
      <c r="P562">
        <v>5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4</v>
      </c>
      <c r="AA562">
        <v>3</v>
      </c>
      <c r="AB562">
        <v>2</v>
      </c>
      <c r="AC562">
        <v>1</v>
      </c>
      <c r="AD562">
        <v>3</v>
      </c>
      <c r="AE562">
        <v>2</v>
      </c>
      <c r="AF562">
        <v>5</v>
      </c>
      <c r="AG562">
        <v>3</v>
      </c>
      <c r="AH562">
        <v>2</v>
      </c>
      <c r="AI562">
        <v>3</v>
      </c>
      <c r="AJ562">
        <v>3</v>
      </c>
      <c r="AK562">
        <v>3</v>
      </c>
      <c r="AL562">
        <v>2</v>
      </c>
      <c r="AM562">
        <v>3</v>
      </c>
      <c r="AN562">
        <v>3</v>
      </c>
      <c r="AO562">
        <v>3</v>
      </c>
      <c r="AP562">
        <v>4</v>
      </c>
      <c r="AQ562">
        <v>2</v>
      </c>
      <c r="AR562">
        <v>4</v>
      </c>
      <c r="AS562">
        <v>4</v>
      </c>
      <c r="AT562">
        <v>4</v>
      </c>
      <c r="AU562">
        <v>4</v>
      </c>
      <c r="AV562">
        <v>3</v>
      </c>
      <c r="AW562">
        <v>9</v>
      </c>
      <c r="AX562">
        <v>11</v>
      </c>
      <c r="AY562">
        <v>9</v>
      </c>
      <c r="AZ562">
        <v>9</v>
      </c>
      <c r="BA562">
        <v>11</v>
      </c>
      <c r="BB562">
        <v>5</v>
      </c>
      <c r="BC562">
        <v>1</v>
      </c>
      <c r="BD562">
        <v>11</v>
      </c>
      <c r="BE562">
        <v>2</v>
      </c>
      <c r="BF562">
        <v>5</v>
      </c>
      <c r="BG562">
        <v>4</v>
      </c>
      <c r="BH562">
        <v>6</v>
      </c>
      <c r="BI562">
        <v>7</v>
      </c>
      <c r="BJ562">
        <v>8</v>
      </c>
      <c r="BK562">
        <v>3</v>
      </c>
      <c r="BL562">
        <v>4</v>
      </c>
      <c r="BM562">
        <v>2</v>
      </c>
      <c r="BN562">
        <v>2</v>
      </c>
      <c r="BO562">
        <v>4</v>
      </c>
      <c r="BP562">
        <v>3</v>
      </c>
      <c r="BQ562">
        <v>2</v>
      </c>
      <c r="BR562">
        <v>7</v>
      </c>
      <c r="BS562">
        <v>8</v>
      </c>
      <c r="BT562">
        <v>6</v>
      </c>
      <c r="BX562">
        <v>2</v>
      </c>
      <c r="CF562">
        <v>19</v>
      </c>
      <c r="CH562">
        <f t="shared" si="56"/>
        <v>2</v>
      </c>
      <c r="CI562" s="1">
        <f t="shared" si="57"/>
        <v>3.7777777777777777</v>
      </c>
      <c r="CJ562">
        <f t="shared" si="58"/>
        <v>4</v>
      </c>
      <c r="CK562">
        <f t="shared" si="59"/>
        <v>2</v>
      </c>
      <c r="CL562" s="1">
        <f t="shared" si="60"/>
        <v>5.7777777777777777</v>
      </c>
      <c r="CM562" s="1">
        <f t="shared" si="61"/>
        <v>11.555555555555555</v>
      </c>
      <c r="CO562" t="str">
        <f>IF(H562&gt;Tolerances!$C$5, "High Sat", "Low Sat")</f>
        <v>Low Sat</v>
      </c>
      <c r="CP562" t="str">
        <f>IF(CM562&lt;Tolerances!$D$5, "High EL", "Low EL")</f>
        <v>Low EL</v>
      </c>
      <c r="CQ562" t="str">
        <f t="shared" si="62"/>
        <v>Defector</v>
      </c>
      <c r="CR562" t="b">
        <f>IF(AND(CM562&lt;Tolerances!$D$9,'Respondent data Original'!H842&gt;Tolerances!$C$9),"Enthusiast",IF(AND(CM562&gt;Tolerances!$D$10,'Respondent data Original'!H842&lt;Tolerances!$C$10),"Agitator"))</f>
        <v>0</v>
      </c>
    </row>
    <row r="563" spans="1:96">
      <c r="A563">
        <v>1041</v>
      </c>
      <c r="B563" t="s">
        <v>70</v>
      </c>
      <c r="C563">
        <v>3</v>
      </c>
      <c r="D563">
        <v>2</v>
      </c>
      <c r="E563">
        <v>12</v>
      </c>
      <c r="F563">
        <v>2</v>
      </c>
      <c r="G563">
        <v>2</v>
      </c>
      <c r="H563">
        <v>6</v>
      </c>
      <c r="J563">
        <v>6</v>
      </c>
      <c r="L563">
        <v>6</v>
      </c>
      <c r="N563">
        <v>6</v>
      </c>
      <c r="P563">
        <v>6</v>
      </c>
      <c r="Q563">
        <v>2</v>
      </c>
      <c r="R563">
        <v>2</v>
      </c>
      <c r="S563">
        <v>2</v>
      </c>
      <c r="T563">
        <v>2</v>
      </c>
      <c r="U563">
        <v>3</v>
      </c>
      <c r="V563">
        <v>3</v>
      </c>
      <c r="W563">
        <v>3</v>
      </c>
      <c r="X563">
        <v>2</v>
      </c>
      <c r="Y563">
        <v>2</v>
      </c>
      <c r="Z563">
        <v>3</v>
      </c>
      <c r="AA563">
        <v>3</v>
      </c>
      <c r="AB563">
        <v>3</v>
      </c>
      <c r="AC563">
        <v>4</v>
      </c>
      <c r="AD563">
        <v>3</v>
      </c>
      <c r="AE563">
        <v>3</v>
      </c>
      <c r="AF563">
        <v>6</v>
      </c>
      <c r="AG563">
        <v>4</v>
      </c>
      <c r="AH563">
        <v>4</v>
      </c>
      <c r="AI563">
        <v>4</v>
      </c>
      <c r="AJ563">
        <v>4</v>
      </c>
      <c r="AK563">
        <v>4</v>
      </c>
      <c r="AL563">
        <v>4</v>
      </c>
      <c r="AM563">
        <v>4</v>
      </c>
      <c r="AN563">
        <v>4</v>
      </c>
      <c r="AO563">
        <v>4</v>
      </c>
      <c r="AP563">
        <v>4</v>
      </c>
      <c r="AQ563">
        <v>4</v>
      </c>
      <c r="AR563">
        <v>4</v>
      </c>
      <c r="AS563">
        <v>4</v>
      </c>
      <c r="AT563">
        <v>4</v>
      </c>
      <c r="AU563">
        <v>4</v>
      </c>
      <c r="AV563">
        <v>1</v>
      </c>
      <c r="AW563">
        <v>6</v>
      </c>
      <c r="AX563">
        <v>6</v>
      </c>
      <c r="AY563">
        <v>6</v>
      </c>
      <c r="AZ563">
        <v>6</v>
      </c>
      <c r="BA563">
        <v>6</v>
      </c>
      <c r="BB563">
        <v>6</v>
      </c>
      <c r="BC563">
        <v>6</v>
      </c>
      <c r="BD563">
        <v>6</v>
      </c>
      <c r="BE563">
        <v>6</v>
      </c>
      <c r="BF563">
        <v>7</v>
      </c>
      <c r="BG563">
        <v>12</v>
      </c>
      <c r="BH563">
        <v>12</v>
      </c>
      <c r="BI563">
        <v>4</v>
      </c>
      <c r="BJ563">
        <v>12</v>
      </c>
      <c r="BK563">
        <v>2</v>
      </c>
      <c r="BL563">
        <v>3</v>
      </c>
      <c r="BM563">
        <v>3</v>
      </c>
      <c r="BN563">
        <v>3</v>
      </c>
      <c r="BO563">
        <v>6</v>
      </c>
      <c r="BP563">
        <v>2</v>
      </c>
      <c r="BQ563">
        <v>4</v>
      </c>
      <c r="BR563">
        <v>1</v>
      </c>
      <c r="BS563">
        <v>5</v>
      </c>
      <c r="BX563">
        <v>1</v>
      </c>
      <c r="BY563">
        <v>5</v>
      </c>
      <c r="BZ563">
        <v>6</v>
      </c>
      <c r="CA563">
        <v>2</v>
      </c>
      <c r="CF563">
        <v>16</v>
      </c>
      <c r="CH563">
        <f t="shared" si="56"/>
        <v>1</v>
      </c>
      <c r="CI563" s="1">
        <f t="shared" si="57"/>
        <v>3</v>
      </c>
      <c r="CJ563">
        <f t="shared" si="58"/>
        <v>3</v>
      </c>
      <c r="CK563">
        <f t="shared" si="59"/>
        <v>3</v>
      </c>
      <c r="CL563" s="1">
        <f t="shared" si="60"/>
        <v>6</v>
      </c>
      <c r="CM563" s="1">
        <f t="shared" si="61"/>
        <v>6</v>
      </c>
      <c r="CO563" t="str">
        <f>IF(H563&gt;Tolerances!$C$5, "High Sat", "Low Sat")</f>
        <v>Low Sat</v>
      </c>
      <c r="CP563" t="str">
        <f>IF(CM563&lt;Tolerances!$D$5, "High EL", "Low EL")</f>
        <v>High EL</v>
      </c>
      <c r="CQ563" t="str">
        <f t="shared" si="62"/>
        <v>Hostage</v>
      </c>
      <c r="CR563" t="b">
        <f>IF(AND(CM563&lt;Tolerances!$D$9,'Respondent data Original'!H844&gt;Tolerances!$C$9),"Enthusiast",IF(AND(CM563&gt;Tolerances!$D$10,'Respondent data Original'!H844&lt;Tolerances!$C$10),"Agitator"))</f>
        <v>0</v>
      </c>
    </row>
    <row r="564" spans="1:96">
      <c r="A564">
        <v>1112</v>
      </c>
      <c r="B564" t="s">
        <v>70</v>
      </c>
      <c r="C564">
        <v>2</v>
      </c>
      <c r="D564">
        <v>2</v>
      </c>
      <c r="E564">
        <v>12</v>
      </c>
      <c r="F564">
        <v>1</v>
      </c>
      <c r="G564">
        <v>5</v>
      </c>
      <c r="H564">
        <v>11</v>
      </c>
      <c r="J564">
        <v>11</v>
      </c>
      <c r="L564">
        <v>11</v>
      </c>
      <c r="N564">
        <v>7</v>
      </c>
      <c r="P564">
        <v>4</v>
      </c>
      <c r="Q564">
        <v>1</v>
      </c>
      <c r="R564">
        <v>4</v>
      </c>
      <c r="S564">
        <v>1</v>
      </c>
      <c r="T564">
        <v>1</v>
      </c>
      <c r="U564">
        <v>1</v>
      </c>
      <c r="V564">
        <v>1</v>
      </c>
      <c r="W564">
        <v>5</v>
      </c>
      <c r="X564">
        <v>1</v>
      </c>
      <c r="Y564">
        <v>1</v>
      </c>
      <c r="Z564">
        <v>3</v>
      </c>
      <c r="AA564">
        <v>1</v>
      </c>
      <c r="AB564">
        <v>1</v>
      </c>
      <c r="AC564">
        <v>2</v>
      </c>
      <c r="AD564">
        <v>1</v>
      </c>
      <c r="AE564">
        <v>3</v>
      </c>
      <c r="AF564">
        <v>1</v>
      </c>
      <c r="AG564">
        <v>1</v>
      </c>
      <c r="AH564">
        <v>4</v>
      </c>
      <c r="AI564">
        <v>1</v>
      </c>
      <c r="AJ564">
        <v>1</v>
      </c>
      <c r="AK564">
        <v>1</v>
      </c>
      <c r="AL564">
        <v>1</v>
      </c>
      <c r="AM564">
        <v>5</v>
      </c>
      <c r="AN564">
        <v>1</v>
      </c>
      <c r="AO564">
        <v>1</v>
      </c>
      <c r="AP564">
        <v>5</v>
      </c>
      <c r="AQ564">
        <v>1</v>
      </c>
      <c r="AR564">
        <v>5</v>
      </c>
      <c r="AS564">
        <v>5</v>
      </c>
      <c r="AU564">
        <v>1</v>
      </c>
      <c r="AV564">
        <v>1</v>
      </c>
      <c r="AW564">
        <v>11</v>
      </c>
      <c r="AX564">
        <v>11</v>
      </c>
      <c r="AY564">
        <v>11</v>
      </c>
      <c r="AZ564">
        <v>11</v>
      </c>
      <c r="BA564">
        <v>6</v>
      </c>
      <c r="BB564">
        <v>1</v>
      </c>
      <c r="BC564">
        <v>1</v>
      </c>
      <c r="BD564">
        <v>11</v>
      </c>
      <c r="BE564">
        <v>1</v>
      </c>
      <c r="BF564">
        <v>12</v>
      </c>
      <c r="BG564">
        <v>12</v>
      </c>
      <c r="BH564">
        <v>12</v>
      </c>
      <c r="BI564">
        <v>12</v>
      </c>
      <c r="BJ564">
        <v>12</v>
      </c>
      <c r="BK564">
        <v>1</v>
      </c>
      <c r="BL564">
        <v>4</v>
      </c>
      <c r="BM564">
        <v>1</v>
      </c>
      <c r="BN564">
        <v>1</v>
      </c>
      <c r="BO564">
        <v>4</v>
      </c>
      <c r="BP564">
        <v>7</v>
      </c>
      <c r="BQ564">
        <v>6</v>
      </c>
      <c r="BX564">
        <v>1</v>
      </c>
      <c r="BY564">
        <v>7</v>
      </c>
      <c r="BZ564">
        <v>5</v>
      </c>
      <c r="CA564">
        <v>3</v>
      </c>
      <c r="CB564">
        <v>6</v>
      </c>
      <c r="CF564">
        <v>13</v>
      </c>
      <c r="CH564">
        <f t="shared" si="56"/>
        <v>1</v>
      </c>
      <c r="CI564" s="1">
        <f t="shared" si="57"/>
        <v>3.5555555555555554</v>
      </c>
      <c r="CJ564">
        <f t="shared" si="58"/>
        <v>4</v>
      </c>
      <c r="CK564">
        <f t="shared" si="59"/>
        <v>2</v>
      </c>
      <c r="CL564" s="1">
        <f t="shared" si="60"/>
        <v>5.5555555555555554</v>
      </c>
      <c r="CM564" s="1">
        <f t="shared" si="61"/>
        <v>5.5555555555555554</v>
      </c>
      <c r="CO564" t="str">
        <f>IF(H564&gt;Tolerances!$C$5, "High Sat", "Low Sat")</f>
        <v>High Sat</v>
      </c>
      <c r="CP564" t="str">
        <f>IF(CM564&lt;Tolerances!$D$5, "High EL", "Low EL")</f>
        <v>High EL</v>
      </c>
      <c r="CQ564" t="str">
        <f t="shared" si="62"/>
        <v>Loyalist</v>
      </c>
      <c r="CR564" t="b">
        <f>IF(AND(CM564&lt;Tolerances!$D$9,'Respondent data Original'!H853&gt;Tolerances!$C$9),"Enthusiast",IF(AND(CM564&gt;Tolerances!$D$10,'Respondent data Original'!H853&lt;Tolerances!$C$10),"Agitator"))</f>
        <v>0</v>
      </c>
    </row>
    <row r="565" spans="1:96">
      <c r="A565">
        <v>1060</v>
      </c>
      <c r="B565" t="s">
        <v>70</v>
      </c>
      <c r="C565">
        <v>3</v>
      </c>
      <c r="D565">
        <v>2</v>
      </c>
      <c r="E565">
        <v>12</v>
      </c>
      <c r="F565">
        <v>2</v>
      </c>
      <c r="G565">
        <v>4</v>
      </c>
      <c r="H565">
        <v>10</v>
      </c>
      <c r="J565">
        <v>11</v>
      </c>
      <c r="L565">
        <v>10</v>
      </c>
      <c r="N565">
        <v>10</v>
      </c>
      <c r="P565">
        <v>6</v>
      </c>
      <c r="Q565">
        <v>1</v>
      </c>
      <c r="R565">
        <v>1</v>
      </c>
      <c r="S565">
        <v>1</v>
      </c>
      <c r="T565">
        <v>2</v>
      </c>
      <c r="U565">
        <v>3</v>
      </c>
      <c r="V565">
        <v>2</v>
      </c>
      <c r="X565">
        <v>1</v>
      </c>
      <c r="Y565">
        <v>1</v>
      </c>
      <c r="AA565">
        <v>2</v>
      </c>
      <c r="AB565">
        <v>2</v>
      </c>
      <c r="AE565">
        <v>4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2</v>
      </c>
      <c r="AL565">
        <v>2</v>
      </c>
      <c r="AM565">
        <v>2</v>
      </c>
      <c r="AN565">
        <v>1</v>
      </c>
      <c r="AO565">
        <v>1</v>
      </c>
      <c r="AQ565">
        <v>1</v>
      </c>
      <c r="AR565">
        <v>2</v>
      </c>
      <c r="AS565">
        <v>3</v>
      </c>
      <c r="AU565">
        <v>3</v>
      </c>
      <c r="AV565">
        <v>1</v>
      </c>
      <c r="AW565">
        <v>6</v>
      </c>
      <c r="AX565">
        <v>8</v>
      </c>
      <c r="AY565">
        <v>6</v>
      </c>
      <c r="AZ565">
        <v>6</v>
      </c>
      <c r="BA565">
        <v>6</v>
      </c>
      <c r="BB565">
        <v>8</v>
      </c>
      <c r="BC565">
        <v>6</v>
      </c>
      <c r="BD565">
        <v>10</v>
      </c>
      <c r="BE565">
        <v>1</v>
      </c>
      <c r="BF565">
        <v>3</v>
      </c>
      <c r="BG565">
        <v>12</v>
      </c>
      <c r="BH565">
        <v>12</v>
      </c>
      <c r="BI565">
        <v>12</v>
      </c>
      <c r="BJ565">
        <v>12</v>
      </c>
      <c r="BK565">
        <v>2</v>
      </c>
      <c r="BL565">
        <v>4</v>
      </c>
      <c r="BM565">
        <v>3</v>
      </c>
      <c r="BN565">
        <v>3</v>
      </c>
      <c r="BO565">
        <v>4</v>
      </c>
      <c r="BP565">
        <v>7</v>
      </c>
      <c r="BX565">
        <v>1</v>
      </c>
      <c r="BY565">
        <v>5</v>
      </c>
      <c r="BZ565">
        <v>4</v>
      </c>
      <c r="CA565">
        <v>6</v>
      </c>
      <c r="CF565">
        <v>17</v>
      </c>
      <c r="CH565">
        <f t="shared" si="56"/>
        <v>1</v>
      </c>
      <c r="CI565" s="1">
        <f t="shared" si="57"/>
        <v>3.1666666666666665</v>
      </c>
      <c r="CJ565">
        <f t="shared" si="58"/>
        <v>4</v>
      </c>
      <c r="CK565">
        <f t="shared" si="59"/>
        <v>2</v>
      </c>
      <c r="CL565" s="1">
        <f t="shared" si="60"/>
        <v>5.1666666666666661</v>
      </c>
      <c r="CM565" s="1">
        <f t="shared" si="61"/>
        <v>5.1666666666666661</v>
      </c>
      <c r="CO565" t="str">
        <f>IF(H565&gt;Tolerances!$C$5, "High Sat", "Low Sat")</f>
        <v>High Sat</v>
      </c>
      <c r="CP565" t="str">
        <f>IF(CM565&lt;Tolerances!$D$5, "High EL", "Low EL")</f>
        <v>High EL</v>
      </c>
      <c r="CQ565" t="str">
        <f t="shared" si="62"/>
        <v>Loyalist</v>
      </c>
      <c r="CR565" t="b">
        <f>IF(AND(CM565&lt;Tolerances!$D$9,'Respondent data Original'!H856&gt;Tolerances!$C$9),"Enthusiast",IF(AND(CM565&gt;Tolerances!$D$10,'Respondent data Original'!H856&lt;Tolerances!$C$10),"Agitator"))</f>
        <v>0</v>
      </c>
    </row>
    <row r="566" spans="1:96">
      <c r="A566">
        <v>1114</v>
      </c>
      <c r="B566" t="s">
        <v>70</v>
      </c>
      <c r="C566">
        <v>4</v>
      </c>
      <c r="D566">
        <v>1</v>
      </c>
      <c r="E566">
        <v>12</v>
      </c>
      <c r="F566">
        <v>1</v>
      </c>
      <c r="G566">
        <v>1</v>
      </c>
      <c r="H566">
        <v>7</v>
      </c>
      <c r="J566">
        <v>7</v>
      </c>
      <c r="L566">
        <v>7</v>
      </c>
      <c r="N566">
        <v>8</v>
      </c>
      <c r="P566">
        <v>4</v>
      </c>
      <c r="Q566">
        <v>3</v>
      </c>
      <c r="R566">
        <v>3</v>
      </c>
      <c r="S566">
        <v>3</v>
      </c>
      <c r="T566">
        <v>3</v>
      </c>
      <c r="U566">
        <v>3</v>
      </c>
      <c r="V566">
        <v>3</v>
      </c>
      <c r="W566">
        <v>3</v>
      </c>
      <c r="X566">
        <v>3</v>
      </c>
      <c r="Y566">
        <v>3</v>
      </c>
      <c r="Z566">
        <v>3</v>
      </c>
      <c r="AA566">
        <v>3</v>
      </c>
      <c r="AB566">
        <v>3</v>
      </c>
      <c r="AC566">
        <v>3</v>
      </c>
      <c r="AD566">
        <v>3</v>
      </c>
      <c r="AE566">
        <v>3</v>
      </c>
      <c r="AF566">
        <v>7</v>
      </c>
      <c r="AG566">
        <v>3</v>
      </c>
      <c r="AH566">
        <v>3</v>
      </c>
      <c r="AI566">
        <v>3</v>
      </c>
      <c r="AJ566">
        <v>3</v>
      </c>
      <c r="AK566">
        <v>3</v>
      </c>
      <c r="AL566">
        <v>3</v>
      </c>
      <c r="AM566">
        <v>3</v>
      </c>
      <c r="AN566">
        <v>3</v>
      </c>
      <c r="AO566">
        <v>3</v>
      </c>
      <c r="AP566">
        <v>3</v>
      </c>
      <c r="AQ566">
        <v>3</v>
      </c>
      <c r="AR566">
        <v>3</v>
      </c>
      <c r="AS566">
        <v>3</v>
      </c>
      <c r="AT566">
        <v>3</v>
      </c>
      <c r="AU566">
        <v>3</v>
      </c>
      <c r="AV566">
        <v>1</v>
      </c>
      <c r="AW566">
        <v>5</v>
      </c>
      <c r="AX566">
        <v>5</v>
      </c>
      <c r="AY566">
        <v>5</v>
      </c>
      <c r="AZ566">
        <v>5</v>
      </c>
      <c r="BA566">
        <v>5</v>
      </c>
      <c r="BB566">
        <v>5</v>
      </c>
      <c r="BC566">
        <v>5</v>
      </c>
      <c r="BD566">
        <v>5</v>
      </c>
      <c r="BE566">
        <v>5</v>
      </c>
      <c r="BF566">
        <v>5</v>
      </c>
      <c r="BG566">
        <v>5</v>
      </c>
      <c r="BH566">
        <v>5</v>
      </c>
      <c r="BI566">
        <v>5</v>
      </c>
      <c r="BJ566">
        <v>5</v>
      </c>
      <c r="BK566">
        <v>1</v>
      </c>
      <c r="BL566">
        <v>3</v>
      </c>
      <c r="BM566">
        <v>3</v>
      </c>
      <c r="BN566">
        <v>3</v>
      </c>
      <c r="BO566">
        <v>7</v>
      </c>
      <c r="BX566">
        <v>2</v>
      </c>
      <c r="CF566">
        <v>15</v>
      </c>
      <c r="CH566">
        <f t="shared" si="56"/>
        <v>2</v>
      </c>
      <c r="CI566" s="1">
        <f t="shared" si="57"/>
        <v>2.5</v>
      </c>
      <c r="CJ566">
        <f t="shared" si="58"/>
        <v>3</v>
      </c>
      <c r="CK566">
        <f t="shared" si="59"/>
        <v>3</v>
      </c>
      <c r="CL566" s="1">
        <f t="shared" si="60"/>
        <v>5.5</v>
      </c>
      <c r="CM566" s="1">
        <f t="shared" si="61"/>
        <v>11</v>
      </c>
      <c r="CO566" t="str">
        <f>IF(H566&gt;Tolerances!$C$5, "High Sat", "Low Sat")</f>
        <v>Low Sat</v>
      </c>
      <c r="CP566" t="str">
        <f>IF(CM566&lt;Tolerances!$D$5, "High EL", "Low EL")</f>
        <v>Low EL</v>
      </c>
      <c r="CQ566" t="str">
        <f t="shared" si="62"/>
        <v>Defector</v>
      </c>
      <c r="CR566" t="b">
        <f>IF(AND(CM566&lt;Tolerances!$D$9,'Respondent data Original'!H857&gt;Tolerances!$C$9),"Enthusiast",IF(AND(CM566&gt;Tolerances!$D$10,'Respondent data Original'!H857&lt;Tolerances!$C$10),"Agitator"))</f>
        <v>0</v>
      </c>
    </row>
    <row r="567" spans="1:96">
      <c r="A567">
        <v>1139</v>
      </c>
      <c r="B567" t="s">
        <v>70</v>
      </c>
      <c r="C567">
        <v>1</v>
      </c>
      <c r="D567">
        <v>2</v>
      </c>
      <c r="E567">
        <v>12</v>
      </c>
      <c r="F567">
        <v>1</v>
      </c>
      <c r="G567">
        <v>2</v>
      </c>
      <c r="H567">
        <v>9</v>
      </c>
      <c r="J567">
        <v>9</v>
      </c>
      <c r="L567">
        <v>9</v>
      </c>
      <c r="N567">
        <v>8</v>
      </c>
      <c r="P567">
        <v>4</v>
      </c>
      <c r="Q567">
        <v>1</v>
      </c>
      <c r="R567">
        <v>4</v>
      </c>
      <c r="S567">
        <v>1</v>
      </c>
      <c r="T567">
        <v>5</v>
      </c>
      <c r="U567">
        <v>5</v>
      </c>
      <c r="V567">
        <v>3</v>
      </c>
      <c r="W567">
        <v>4</v>
      </c>
      <c r="X567">
        <v>2</v>
      </c>
      <c r="Y567">
        <v>5</v>
      </c>
      <c r="Z567">
        <v>5</v>
      </c>
      <c r="AA567">
        <v>3</v>
      </c>
      <c r="AB567">
        <v>5</v>
      </c>
      <c r="AC567">
        <v>5</v>
      </c>
      <c r="AD567">
        <v>3</v>
      </c>
      <c r="AE567">
        <v>5</v>
      </c>
      <c r="AF567">
        <v>3</v>
      </c>
      <c r="AG567">
        <v>4</v>
      </c>
      <c r="AH567">
        <v>3</v>
      </c>
      <c r="AI567">
        <v>2</v>
      </c>
      <c r="AJ567">
        <v>2</v>
      </c>
      <c r="AL567">
        <v>2</v>
      </c>
      <c r="AM567">
        <v>5</v>
      </c>
      <c r="AN567">
        <v>3</v>
      </c>
      <c r="AO567">
        <v>4</v>
      </c>
      <c r="AP567">
        <v>4</v>
      </c>
      <c r="AQ567">
        <v>2</v>
      </c>
      <c r="AR567">
        <v>4</v>
      </c>
      <c r="AS567">
        <v>5</v>
      </c>
      <c r="AT567">
        <v>3</v>
      </c>
      <c r="AU567">
        <v>2</v>
      </c>
      <c r="AV567">
        <v>1</v>
      </c>
      <c r="AW567">
        <v>9</v>
      </c>
      <c r="AX567">
        <v>10</v>
      </c>
      <c r="AY567">
        <v>7</v>
      </c>
      <c r="AZ567">
        <v>6</v>
      </c>
      <c r="BA567">
        <v>5</v>
      </c>
      <c r="BB567">
        <v>6</v>
      </c>
      <c r="BC567">
        <v>1</v>
      </c>
      <c r="BD567">
        <v>7</v>
      </c>
      <c r="BE567">
        <v>1</v>
      </c>
      <c r="BF567">
        <v>12</v>
      </c>
      <c r="BG567">
        <v>12</v>
      </c>
      <c r="BH567">
        <v>12</v>
      </c>
      <c r="BI567">
        <v>12</v>
      </c>
      <c r="BJ567">
        <v>12</v>
      </c>
      <c r="BK567">
        <v>1</v>
      </c>
      <c r="BL567">
        <v>1</v>
      </c>
      <c r="BM567">
        <v>1</v>
      </c>
      <c r="BN567">
        <v>1</v>
      </c>
      <c r="BO567">
        <v>7</v>
      </c>
      <c r="BP567">
        <v>5</v>
      </c>
      <c r="BX567">
        <v>2</v>
      </c>
      <c r="CF567">
        <v>12</v>
      </c>
      <c r="CH567">
        <f t="shared" si="56"/>
        <v>2</v>
      </c>
      <c r="CI567" s="1">
        <f t="shared" si="57"/>
        <v>2.8888888888888888</v>
      </c>
      <c r="CJ567">
        <f t="shared" si="58"/>
        <v>1</v>
      </c>
      <c r="CK567">
        <f t="shared" si="59"/>
        <v>5</v>
      </c>
      <c r="CL567" s="1">
        <f t="shared" si="60"/>
        <v>7.8888888888888893</v>
      </c>
      <c r="CM567" s="1">
        <f t="shared" si="61"/>
        <v>15.777777777777779</v>
      </c>
      <c r="CO567" t="str">
        <f>IF(H567&gt;Tolerances!$C$5, "High Sat", "Low Sat")</f>
        <v>High Sat</v>
      </c>
      <c r="CP567" t="str">
        <f>IF(CM567&lt;Tolerances!$D$5, "High EL", "Low EL")</f>
        <v>Low EL</v>
      </c>
      <c r="CQ567" t="str">
        <f t="shared" si="62"/>
        <v>Mercenary</v>
      </c>
      <c r="CR567" t="b">
        <f>IF(AND(CM567&lt;Tolerances!$D$9,'Respondent data Original'!H880&gt;Tolerances!$C$9),"Enthusiast",IF(AND(CM567&gt;Tolerances!$D$10,'Respondent data Original'!H880&lt;Tolerances!$C$10),"Agitator"))</f>
        <v>0</v>
      </c>
    </row>
    <row r="568" spans="1:96">
      <c r="A568">
        <v>1091</v>
      </c>
      <c r="B568" t="s">
        <v>70</v>
      </c>
      <c r="C568">
        <v>2</v>
      </c>
      <c r="D568">
        <v>2</v>
      </c>
      <c r="E568">
        <v>12</v>
      </c>
      <c r="F568">
        <v>2</v>
      </c>
      <c r="G568">
        <v>3</v>
      </c>
      <c r="H568">
        <v>9</v>
      </c>
      <c r="J568">
        <v>9</v>
      </c>
      <c r="L568">
        <v>9</v>
      </c>
      <c r="N568">
        <v>6</v>
      </c>
      <c r="P568">
        <v>2</v>
      </c>
      <c r="Q568">
        <v>1</v>
      </c>
      <c r="R568">
        <v>2</v>
      </c>
      <c r="S568">
        <v>1</v>
      </c>
      <c r="T568">
        <v>2</v>
      </c>
      <c r="U568">
        <v>3</v>
      </c>
      <c r="V568">
        <v>2</v>
      </c>
      <c r="W568">
        <v>4</v>
      </c>
      <c r="X568">
        <v>1</v>
      </c>
      <c r="Y568">
        <v>5</v>
      </c>
      <c r="Z568">
        <v>4</v>
      </c>
      <c r="AA568">
        <v>2</v>
      </c>
      <c r="AB568">
        <v>2</v>
      </c>
      <c r="AC568">
        <v>2</v>
      </c>
      <c r="AD568">
        <v>3</v>
      </c>
      <c r="AE568">
        <v>3</v>
      </c>
      <c r="AF568">
        <v>4</v>
      </c>
      <c r="AG568">
        <v>2</v>
      </c>
      <c r="AH568">
        <v>2</v>
      </c>
      <c r="AI568">
        <v>2</v>
      </c>
      <c r="AJ568">
        <v>2</v>
      </c>
      <c r="AK568">
        <v>3</v>
      </c>
      <c r="AL568">
        <v>2</v>
      </c>
      <c r="AM568">
        <v>5</v>
      </c>
      <c r="AN568">
        <v>2</v>
      </c>
      <c r="AO568">
        <v>3</v>
      </c>
      <c r="AP568">
        <v>5</v>
      </c>
      <c r="AQ568">
        <v>2</v>
      </c>
      <c r="AR568">
        <v>4</v>
      </c>
      <c r="AS568">
        <v>3</v>
      </c>
      <c r="AT568">
        <v>4</v>
      </c>
      <c r="AU568">
        <v>3</v>
      </c>
      <c r="AV568">
        <v>2</v>
      </c>
      <c r="AW568">
        <v>7</v>
      </c>
      <c r="AX568">
        <v>11</v>
      </c>
      <c r="AY568">
        <v>10</v>
      </c>
      <c r="AZ568">
        <v>8</v>
      </c>
      <c r="BA568">
        <v>10</v>
      </c>
      <c r="BB568">
        <v>7</v>
      </c>
      <c r="BC568">
        <v>6</v>
      </c>
      <c r="BD568">
        <v>10</v>
      </c>
      <c r="BE568">
        <v>1</v>
      </c>
      <c r="BF568">
        <v>4</v>
      </c>
      <c r="BG568">
        <v>12</v>
      </c>
      <c r="BH568">
        <v>3</v>
      </c>
      <c r="BI568">
        <v>5</v>
      </c>
      <c r="BJ568">
        <v>12</v>
      </c>
      <c r="BK568">
        <v>3</v>
      </c>
      <c r="BL568">
        <v>4</v>
      </c>
      <c r="BM568">
        <v>2</v>
      </c>
      <c r="BN568">
        <v>1</v>
      </c>
      <c r="BO568">
        <v>6</v>
      </c>
      <c r="BP568">
        <v>7</v>
      </c>
      <c r="BQ568">
        <v>4</v>
      </c>
      <c r="BR568">
        <v>2</v>
      </c>
      <c r="BS568">
        <v>3</v>
      </c>
      <c r="BX568">
        <v>2</v>
      </c>
      <c r="CF568">
        <v>17</v>
      </c>
      <c r="CH568">
        <f t="shared" si="56"/>
        <v>2</v>
      </c>
      <c r="CI568" s="1">
        <f t="shared" si="57"/>
        <v>3.8888888888888888</v>
      </c>
      <c r="CJ568">
        <f t="shared" si="58"/>
        <v>4</v>
      </c>
      <c r="CK568">
        <f t="shared" si="59"/>
        <v>2</v>
      </c>
      <c r="CL568" s="1">
        <f t="shared" si="60"/>
        <v>5.8888888888888893</v>
      </c>
      <c r="CM568" s="1">
        <f t="shared" si="61"/>
        <v>11.777777777777779</v>
      </c>
      <c r="CO568" t="str">
        <f>IF(H568&gt;Tolerances!$C$5, "High Sat", "Low Sat")</f>
        <v>High Sat</v>
      </c>
      <c r="CP568" t="str">
        <f>IF(CM568&lt;Tolerances!$D$5, "High EL", "Low EL")</f>
        <v>Low EL</v>
      </c>
      <c r="CQ568" t="str">
        <f t="shared" si="62"/>
        <v>Mercenary</v>
      </c>
      <c r="CR568" t="b">
        <f>IF(AND(CM568&lt;Tolerances!$D$9,'Respondent data Original'!H885&gt;Tolerances!$C$9),"Enthusiast",IF(AND(CM568&gt;Tolerances!$D$10,'Respondent data Original'!H885&lt;Tolerances!$C$10),"Agitator"))</f>
        <v>0</v>
      </c>
    </row>
    <row r="569" spans="1:96">
      <c r="A569">
        <v>1129</v>
      </c>
      <c r="B569" t="s">
        <v>70</v>
      </c>
      <c r="C569">
        <v>1</v>
      </c>
      <c r="D569">
        <v>2</v>
      </c>
      <c r="E569">
        <v>12</v>
      </c>
      <c r="F569">
        <v>2</v>
      </c>
      <c r="G569">
        <v>2</v>
      </c>
      <c r="H569">
        <v>11</v>
      </c>
      <c r="J569">
        <v>7</v>
      </c>
      <c r="L569">
        <v>6</v>
      </c>
      <c r="N569">
        <v>6</v>
      </c>
      <c r="P569">
        <v>3</v>
      </c>
      <c r="Q569">
        <v>3</v>
      </c>
      <c r="R569">
        <v>3</v>
      </c>
      <c r="S569">
        <v>3</v>
      </c>
      <c r="T569">
        <v>3</v>
      </c>
      <c r="U569">
        <v>3</v>
      </c>
      <c r="V569">
        <v>3</v>
      </c>
      <c r="W569">
        <v>3</v>
      </c>
      <c r="X569">
        <v>3</v>
      </c>
      <c r="Y569">
        <v>3</v>
      </c>
      <c r="Z569">
        <v>3</v>
      </c>
      <c r="AA569">
        <v>3</v>
      </c>
      <c r="AB569">
        <v>3</v>
      </c>
      <c r="AC569">
        <v>3</v>
      </c>
      <c r="AD569">
        <v>3</v>
      </c>
      <c r="AE569">
        <v>3</v>
      </c>
      <c r="AF569">
        <v>6</v>
      </c>
      <c r="AG569">
        <v>3</v>
      </c>
      <c r="AH569">
        <v>3</v>
      </c>
      <c r="AI569">
        <v>3</v>
      </c>
      <c r="AJ569">
        <v>3</v>
      </c>
      <c r="AK569">
        <v>3</v>
      </c>
      <c r="AL569">
        <v>3</v>
      </c>
      <c r="AM569">
        <v>3</v>
      </c>
      <c r="AN569">
        <v>3</v>
      </c>
      <c r="AO569">
        <v>3</v>
      </c>
      <c r="AP569">
        <v>3</v>
      </c>
      <c r="AQ569">
        <v>3</v>
      </c>
      <c r="AR569">
        <v>3</v>
      </c>
      <c r="AS569">
        <v>3</v>
      </c>
      <c r="AT569">
        <v>3</v>
      </c>
      <c r="AU569">
        <v>3</v>
      </c>
      <c r="AV569">
        <v>1</v>
      </c>
      <c r="AW569">
        <v>6</v>
      </c>
      <c r="AX569">
        <v>6</v>
      </c>
      <c r="AY569">
        <v>6</v>
      </c>
      <c r="AZ569">
        <v>6</v>
      </c>
      <c r="BA569">
        <v>6</v>
      </c>
      <c r="BB569">
        <v>6</v>
      </c>
      <c r="BC569">
        <v>6</v>
      </c>
      <c r="BD569">
        <v>6</v>
      </c>
      <c r="BE569">
        <v>6</v>
      </c>
      <c r="BF569">
        <v>6</v>
      </c>
      <c r="BG569">
        <v>6</v>
      </c>
      <c r="BH569">
        <v>6</v>
      </c>
      <c r="BI569">
        <v>6</v>
      </c>
      <c r="BJ569">
        <v>6</v>
      </c>
      <c r="BK569">
        <v>1</v>
      </c>
      <c r="BL569">
        <v>3</v>
      </c>
      <c r="BM569">
        <v>3</v>
      </c>
      <c r="BN569">
        <v>3</v>
      </c>
      <c r="BO569">
        <v>10</v>
      </c>
      <c r="BX569">
        <v>2</v>
      </c>
      <c r="CF569">
        <v>12</v>
      </c>
      <c r="CH569">
        <f t="shared" si="56"/>
        <v>2</v>
      </c>
      <c r="CI569" s="1">
        <f t="shared" si="57"/>
        <v>3</v>
      </c>
      <c r="CJ569">
        <f t="shared" si="58"/>
        <v>3</v>
      </c>
      <c r="CK569">
        <f t="shared" si="59"/>
        <v>3</v>
      </c>
      <c r="CL569" s="1">
        <f t="shared" si="60"/>
        <v>6</v>
      </c>
      <c r="CM569" s="1">
        <f t="shared" si="61"/>
        <v>12</v>
      </c>
      <c r="CO569" t="str">
        <f>IF(H569&gt;Tolerances!$C$5, "High Sat", "Low Sat")</f>
        <v>High Sat</v>
      </c>
      <c r="CP569" t="str">
        <f>IF(CM569&lt;Tolerances!$D$5, "High EL", "Low EL")</f>
        <v>Low EL</v>
      </c>
      <c r="CQ569" t="str">
        <f t="shared" si="62"/>
        <v>Mercenary</v>
      </c>
      <c r="CR569" t="b">
        <f>IF(AND(CM569&lt;Tolerances!$D$9,'Respondent data Original'!H913&gt;Tolerances!$C$9),"Enthusiast",IF(AND(CM569&gt;Tolerances!$D$10,'Respondent data Original'!H913&lt;Tolerances!$C$10),"Agitator"))</f>
        <v>0</v>
      </c>
    </row>
    <row r="570" spans="1:96">
      <c r="A570">
        <v>1196</v>
      </c>
      <c r="B570" t="s">
        <v>70</v>
      </c>
      <c r="C570">
        <v>4</v>
      </c>
      <c r="D570">
        <v>2</v>
      </c>
      <c r="E570">
        <v>12</v>
      </c>
      <c r="F570">
        <v>1</v>
      </c>
      <c r="G570">
        <v>2</v>
      </c>
      <c r="H570">
        <v>5</v>
      </c>
      <c r="J570">
        <v>5</v>
      </c>
      <c r="L570">
        <v>5</v>
      </c>
      <c r="N570">
        <v>4</v>
      </c>
      <c r="P570">
        <v>6</v>
      </c>
      <c r="Q570">
        <v>2</v>
      </c>
      <c r="S570">
        <v>2</v>
      </c>
      <c r="V570">
        <v>2</v>
      </c>
      <c r="W570">
        <v>3</v>
      </c>
      <c r="X570">
        <v>2</v>
      </c>
      <c r="Y570">
        <v>3</v>
      </c>
      <c r="Z570">
        <v>3</v>
      </c>
      <c r="AA570">
        <v>3</v>
      </c>
      <c r="AB570">
        <v>2</v>
      </c>
      <c r="AC570">
        <v>3</v>
      </c>
      <c r="AD570">
        <v>3</v>
      </c>
      <c r="AE570">
        <v>3</v>
      </c>
      <c r="AF570">
        <v>6</v>
      </c>
      <c r="AG570">
        <v>5</v>
      </c>
      <c r="AM570">
        <v>5</v>
      </c>
      <c r="AN570">
        <v>3</v>
      </c>
      <c r="AO570">
        <v>4</v>
      </c>
      <c r="AQ570">
        <v>4</v>
      </c>
      <c r="AS570">
        <v>4</v>
      </c>
      <c r="AV570">
        <v>1</v>
      </c>
      <c r="AW570">
        <v>6</v>
      </c>
      <c r="AX570">
        <v>9</v>
      </c>
      <c r="AY570">
        <v>10</v>
      </c>
      <c r="AZ570">
        <v>8</v>
      </c>
      <c r="BA570">
        <v>10</v>
      </c>
      <c r="BB570">
        <v>6</v>
      </c>
      <c r="BC570">
        <v>6</v>
      </c>
      <c r="BD570">
        <v>10</v>
      </c>
      <c r="BE570">
        <v>6</v>
      </c>
      <c r="BF570">
        <v>12</v>
      </c>
      <c r="BG570">
        <v>12</v>
      </c>
      <c r="BH570">
        <v>12</v>
      </c>
      <c r="BI570">
        <v>12</v>
      </c>
      <c r="BJ570">
        <v>12</v>
      </c>
      <c r="BK570">
        <v>1</v>
      </c>
      <c r="BL570">
        <v>2</v>
      </c>
      <c r="BM570">
        <v>2</v>
      </c>
      <c r="BN570">
        <v>2</v>
      </c>
      <c r="BO570">
        <v>5</v>
      </c>
      <c r="BX570">
        <v>2</v>
      </c>
      <c r="CF570">
        <v>21</v>
      </c>
      <c r="CH570">
        <f t="shared" si="56"/>
        <v>2</v>
      </c>
      <c r="CI570" s="1">
        <f t="shared" si="57"/>
        <v>3.9444444444444446</v>
      </c>
      <c r="CJ570">
        <f t="shared" si="58"/>
        <v>2</v>
      </c>
      <c r="CK570">
        <f t="shared" si="59"/>
        <v>4</v>
      </c>
      <c r="CL570" s="1">
        <f t="shared" si="60"/>
        <v>7.9444444444444446</v>
      </c>
      <c r="CM570" s="1">
        <f t="shared" si="61"/>
        <v>15.888888888888889</v>
      </c>
      <c r="CO570" t="str">
        <f>IF(H570&gt;Tolerances!$C$5, "High Sat", "Low Sat")</f>
        <v>Low Sat</v>
      </c>
      <c r="CP570" t="str">
        <f>IF(CM570&lt;Tolerances!$D$5, "High EL", "Low EL")</f>
        <v>Low EL</v>
      </c>
      <c r="CQ570" t="str">
        <f t="shared" si="62"/>
        <v>Defector</v>
      </c>
      <c r="CR570" t="b">
        <f>IF(AND(CM570&lt;Tolerances!$D$9,'Respondent data Original'!H922&gt;Tolerances!$C$9),"Enthusiast",IF(AND(CM570&gt;Tolerances!$D$10,'Respondent data Original'!H922&lt;Tolerances!$C$10),"Agitator"))</f>
        <v>0</v>
      </c>
    </row>
    <row r="571" spans="1:96">
      <c r="A571">
        <v>1198</v>
      </c>
      <c r="B571" t="s">
        <v>70</v>
      </c>
      <c r="C571">
        <v>4</v>
      </c>
      <c r="D571">
        <v>1</v>
      </c>
      <c r="E571">
        <v>12</v>
      </c>
      <c r="F571">
        <v>1</v>
      </c>
      <c r="G571">
        <v>2</v>
      </c>
      <c r="H571">
        <v>9</v>
      </c>
      <c r="J571">
        <v>9</v>
      </c>
      <c r="L571">
        <v>9</v>
      </c>
      <c r="N571">
        <v>9</v>
      </c>
      <c r="P571">
        <v>3</v>
      </c>
      <c r="Q571">
        <v>1</v>
      </c>
      <c r="S571">
        <v>1</v>
      </c>
      <c r="T571">
        <v>1</v>
      </c>
      <c r="U571">
        <v>1</v>
      </c>
      <c r="V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F571">
        <v>1</v>
      </c>
      <c r="AG571">
        <v>1</v>
      </c>
      <c r="AI571">
        <v>1</v>
      </c>
      <c r="AJ571">
        <v>1</v>
      </c>
      <c r="AK571">
        <v>1</v>
      </c>
      <c r="AL571">
        <v>1</v>
      </c>
      <c r="AN571">
        <v>1</v>
      </c>
      <c r="AP571">
        <v>1</v>
      </c>
      <c r="AQ571">
        <v>1</v>
      </c>
      <c r="AR571">
        <v>1</v>
      </c>
      <c r="AU571">
        <v>1</v>
      </c>
      <c r="AV571">
        <v>1</v>
      </c>
      <c r="AW571">
        <v>3</v>
      </c>
      <c r="AX571">
        <v>6</v>
      </c>
      <c r="AY571">
        <v>9</v>
      </c>
      <c r="AZ571">
        <v>5</v>
      </c>
      <c r="BA571">
        <v>4</v>
      </c>
      <c r="BB571">
        <v>11</v>
      </c>
      <c r="BC571">
        <v>1</v>
      </c>
      <c r="BD571">
        <v>10</v>
      </c>
      <c r="BE571">
        <v>2</v>
      </c>
      <c r="BF571">
        <v>1</v>
      </c>
      <c r="BG571">
        <v>12</v>
      </c>
      <c r="BH571">
        <v>1</v>
      </c>
      <c r="BI571">
        <v>1</v>
      </c>
      <c r="BJ571">
        <v>1</v>
      </c>
      <c r="BK571">
        <v>2</v>
      </c>
      <c r="BL571">
        <v>3</v>
      </c>
      <c r="BM571">
        <v>1</v>
      </c>
      <c r="BO571">
        <v>4</v>
      </c>
      <c r="BP571">
        <v>8</v>
      </c>
      <c r="BQ571">
        <v>3</v>
      </c>
      <c r="BR571">
        <v>1</v>
      </c>
      <c r="BX571">
        <v>3</v>
      </c>
      <c r="CF571">
        <v>17</v>
      </c>
      <c r="CH571">
        <f t="shared" si="56"/>
        <v>3</v>
      </c>
      <c r="CI571" s="1">
        <f t="shared" si="57"/>
        <v>2.8333333333333335</v>
      </c>
      <c r="CJ571">
        <f t="shared" si="58"/>
        <v>3</v>
      </c>
      <c r="CK571">
        <f t="shared" si="59"/>
        <v>3</v>
      </c>
      <c r="CL571" s="1">
        <f t="shared" si="60"/>
        <v>5.8333333333333339</v>
      </c>
      <c r="CM571" s="1">
        <f t="shared" si="61"/>
        <v>17.5</v>
      </c>
      <c r="CO571" t="str">
        <f>IF(H571&gt;Tolerances!$C$5, "High Sat", "Low Sat")</f>
        <v>High Sat</v>
      </c>
      <c r="CP571" t="str">
        <f>IF(CM571&lt;Tolerances!$D$5, "High EL", "Low EL")</f>
        <v>Low EL</v>
      </c>
      <c r="CQ571" t="str">
        <f t="shared" si="62"/>
        <v>Mercenary</v>
      </c>
      <c r="CR571" t="b">
        <f>IF(AND(CM571&lt;Tolerances!$D$9,'Respondent data Original'!H924&gt;Tolerances!$C$9),"Enthusiast",IF(AND(CM571&gt;Tolerances!$D$10,'Respondent data Original'!H924&lt;Tolerances!$C$10),"Agitator"))</f>
        <v>0</v>
      </c>
    </row>
    <row r="572" spans="1:96">
      <c r="A572">
        <v>1204</v>
      </c>
      <c r="B572" t="s">
        <v>70</v>
      </c>
      <c r="C572">
        <v>3</v>
      </c>
      <c r="D572">
        <v>2</v>
      </c>
      <c r="E572">
        <v>12</v>
      </c>
      <c r="F572">
        <v>1</v>
      </c>
      <c r="G572">
        <v>2</v>
      </c>
      <c r="H572">
        <v>8</v>
      </c>
      <c r="J572">
        <v>6</v>
      </c>
      <c r="L572">
        <v>6</v>
      </c>
      <c r="N572">
        <v>8</v>
      </c>
      <c r="P572">
        <v>2</v>
      </c>
      <c r="Q572">
        <v>1</v>
      </c>
      <c r="S572">
        <v>1</v>
      </c>
      <c r="U572">
        <v>1</v>
      </c>
      <c r="V572">
        <v>1</v>
      </c>
      <c r="W572">
        <v>2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2</v>
      </c>
      <c r="AD572">
        <v>2</v>
      </c>
      <c r="AE572">
        <v>2</v>
      </c>
      <c r="AF572">
        <v>6</v>
      </c>
      <c r="AG572">
        <v>2</v>
      </c>
      <c r="AI572">
        <v>1</v>
      </c>
      <c r="AJ572">
        <v>2</v>
      </c>
      <c r="AK572">
        <v>3</v>
      </c>
      <c r="AL572">
        <v>3</v>
      </c>
      <c r="AM572">
        <v>2</v>
      </c>
      <c r="AN572">
        <v>2</v>
      </c>
      <c r="AO572">
        <v>2</v>
      </c>
      <c r="AP572">
        <v>3</v>
      </c>
      <c r="AQ572">
        <v>2</v>
      </c>
      <c r="AR572">
        <v>2</v>
      </c>
      <c r="AS572">
        <v>3</v>
      </c>
      <c r="AT572">
        <v>3</v>
      </c>
      <c r="AU572">
        <v>3</v>
      </c>
      <c r="AV572">
        <v>1</v>
      </c>
      <c r="AW572">
        <v>8</v>
      </c>
      <c r="AX572">
        <v>9</v>
      </c>
      <c r="AY572">
        <v>10</v>
      </c>
      <c r="AZ572">
        <v>9</v>
      </c>
      <c r="BA572">
        <v>10</v>
      </c>
      <c r="BB572">
        <v>8</v>
      </c>
      <c r="BC572">
        <v>1</v>
      </c>
      <c r="BD572">
        <v>11</v>
      </c>
      <c r="BE572">
        <v>5</v>
      </c>
      <c r="BF572">
        <v>11</v>
      </c>
      <c r="BG572">
        <v>12</v>
      </c>
      <c r="BH572">
        <v>6</v>
      </c>
      <c r="BI572">
        <v>12</v>
      </c>
      <c r="BJ572">
        <v>12</v>
      </c>
      <c r="BK572">
        <v>2</v>
      </c>
      <c r="BL572">
        <v>2</v>
      </c>
      <c r="BM572">
        <v>1</v>
      </c>
      <c r="BO572">
        <v>5</v>
      </c>
      <c r="BP572">
        <v>6</v>
      </c>
      <c r="BQ572">
        <v>4</v>
      </c>
      <c r="BX572">
        <v>2</v>
      </c>
      <c r="CF572">
        <v>11</v>
      </c>
      <c r="CH572">
        <f t="shared" si="56"/>
        <v>2</v>
      </c>
      <c r="CI572" s="1">
        <f t="shared" si="57"/>
        <v>3.9444444444444446</v>
      </c>
      <c r="CJ572">
        <f t="shared" si="58"/>
        <v>2</v>
      </c>
      <c r="CK572">
        <f t="shared" si="59"/>
        <v>4</v>
      </c>
      <c r="CL572" s="1">
        <f t="shared" si="60"/>
        <v>7.9444444444444446</v>
      </c>
      <c r="CM572" s="1">
        <f t="shared" si="61"/>
        <v>15.888888888888889</v>
      </c>
      <c r="CO572" t="str">
        <f>IF(H572&gt;Tolerances!$C$5, "High Sat", "Low Sat")</f>
        <v>High Sat</v>
      </c>
      <c r="CP572" t="str">
        <f>IF(CM572&lt;Tolerances!$D$5, "High EL", "Low EL")</f>
        <v>Low EL</v>
      </c>
      <c r="CQ572" t="str">
        <f t="shared" si="62"/>
        <v>Mercenary</v>
      </c>
      <c r="CR572" t="b">
        <f>IF(AND(CM572&lt;Tolerances!$D$9,'Respondent data Original'!H931&gt;Tolerances!$C$9),"Enthusiast",IF(AND(CM572&gt;Tolerances!$D$10,'Respondent data Original'!H931&lt;Tolerances!$C$10),"Agitator"))</f>
        <v>0</v>
      </c>
    </row>
    <row r="573" spans="1:96">
      <c r="A573">
        <v>1155</v>
      </c>
      <c r="B573" t="s">
        <v>70</v>
      </c>
      <c r="C573">
        <v>3</v>
      </c>
      <c r="D573">
        <v>2</v>
      </c>
      <c r="E573">
        <v>12</v>
      </c>
      <c r="F573">
        <v>2</v>
      </c>
      <c r="G573">
        <v>3</v>
      </c>
      <c r="H573">
        <v>8</v>
      </c>
      <c r="J573">
        <v>9</v>
      </c>
      <c r="L573">
        <v>9</v>
      </c>
      <c r="N573">
        <v>6</v>
      </c>
      <c r="P573">
        <v>5</v>
      </c>
      <c r="Q573">
        <v>1</v>
      </c>
      <c r="R573">
        <v>3</v>
      </c>
      <c r="S573">
        <v>1</v>
      </c>
      <c r="T573">
        <v>3</v>
      </c>
      <c r="U573">
        <v>2</v>
      </c>
      <c r="V573">
        <v>2</v>
      </c>
      <c r="W573">
        <v>5</v>
      </c>
      <c r="X573">
        <v>1</v>
      </c>
      <c r="Y573">
        <v>3</v>
      </c>
      <c r="Z573">
        <v>3</v>
      </c>
      <c r="AA573">
        <v>1</v>
      </c>
      <c r="AB573">
        <v>5</v>
      </c>
      <c r="AC573">
        <v>4</v>
      </c>
      <c r="AD573">
        <v>2</v>
      </c>
      <c r="AE573">
        <v>3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2</v>
      </c>
      <c r="AL573">
        <v>2</v>
      </c>
      <c r="AN573">
        <v>2</v>
      </c>
      <c r="AO573">
        <v>3</v>
      </c>
      <c r="AP573">
        <v>3</v>
      </c>
      <c r="AQ573">
        <v>2</v>
      </c>
      <c r="AR573">
        <v>3</v>
      </c>
      <c r="AS573">
        <v>3</v>
      </c>
      <c r="AU573">
        <v>3</v>
      </c>
      <c r="AV573">
        <v>1</v>
      </c>
      <c r="AW573">
        <v>6</v>
      </c>
      <c r="AX573">
        <v>8</v>
      </c>
      <c r="AY573">
        <v>7</v>
      </c>
      <c r="AZ573">
        <v>4</v>
      </c>
      <c r="BA573">
        <v>6</v>
      </c>
      <c r="BB573">
        <v>1</v>
      </c>
      <c r="BC573">
        <v>1</v>
      </c>
      <c r="BD573">
        <v>11</v>
      </c>
      <c r="BE573">
        <v>1</v>
      </c>
      <c r="BF573">
        <v>12</v>
      </c>
      <c r="BG573">
        <v>12</v>
      </c>
      <c r="BH573">
        <v>12</v>
      </c>
      <c r="BI573">
        <v>12</v>
      </c>
      <c r="BJ573">
        <v>12</v>
      </c>
      <c r="BK573">
        <v>1</v>
      </c>
      <c r="BL573">
        <v>5</v>
      </c>
      <c r="BM573">
        <v>3</v>
      </c>
      <c r="BN573">
        <v>2</v>
      </c>
      <c r="BO573">
        <v>6</v>
      </c>
      <c r="BX573">
        <v>1</v>
      </c>
      <c r="BY573">
        <v>6</v>
      </c>
      <c r="CF573">
        <v>17</v>
      </c>
      <c r="CH573">
        <f t="shared" si="56"/>
        <v>1</v>
      </c>
      <c r="CI573" s="1">
        <f t="shared" si="57"/>
        <v>2.5</v>
      </c>
      <c r="CJ573">
        <f t="shared" si="58"/>
        <v>5</v>
      </c>
      <c r="CK573">
        <f t="shared" si="59"/>
        <v>1</v>
      </c>
      <c r="CL573" s="1">
        <f t="shared" si="60"/>
        <v>3.5</v>
      </c>
      <c r="CM573" s="1">
        <f t="shared" si="61"/>
        <v>3.5</v>
      </c>
      <c r="CO573" t="str">
        <f>IF(H573&gt;Tolerances!$C$5, "High Sat", "Low Sat")</f>
        <v>High Sat</v>
      </c>
      <c r="CP573" t="str">
        <f>IF(CM573&lt;Tolerances!$D$5, "High EL", "Low EL")</f>
        <v>High EL</v>
      </c>
      <c r="CQ573" t="str">
        <f t="shared" si="62"/>
        <v>Loyalist</v>
      </c>
      <c r="CR573" t="b">
        <f>IF(AND(CM573&lt;Tolerances!$D$9,'Respondent data Original'!H932&gt;Tolerances!$C$9),"Enthusiast",IF(AND(CM573&gt;Tolerances!$D$10,'Respondent data Original'!H932&lt;Tolerances!$C$10),"Agitator"))</f>
        <v>0</v>
      </c>
    </row>
    <row r="574" spans="1:96">
      <c r="A574">
        <v>1233</v>
      </c>
      <c r="B574" t="s">
        <v>70</v>
      </c>
      <c r="C574">
        <v>3</v>
      </c>
      <c r="D574">
        <v>1</v>
      </c>
      <c r="E574">
        <v>12</v>
      </c>
      <c r="F574">
        <v>1</v>
      </c>
      <c r="G574">
        <v>1</v>
      </c>
      <c r="H574">
        <v>11</v>
      </c>
      <c r="J574">
        <v>11</v>
      </c>
      <c r="L574">
        <v>11</v>
      </c>
      <c r="N574">
        <v>11</v>
      </c>
      <c r="P574">
        <v>2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11</v>
      </c>
      <c r="AG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8</v>
      </c>
      <c r="AX574">
        <v>9</v>
      </c>
      <c r="AY574">
        <v>6</v>
      </c>
      <c r="AZ574">
        <v>8</v>
      </c>
      <c r="BA574">
        <v>7</v>
      </c>
      <c r="BB574">
        <v>6</v>
      </c>
      <c r="BC574">
        <v>6</v>
      </c>
      <c r="BD574">
        <v>9</v>
      </c>
      <c r="BE574">
        <v>5</v>
      </c>
      <c r="BF574">
        <v>12</v>
      </c>
      <c r="BG574">
        <v>12</v>
      </c>
      <c r="BH574">
        <v>12</v>
      </c>
      <c r="BI574">
        <v>12</v>
      </c>
      <c r="BJ574">
        <v>12</v>
      </c>
      <c r="BK574">
        <v>1</v>
      </c>
      <c r="BL574">
        <v>3</v>
      </c>
      <c r="BM574">
        <v>3</v>
      </c>
      <c r="BN574">
        <v>3</v>
      </c>
      <c r="BO574">
        <v>10</v>
      </c>
      <c r="BX574">
        <v>2</v>
      </c>
      <c r="CF574">
        <v>13</v>
      </c>
      <c r="CH574">
        <f t="shared" si="56"/>
        <v>2</v>
      </c>
      <c r="CI574" s="1">
        <f t="shared" si="57"/>
        <v>3.5555555555555554</v>
      </c>
      <c r="CJ574">
        <f t="shared" si="58"/>
        <v>3</v>
      </c>
      <c r="CK574">
        <f t="shared" si="59"/>
        <v>3</v>
      </c>
      <c r="CL574" s="1">
        <f t="shared" si="60"/>
        <v>6.5555555555555554</v>
      </c>
      <c r="CM574" s="1">
        <f t="shared" si="61"/>
        <v>13.111111111111111</v>
      </c>
      <c r="CO574" t="str">
        <f>IF(H574&gt;Tolerances!$C$5, "High Sat", "Low Sat")</f>
        <v>High Sat</v>
      </c>
      <c r="CP574" t="str">
        <f>IF(CM574&lt;Tolerances!$D$5, "High EL", "Low EL")</f>
        <v>Low EL</v>
      </c>
      <c r="CQ574" t="str">
        <f t="shared" si="62"/>
        <v>Mercenary</v>
      </c>
      <c r="CR574" t="b">
        <f>IF(AND(CM574&lt;Tolerances!$D$9,'Respondent data Original'!H951&gt;Tolerances!$C$9),"Enthusiast",IF(AND(CM574&gt;Tolerances!$D$10,'Respondent data Original'!H951&lt;Tolerances!$C$10),"Agitator"))</f>
        <v>0</v>
      </c>
    </row>
    <row r="575" spans="1:96">
      <c r="A575">
        <v>1193</v>
      </c>
      <c r="B575" t="s">
        <v>70</v>
      </c>
      <c r="C575">
        <v>4</v>
      </c>
      <c r="D575">
        <v>1</v>
      </c>
      <c r="E575">
        <v>12</v>
      </c>
      <c r="F575">
        <v>2</v>
      </c>
      <c r="G575">
        <v>5</v>
      </c>
      <c r="H575">
        <v>6</v>
      </c>
      <c r="J575">
        <v>6</v>
      </c>
      <c r="L575">
        <v>6</v>
      </c>
      <c r="N575">
        <v>6</v>
      </c>
      <c r="P575">
        <v>5</v>
      </c>
      <c r="Q575">
        <v>2</v>
      </c>
      <c r="R575">
        <v>3</v>
      </c>
      <c r="S575">
        <v>2</v>
      </c>
      <c r="T575">
        <v>2</v>
      </c>
      <c r="U575">
        <v>2</v>
      </c>
      <c r="V575">
        <v>1</v>
      </c>
      <c r="W575">
        <v>2</v>
      </c>
      <c r="X575">
        <v>2</v>
      </c>
      <c r="Y575">
        <v>2</v>
      </c>
      <c r="Z575">
        <v>3</v>
      </c>
      <c r="AA575">
        <v>2</v>
      </c>
      <c r="AB575">
        <v>2</v>
      </c>
      <c r="AC575">
        <v>3</v>
      </c>
      <c r="AD575">
        <v>3</v>
      </c>
      <c r="AE575">
        <v>2</v>
      </c>
      <c r="AF575">
        <v>2</v>
      </c>
      <c r="AG575">
        <v>3</v>
      </c>
      <c r="AH575">
        <v>3</v>
      </c>
      <c r="AI575">
        <v>3</v>
      </c>
      <c r="AJ575">
        <v>3</v>
      </c>
      <c r="AK575">
        <v>3</v>
      </c>
      <c r="AL575">
        <v>3</v>
      </c>
      <c r="AM575">
        <v>3</v>
      </c>
      <c r="AN575">
        <v>3</v>
      </c>
      <c r="AO575">
        <v>3</v>
      </c>
      <c r="AP575">
        <v>3</v>
      </c>
      <c r="AQ575">
        <v>2</v>
      </c>
      <c r="AR575">
        <v>3</v>
      </c>
      <c r="AS575">
        <v>3</v>
      </c>
      <c r="AT575">
        <v>3</v>
      </c>
      <c r="AU575">
        <v>3</v>
      </c>
      <c r="AV575">
        <v>1</v>
      </c>
      <c r="AW575">
        <v>8</v>
      </c>
      <c r="AX575">
        <v>6</v>
      </c>
      <c r="AY575">
        <v>6</v>
      </c>
      <c r="AZ575">
        <v>6</v>
      </c>
      <c r="BA575">
        <v>4</v>
      </c>
      <c r="BB575">
        <v>5</v>
      </c>
      <c r="BC575">
        <v>3</v>
      </c>
      <c r="BD575">
        <v>6</v>
      </c>
      <c r="BE575">
        <v>11</v>
      </c>
      <c r="BF575">
        <v>5</v>
      </c>
      <c r="BG575">
        <v>5</v>
      </c>
      <c r="BH575">
        <v>5</v>
      </c>
      <c r="BI575">
        <v>5</v>
      </c>
      <c r="BJ575">
        <v>5</v>
      </c>
      <c r="BK575">
        <v>1</v>
      </c>
      <c r="BL575">
        <v>4</v>
      </c>
      <c r="BM575">
        <v>2</v>
      </c>
      <c r="BN575">
        <v>3</v>
      </c>
      <c r="BO575">
        <v>4</v>
      </c>
      <c r="BP575">
        <v>6</v>
      </c>
      <c r="BX575">
        <v>1</v>
      </c>
      <c r="BY575">
        <v>5</v>
      </c>
      <c r="CF575">
        <v>21</v>
      </c>
      <c r="CH575">
        <f t="shared" si="56"/>
        <v>1</v>
      </c>
      <c r="CI575" s="1">
        <f t="shared" si="57"/>
        <v>3.0555555555555554</v>
      </c>
      <c r="CJ575">
        <f t="shared" si="58"/>
        <v>4</v>
      </c>
      <c r="CK575">
        <f t="shared" si="59"/>
        <v>2</v>
      </c>
      <c r="CL575" s="1">
        <f t="shared" si="60"/>
        <v>5.0555555555555554</v>
      </c>
      <c r="CM575" s="1">
        <f t="shared" si="61"/>
        <v>5.0555555555555554</v>
      </c>
      <c r="CO575" t="str">
        <f>IF(H575&gt;Tolerances!$C$5, "High Sat", "Low Sat")</f>
        <v>Low Sat</v>
      </c>
      <c r="CP575" t="str">
        <f>IF(CM575&lt;Tolerances!$D$5, "High EL", "Low EL")</f>
        <v>High EL</v>
      </c>
      <c r="CQ575" t="str">
        <f t="shared" si="62"/>
        <v>Hostage</v>
      </c>
      <c r="CR575" t="b">
        <f>IF(AND(CM575&lt;Tolerances!$D$9,'Respondent data Original'!H961&gt;Tolerances!$C$9),"Enthusiast",IF(AND(CM575&gt;Tolerances!$D$10,'Respondent data Original'!H961&lt;Tolerances!$C$10),"Agitator"))</f>
        <v>0</v>
      </c>
    </row>
    <row r="576" spans="1:96">
      <c r="A576">
        <v>1256</v>
      </c>
      <c r="B576" t="s">
        <v>70</v>
      </c>
      <c r="C576">
        <v>4</v>
      </c>
      <c r="D576">
        <v>1</v>
      </c>
      <c r="E576">
        <v>12</v>
      </c>
      <c r="F576">
        <v>1</v>
      </c>
      <c r="G576">
        <v>2</v>
      </c>
      <c r="H576">
        <v>9</v>
      </c>
      <c r="J576">
        <v>7</v>
      </c>
      <c r="L576">
        <v>6</v>
      </c>
      <c r="N576">
        <v>6</v>
      </c>
      <c r="P576">
        <v>5</v>
      </c>
      <c r="Q576">
        <v>3</v>
      </c>
      <c r="R576">
        <v>3</v>
      </c>
      <c r="S576">
        <v>2</v>
      </c>
      <c r="T576">
        <v>3</v>
      </c>
      <c r="U576">
        <v>3</v>
      </c>
      <c r="V576">
        <v>3</v>
      </c>
      <c r="W576">
        <v>3</v>
      </c>
      <c r="X576">
        <v>3</v>
      </c>
      <c r="Y576">
        <v>3</v>
      </c>
      <c r="Z576">
        <v>3</v>
      </c>
      <c r="AA576">
        <v>3</v>
      </c>
      <c r="AB576">
        <v>3</v>
      </c>
      <c r="AC576">
        <v>3</v>
      </c>
      <c r="AD576">
        <v>3</v>
      </c>
      <c r="AE576">
        <v>3</v>
      </c>
      <c r="AF576">
        <v>8</v>
      </c>
      <c r="AG576">
        <v>4</v>
      </c>
      <c r="AI576">
        <v>4</v>
      </c>
      <c r="AJ576">
        <v>3</v>
      </c>
      <c r="AK576">
        <v>4</v>
      </c>
      <c r="AL576">
        <v>4</v>
      </c>
      <c r="AM576">
        <v>5</v>
      </c>
      <c r="AN576">
        <v>3</v>
      </c>
      <c r="AP576">
        <v>4</v>
      </c>
      <c r="AQ576">
        <v>3</v>
      </c>
      <c r="AR576">
        <v>4</v>
      </c>
      <c r="AS576">
        <v>4</v>
      </c>
      <c r="AT576">
        <v>4</v>
      </c>
      <c r="AU576">
        <v>4</v>
      </c>
      <c r="AV576">
        <v>1</v>
      </c>
      <c r="AW576">
        <v>6</v>
      </c>
      <c r="AX576">
        <v>6</v>
      </c>
      <c r="AY576">
        <v>6</v>
      </c>
      <c r="AZ576">
        <v>6</v>
      </c>
      <c r="BA576">
        <v>6</v>
      </c>
      <c r="BB576">
        <v>6</v>
      </c>
      <c r="BC576">
        <v>6</v>
      </c>
      <c r="BD576">
        <v>6</v>
      </c>
      <c r="BE576">
        <v>6</v>
      </c>
      <c r="BF576">
        <v>12</v>
      </c>
      <c r="BG576">
        <v>12</v>
      </c>
      <c r="BH576">
        <v>12</v>
      </c>
      <c r="BI576">
        <v>12</v>
      </c>
      <c r="BJ576">
        <v>12</v>
      </c>
      <c r="BK576">
        <v>1</v>
      </c>
      <c r="BL576">
        <v>5</v>
      </c>
      <c r="BM576">
        <v>4</v>
      </c>
      <c r="BN576">
        <v>3</v>
      </c>
      <c r="BO576">
        <v>4</v>
      </c>
      <c r="BP576">
        <v>5</v>
      </c>
      <c r="BX576">
        <v>1</v>
      </c>
      <c r="BY576">
        <v>7</v>
      </c>
      <c r="CF576">
        <v>14</v>
      </c>
      <c r="CH576">
        <f t="shared" si="56"/>
        <v>1</v>
      </c>
      <c r="CI576" s="1">
        <f t="shared" si="57"/>
        <v>3</v>
      </c>
      <c r="CJ576">
        <f t="shared" si="58"/>
        <v>5</v>
      </c>
      <c r="CK576">
        <f t="shared" si="59"/>
        <v>1</v>
      </c>
      <c r="CL576" s="1">
        <f t="shared" si="60"/>
        <v>4</v>
      </c>
      <c r="CM576" s="1">
        <f t="shared" si="61"/>
        <v>4</v>
      </c>
      <c r="CO576" t="str">
        <f>IF(H576&gt;Tolerances!$C$5, "High Sat", "Low Sat")</f>
        <v>High Sat</v>
      </c>
      <c r="CP576" t="str">
        <f>IF(CM576&lt;Tolerances!$D$5, "High EL", "Low EL")</f>
        <v>High EL</v>
      </c>
      <c r="CQ576" t="str">
        <f t="shared" si="62"/>
        <v>Loyalist</v>
      </c>
      <c r="CR576" t="str">
        <f>IF(AND(CM576&lt;Tolerances!$D$9,'Respondent data Original'!H963&gt;Tolerances!$C$9),"Enthusiast",IF(AND(CM576&gt;Tolerances!$D$10,'Respondent data Original'!H963&lt;Tolerances!$C$10),"Agitator"))</f>
        <v>Enthusiast</v>
      </c>
    </row>
    <row r="577" spans="1:96">
      <c r="A577">
        <v>1213</v>
      </c>
      <c r="B577" t="s">
        <v>70</v>
      </c>
      <c r="C577">
        <v>2</v>
      </c>
      <c r="D577">
        <v>1</v>
      </c>
      <c r="E577">
        <v>12</v>
      </c>
      <c r="F577">
        <v>2</v>
      </c>
      <c r="G577">
        <v>2</v>
      </c>
      <c r="H577">
        <v>9</v>
      </c>
      <c r="J577">
        <v>8</v>
      </c>
      <c r="L577">
        <v>8</v>
      </c>
      <c r="N577">
        <v>7</v>
      </c>
      <c r="P577">
        <v>3</v>
      </c>
      <c r="Q577">
        <v>1</v>
      </c>
      <c r="R577">
        <v>4</v>
      </c>
      <c r="S577">
        <v>3</v>
      </c>
      <c r="T577">
        <v>4</v>
      </c>
      <c r="U577">
        <v>2</v>
      </c>
      <c r="V577">
        <v>2</v>
      </c>
      <c r="W577">
        <v>4</v>
      </c>
      <c r="X577">
        <v>3</v>
      </c>
      <c r="Y577">
        <v>3</v>
      </c>
      <c r="Z577">
        <v>4</v>
      </c>
      <c r="AA577">
        <v>3</v>
      </c>
      <c r="AB577">
        <v>3</v>
      </c>
      <c r="AC577">
        <v>4</v>
      </c>
      <c r="AD577">
        <v>4</v>
      </c>
      <c r="AE577">
        <v>4</v>
      </c>
      <c r="AF577">
        <v>4</v>
      </c>
      <c r="AG577">
        <v>1</v>
      </c>
      <c r="AI577">
        <v>3</v>
      </c>
      <c r="AJ577">
        <v>2</v>
      </c>
      <c r="AK577">
        <v>4</v>
      </c>
      <c r="AL577">
        <v>2</v>
      </c>
      <c r="AM577">
        <v>3</v>
      </c>
      <c r="AN577">
        <v>2</v>
      </c>
      <c r="AO577">
        <v>3</v>
      </c>
      <c r="AP577">
        <v>3</v>
      </c>
      <c r="AQ577">
        <v>4</v>
      </c>
      <c r="AR577">
        <v>4</v>
      </c>
      <c r="AS577">
        <v>4</v>
      </c>
      <c r="AU577">
        <v>4</v>
      </c>
      <c r="AV577">
        <v>2</v>
      </c>
      <c r="AW577">
        <v>6</v>
      </c>
      <c r="AX577">
        <v>8</v>
      </c>
      <c r="AY577">
        <v>7</v>
      </c>
      <c r="AZ577">
        <v>6</v>
      </c>
      <c r="BA577">
        <v>6</v>
      </c>
      <c r="BB577">
        <v>6</v>
      </c>
      <c r="BC577">
        <v>1</v>
      </c>
      <c r="BD577">
        <v>8</v>
      </c>
      <c r="BE577">
        <v>1</v>
      </c>
      <c r="BF577">
        <v>12</v>
      </c>
      <c r="BG577">
        <v>12</v>
      </c>
      <c r="BH577">
        <v>12</v>
      </c>
      <c r="BI577">
        <v>12</v>
      </c>
      <c r="BJ577">
        <v>12</v>
      </c>
      <c r="BK577">
        <v>1</v>
      </c>
      <c r="BL577">
        <v>3</v>
      </c>
      <c r="BM577">
        <v>3</v>
      </c>
      <c r="BN577">
        <v>2</v>
      </c>
      <c r="BO577">
        <v>5</v>
      </c>
      <c r="BX577">
        <v>1</v>
      </c>
      <c r="BY577">
        <v>3</v>
      </c>
      <c r="BZ577">
        <v>6</v>
      </c>
      <c r="CF577">
        <v>18</v>
      </c>
      <c r="CH577">
        <f t="shared" si="56"/>
        <v>1</v>
      </c>
      <c r="CI577" s="1">
        <f t="shared" si="57"/>
        <v>2.7222222222222223</v>
      </c>
      <c r="CJ577">
        <f t="shared" si="58"/>
        <v>3</v>
      </c>
      <c r="CK577">
        <f t="shared" si="59"/>
        <v>3</v>
      </c>
      <c r="CL577" s="1">
        <f t="shared" si="60"/>
        <v>5.7222222222222223</v>
      </c>
      <c r="CM577" s="1">
        <f t="shared" si="61"/>
        <v>5.7222222222222223</v>
      </c>
      <c r="CO577" t="str">
        <f>IF(H577&gt;Tolerances!$C$5, "High Sat", "Low Sat")</f>
        <v>High Sat</v>
      </c>
      <c r="CP577" t="str">
        <f>IF(CM577&lt;Tolerances!$D$5, "High EL", "Low EL")</f>
        <v>High EL</v>
      </c>
      <c r="CQ577" t="str">
        <f t="shared" si="62"/>
        <v>Loyalist</v>
      </c>
      <c r="CR577" t="b">
        <f>IF(AND(CM577&lt;Tolerances!$D$9,'Respondent data Original'!H978&gt;Tolerances!$C$9),"Enthusiast",IF(AND(CM577&gt;Tolerances!$D$10,'Respondent data Original'!H978&lt;Tolerances!$C$10),"Agitator"))</f>
        <v>0</v>
      </c>
    </row>
    <row r="578" spans="1:96">
      <c r="A578">
        <v>1245</v>
      </c>
      <c r="B578" t="s">
        <v>70</v>
      </c>
      <c r="C578">
        <v>3</v>
      </c>
      <c r="D578">
        <v>2</v>
      </c>
      <c r="E578">
        <v>12</v>
      </c>
      <c r="F578">
        <v>2</v>
      </c>
      <c r="G578">
        <v>3</v>
      </c>
      <c r="H578">
        <v>11</v>
      </c>
      <c r="J578">
        <v>11</v>
      </c>
      <c r="L578">
        <v>11</v>
      </c>
      <c r="N578">
        <v>11</v>
      </c>
      <c r="P578">
        <v>6</v>
      </c>
      <c r="Q578">
        <v>1</v>
      </c>
      <c r="R578">
        <v>2</v>
      </c>
      <c r="S578">
        <v>1</v>
      </c>
      <c r="T578">
        <v>3</v>
      </c>
      <c r="U578">
        <v>2</v>
      </c>
      <c r="V578">
        <v>2</v>
      </c>
      <c r="W578">
        <v>2</v>
      </c>
      <c r="X578">
        <v>2</v>
      </c>
      <c r="Y578">
        <v>2</v>
      </c>
      <c r="Z578">
        <v>4</v>
      </c>
      <c r="AA578">
        <v>1</v>
      </c>
      <c r="AB578">
        <v>2</v>
      </c>
      <c r="AC578">
        <v>3</v>
      </c>
      <c r="AD578">
        <v>4</v>
      </c>
      <c r="AE578">
        <v>4</v>
      </c>
      <c r="AF578">
        <v>1</v>
      </c>
      <c r="AG578">
        <v>1</v>
      </c>
      <c r="AH578">
        <v>1</v>
      </c>
      <c r="AI578">
        <v>1</v>
      </c>
      <c r="AJ578">
        <v>2</v>
      </c>
      <c r="AK578">
        <v>2</v>
      </c>
      <c r="AL578">
        <v>1</v>
      </c>
      <c r="AM578">
        <v>3</v>
      </c>
      <c r="AN578">
        <v>1</v>
      </c>
      <c r="AO578">
        <v>2</v>
      </c>
      <c r="AP578">
        <v>2</v>
      </c>
      <c r="AQ578">
        <v>1</v>
      </c>
      <c r="AR578">
        <v>2</v>
      </c>
      <c r="AS578">
        <v>2</v>
      </c>
      <c r="AT578">
        <v>2</v>
      </c>
      <c r="AU578">
        <v>1</v>
      </c>
      <c r="AV578">
        <v>1</v>
      </c>
      <c r="AW578">
        <v>6</v>
      </c>
      <c r="AX578">
        <v>8</v>
      </c>
      <c r="AY578">
        <v>8</v>
      </c>
      <c r="AZ578">
        <v>6</v>
      </c>
      <c r="BA578">
        <v>6</v>
      </c>
      <c r="BB578">
        <v>2</v>
      </c>
      <c r="BC578">
        <v>1</v>
      </c>
      <c r="BD578">
        <v>9</v>
      </c>
      <c r="BE578">
        <v>1</v>
      </c>
      <c r="BF578">
        <v>1</v>
      </c>
      <c r="BG578">
        <v>12</v>
      </c>
      <c r="BH578">
        <v>1</v>
      </c>
      <c r="BI578">
        <v>12</v>
      </c>
      <c r="BJ578">
        <v>12</v>
      </c>
      <c r="BK578">
        <v>1</v>
      </c>
      <c r="BL578">
        <v>5</v>
      </c>
      <c r="BM578">
        <v>4</v>
      </c>
      <c r="BN578">
        <v>4</v>
      </c>
      <c r="BO578">
        <v>10</v>
      </c>
      <c r="BX578">
        <v>1</v>
      </c>
      <c r="BY578">
        <v>5</v>
      </c>
      <c r="BZ578">
        <v>6</v>
      </c>
      <c r="CA578">
        <v>1</v>
      </c>
      <c r="CF578">
        <v>18</v>
      </c>
      <c r="CH578">
        <f t="shared" ref="CH578:CH641" si="63">BX578</f>
        <v>1</v>
      </c>
      <c r="CI578" s="1">
        <f t="shared" ref="CI578:CI641" si="64">AVERAGE(AW578:BE578)/2</f>
        <v>2.6111111111111112</v>
      </c>
      <c r="CJ578">
        <f t="shared" ref="CJ578:CJ641" si="65">BL578</f>
        <v>5</v>
      </c>
      <c r="CK578">
        <f t="shared" ref="CK578:CK641" si="66">IF(AND(CJ578=5),1,IF(AND(CJ578=4),2,IF(AND(CJ578=3),3,IF(AND(CJ578=2),4,IF(AND(CJ578=1),5,IF(AND(CJ578=0),5))))))</f>
        <v>1</v>
      </c>
      <c r="CL578" s="1">
        <f t="shared" ref="CL578:CL641" si="67">CI578+CK578</f>
        <v>3.6111111111111112</v>
      </c>
      <c r="CM578" s="1">
        <f t="shared" ref="CM578:CM641" si="68">CH578*CL578</f>
        <v>3.6111111111111112</v>
      </c>
      <c r="CO578" t="str">
        <f>IF(H578&gt;Tolerances!$C$15, "High Sat", "Low Sat")</f>
        <v>High Sat</v>
      </c>
      <c r="CP578" t="str">
        <f>IF(CM578&lt;Tolerances!$D$15, "High EL", "Low EL")</f>
        <v>High EL</v>
      </c>
      <c r="CQ578" t="str">
        <f t="shared" ref="CQ578:CQ641" si="69">IF(AND(CP578="High EL", CO578="High Sat"),"Loyalist", IF(AND(CP578="High EL", CO578="Low Sat"),"Hostage", IF(AND(CP578="Low EL", CO578="Low Sat"),"Defector",IF(AND(CP578="Low EL", CO578="High Sat"),"Mercenary"))))</f>
        <v>Loyalist</v>
      </c>
      <c r="CR578" t="str">
        <f>IF(AND(CM578&lt;Tolerances!$D$19,'Respondent data Original'!H992&gt;Tolerances!$C$19),"Enthusiast",IF(AND(CM578&gt;Tolerances!$D$20,'Respondent data Original'!H992&lt;Tolerances!$C$20),"Agitator"))</f>
        <v>Enthusiast</v>
      </c>
    </row>
    <row r="579" spans="1:96">
      <c r="A579">
        <v>1253</v>
      </c>
      <c r="B579" t="s">
        <v>70</v>
      </c>
      <c r="C579">
        <v>2</v>
      </c>
      <c r="D579">
        <v>1</v>
      </c>
      <c r="E579">
        <v>12</v>
      </c>
      <c r="F579">
        <v>2</v>
      </c>
      <c r="G579">
        <v>4</v>
      </c>
      <c r="H579">
        <v>8</v>
      </c>
      <c r="J579">
        <v>7</v>
      </c>
      <c r="L579">
        <v>8</v>
      </c>
      <c r="N579">
        <v>9</v>
      </c>
      <c r="P579">
        <v>4</v>
      </c>
      <c r="Q579">
        <v>1</v>
      </c>
      <c r="R579">
        <v>1</v>
      </c>
      <c r="S579">
        <v>2</v>
      </c>
      <c r="T579">
        <v>1</v>
      </c>
      <c r="U579">
        <v>2</v>
      </c>
      <c r="V579">
        <v>4</v>
      </c>
      <c r="W579">
        <v>4</v>
      </c>
      <c r="X579">
        <v>2</v>
      </c>
      <c r="Y579">
        <v>2</v>
      </c>
      <c r="Z579">
        <v>4</v>
      </c>
      <c r="AA579">
        <v>4</v>
      </c>
      <c r="AB579">
        <v>4</v>
      </c>
      <c r="AC579">
        <v>4</v>
      </c>
      <c r="AD579">
        <v>4</v>
      </c>
      <c r="AE579">
        <v>4</v>
      </c>
      <c r="AF579">
        <v>3</v>
      </c>
      <c r="AG579">
        <v>2</v>
      </c>
      <c r="AH579">
        <v>1</v>
      </c>
      <c r="AI579">
        <v>3</v>
      </c>
      <c r="AJ579">
        <v>2</v>
      </c>
      <c r="AK579">
        <v>3</v>
      </c>
      <c r="AL579">
        <v>2</v>
      </c>
      <c r="AM579">
        <v>4</v>
      </c>
      <c r="AN579">
        <v>3</v>
      </c>
      <c r="AO579">
        <v>3</v>
      </c>
      <c r="AP579">
        <v>4</v>
      </c>
      <c r="AQ579">
        <v>3</v>
      </c>
      <c r="AR579">
        <v>3</v>
      </c>
      <c r="AS579">
        <v>4</v>
      </c>
      <c r="AU579">
        <v>4</v>
      </c>
      <c r="AV579">
        <v>1</v>
      </c>
      <c r="AW579">
        <v>7</v>
      </c>
      <c r="AX579">
        <v>8</v>
      </c>
      <c r="AY579">
        <v>9</v>
      </c>
      <c r="AZ579">
        <v>6</v>
      </c>
      <c r="BA579">
        <v>6</v>
      </c>
      <c r="BB579">
        <v>6</v>
      </c>
      <c r="BC579">
        <v>8</v>
      </c>
      <c r="BD579">
        <v>11</v>
      </c>
      <c r="BE579">
        <v>1</v>
      </c>
      <c r="BF579">
        <v>5</v>
      </c>
      <c r="BG579">
        <v>3</v>
      </c>
      <c r="BH579">
        <v>9</v>
      </c>
      <c r="BI579">
        <v>12</v>
      </c>
      <c r="BJ579">
        <v>12</v>
      </c>
      <c r="BK579">
        <v>3</v>
      </c>
      <c r="BL579">
        <v>3</v>
      </c>
      <c r="BM579">
        <v>2</v>
      </c>
      <c r="BN579">
        <v>2</v>
      </c>
      <c r="BO579">
        <v>1</v>
      </c>
      <c r="BP579">
        <v>2</v>
      </c>
      <c r="BX579">
        <v>2</v>
      </c>
      <c r="CF579">
        <v>18</v>
      </c>
      <c r="CH579">
        <f t="shared" si="63"/>
        <v>2</v>
      </c>
      <c r="CI579" s="1">
        <f t="shared" si="64"/>
        <v>3.4444444444444446</v>
      </c>
      <c r="CJ579">
        <f t="shared" si="65"/>
        <v>3</v>
      </c>
      <c r="CK579">
        <f t="shared" si="66"/>
        <v>3</v>
      </c>
      <c r="CL579" s="1">
        <f t="shared" si="67"/>
        <v>6.4444444444444446</v>
      </c>
      <c r="CM579" s="1">
        <f t="shared" si="68"/>
        <v>12.888888888888889</v>
      </c>
      <c r="CO579" t="str">
        <f>IF(H579&gt;Tolerances!$C$5, "High Sat", "Low Sat")</f>
        <v>High Sat</v>
      </c>
      <c r="CP579" t="str">
        <f>IF(CM579&lt;Tolerances!$D$5, "High EL", "Low EL")</f>
        <v>Low EL</v>
      </c>
      <c r="CQ579" t="str">
        <f t="shared" si="69"/>
        <v>Mercenary</v>
      </c>
      <c r="CR579" t="b">
        <f>IF(AND(CM579&lt;Tolerances!$D$9,'Respondent data Original'!H994&gt;Tolerances!$C$9),"Enthusiast",IF(AND(CM579&gt;Tolerances!$D$10,'Respondent data Original'!H994&lt;Tolerances!$C$10),"Agitator"))</f>
        <v>0</v>
      </c>
    </row>
    <row r="580" spans="1:96">
      <c r="A580">
        <v>8</v>
      </c>
      <c r="B580" t="s">
        <v>70</v>
      </c>
      <c r="C580">
        <v>2</v>
      </c>
      <c r="D580">
        <v>2</v>
      </c>
      <c r="E580">
        <v>11</v>
      </c>
      <c r="F580">
        <v>2</v>
      </c>
      <c r="G580">
        <v>4</v>
      </c>
      <c r="H580">
        <v>9</v>
      </c>
      <c r="J580">
        <v>10</v>
      </c>
      <c r="L580">
        <v>10</v>
      </c>
      <c r="N580">
        <v>7</v>
      </c>
      <c r="P580">
        <v>6</v>
      </c>
      <c r="Q580">
        <v>1</v>
      </c>
      <c r="R580">
        <v>3</v>
      </c>
      <c r="S580">
        <v>1</v>
      </c>
      <c r="T580">
        <v>5</v>
      </c>
      <c r="U580">
        <v>4</v>
      </c>
      <c r="V580">
        <v>4</v>
      </c>
      <c r="W580">
        <v>5</v>
      </c>
      <c r="X580">
        <v>1</v>
      </c>
      <c r="Y580">
        <v>1</v>
      </c>
      <c r="Z580">
        <v>5</v>
      </c>
      <c r="AA580">
        <v>2</v>
      </c>
      <c r="AB580">
        <v>4</v>
      </c>
      <c r="AC580">
        <v>5</v>
      </c>
      <c r="AD580">
        <v>5</v>
      </c>
      <c r="AE580">
        <v>5</v>
      </c>
      <c r="AF580">
        <v>8</v>
      </c>
      <c r="AG580">
        <v>2</v>
      </c>
      <c r="AI580">
        <v>2</v>
      </c>
      <c r="AJ580">
        <v>3</v>
      </c>
      <c r="AK580">
        <v>3</v>
      </c>
      <c r="AM580">
        <v>3</v>
      </c>
      <c r="AN580">
        <v>2</v>
      </c>
      <c r="AO580">
        <v>1</v>
      </c>
      <c r="AQ580">
        <v>2</v>
      </c>
      <c r="AR580">
        <v>3</v>
      </c>
      <c r="AS580">
        <v>3</v>
      </c>
      <c r="AT580">
        <v>1</v>
      </c>
      <c r="AU580">
        <v>3</v>
      </c>
      <c r="AV580">
        <v>3</v>
      </c>
      <c r="AW580">
        <v>7</v>
      </c>
      <c r="AX580">
        <v>11</v>
      </c>
      <c r="AY580">
        <v>8</v>
      </c>
      <c r="AZ580">
        <v>6</v>
      </c>
      <c r="BA580">
        <v>7</v>
      </c>
      <c r="BB580">
        <v>9</v>
      </c>
      <c r="BC580">
        <v>1</v>
      </c>
      <c r="BD580">
        <v>11</v>
      </c>
      <c r="BE580">
        <v>3</v>
      </c>
      <c r="BF580">
        <v>12</v>
      </c>
      <c r="BG580">
        <v>12</v>
      </c>
      <c r="BH580">
        <v>12</v>
      </c>
      <c r="BI580">
        <v>12</v>
      </c>
      <c r="BJ580">
        <v>12</v>
      </c>
      <c r="BK580">
        <v>1</v>
      </c>
      <c r="BL580">
        <v>4</v>
      </c>
      <c r="BM580">
        <v>2</v>
      </c>
      <c r="BN580">
        <v>1</v>
      </c>
      <c r="BO580">
        <v>4</v>
      </c>
      <c r="BX580">
        <v>1</v>
      </c>
      <c r="BY580">
        <v>5</v>
      </c>
      <c r="CF580">
        <v>21</v>
      </c>
      <c r="CH580">
        <f t="shared" si="63"/>
        <v>1</v>
      </c>
      <c r="CI580" s="1">
        <f t="shared" si="64"/>
        <v>3.5</v>
      </c>
      <c r="CJ580">
        <f t="shared" si="65"/>
        <v>4</v>
      </c>
      <c r="CK580">
        <f t="shared" si="66"/>
        <v>2</v>
      </c>
      <c r="CL580" s="1">
        <f t="shared" si="67"/>
        <v>5.5</v>
      </c>
      <c r="CM580" s="1">
        <f t="shared" si="68"/>
        <v>5.5</v>
      </c>
      <c r="CO580" t="str">
        <f>IF(H580&gt;Tolerances!$C$5, "High Sat", "Low Sat")</f>
        <v>High Sat</v>
      </c>
      <c r="CP580" t="str">
        <f>IF(CM580&lt;Tolerances!$D$5, "High EL", "Low EL")</f>
        <v>High EL</v>
      </c>
      <c r="CQ580" t="str">
        <f t="shared" si="69"/>
        <v>Loyalist</v>
      </c>
      <c r="CR580" t="b">
        <f>IF(AND(CM580&lt;Tolerances!$D$9,'Respondent data Original'!H4&gt;Tolerances!$C$9),"Enthusiast",IF(AND(CM580&gt;Tolerances!$D$10,'Respondent data Original'!H4&lt;Tolerances!$C$10),"Agitator"))</f>
        <v>0</v>
      </c>
    </row>
    <row r="581" spans="1:96">
      <c r="A581">
        <v>9</v>
      </c>
      <c r="B581" t="s">
        <v>70</v>
      </c>
      <c r="C581">
        <v>4</v>
      </c>
      <c r="D581">
        <v>1</v>
      </c>
      <c r="E581">
        <v>11</v>
      </c>
      <c r="F581">
        <v>1</v>
      </c>
      <c r="G581">
        <v>2</v>
      </c>
      <c r="H581">
        <v>8</v>
      </c>
      <c r="J581">
        <v>8</v>
      </c>
      <c r="L581">
        <v>8</v>
      </c>
      <c r="N581">
        <v>8</v>
      </c>
      <c r="P581">
        <v>6</v>
      </c>
      <c r="Q581">
        <v>1</v>
      </c>
      <c r="R581">
        <v>5</v>
      </c>
      <c r="S581">
        <v>3</v>
      </c>
      <c r="T581">
        <v>3</v>
      </c>
      <c r="U581">
        <v>5</v>
      </c>
      <c r="V581">
        <v>2</v>
      </c>
      <c r="W581">
        <v>4</v>
      </c>
      <c r="X581">
        <v>2</v>
      </c>
      <c r="Y581">
        <v>4</v>
      </c>
      <c r="Z581">
        <v>2</v>
      </c>
      <c r="AA581">
        <v>3</v>
      </c>
      <c r="AB581">
        <v>3</v>
      </c>
      <c r="AC581">
        <v>4</v>
      </c>
      <c r="AD581">
        <v>2</v>
      </c>
      <c r="AE581">
        <v>4</v>
      </c>
      <c r="AF581">
        <v>8</v>
      </c>
      <c r="AG581">
        <v>2</v>
      </c>
      <c r="AI581">
        <v>3</v>
      </c>
      <c r="AJ581">
        <v>4</v>
      </c>
      <c r="AL581">
        <v>3</v>
      </c>
      <c r="AM581">
        <v>3</v>
      </c>
      <c r="AN581">
        <v>3</v>
      </c>
      <c r="AO581">
        <v>3</v>
      </c>
      <c r="AP581">
        <v>2</v>
      </c>
      <c r="AQ581">
        <v>3</v>
      </c>
      <c r="AR581">
        <v>3</v>
      </c>
      <c r="AS581">
        <v>4</v>
      </c>
      <c r="AT581">
        <v>2</v>
      </c>
      <c r="AU581">
        <v>3</v>
      </c>
      <c r="AV581">
        <v>1</v>
      </c>
      <c r="AW581">
        <v>6</v>
      </c>
      <c r="AX581">
        <v>7</v>
      </c>
      <c r="AY581">
        <v>8</v>
      </c>
      <c r="AZ581">
        <v>8</v>
      </c>
      <c r="BA581">
        <v>8</v>
      </c>
      <c r="BB581">
        <v>8</v>
      </c>
      <c r="BC581">
        <v>1</v>
      </c>
      <c r="BD581">
        <v>9</v>
      </c>
      <c r="BE581">
        <v>4</v>
      </c>
      <c r="BF581">
        <v>6</v>
      </c>
      <c r="BG581">
        <v>12</v>
      </c>
      <c r="BH581">
        <v>12</v>
      </c>
      <c r="BI581">
        <v>12</v>
      </c>
      <c r="BJ581">
        <v>12</v>
      </c>
      <c r="BK581">
        <v>2</v>
      </c>
      <c r="BL581">
        <v>5</v>
      </c>
      <c r="BM581">
        <v>4</v>
      </c>
      <c r="BN581">
        <v>3</v>
      </c>
      <c r="BO581">
        <v>6</v>
      </c>
      <c r="BP581">
        <v>4</v>
      </c>
      <c r="BQ581">
        <v>5</v>
      </c>
      <c r="BX581">
        <v>1</v>
      </c>
      <c r="BY581">
        <v>3</v>
      </c>
      <c r="BZ581">
        <v>6</v>
      </c>
      <c r="CF581">
        <v>16</v>
      </c>
      <c r="CH581">
        <f t="shared" si="63"/>
        <v>1</v>
      </c>
      <c r="CI581" s="1">
        <f t="shared" si="64"/>
        <v>3.2777777777777777</v>
      </c>
      <c r="CJ581">
        <f t="shared" si="65"/>
        <v>5</v>
      </c>
      <c r="CK581">
        <f t="shared" si="66"/>
        <v>1</v>
      </c>
      <c r="CL581" s="1">
        <f t="shared" si="67"/>
        <v>4.2777777777777777</v>
      </c>
      <c r="CM581" s="1">
        <f t="shared" si="68"/>
        <v>4.2777777777777777</v>
      </c>
      <c r="CO581" t="str">
        <f>IF(H581&gt;Tolerances!$C$5, "High Sat", "Low Sat")</f>
        <v>High Sat</v>
      </c>
      <c r="CP581" t="str">
        <f>IF(CM581&lt;Tolerances!$D$5, "High EL", "Low EL")</f>
        <v>High EL</v>
      </c>
      <c r="CQ581" t="str">
        <f t="shared" si="69"/>
        <v>Loyalist</v>
      </c>
      <c r="CR581" t="b">
        <f>IF(AND(CM581&lt;Tolerances!$D$9,'Respondent data Original'!H5&gt;Tolerances!$C$9),"Enthusiast",IF(AND(CM581&gt;Tolerances!$D$10,'Respondent data Original'!H5&lt;Tolerances!$C$10),"Agitator"))</f>
        <v>0</v>
      </c>
    </row>
    <row r="582" spans="1:96">
      <c r="A582">
        <v>12</v>
      </c>
      <c r="B582" t="s">
        <v>70</v>
      </c>
      <c r="C582">
        <v>2</v>
      </c>
      <c r="D582">
        <v>1</v>
      </c>
      <c r="E582">
        <v>11</v>
      </c>
      <c r="F582">
        <v>2</v>
      </c>
      <c r="G582">
        <v>3</v>
      </c>
      <c r="H582">
        <v>10</v>
      </c>
      <c r="J582">
        <v>9</v>
      </c>
      <c r="L582">
        <v>9</v>
      </c>
      <c r="N582">
        <v>8</v>
      </c>
      <c r="P582">
        <v>4</v>
      </c>
      <c r="Q582">
        <v>2</v>
      </c>
      <c r="R582">
        <v>3</v>
      </c>
      <c r="S582">
        <v>2</v>
      </c>
      <c r="T582">
        <v>2</v>
      </c>
      <c r="U582">
        <v>1</v>
      </c>
      <c r="V582">
        <v>2</v>
      </c>
      <c r="W582">
        <v>3</v>
      </c>
      <c r="X582">
        <v>1</v>
      </c>
      <c r="Y582">
        <v>3</v>
      </c>
      <c r="Z582">
        <v>3</v>
      </c>
      <c r="AA582">
        <v>2</v>
      </c>
      <c r="AB582">
        <v>2</v>
      </c>
      <c r="AC582">
        <v>2</v>
      </c>
      <c r="AD582">
        <v>3</v>
      </c>
      <c r="AE582">
        <v>2</v>
      </c>
      <c r="AF582">
        <v>1</v>
      </c>
      <c r="AG582">
        <v>3</v>
      </c>
      <c r="AH582">
        <v>2</v>
      </c>
      <c r="AI582">
        <v>2</v>
      </c>
      <c r="AJ582">
        <v>2</v>
      </c>
      <c r="AK582">
        <v>3</v>
      </c>
      <c r="AL582">
        <v>2</v>
      </c>
      <c r="AM582">
        <v>2</v>
      </c>
      <c r="AN582">
        <v>3</v>
      </c>
      <c r="AO582">
        <v>3</v>
      </c>
      <c r="AP582">
        <v>2</v>
      </c>
      <c r="AQ582">
        <v>2</v>
      </c>
      <c r="AR582">
        <v>2</v>
      </c>
      <c r="AS582">
        <v>2</v>
      </c>
      <c r="AT582">
        <v>3</v>
      </c>
      <c r="AU582">
        <v>3</v>
      </c>
      <c r="AV582">
        <v>1</v>
      </c>
      <c r="AW582">
        <v>6</v>
      </c>
      <c r="AX582">
        <v>8</v>
      </c>
      <c r="AY582">
        <v>7</v>
      </c>
      <c r="AZ582">
        <v>6</v>
      </c>
      <c r="BA582">
        <v>9</v>
      </c>
      <c r="BB582">
        <v>1</v>
      </c>
      <c r="BC582">
        <v>6</v>
      </c>
      <c r="BD582">
        <v>10</v>
      </c>
      <c r="BE582">
        <v>1</v>
      </c>
      <c r="BF582">
        <v>3</v>
      </c>
      <c r="BG582">
        <v>3</v>
      </c>
      <c r="BH582">
        <v>9</v>
      </c>
      <c r="BI582">
        <v>5</v>
      </c>
      <c r="BJ582">
        <v>7</v>
      </c>
      <c r="BK582">
        <v>4</v>
      </c>
      <c r="BL582">
        <v>5</v>
      </c>
      <c r="BM582">
        <v>4</v>
      </c>
      <c r="BN582">
        <v>3</v>
      </c>
      <c r="BO582">
        <v>2</v>
      </c>
      <c r="BP582">
        <v>7</v>
      </c>
      <c r="BQ582">
        <v>1</v>
      </c>
      <c r="BR582">
        <v>3</v>
      </c>
      <c r="BX582">
        <v>2</v>
      </c>
      <c r="CF582">
        <v>15</v>
      </c>
      <c r="CH582">
        <f t="shared" si="63"/>
        <v>2</v>
      </c>
      <c r="CI582" s="1">
        <f t="shared" si="64"/>
        <v>3</v>
      </c>
      <c r="CJ582">
        <f t="shared" si="65"/>
        <v>5</v>
      </c>
      <c r="CK582">
        <f t="shared" si="66"/>
        <v>1</v>
      </c>
      <c r="CL582" s="1">
        <f t="shared" si="67"/>
        <v>4</v>
      </c>
      <c r="CM582" s="1">
        <f t="shared" si="68"/>
        <v>8</v>
      </c>
      <c r="CO582" t="str">
        <f>IF(H582&gt;Tolerances!$C$5, "High Sat", "Low Sat")</f>
        <v>High Sat</v>
      </c>
      <c r="CP582" t="str">
        <f>IF(CM582&lt;Tolerances!$D$5, "High EL", "Low EL")</f>
        <v>High EL</v>
      </c>
      <c r="CQ582" t="str">
        <f t="shared" si="69"/>
        <v>Loyalist</v>
      </c>
      <c r="CR582" t="b">
        <f>IF(AND(CM582&lt;Tolerances!$D$9,'Respondent data Original'!H8&gt;Tolerances!$C$9),"Enthusiast",IF(AND(CM582&gt;Tolerances!$D$10,'Respondent data Original'!H8&lt;Tolerances!$C$10),"Agitator"))</f>
        <v>0</v>
      </c>
    </row>
    <row r="583" spans="1:96">
      <c r="A583">
        <v>13</v>
      </c>
      <c r="B583" t="s">
        <v>70</v>
      </c>
      <c r="C583">
        <v>3</v>
      </c>
      <c r="D583">
        <v>1</v>
      </c>
      <c r="E583">
        <v>11</v>
      </c>
      <c r="F583">
        <v>1</v>
      </c>
      <c r="G583">
        <v>3</v>
      </c>
      <c r="H583">
        <v>11</v>
      </c>
      <c r="J583">
        <v>11</v>
      </c>
      <c r="L583">
        <v>11</v>
      </c>
      <c r="N583">
        <v>9</v>
      </c>
      <c r="P583">
        <v>6</v>
      </c>
      <c r="Q583">
        <v>1</v>
      </c>
      <c r="S583">
        <v>1</v>
      </c>
      <c r="U583">
        <v>5</v>
      </c>
      <c r="V583">
        <v>2</v>
      </c>
      <c r="W583">
        <v>3</v>
      </c>
      <c r="X583">
        <v>1</v>
      </c>
      <c r="Y583">
        <v>1</v>
      </c>
      <c r="Z583">
        <v>2</v>
      </c>
      <c r="AA583">
        <v>3</v>
      </c>
      <c r="AB583">
        <v>3</v>
      </c>
      <c r="AC583">
        <v>2</v>
      </c>
      <c r="AD583">
        <v>5</v>
      </c>
      <c r="AE583">
        <v>2</v>
      </c>
      <c r="AF583">
        <v>1</v>
      </c>
      <c r="AG583">
        <v>2</v>
      </c>
      <c r="AI583">
        <v>2</v>
      </c>
      <c r="AL583">
        <v>2</v>
      </c>
      <c r="AM583">
        <v>3</v>
      </c>
      <c r="AN583">
        <v>2</v>
      </c>
      <c r="AO583">
        <v>1</v>
      </c>
      <c r="AP583">
        <v>2</v>
      </c>
      <c r="AQ583">
        <v>3</v>
      </c>
      <c r="AR583">
        <v>3</v>
      </c>
      <c r="AS583">
        <v>2</v>
      </c>
      <c r="AU583">
        <v>2</v>
      </c>
      <c r="AV583">
        <v>1</v>
      </c>
      <c r="AW583">
        <v>5</v>
      </c>
      <c r="AX583">
        <v>6</v>
      </c>
      <c r="AY583">
        <v>5</v>
      </c>
      <c r="AZ583">
        <v>6</v>
      </c>
      <c r="BA583">
        <v>6</v>
      </c>
      <c r="BB583">
        <v>2</v>
      </c>
      <c r="BC583">
        <v>11</v>
      </c>
      <c r="BD583">
        <v>9</v>
      </c>
      <c r="BE583">
        <v>1</v>
      </c>
      <c r="BF583">
        <v>12</v>
      </c>
      <c r="BG583">
        <v>12</v>
      </c>
      <c r="BH583">
        <v>4</v>
      </c>
      <c r="BI583">
        <v>12</v>
      </c>
      <c r="BJ583">
        <v>12</v>
      </c>
      <c r="BK583">
        <v>1</v>
      </c>
      <c r="BL583">
        <v>5</v>
      </c>
      <c r="BM583">
        <v>4</v>
      </c>
      <c r="BN583">
        <v>2</v>
      </c>
      <c r="BO583">
        <v>10</v>
      </c>
      <c r="BX583">
        <v>1</v>
      </c>
      <c r="BY583">
        <v>3</v>
      </c>
      <c r="CF583">
        <v>14</v>
      </c>
      <c r="CH583">
        <f t="shared" si="63"/>
        <v>1</v>
      </c>
      <c r="CI583" s="1">
        <f t="shared" si="64"/>
        <v>2.8333333333333335</v>
      </c>
      <c r="CJ583">
        <f t="shared" si="65"/>
        <v>5</v>
      </c>
      <c r="CK583">
        <f t="shared" si="66"/>
        <v>1</v>
      </c>
      <c r="CL583" s="1">
        <f t="shared" si="67"/>
        <v>3.8333333333333335</v>
      </c>
      <c r="CM583" s="1">
        <f t="shared" si="68"/>
        <v>3.8333333333333335</v>
      </c>
      <c r="CO583" t="str">
        <f>IF(H583&gt;Tolerances!$C$5, "High Sat", "Low Sat")</f>
        <v>High Sat</v>
      </c>
      <c r="CP583" t="str">
        <f>IF(CM583&lt;Tolerances!$D$5, "High EL", "Low EL")</f>
        <v>High EL</v>
      </c>
      <c r="CQ583" t="str">
        <f t="shared" si="69"/>
        <v>Loyalist</v>
      </c>
      <c r="CR583" t="str">
        <f>IF(AND(CM583&lt;Tolerances!$D$9,'Respondent data Original'!H9&gt;Tolerances!$C$9),"Enthusiast",IF(AND(CM583&gt;Tolerances!$D$10,'Respondent data Original'!H9&lt;Tolerances!$C$10),"Agitator"))</f>
        <v>Enthusiast</v>
      </c>
    </row>
    <row r="584" spans="1:96">
      <c r="A584">
        <v>19</v>
      </c>
      <c r="B584" t="s">
        <v>70</v>
      </c>
      <c r="C584">
        <v>5</v>
      </c>
      <c r="D584">
        <v>2</v>
      </c>
      <c r="E584">
        <v>11</v>
      </c>
      <c r="F584">
        <v>1</v>
      </c>
      <c r="G584">
        <v>1</v>
      </c>
      <c r="H584">
        <v>6</v>
      </c>
      <c r="J584">
        <v>6</v>
      </c>
      <c r="L584">
        <v>6</v>
      </c>
      <c r="N584">
        <v>6</v>
      </c>
      <c r="P584">
        <v>5</v>
      </c>
      <c r="Q584">
        <v>1</v>
      </c>
      <c r="R584">
        <v>3</v>
      </c>
      <c r="S584">
        <v>1</v>
      </c>
      <c r="T584">
        <v>2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5</v>
      </c>
      <c r="AE584">
        <v>1</v>
      </c>
      <c r="AF584">
        <v>1</v>
      </c>
      <c r="AG584">
        <v>4</v>
      </c>
      <c r="AH584">
        <v>4</v>
      </c>
      <c r="AI584">
        <v>4</v>
      </c>
      <c r="AJ584">
        <v>4</v>
      </c>
      <c r="AK584">
        <v>4</v>
      </c>
      <c r="AL584">
        <v>4</v>
      </c>
      <c r="AM584">
        <v>4</v>
      </c>
      <c r="AN584">
        <v>5</v>
      </c>
      <c r="AO584">
        <v>4</v>
      </c>
      <c r="AP584">
        <v>5</v>
      </c>
      <c r="AQ584">
        <v>4</v>
      </c>
      <c r="AR584">
        <v>4</v>
      </c>
      <c r="AS584">
        <v>4</v>
      </c>
      <c r="AU584">
        <v>4</v>
      </c>
      <c r="AV584">
        <v>3</v>
      </c>
      <c r="AW584">
        <v>10</v>
      </c>
      <c r="AX584">
        <v>9</v>
      </c>
      <c r="AY584">
        <v>11</v>
      </c>
      <c r="AZ584">
        <v>9</v>
      </c>
      <c r="BA584">
        <v>11</v>
      </c>
      <c r="BB584">
        <v>6</v>
      </c>
      <c r="BC584">
        <v>1</v>
      </c>
      <c r="BD584">
        <v>11</v>
      </c>
      <c r="BE584">
        <v>1</v>
      </c>
      <c r="BF584">
        <v>11</v>
      </c>
      <c r="BG584">
        <v>7</v>
      </c>
      <c r="BH584">
        <v>12</v>
      </c>
      <c r="BI584">
        <v>12</v>
      </c>
      <c r="BJ584">
        <v>12</v>
      </c>
      <c r="BK584">
        <v>5</v>
      </c>
      <c r="BL584">
        <v>1</v>
      </c>
      <c r="BO584">
        <v>9</v>
      </c>
      <c r="BX584">
        <v>3</v>
      </c>
      <c r="CF584">
        <v>21</v>
      </c>
      <c r="CH584">
        <f t="shared" si="63"/>
        <v>3</v>
      </c>
      <c r="CI584" s="1">
        <f t="shared" si="64"/>
        <v>3.8333333333333335</v>
      </c>
      <c r="CJ584">
        <f t="shared" si="65"/>
        <v>1</v>
      </c>
      <c r="CK584">
        <f t="shared" si="66"/>
        <v>5</v>
      </c>
      <c r="CL584" s="1">
        <f t="shared" si="67"/>
        <v>8.8333333333333339</v>
      </c>
      <c r="CM584" s="1">
        <f t="shared" si="68"/>
        <v>26.5</v>
      </c>
      <c r="CO584" t="str">
        <f>IF(H584&gt;Tolerances!$C$5, "High Sat", "Low Sat")</f>
        <v>Low Sat</v>
      </c>
      <c r="CP584" t="str">
        <f>IF(CM584&lt;Tolerances!$D$5, "High EL", "Low EL")</f>
        <v>Low EL</v>
      </c>
      <c r="CQ584" t="str">
        <f t="shared" si="69"/>
        <v>Defector</v>
      </c>
      <c r="CR584" t="b">
        <f>IF(AND(CM584&lt;Tolerances!$D$9,'Respondent data Original'!H13&gt;Tolerances!$C$9),"Enthusiast",IF(AND(CM584&gt;Tolerances!$D$10,'Respondent data Original'!H13&lt;Tolerances!$C$10),"Agitator"))</f>
        <v>0</v>
      </c>
    </row>
    <row r="585" spans="1:96">
      <c r="A585">
        <v>38</v>
      </c>
      <c r="B585" t="s">
        <v>70</v>
      </c>
      <c r="C585">
        <v>2</v>
      </c>
      <c r="D585">
        <v>2</v>
      </c>
      <c r="E585">
        <v>11</v>
      </c>
      <c r="F585">
        <v>1</v>
      </c>
      <c r="G585">
        <v>3</v>
      </c>
      <c r="H585">
        <v>6</v>
      </c>
      <c r="J585">
        <v>6</v>
      </c>
      <c r="L585">
        <v>7</v>
      </c>
      <c r="N585">
        <v>6</v>
      </c>
      <c r="P585">
        <v>6</v>
      </c>
      <c r="Q585">
        <v>1</v>
      </c>
      <c r="R585">
        <v>2</v>
      </c>
      <c r="S585">
        <v>1</v>
      </c>
      <c r="T585">
        <v>1</v>
      </c>
      <c r="U585">
        <v>2</v>
      </c>
      <c r="V585">
        <v>1</v>
      </c>
      <c r="W585">
        <v>4</v>
      </c>
      <c r="X585">
        <v>1</v>
      </c>
      <c r="Y585">
        <v>3</v>
      </c>
      <c r="Z585">
        <v>4</v>
      </c>
      <c r="AA585">
        <v>1</v>
      </c>
      <c r="AB585">
        <v>2</v>
      </c>
      <c r="AC585">
        <v>3</v>
      </c>
      <c r="AD585">
        <v>3</v>
      </c>
      <c r="AE585">
        <v>5</v>
      </c>
      <c r="AF585">
        <v>9</v>
      </c>
      <c r="AG585">
        <v>2</v>
      </c>
      <c r="AH585">
        <v>2</v>
      </c>
      <c r="AI585">
        <v>2</v>
      </c>
      <c r="AJ585">
        <v>2</v>
      </c>
      <c r="AK585">
        <v>2</v>
      </c>
      <c r="AL585">
        <v>5</v>
      </c>
      <c r="AM585">
        <v>3</v>
      </c>
      <c r="AN585">
        <v>2</v>
      </c>
      <c r="AO585">
        <v>1</v>
      </c>
      <c r="AP585">
        <v>2</v>
      </c>
      <c r="AQ585">
        <v>3</v>
      </c>
      <c r="AR585">
        <v>3</v>
      </c>
      <c r="AS585">
        <v>3</v>
      </c>
      <c r="AT585">
        <v>3</v>
      </c>
      <c r="AU585">
        <v>3</v>
      </c>
      <c r="AV585">
        <v>1</v>
      </c>
      <c r="AW585">
        <v>9</v>
      </c>
      <c r="AX585">
        <v>11</v>
      </c>
      <c r="AY585">
        <v>9</v>
      </c>
      <c r="AZ585">
        <v>9</v>
      </c>
      <c r="BA585">
        <v>9</v>
      </c>
      <c r="BB585">
        <v>8</v>
      </c>
      <c r="BC585">
        <v>6</v>
      </c>
      <c r="BD585">
        <v>10</v>
      </c>
      <c r="BE585">
        <v>11</v>
      </c>
      <c r="BF585">
        <v>11</v>
      </c>
      <c r="BG585">
        <v>12</v>
      </c>
      <c r="BH585">
        <v>5</v>
      </c>
      <c r="BI585">
        <v>12</v>
      </c>
      <c r="BJ585">
        <v>12</v>
      </c>
      <c r="BK585">
        <v>2</v>
      </c>
      <c r="BL585">
        <v>3</v>
      </c>
      <c r="BM585">
        <v>2</v>
      </c>
      <c r="BN585">
        <v>2</v>
      </c>
      <c r="BO585">
        <v>2</v>
      </c>
      <c r="BP585">
        <v>6</v>
      </c>
      <c r="BQ585">
        <v>5</v>
      </c>
      <c r="BR585">
        <v>3</v>
      </c>
      <c r="BS585">
        <v>7</v>
      </c>
      <c r="BT585">
        <v>1</v>
      </c>
      <c r="BU585">
        <v>4</v>
      </c>
      <c r="BV585">
        <v>9</v>
      </c>
      <c r="BX585">
        <v>2</v>
      </c>
      <c r="CF585">
        <v>13</v>
      </c>
      <c r="CH585">
        <f t="shared" si="63"/>
        <v>2</v>
      </c>
      <c r="CI585" s="1">
        <f t="shared" si="64"/>
        <v>4.5555555555555554</v>
      </c>
      <c r="CJ585">
        <f t="shared" si="65"/>
        <v>3</v>
      </c>
      <c r="CK585">
        <f t="shared" si="66"/>
        <v>3</v>
      </c>
      <c r="CL585" s="1">
        <f t="shared" si="67"/>
        <v>7.5555555555555554</v>
      </c>
      <c r="CM585" s="1">
        <f t="shared" si="68"/>
        <v>15.111111111111111</v>
      </c>
      <c r="CO585" t="str">
        <f>IF(H585&gt;Tolerances!$C$5, "High Sat", "Low Sat")</f>
        <v>Low Sat</v>
      </c>
      <c r="CP585" t="str">
        <f>IF(CM585&lt;Tolerances!$D$5, "High EL", "Low EL")</f>
        <v>Low EL</v>
      </c>
      <c r="CQ585" t="str">
        <f t="shared" si="69"/>
        <v>Defector</v>
      </c>
      <c r="CR585" t="b">
        <f>IF(AND(CM585&lt;Tolerances!$D$9,'Respondent data Original'!H32&gt;Tolerances!$C$9),"Enthusiast",IF(AND(CM585&gt;Tolerances!$D$10,'Respondent data Original'!H32&lt;Tolerances!$C$10),"Agitator"))</f>
        <v>0</v>
      </c>
    </row>
    <row r="586" spans="1:96">
      <c r="A586">
        <v>48</v>
      </c>
      <c r="B586" t="s">
        <v>70</v>
      </c>
      <c r="C586">
        <v>3</v>
      </c>
      <c r="D586">
        <v>1</v>
      </c>
      <c r="E586">
        <v>11</v>
      </c>
      <c r="F586">
        <v>1</v>
      </c>
      <c r="G586">
        <v>4</v>
      </c>
      <c r="H586">
        <v>11</v>
      </c>
      <c r="J586">
        <v>11</v>
      </c>
      <c r="L586">
        <v>11</v>
      </c>
      <c r="N586">
        <v>11</v>
      </c>
      <c r="P586">
        <v>5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6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6</v>
      </c>
      <c r="AX586">
        <v>6</v>
      </c>
      <c r="AY586">
        <v>6</v>
      </c>
      <c r="AZ586">
        <v>6</v>
      </c>
      <c r="BA586">
        <v>6</v>
      </c>
      <c r="BB586">
        <v>6</v>
      </c>
      <c r="BC586">
        <v>6</v>
      </c>
      <c r="BD586">
        <v>6</v>
      </c>
      <c r="BE586">
        <v>6</v>
      </c>
      <c r="BF586">
        <v>12</v>
      </c>
      <c r="BG586">
        <v>12</v>
      </c>
      <c r="BH586">
        <v>12</v>
      </c>
      <c r="BI586">
        <v>12</v>
      </c>
      <c r="BJ586">
        <v>12</v>
      </c>
      <c r="BK586">
        <v>1</v>
      </c>
      <c r="BL586">
        <v>5</v>
      </c>
      <c r="BM586">
        <v>5</v>
      </c>
      <c r="BN586">
        <v>5</v>
      </c>
      <c r="BO586">
        <v>10</v>
      </c>
      <c r="BX586">
        <v>1</v>
      </c>
      <c r="BY586">
        <v>6</v>
      </c>
      <c r="CF586">
        <v>13</v>
      </c>
      <c r="CH586">
        <f t="shared" si="63"/>
        <v>1</v>
      </c>
      <c r="CI586" s="1">
        <f t="shared" si="64"/>
        <v>3</v>
      </c>
      <c r="CJ586">
        <f t="shared" si="65"/>
        <v>5</v>
      </c>
      <c r="CK586">
        <f t="shared" si="66"/>
        <v>1</v>
      </c>
      <c r="CL586" s="1">
        <f t="shared" si="67"/>
        <v>4</v>
      </c>
      <c r="CM586" s="1">
        <f t="shared" si="68"/>
        <v>4</v>
      </c>
      <c r="CO586" t="str">
        <f>IF(H586&gt;Tolerances!$C$5, "High Sat", "Low Sat")</f>
        <v>High Sat</v>
      </c>
      <c r="CP586" t="str">
        <f>IF(CM586&lt;Tolerances!$D$5, "High EL", "Low EL")</f>
        <v>High EL</v>
      </c>
      <c r="CQ586" t="str">
        <f t="shared" si="69"/>
        <v>Loyalist</v>
      </c>
      <c r="CR586" t="str">
        <f>IF(AND(CM586&lt;Tolerances!$D$9,'Respondent data Original'!H42&gt;Tolerances!$C$9),"Enthusiast",IF(AND(CM586&gt;Tolerances!$D$10,'Respondent data Original'!H42&lt;Tolerances!$C$10),"Agitator"))</f>
        <v>Enthusiast</v>
      </c>
    </row>
    <row r="587" spans="1:96">
      <c r="A587">
        <v>57</v>
      </c>
      <c r="B587" t="s">
        <v>70</v>
      </c>
      <c r="C587">
        <v>2</v>
      </c>
      <c r="D587">
        <v>2</v>
      </c>
      <c r="E587">
        <v>11</v>
      </c>
      <c r="F587">
        <v>2</v>
      </c>
      <c r="G587">
        <v>5</v>
      </c>
      <c r="H587">
        <v>8</v>
      </c>
      <c r="J587">
        <v>7</v>
      </c>
      <c r="L587">
        <v>8</v>
      </c>
      <c r="N587">
        <v>8</v>
      </c>
      <c r="P587">
        <v>5</v>
      </c>
      <c r="Q587">
        <v>2</v>
      </c>
      <c r="R587">
        <v>2</v>
      </c>
      <c r="S587">
        <v>2</v>
      </c>
      <c r="T587">
        <v>2</v>
      </c>
      <c r="U587">
        <v>2</v>
      </c>
      <c r="V587">
        <v>2</v>
      </c>
      <c r="W587">
        <v>2</v>
      </c>
      <c r="X587">
        <v>2</v>
      </c>
      <c r="Y587">
        <v>2</v>
      </c>
      <c r="Z587">
        <v>4</v>
      </c>
      <c r="AA587">
        <v>2</v>
      </c>
      <c r="AB587">
        <v>2</v>
      </c>
      <c r="AC587">
        <v>2</v>
      </c>
      <c r="AD587">
        <v>2</v>
      </c>
      <c r="AE587">
        <v>2</v>
      </c>
      <c r="AF587">
        <v>7</v>
      </c>
      <c r="AG587">
        <v>2</v>
      </c>
      <c r="AH587">
        <v>2</v>
      </c>
      <c r="AI587">
        <v>3</v>
      </c>
      <c r="AJ587">
        <v>3</v>
      </c>
      <c r="AK587">
        <v>2</v>
      </c>
      <c r="AL587">
        <v>2</v>
      </c>
      <c r="AM587">
        <v>3</v>
      </c>
      <c r="AN587">
        <v>3</v>
      </c>
      <c r="AO587">
        <v>3</v>
      </c>
      <c r="AP587">
        <v>3</v>
      </c>
      <c r="AQ587">
        <v>2</v>
      </c>
      <c r="AR587">
        <v>3</v>
      </c>
      <c r="AS587">
        <v>3</v>
      </c>
      <c r="AT587">
        <v>3</v>
      </c>
      <c r="AU587">
        <v>3</v>
      </c>
      <c r="AV587">
        <v>1</v>
      </c>
      <c r="AW587">
        <v>2</v>
      </c>
      <c r="AX587">
        <v>2</v>
      </c>
      <c r="AY587">
        <v>2</v>
      </c>
      <c r="AZ587">
        <v>1</v>
      </c>
      <c r="BA587">
        <v>2</v>
      </c>
      <c r="BB587">
        <v>2</v>
      </c>
      <c r="BC587">
        <v>2</v>
      </c>
      <c r="BD587">
        <v>2</v>
      </c>
      <c r="BE587">
        <v>2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4</v>
      </c>
      <c r="BL587">
        <v>2</v>
      </c>
      <c r="BM587">
        <v>2</v>
      </c>
      <c r="BN587">
        <v>2</v>
      </c>
      <c r="BO587">
        <v>3</v>
      </c>
      <c r="BX587">
        <v>2</v>
      </c>
      <c r="CF587">
        <v>12</v>
      </c>
      <c r="CH587">
        <f t="shared" si="63"/>
        <v>2</v>
      </c>
      <c r="CI587" s="1">
        <f t="shared" si="64"/>
        <v>0.94444444444444442</v>
      </c>
      <c r="CJ587">
        <f t="shared" si="65"/>
        <v>2</v>
      </c>
      <c r="CK587">
        <f t="shared" si="66"/>
        <v>4</v>
      </c>
      <c r="CL587" s="1">
        <f t="shared" si="67"/>
        <v>4.9444444444444446</v>
      </c>
      <c r="CM587" s="1">
        <f t="shared" si="68"/>
        <v>9.8888888888888893</v>
      </c>
      <c r="CO587" t="str">
        <f>IF(H587&gt;Tolerances!$C$5, "High Sat", "Low Sat")</f>
        <v>High Sat</v>
      </c>
      <c r="CP587" t="str">
        <f>IF(CM587&lt;Tolerances!$D$5, "High EL", "Low EL")</f>
        <v>High EL</v>
      </c>
      <c r="CQ587" t="str">
        <f t="shared" si="69"/>
        <v>Loyalist</v>
      </c>
      <c r="CR587" t="b">
        <f>IF(AND(CM587&lt;Tolerances!$D$9,'Respondent data Original'!H51&gt;Tolerances!$C$9),"Enthusiast",IF(AND(CM587&gt;Tolerances!$D$10,'Respondent data Original'!H51&lt;Tolerances!$C$10),"Agitator"))</f>
        <v>0</v>
      </c>
    </row>
    <row r="588" spans="1:96">
      <c r="A588">
        <v>58</v>
      </c>
      <c r="B588" t="s">
        <v>70</v>
      </c>
      <c r="C588">
        <v>3</v>
      </c>
      <c r="D588">
        <v>2</v>
      </c>
      <c r="E588">
        <v>11</v>
      </c>
      <c r="F588">
        <v>1</v>
      </c>
      <c r="G588">
        <v>2</v>
      </c>
      <c r="H588">
        <v>10</v>
      </c>
      <c r="J588">
        <v>10</v>
      </c>
      <c r="L588">
        <v>10</v>
      </c>
      <c r="N588">
        <v>10</v>
      </c>
      <c r="P588">
        <v>6</v>
      </c>
      <c r="Q588">
        <v>1</v>
      </c>
      <c r="R588">
        <v>3</v>
      </c>
      <c r="S588">
        <v>1</v>
      </c>
      <c r="T588">
        <v>1</v>
      </c>
      <c r="U588">
        <v>1</v>
      </c>
      <c r="V588">
        <v>1</v>
      </c>
      <c r="W588">
        <v>2</v>
      </c>
      <c r="X588">
        <v>1</v>
      </c>
      <c r="Y588">
        <v>1</v>
      </c>
      <c r="Z588">
        <v>2</v>
      </c>
      <c r="AA588">
        <v>1</v>
      </c>
      <c r="AB588">
        <v>2</v>
      </c>
      <c r="AC588">
        <v>1</v>
      </c>
      <c r="AD588">
        <v>1</v>
      </c>
      <c r="AE588">
        <v>1</v>
      </c>
      <c r="AF588">
        <v>7</v>
      </c>
      <c r="AG588">
        <v>1</v>
      </c>
      <c r="AI588">
        <v>1</v>
      </c>
      <c r="AJ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2</v>
      </c>
      <c r="AU588">
        <v>1</v>
      </c>
      <c r="AV588">
        <v>1</v>
      </c>
      <c r="AW588">
        <v>6</v>
      </c>
      <c r="AX588">
        <v>8</v>
      </c>
      <c r="AY588">
        <v>8</v>
      </c>
      <c r="AZ588">
        <v>7</v>
      </c>
      <c r="BA588">
        <v>8</v>
      </c>
      <c r="BB588">
        <v>6</v>
      </c>
      <c r="BC588">
        <v>6</v>
      </c>
      <c r="BD588">
        <v>9</v>
      </c>
      <c r="BE588">
        <v>5</v>
      </c>
      <c r="BF588">
        <v>2</v>
      </c>
      <c r="BG588">
        <v>12</v>
      </c>
      <c r="BH588">
        <v>2</v>
      </c>
      <c r="BI588">
        <v>12</v>
      </c>
      <c r="BJ588">
        <v>12</v>
      </c>
      <c r="BK588">
        <v>2</v>
      </c>
      <c r="BL588">
        <v>5</v>
      </c>
      <c r="BM588">
        <v>4</v>
      </c>
      <c r="BN588">
        <v>3</v>
      </c>
      <c r="BO588">
        <v>2</v>
      </c>
      <c r="BP588">
        <v>7</v>
      </c>
      <c r="BQ588">
        <v>4</v>
      </c>
      <c r="BR588">
        <v>5</v>
      </c>
      <c r="BS588">
        <v>6</v>
      </c>
      <c r="BX588">
        <v>1</v>
      </c>
      <c r="BY588">
        <v>4</v>
      </c>
      <c r="BZ588">
        <v>1</v>
      </c>
      <c r="CA588">
        <v>6</v>
      </c>
      <c r="CB588">
        <v>3</v>
      </c>
      <c r="CC588">
        <v>5</v>
      </c>
      <c r="CF588">
        <v>14</v>
      </c>
      <c r="CH588">
        <f t="shared" si="63"/>
        <v>1</v>
      </c>
      <c r="CI588" s="1">
        <f t="shared" si="64"/>
        <v>3.5</v>
      </c>
      <c r="CJ588">
        <f t="shared" si="65"/>
        <v>5</v>
      </c>
      <c r="CK588">
        <f t="shared" si="66"/>
        <v>1</v>
      </c>
      <c r="CL588" s="1">
        <f t="shared" si="67"/>
        <v>4.5</v>
      </c>
      <c r="CM588" s="1">
        <f t="shared" si="68"/>
        <v>4.5</v>
      </c>
      <c r="CO588" t="str">
        <f>IF(H588&gt;Tolerances!$C$5, "High Sat", "Low Sat")</f>
        <v>High Sat</v>
      </c>
      <c r="CP588" t="str">
        <f>IF(CM588&lt;Tolerances!$D$5, "High EL", "Low EL")</f>
        <v>High EL</v>
      </c>
      <c r="CQ588" t="str">
        <f t="shared" si="69"/>
        <v>Loyalist</v>
      </c>
      <c r="CR588" t="str">
        <f>IF(AND(CM588&lt;Tolerances!$D$9,'Respondent data Original'!H52&gt;Tolerances!$C$9),"Enthusiast",IF(AND(CM588&gt;Tolerances!$D$10,'Respondent data Original'!H52&lt;Tolerances!$C$10),"Agitator"))</f>
        <v>Enthusiast</v>
      </c>
    </row>
    <row r="589" spans="1:96">
      <c r="A589">
        <v>60</v>
      </c>
      <c r="B589" t="s">
        <v>70</v>
      </c>
      <c r="C589">
        <v>2</v>
      </c>
      <c r="D589">
        <v>2</v>
      </c>
      <c r="E589">
        <v>11</v>
      </c>
      <c r="F589">
        <v>1</v>
      </c>
      <c r="G589">
        <v>3</v>
      </c>
      <c r="H589">
        <v>11</v>
      </c>
      <c r="J589">
        <v>11</v>
      </c>
      <c r="L589">
        <v>11</v>
      </c>
      <c r="N589">
        <v>8</v>
      </c>
      <c r="P589">
        <v>6</v>
      </c>
      <c r="Q589">
        <v>1</v>
      </c>
      <c r="R589">
        <v>1</v>
      </c>
      <c r="S589">
        <v>1</v>
      </c>
      <c r="T589">
        <v>3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9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3</v>
      </c>
      <c r="AX589">
        <v>3</v>
      </c>
      <c r="AY589">
        <v>1</v>
      </c>
      <c r="AZ589">
        <v>8</v>
      </c>
      <c r="BA589">
        <v>5</v>
      </c>
      <c r="BB589">
        <v>4</v>
      </c>
      <c r="BC589">
        <v>6</v>
      </c>
      <c r="BD589">
        <v>7</v>
      </c>
      <c r="BE589">
        <v>5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4</v>
      </c>
      <c r="BL589">
        <v>3</v>
      </c>
      <c r="BM589">
        <v>2</v>
      </c>
      <c r="BN589">
        <v>3</v>
      </c>
      <c r="BO589">
        <v>6</v>
      </c>
      <c r="BP589">
        <v>2</v>
      </c>
      <c r="BQ589">
        <v>4</v>
      </c>
      <c r="BR589">
        <v>3</v>
      </c>
      <c r="BS589">
        <v>5</v>
      </c>
      <c r="BX589">
        <v>1</v>
      </c>
      <c r="BY589">
        <v>5</v>
      </c>
      <c r="CF589">
        <v>21</v>
      </c>
      <c r="CH589">
        <f t="shared" si="63"/>
        <v>1</v>
      </c>
      <c r="CI589" s="1">
        <f t="shared" si="64"/>
        <v>2.3333333333333335</v>
      </c>
      <c r="CJ589">
        <f t="shared" si="65"/>
        <v>3</v>
      </c>
      <c r="CK589">
        <f t="shared" si="66"/>
        <v>3</v>
      </c>
      <c r="CL589" s="1">
        <f t="shared" si="67"/>
        <v>5.3333333333333339</v>
      </c>
      <c r="CM589" s="1">
        <f t="shared" si="68"/>
        <v>5.3333333333333339</v>
      </c>
      <c r="CO589" t="str">
        <f>IF(H589&gt;Tolerances!$C$5, "High Sat", "Low Sat")</f>
        <v>High Sat</v>
      </c>
      <c r="CP589" t="str">
        <f>IF(CM589&lt;Tolerances!$D$5, "High EL", "Low EL")</f>
        <v>High EL</v>
      </c>
      <c r="CQ589" t="str">
        <f t="shared" si="69"/>
        <v>Loyalist</v>
      </c>
      <c r="CR589" t="b">
        <f>IF(AND(CM589&lt;Tolerances!$D$9,'Respondent data Original'!H54&gt;Tolerances!$C$9),"Enthusiast",IF(AND(CM589&gt;Tolerances!$D$10,'Respondent data Original'!H54&lt;Tolerances!$C$10),"Agitator"))</f>
        <v>0</v>
      </c>
    </row>
    <row r="590" spans="1:96">
      <c r="A590">
        <v>61</v>
      </c>
      <c r="B590" t="s">
        <v>70</v>
      </c>
      <c r="C590">
        <v>1</v>
      </c>
      <c r="D590">
        <v>2</v>
      </c>
      <c r="E590">
        <v>11</v>
      </c>
      <c r="F590">
        <v>1</v>
      </c>
      <c r="G590">
        <v>2</v>
      </c>
      <c r="H590">
        <v>11</v>
      </c>
      <c r="J590">
        <v>11</v>
      </c>
      <c r="L590">
        <v>11</v>
      </c>
      <c r="N590">
        <v>8</v>
      </c>
      <c r="P590">
        <v>6</v>
      </c>
      <c r="Q590">
        <v>2</v>
      </c>
      <c r="S590">
        <v>2</v>
      </c>
      <c r="T590">
        <v>3</v>
      </c>
      <c r="U590">
        <v>2</v>
      </c>
      <c r="V590">
        <v>1</v>
      </c>
      <c r="W590">
        <v>4</v>
      </c>
      <c r="X590">
        <v>1</v>
      </c>
      <c r="Y590">
        <v>1</v>
      </c>
      <c r="Z590">
        <v>4</v>
      </c>
      <c r="AA590">
        <v>1</v>
      </c>
      <c r="AB590">
        <v>3</v>
      </c>
      <c r="AC590">
        <v>4</v>
      </c>
      <c r="AD590">
        <v>5</v>
      </c>
      <c r="AE590">
        <v>4</v>
      </c>
      <c r="AF590">
        <v>9</v>
      </c>
      <c r="AG590">
        <v>2</v>
      </c>
      <c r="AI590">
        <v>2</v>
      </c>
      <c r="AJ590">
        <v>2</v>
      </c>
      <c r="AK590">
        <v>2</v>
      </c>
      <c r="AL590">
        <v>2</v>
      </c>
      <c r="AM590">
        <v>3</v>
      </c>
      <c r="AN590">
        <v>1</v>
      </c>
      <c r="AO590">
        <v>2</v>
      </c>
      <c r="AP590">
        <v>2</v>
      </c>
      <c r="AQ590">
        <v>1</v>
      </c>
      <c r="AR590">
        <v>2</v>
      </c>
      <c r="AS590">
        <v>3</v>
      </c>
      <c r="AT590">
        <v>2</v>
      </c>
      <c r="AU590">
        <v>3</v>
      </c>
      <c r="AV590">
        <v>1</v>
      </c>
      <c r="AW590">
        <v>6</v>
      </c>
      <c r="AX590">
        <v>7</v>
      </c>
      <c r="AY590">
        <v>7</v>
      </c>
      <c r="AZ590">
        <v>8</v>
      </c>
      <c r="BA590">
        <v>6</v>
      </c>
      <c r="BB590">
        <v>3</v>
      </c>
      <c r="BC590">
        <v>3</v>
      </c>
      <c r="BD590">
        <v>10</v>
      </c>
      <c r="BE590">
        <v>1</v>
      </c>
      <c r="BF590">
        <v>12</v>
      </c>
      <c r="BG590">
        <v>4</v>
      </c>
      <c r="BH590">
        <v>4</v>
      </c>
      <c r="BI590">
        <v>3</v>
      </c>
      <c r="BJ590">
        <v>4</v>
      </c>
      <c r="BK590">
        <v>2</v>
      </c>
      <c r="BN590">
        <v>5</v>
      </c>
      <c r="BO590">
        <v>10</v>
      </c>
      <c r="BX590">
        <v>1</v>
      </c>
      <c r="BY590">
        <v>1</v>
      </c>
      <c r="BZ590">
        <v>3</v>
      </c>
      <c r="CA590">
        <v>6</v>
      </c>
      <c r="CF590">
        <v>11</v>
      </c>
      <c r="CH590">
        <f t="shared" si="63"/>
        <v>1</v>
      </c>
      <c r="CI590" s="1">
        <f t="shared" si="64"/>
        <v>2.8333333333333335</v>
      </c>
      <c r="CJ590">
        <f t="shared" si="65"/>
        <v>0</v>
      </c>
      <c r="CK590">
        <f t="shared" si="66"/>
        <v>5</v>
      </c>
      <c r="CL590" s="1">
        <f t="shared" si="67"/>
        <v>7.8333333333333339</v>
      </c>
      <c r="CM590" s="1">
        <f t="shared" si="68"/>
        <v>7.8333333333333339</v>
      </c>
      <c r="CO590" t="str">
        <f>IF(H590&gt;Tolerances!$C$5, "High Sat", "Low Sat")</f>
        <v>High Sat</v>
      </c>
      <c r="CP590" t="str">
        <f>IF(CM590&lt;Tolerances!$D$5, "High EL", "Low EL")</f>
        <v>High EL</v>
      </c>
      <c r="CQ590" t="str">
        <f t="shared" si="69"/>
        <v>Loyalist</v>
      </c>
      <c r="CR590" t="b">
        <f>IF(AND(CM590&lt;Tolerances!$D$9,'Respondent data Original'!H55&gt;Tolerances!$C$9),"Enthusiast",IF(AND(CM590&gt;Tolerances!$D$10,'Respondent data Original'!H55&lt;Tolerances!$C$10),"Agitator"))</f>
        <v>0</v>
      </c>
    </row>
    <row r="591" spans="1:96">
      <c r="A591">
        <v>71</v>
      </c>
      <c r="B591" t="s">
        <v>70</v>
      </c>
      <c r="C591">
        <v>4</v>
      </c>
      <c r="D591">
        <v>1</v>
      </c>
      <c r="E591">
        <v>11</v>
      </c>
      <c r="F591">
        <v>2</v>
      </c>
      <c r="G591">
        <v>5</v>
      </c>
      <c r="H591">
        <v>10</v>
      </c>
      <c r="J591">
        <v>11</v>
      </c>
      <c r="L591">
        <v>10</v>
      </c>
      <c r="N591">
        <v>11</v>
      </c>
      <c r="P591">
        <v>6</v>
      </c>
      <c r="Q591">
        <v>5</v>
      </c>
      <c r="R591">
        <v>3</v>
      </c>
      <c r="S591">
        <v>2</v>
      </c>
      <c r="T591">
        <v>1</v>
      </c>
      <c r="U591">
        <v>2</v>
      </c>
      <c r="W591">
        <v>3</v>
      </c>
      <c r="X591">
        <v>5</v>
      </c>
      <c r="Y591">
        <v>5</v>
      </c>
      <c r="Z591">
        <v>2</v>
      </c>
      <c r="AA591">
        <v>5</v>
      </c>
      <c r="AC591">
        <v>2</v>
      </c>
      <c r="AD591">
        <v>5</v>
      </c>
      <c r="AE591">
        <v>5</v>
      </c>
      <c r="AF591">
        <v>11</v>
      </c>
      <c r="AG591">
        <v>1</v>
      </c>
      <c r="AH591">
        <v>2</v>
      </c>
      <c r="AI591">
        <v>1</v>
      </c>
      <c r="AJ591">
        <v>2</v>
      </c>
      <c r="AK591">
        <v>1</v>
      </c>
      <c r="AL591">
        <v>2</v>
      </c>
      <c r="AM591">
        <v>2</v>
      </c>
      <c r="AN591">
        <v>1</v>
      </c>
      <c r="AO591">
        <v>1</v>
      </c>
      <c r="AP591">
        <v>2</v>
      </c>
      <c r="AQ591">
        <v>1</v>
      </c>
      <c r="AR591">
        <v>1</v>
      </c>
      <c r="AS591">
        <v>1</v>
      </c>
      <c r="AT591">
        <v>1</v>
      </c>
      <c r="AU591">
        <v>2</v>
      </c>
      <c r="AV591">
        <v>1</v>
      </c>
      <c r="AW591">
        <v>5</v>
      </c>
      <c r="AX591">
        <v>2</v>
      </c>
      <c r="AY591">
        <v>3</v>
      </c>
      <c r="AZ591">
        <v>5</v>
      </c>
      <c r="BA591">
        <v>1</v>
      </c>
      <c r="BB591">
        <v>1</v>
      </c>
      <c r="BC591">
        <v>3</v>
      </c>
      <c r="BD591">
        <v>5</v>
      </c>
      <c r="BE591">
        <v>4</v>
      </c>
      <c r="BF591">
        <v>1</v>
      </c>
      <c r="BG591">
        <v>1</v>
      </c>
      <c r="BH591">
        <v>1</v>
      </c>
      <c r="BI591">
        <v>12</v>
      </c>
      <c r="BJ591">
        <v>12</v>
      </c>
      <c r="BK591">
        <v>1</v>
      </c>
      <c r="BL591">
        <v>1</v>
      </c>
      <c r="BM591">
        <v>2</v>
      </c>
      <c r="BN591">
        <v>2</v>
      </c>
      <c r="BO591">
        <v>8</v>
      </c>
      <c r="BP591">
        <v>2</v>
      </c>
      <c r="BQ591">
        <v>4</v>
      </c>
      <c r="BR591">
        <v>5</v>
      </c>
      <c r="BS591">
        <v>3</v>
      </c>
      <c r="BT591">
        <v>6</v>
      </c>
      <c r="BU591">
        <v>7</v>
      </c>
      <c r="BX591">
        <v>2</v>
      </c>
      <c r="CF591">
        <v>17</v>
      </c>
      <c r="CH591">
        <f t="shared" si="63"/>
        <v>2</v>
      </c>
      <c r="CI591" s="1">
        <f t="shared" si="64"/>
        <v>1.6111111111111112</v>
      </c>
      <c r="CJ591">
        <f t="shared" si="65"/>
        <v>1</v>
      </c>
      <c r="CK591">
        <f t="shared" si="66"/>
        <v>5</v>
      </c>
      <c r="CL591" s="1">
        <f t="shared" si="67"/>
        <v>6.6111111111111107</v>
      </c>
      <c r="CM591" s="1">
        <f t="shared" si="68"/>
        <v>13.222222222222221</v>
      </c>
      <c r="CO591" t="str">
        <f>IF(H591&gt;Tolerances!$C$5, "High Sat", "Low Sat")</f>
        <v>High Sat</v>
      </c>
      <c r="CP591" t="str">
        <f>IF(CM591&lt;Tolerances!$D$5, "High EL", "Low EL")</f>
        <v>Low EL</v>
      </c>
      <c r="CQ591" t="str">
        <f t="shared" si="69"/>
        <v>Mercenary</v>
      </c>
      <c r="CR591" t="b">
        <f>IF(AND(CM591&lt;Tolerances!$D$9,'Respondent data Original'!H65&gt;Tolerances!$C$9),"Enthusiast",IF(AND(CM591&gt;Tolerances!$D$10,'Respondent data Original'!H65&lt;Tolerances!$C$10),"Agitator"))</f>
        <v>0</v>
      </c>
    </row>
    <row r="592" spans="1:96">
      <c r="A592">
        <v>74</v>
      </c>
      <c r="B592" t="s">
        <v>70</v>
      </c>
      <c r="C592">
        <v>4</v>
      </c>
      <c r="D592">
        <v>1</v>
      </c>
      <c r="E592">
        <v>11</v>
      </c>
      <c r="F592">
        <v>2</v>
      </c>
      <c r="G592">
        <v>4</v>
      </c>
      <c r="H592">
        <v>10</v>
      </c>
      <c r="J592">
        <v>10</v>
      </c>
      <c r="L592">
        <v>10</v>
      </c>
      <c r="N592">
        <v>10</v>
      </c>
      <c r="P592">
        <v>6</v>
      </c>
      <c r="Q592">
        <v>1</v>
      </c>
      <c r="R592">
        <v>2</v>
      </c>
      <c r="S592">
        <v>1</v>
      </c>
      <c r="T592">
        <v>2</v>
      </c>
      <c r="U592">
        <v>1</v>
      </c>
      <c r="V592">
        <v>1</v>
      </c>
      <c r="W592">
        <v>2</v>
      </c>
      <c r="X592">
        <v>1</v>
      </c>
      <c r="Y592">
        <v>1</v>
      </c>
      <c r="Z592">
        <v>5</v>
      </c>
      <c r="AA592">
        <v>1</v>
      </c>
      <c r="AB592">
        <v>2</v>
      </c>
      <c r="AC592">
        <v>2</v>
      </c>
      <c r="AD592">
        <v>5</v>
      </c>
      <c r="AE592">
        <v>2</v>
      </c>
      <c r="AF592">
        <v>1</v>
      </c>
      <c r="AG592">
        <v>2</v>
      </c>
      <c r="AH592">
        <v>2</v>
      </c>
      <c r="AI592">
        <v>2</v>
      </c>
      <c r="AJ592">
        <v>2</v>
      </c>
      <c r="AK592">
        <v>2</v>
      </c>
      <c r="AL592">
        <v>3</v>
      </c>
      <c r="AM592">
        <v>3</v>
      </c>
      <c r="AN592">
        <v>2</v>
      </c>
      <c r="AO592">
        <v>1</v>
      </c>
      <c r="AQ592">
        <v>2</v>
      </c>
      <c r="AR592">
        <v>3</v>
      </c>
      <c r="AS592">
        <v>3</v>
      </c>
      <c r="AU592">
        <v>3</v>
      </c>
      <c r="AV592">
        <v>1</v>
      </c>
      <c r="AW592">
        <v>6</v>
      </c>
      <c r="AX592">
        <v>8</v>
      </c>
      <c r="AY592">
        <v>3</v>
      </c>
      <c r="AZ592">
        <v>3</v>
      </c>
      <c r="BA592">
        <v>2</v>
      </c>
      <c r="BB592">
        <v>1</v>
      </c>
      <c r="BC592">
        <v>3</v>
      </c>
      <c r="BD592">
        <v>2</v>
      </c>
      <c r="BE592">
        <v>1</v>
      </c>
      <c r="BF592">
        <v>12</v>
      </c>
      <c r="BG592">
        <v>12</v>
      </c>
      <c r="BH592">
        <v>12</v>
      </c>
      <c r="BI592">
        <v>12</v>
      </c>
      <c r="BJ592">
        <v>12</v>
      </c>
      <c r="BK592">
        <v>1</v>
      </c>
      <c r="BL592">
        <v>2</v>
      </c>
      <c r="BM592">
        <v>2</v>
      </c>
      <c r="BN592">
        <v>2</v>
      </c>
      <c r="BO592">
        <v>5</v>
      </c>
      <c r="BP592">
        <v>4</v>
      </c>
      <c r="BQ592">
        <v>2</v>
      </c>
      <c r="BX592">
        <v>1</v>
      </c>
      <c r="BY592">
        <v>3</v>
      </c>
      <c r="CF592">
        <v>15</v>
      </c>
      <c r="CH592">
        <f t="shared" si="63"/>
        <v>1</v>
      </c>
      <c r="CI592" s="1">
        <f t="shared" si="64"/>
        <v>1.6111111111111112</v>
      </c>
      <c r="CJ592">
        <f t="shared" si="65"/>
        <v>2</v>
      </c>
      <c r="CK592">
        <f t="shared" si="66"/>
        <v>4</v>
      </c>
      <c r="CL592" s="1">
        <f t="shared" si="67"/>
        <v>5.6111111111111107</v>
      </c>
      <c r="CM592" s="1">
        <f t="shared" si="68"/>
        <v>5.6111111111111107</v>
      </c>
      <c r="CO592" t="str">
        <f>IF(H592&gt;Tolerances!$C$5, "High Sat", "Low Sat")</f>
        <v>High Sat</v>
      </c>
      <c r="CP592" t="str">
        <f>IF(CM592&lt;Tolerances!$D$5, "High EL", "Low EL")</f>
        <v>High EL</v>
      </c>
      <c r="CQ592" t="str">
        <f t="shared" si="69"/>
        <v>Loyalist</v>
      </c>
      <c r="CR592" t="b">
        <f>IF(AND(CM592&lt;Tolerances!$D$9,'Respondent data Original'!H68&gt;Tolerances!$C$9),"Enthusiast",IF(AND(CM592&gt;Tolerances!$D$10,'Respondent data Original'!H68&lt;Tolerances!$C$10),"Agitator"))</f>
        <v>0</v>
      </c>
    </row>
    <row r="593" spans="1:96">
      <c r="A593">
        <v>91</v>
      </c>
      <c r="B593" t="s">
        <v>70</v>
      </c>
      <c r="C593">
        <v>3</v>
      </c>
      <c r="D593">
        <v>2</v>
      </c>
      <c r="E593">
        <v>11</v>
      </c>
      <c r="F593">
        <v>2</v>
      </c>
      <c r="G593">
        <v>5</v>
      </c>
      <c r="H593">
        <v>10</v>
      </c>
      <c r="J593">
        <v>10</v>
      </c>
      <c r="L593">
        <v>9</v>
      </c>
      <c r="N593">
        <v>9</v>
      </c>
      <c r="P593">
        <v>2</v>
      </c>
      <c r="Q593">
        <v>2</v>
      </c>
      <c r="R593">
        <v>1</v>
      </c>
      <c r="S593">
        <v>1</v>
      </c>
      <c r="T593">
        <v>2</v>
      </c>
      <c r="U593">
        <v>2</v>
      </c>
      <c r="V593">
        <v>1</v>
      </c>
      <c r="W593">
        <v>4</v>
      </c>
      <c r="X593">
        <v>1</v>
      </c>
      <c r="Y593">
        <v>2</v>
      </c>
      <c r="Z593">
        <v>4</v>
      </c>
      <c r="AA593">
        <v>2</v>
      </c>
      <c r="AB593">
        <v>2</v>
      </c>
      <c r="AC593">
        <v>2</v>
      </c>
      <c r="AD593">
        <v>3</v>
      </c>
      <c r="AE593">
        <v>3</v>
      </c>
      <c r="AF593">
        <v>6</v>
      </c>
      <c r="AG593">
        <v>3</v>
      </c>
      <c r="AH593">
        <v>1</v>
      </c>
      <c r="AI593">
        <v>1</v>
      </c>
      <c r="AJ593">
        <v>1</v>
      </c>
      <c r="AK593">
        <v>2</v>
      </c>
      <c r="AL593">
        <v>1</v>
      </c>
      <c r="AM593">
        <v>2</v>
      </c>
      <c r="AN593">
        <v>1</v>
      </c>
      <c r="AO593">
        <v>2</v>
      </c>
      <c r="AP593">
        <v>3</v>
      </c>
      <c r="AQ593">
        <v>2</v>
      </c>
      <c r="AR593">
        <v>2</v>
      </c>
      <c r="AS593">
        <v>2</v>
      </c>
      <c r="AT593">
        <v>3</v>
      </c>
      <c r="AU593">
        <v>2</v>
      </c>
      <c r="AV593">
        <v>1</v>
      </c>
      <c r="AW593">
        <v>6</v>
      </c>
      <c r="AX593">
        <v>9</v>
      </c>
      <c r="AY593">
        <v>11</v>
      </c>
      <c r="AZ593">
        <v>8</v>
      </c>
      <c r="BA593">
        <v>11</v>
      </c>
      <c r="BB593">
        <v>8</v>
      </c>
      <c r="BC593">
        <v>1</v>
      </c>
      <c r="BD593">
        <v>10</v>
      </c>
      <c r="BE593">
        <v>3</v>
      </c>
      <c r="BF593">
        <v>2</v>
      </c>
      <c r="BG593">
        <v>3</v>
      </c>
      <c r="BH593">
        <v>12</v>
      </c>
      <c r="BI593">
        <v>12</v>
      </c>
      <c r="BJ593">
        <v>12</v>
      </c>
      <c r="BK593">
        <v>2</v>
      </c>
      <c r="BL593">
        <v>4</v>
      </c>
      <c r="BM593">
        <v>3</v>
      </c>
      <c r="BN593">
        <v>3</v>
      </c>
      <c r="BO593">
        <v>6</v>
      </c>
      <c r="BP593">
        <v>4</v>
      </c>
      <c r="BQ593">
        <v>3</v>
      </c>
      <c r="BX593">
        <v>1</v>
      </c>
      <c r="BY593">
        <v>1</v>
      </c>
      <c r="BZ593">
        <v>5</v>
      </c>
      <c r="CA593">
        <v>6</v>
      </c>
      <c r="CF593">
        <v>17</v>
      </c>
      <c r="CH593">
        <f t="shared" si="63"/>
        <v>1</v>
      </c>
      <c r="CI593" s="1">
        <f t="shared" si="64"/>
        <v>3.7222222222222223</v>
      </c>
      <c r="CJ593">
        <f t="shared" si="65"/>
        <v>4</v>
      </c>
      <c r="CK593">
        <f t="shared" si="66"/>
        <v>2</v>
      </c>
      <c r="CL593" s="1">
        <f t="shared" si="67"/>
        <v>5.7222222222222223</v>
      </c>
      <c r="CM593" s="1">
        <f t="shared" si="68"/>
        <v>5.7222222222222223</v>
      </c>
      <c r="CO593" t="str">
        <f>IF(H593&gt;Tolerances!$C$5, "High Sat", "Low Sat")</f>
        <v>High Sat</v>
      </c>
      <c r="CP593" t="str">
        <f>IF(CM593&lt;Tolerances!$D$5, "High EL", "Low EL")</f>
        <v>High EL</v>
      </c>
      <c r="CQ593" t="str">
        <f t="shared" si="69"/>
        <v>Loyalist</v>
      </c>
      <c r="CR593" t="b">
        <f>IF(AND(CM593&lt;Tolerances!$D$9,'Respondent data Original'!H78&gt;Tolerances!$C$9),"Enthusiast",IF(AND(CM593&gt;Tolerances!$D$10,'Respondent data Original'!H78&lt;Tolerances!$C$10),"Agitator"))</f>
        <v>0</v>
      </c>
    </row>
    <row r="594" spans="1:96">
      <c r="A594">
        <v>93</v>
      </c>
      <c r="B594" t="s">
        <v>70</v>
      </c>
      <c r="C594">
        <v>3</v>
      </c>
      <c r="D594">
        <v>1</v>
      </c>
      <c r="E594">
        <v>11</v>
      </c>
      <c r="F594">
        <v>1</v>
      </c>
      <c r="G594">
        <v>2</v>
      </c>
      <c r="H594">
        <v>8</v>
      </c>
      <c r="J594">
        <v>8</v>
      </c>
      <c r="L594">
        <v>8</v>
      </c>
      <c r="N594">
        <v>7</v>
      </c>
      <c r="P594">
        <v>3</v>
      </c>
      <c r="Q594">
        <v>1</v>
      </c>
      <c r="R594">
        <v>3</v>
      </c>
      <c r="S594">
        <v>1</v>
      </c>
      <c r="T594">
        <v>3</v>
      </c>
      <c r="U594">
        <v>3</v>
      </c>
      <c r="V594">
        <v>3</v>
      </c>
      <c r="W594">
        <v>3</v>
      </c>
      <c r="X594">
        <v>2</v>
      </c>
      <c r="Y594">
        <v>3</v>
      </c>
      <c r="Z594">
        <v>3</v>
      </c>
      <c r="AA594">
        <v>3</v>
      </c>
      <c r="AB594">
        <v>4</v>
      </c>
      <c r="AC594">
        <v>2</v>
      </c>
      <c r="AD594">
        <v>2</v>
      </c>
      <c r="AE594">
        <v>3</v>
      </c>
      <c r="AF594">
        <v>3</v>
      </c>
      <c r="AG594">
        <v>2</v>
      </c>
      <c r="AI594">
        <v>2</v>
      </c>
      <c r="AJ594">
        <v>2</v>
      </c>
      <c r="AK594">
        <v>2</v>
      </c>
      <c r="AL594">
        <v>3</v>
      </c>
      <c r="AM594">
        <v>2</v>
      </c>
      <c r="AN594">
        <v>2</v>
      </c>
      <c r="AO594">
        <v>1</v>
      </c>
      <c r="AP594">
        <v>2</v>
      </c>
      <c r="AQ594">
        <v>2</v>
      </c>
      <c r="AR594">
        <v>3</v>
      </c>
      <c r="AS594">
        <v>2</v>
      </c>
      <c r="AT594">
        <v>3</v>
      </c>
      <c r="AU594">
        <v>2</v>
      </c>
      <c r="AV594">
        <v>1</v>
      </c>
      <c r="AW594">
        <v>6</v>
      </c>
      <c r="AX594">
        <v>8</v>
      </c>
      <c r="AY594">
        <v>4</v>
      </c>
      <c r="AZ594">
        <v>6</v>
      </c>
      <c r="BA594">
        <v>7</v>
      </c>
      <c r="BB594">
        <v>5</v>
      </c>
      <c r="BC594">
        <v>4</v>
      </c>
      <c r="BD594">
        <v>8</v>
      </c>
      <c r="BE594">
        <v>2</v>
      </c>
      <c r="BF594">
        <v>6</v>
      </c>
      <c r="BG594">
        <v>5</v>
      </c>
      <c r="BH594">
        <v>5</v>
      </c>
      <c r="BI594">
        <v>5</v>
      </c>
      <c r="BJ594">
        <v>5</v>
      </c>
      <c r="BK594">
        <v>2</v>
      </c>
      <c r="BL594">
        <v>3</v>
      </c>
      <c r="BM594">
        <v>2</v>
      </c>
      <c r="BN594">
        <v>1</v>
      </c>
      <c r="BO594">
        <v>4</v>
      </c>
      <c r="BX594">
        <v>1</v>
      </c>
      <c r="BY594">
        <v>2</v>
      </c>
      <c r="CF594">
        <v>13</v>
      </c>
      <c r="CH594">
        <f t="shared" si="63"/>
        <v>1</v>
      </c>
      <c r="CI594" s="1">
        <f t="shared" si="64"/>
        <v>2.7777777777777777</v>
      </c>
      <c r="CJ594">
        <f t="shared" si="65"/>
        <v>3</v>
      </c>
      <c r="CK594">
        <f t="shared" si="66"/>
        <v>3</v>
      </c>
      <c r="CL594" s="1">
        <f t="shared" si="67"/>
        <v>5.7777777777777777</v>
      </c>
      <c r="CM594" s="1">
        <f t="shared" si="68"/>
        <v>5.7777777777777777</v>
      </c>
      <c r="CO594" t="str">
        <f>IF(H594&gt;Tolerances!$C$5, "High Sat", "Low Sat")</f>
        <v>High Sat</v>
      </c>
      <c r="CP594" t="str">
        <f>IF(CM594&lt;Tolerances!$D$5, "High EL", "Low EL")</f>
        <v>High EL</v>
      </c>
      <c r="CQ594" t="str">
        <f t="shared" si="69"/>
        <v>Loyalist</v>
      </c>
      <c r="CR594" t="b">
        <f>IF(AND(CM594&lt;Tolerances!$D$9,'Respondent data Original'!H80&gt;Tolerances!$C$9),"Enthusiast",IF(AND(CM594&gt;Tolerances!$D$10,'Respondent data Original'!H80&lt;Tolerances!$C$10),"Agitator"))</f>
        <v>0</v>
      </c>
    </row>
    <row r="595" spans="1:96">
      <c r="A595">
        <v>96</v>
      </c>
      <c r="B595" t="s">
        <v>70</v>
      </c>
      <c r="C595">
        <v>4</v>
      </c>
      <c r="D595">
        <v>2</v>
      </c>
      <c r="E595">
        <v>11</v>
      </c>
      <c r="F595">
        <v>2</v>
      </c>
      <c r="G595">
        <v>3</v>
      </c>
      <c r="H595">
        <v>11</v>
      </c>
      <c r="J595">
        <v>10</v>
      </c>
      <c r="L595">
        <v>10</v>
      </c>
      <c r="N595">
        <v>9</v>
      </c>
      <c r="P595">
        <v>5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2</v>
      </c>
      <c r="X595">
        <v>1</v>
      </c>
      <c r="Y595">
        <v>1</v>
      </c>
      <c r="Z595">
        <v>1</v>
      </c>
      <c r="AA595">
        <v>1</v>
      </c>
      <c r="AB595">
        <v>2</v>
      </c>
      <c r="AC595">
        <v>1</v>
      </c>
      <c r="AD595">
        <v>2</v>
      </c>
      <c r="AE595">
        <v>2</v>
      </c>
      <c r="AF595">
        <v>4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  <c r="AM595">
        <v>2</v>
      </c>
      <c r="AN595">
        <v>2</v>
      </c>
      <c r="AO595">
        <v>1</v>
      </c>
      <c r="AP595">
        <v>1</v>
      </c>
      <c r="AQ595">
        <v>1</v>
      </c>
      <c r="AR595">
        <v>1</v>
      </c>
      <c r="AS595">
        <v>1</v>
      </c>
      <c r="AT595">
        <v>1</v>
      </c>
      <c r="AU595">
        <v>1</v>
      </c>
      <c r="AV595">
        <v>1</v>
      </c>
      <c r="AW595">
        <v>6</v>
      </c>
      <c r="AX595">
        <v>9</v>
      </c>
      <c r="AY595">
        <v>6</v>
      </c>
      <c r="AZ595">
        <v>8</v>
      </c>
      <c r="BA595">
        <v>6</v>
      </c>
      <c r="BB595">
        <v>1</v>
      </c>
      <c r="BC595">
        <v>8</v>
      </c>
      <c r="BD595">
        <v>11</v>
      </c>
      <c r="BE595">
        <v>6</v>
      </c>
      <c r="BF595">
        <v>12</v>
      </c>
      <c r="BG595">
        <v>12</v>
      </c>
      <c r="BH595">
        <v>12</v>
      </c>
      <c r="BI595">
        <v>12</v>
      </c>
      <c r="BJ595">
        <v>12</v>
      </c>
      <c r="BK595">
        <v>1</v>
      </c>
      <c r="BL595">
        <v>4</v>
      </c>
      <c r="BM595">
        <v>3</v>
      </c>
      <c r="BN595">
        <v>3</v>
      </c>
      <c r="BO595">
        <v>10</v>
      </c>
      <c r="BX595">
        <v>1</v>
      </c>
      <c r="BY595">
        <v>5</v>
      </c>
      <c r="BZ595">
        <v>3</v>
      </c>
      <c r="CA595">
        <v>6</v>
      </c>
      <c r="CF595">
        <v>15</v>
      </c>
      <c r="CH595">
        <f t="shared" si="63"/>
        <v>1</v>
      </c>
      <c r="CI595" s="1">
        <f t="shared" si="64"/>
        <v>3.3888888888888888</v>
      </c>
      <c r="CJ595">
        <f t="shared" si="65"/>
        <v>4</v>
      </c>
      <c r="CK595">
        <f t="shared" si="66"/>
        <v>2</v>
      </c>
      <c r="CL595" s="1">
        <f t="shared" si="67"/>
        <v>5.3888888888888893</v>
      </c>
      <c r="CM595" s="1">
        <f t="shared" si="68"/>
        <v>5.3888888888888893</v>
      </c>
      <c r="CO595" t="str">
        <f>IF(H595&gt;Tolerances!$C$5, "High Sat", "Low Sat")</f>
        <v>High Sat</v>
      </c>
      <c r="CP595" t="str">
        <f>IF(CM595&lt;Tolerances!$D$5, "High EL", "Low EL")</f>
        <v>High EL</v>
      </c>
      <c r="CQ595" t="str">
        <f t="shared" si="69"/>
        <v>Loyalist</v>
      </c>
      <c r="CR595" t="b">
        <f>IF(AND(CM595&lt;Tolerances!$D$9,'Respondent data Original'!H82&gt;Tolerances!$C$9),"Enthusiast",IF(AND(CM595&gt;Tolerances!$D$10,'Respondent data Original'!H82&lt;Tolerances!$C$10),"Agitator"))</f>
        <v>0</v>
      </c>
    </row>
    <row r="596" spans="1:96">
      <c r="A596">
        <v>100</v>
      </c>
      <c r="B596" t="s">
        <v>70</v>
      </c>
      <c r="C596">
        <v>5</v>
      </c>
      <c r="D596">
        <v>2</v>
      </c>
      <c r="E596">
        <v>11</v>
      </c>
      <c r="F596">
        <v>1</v>
      </c>
      <c r="G596">
        <v>1</v>
      </c>
      <c r="H596">
        <v>9</v>
      </c>
      <c r="J596">
        <v>9</v>
      </c>
      <c r="L596">
        <v>9</v>
      </c>
      <c r="N596">
        <v>8</v>
      </c>
      <c r="P596">
        <v>6</v>
      </c>
      <c r="Q596">
        <v>2</v>
      </c>
      <c r="S596">
        <v>2</v>
      </c>
      <c r="V596">
        <v>2</v>
      </c>
      <c r="W596">
        <v>3</v>
      </c>
      <c r="X596">
        <v>2</v>
      </c>
      <c r="Y596">
        <v>2</v>
      </c>
      <c r="Z596">
        <v>3</v>
      </c>
      <c r="AA596">
        <v>2</v>
      </c>
      <c r="AB596">
        <v>2</v>
      </c>
      <c r="AC596">
        <v>2</v>
      </c>
      <c r="AD596">
        <v>2</v>
      </c>
      <c r="AE596">
        <v>2</v>
      </c>
      <c r="AF596">
        <v>9</v>
      </c>
      <c r="AG596">
        <v>3</v>
      </c>
      <c r="AI596">
        <v>2</v>
      </c>
      <c r="AL596">
        <v>3</v>
      </c>
      <c r="AM596">
        <v>4</v>
      </c>
      <c r="AN596">
        <v>3</v>
      </c>
      <c r="AO596">
        <v>3</v>
      </c>
      <c r="AP596">
        <v>3</v>
      </c>
      <c r="AQ596">
        <v>3</v>
      </c>
      <c r="AR596">
        <v>3</v>
      </c>
      <c r="AS596">
        <v>3</v>
      </c>
      <c r="AT596">
        <v>3</v>
      </c>
      <c r="AU596">
        <v>3</v>
      </c>
      <c r="AV596">
        <v>1</v>
      </c>
      <c r="AW596">
        <v>6</v>
      </c>
      <c r="AX596">
        <v>8</v>
      </c>
      <c r="AY596">
        <v>9</v>
      </c>
      <c r="AZ596">
        <v>11</v>
      </c>
      <c r="BA596">
        <v>8</v>
      </c>
      <c r="BB596">
        <v>8</v>
      </c>
      <c r="BC596">
        <v>8</v>
      </c>
      <c r="BD596">
        <v>9</v>
      </c>
      <c r="BE596">
        <v>9</v>
      </c>
      <c r="BF596">
        <v>12</v>
      </c>
      <c r="BG596">
        <v>8</v>
      </c>
      <c r="BH596">
        <v>12</v>
      </c>
      <c r="BI596">
        <v>12</v>
      </c>
      <c r="BJ596">
        <v>12</v>
      </c>
      <c r="BK596">
        <v>1</v>
      </c>
      <c r="BL596">
        <v>3</v>
      </c>
      <c r="BM596">
        <v>3</v>
      </c>
      <c r="BN596">
        <v>3</v>
      </c>
      <c r="BO596">
        <v>5</v>
      </c>
      <c r="BX596">
        <v>2</v>
      </c>
      <c r="CF596">
        <v>21</v>
      </c>
      <c r="CH596">
        <f t="shared" si="63"/>
        <v>2</v>
      </c>
      <c r="CI596" s="1">
        <f t="shared" si="64"/>
        <v>4.2222222222222223</v>
      </c>
      <c r="CJ596">
        <f t="shared" si="65"/>
        <v>3</v>
      </c>
      <c r="CK596">
        <f t="shared" si="66"/>
        <v>3</v>
      </c>
      <c r="CL596" s="1">
        <f t="shared" si="67"/>
        <v>7.2222222222222223</v>
      </c>
      <c r="CM596" s="1">
        <f t="shared" si="68"/>
        <v>14.444444444444445</v>
      </c>
      <c r="CO596" t="str">
        <f>IF(H596&gt;Tolerances!$C$5, "High Sat", "Low Sat")</f>
        <v>High Sat</v>
      </c>
      <c r="CP596" t="str">
        <f>IF(CM596&lt;Tolerances!$D$5, "High EL", "Low EL")</f>
        <v>Low EL</v>
      </c>
      <c r="CQ596" t="str">
        <f t="shared" si="69"/>
        <v>Mercenary</v>
      </c>
      <c r="CR596" t="b">
        <f>IF(AND(CM596&lt;Tolerances!$D$9,'Respondent data Original'!H86&gt;Tolerances!$C$9),"Enthusiast",IF(AND(CM596&gt;Tolerances!$D$10,'Respondent data Original'!H86&lt;Tolerances!$C$10),"Agitator"))</f>
        <v>0</v>
      </c>
    </row>
    <row r="597" spans="1:96">
      <c r="A597">
        <v>106</v>
      </c>
      <c r="B597" t="s">
        <v>70</v>
      </c>
      <c r="C597">
        <v>3</v>
      </c>
      <c r="D597">
        <v>2</v>
      </c>
      <c r="E597">
        <v>11</v>
      </c>
      <c r="F597">
        <v>2</v>
      </c>
      <c r="G597">
        <v>3</v>
      </c>
      <c r="H597">
        <v>9</v>
      </c>
      <c r="J597">
        <v>9</v>
      </c>
      <c r="L597">
        <v>9</v>
      </c>
      <c r="N597">
        <v>9</v>
      </c>
      <c r="P597">
        <v>1</v>
      </c>
      <c r="Q597">
        <v>1</v>
      </c>
      <c r="R597">
        <v>3</v>
      </c>
      <c r="S597">
        <v>1</v>
      </c>
      <c r="T597">
        <v>2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5</v>
      </c>
      <c r="AA597">
        <v>1</v>
      </c>
      <c r="AB597">
        <v>1</v>
      </c>
      <c r="AC597">
        <v>2</v>
      </c>
      <c r="AD597">
        <v>5</v>
      </c>
      <c r="AE597">
        <v>5</v>
      </c>
      <c r="AF597">
        <v>11</v>
      </c>
      <c r="AG597">
        <v>3</v>
      </c>
      <c r="AH597">
        <v>5</v>
      </c>
      <c r="AI597">
        <v>2</v>
      </c>
      <c r="AJ597">
        <v>3</v>
      </c>
      <c r="AK597">
        <v>3</v>
      </c>
      <c r="AL597">
        <v>2</v>
      </c>
      <c r="AM597">
        <v>4</v>
      </c>
      <c r="AN597">
        <v>2</v>
      </c>
      <c r="AO597">
        <v>2</v>
      </c>
      <c r="AP597">
        <v>5</v>
      </c>
      <c r="AQ597">
        <v>2</v>
      </c>
      <c r="AR597">
        <v>2</v>
      </c>
      <c r="AS597">
        <v>3</v>
      </c>
      <c r="AT597">
        <v>1</v>
      </c>
      <c r="AU597">
        <v>2</v>
      </c>
      <c r="AV597">
        <v>1</v>
      </c>
      <c r="AW597">
        <v>6</v>
      </c>
      <c r="AX597">
        <v>11</v>
      </c>
      <c r="AY597">
        <v>11</v>
      </c>
      <c r="AZ597">
        <v>6</v>
      </c>
      <c r="BA597">
        <v>8</v>
      </c>
      <c r="BB597">
        <v>6</v>
      </c>
      <c r="BC597">
        <v>6</v>
      </c>
      <c r="BD597">
        <v>11</v>
      </c>
      <c r="BE597">
        <v>11</v>
      </c>
      <c r="BF597">
        <v>12</v>
      </c>
      <c r="BG597">
        <v>12</v>
      </c>
      <c r="BH597">
        <v>12</v>
      </c>
      <c r="BI597">
        <v>12</v>
      </c>
      <c r="BJ597">
        <v>12</v>
      </c>
      <c r="BK597">
        <v>1</v>
      </c>
      <c r="BL597">
        <v>5</v>
      </c>
      <c r="BM597">
        <v>4</v>
      </c>
      <c r="BN597">
        <v>4</v>
      </c>
      <c r="BO597">
        <v>4</v>
      </c>
      <c r="BP597">
        <v>5</v>
      </c>
      <c r="BX597">
        <v>1</v>
      </c>
      <c r="BY597">
        <v>8</v>
      </c>
      <c r="CF597">
        <v>15</v>
      </c>
      <c r="CH597">
        <f t="shared" si="63"/>
        <v>1</v>
      </c>
      <c r="CI597" s="1">
        <f t="shared" si="64"/>
        <v>4.2222222222222223</v>
      </c>
      <c r="CJ597">
        <f t="shared" si="65"/>
        <v>5</v>
      </c>
      <c r="CK597">
        <f t="shared" si="66"/>
        <v>1</v>
      </c>
      <c r="CL597" s="1">
        <f t="shared" si="67"/>
        <v>5.2222222222222223</v>
      </c>
      <c r="CM597" s="1">
        <f t="shared" si="68"/>
        <v>5.2222222222222223</v>
      </c>
      <c r="CO597" t="str">
        <f>IF(H597&gt;Tolerances!$C$5, "High Sat", "Low Sat")</f>
        <v>High Sat</v>
      </c>
      <c r="CP597" t="str">
        <f>IF(CM597&lt;Tolerances!$D$5, "High EL", "Low EL")</f>
        <v>High EL</v>
      </c>
      <c r="CQ597" t="str">
        <f t="shared" si="69"/>
        <v>Loyalist</v>
      </c>
      <c r="CR597" t="b">
        <f>IF(AND(CM597&lt;Tolerances!$D$9,'Respondent data Original'!H89&gt;Tolerances!$C$9),"Enthusiast",IF(AND(CM597&gt;Tolerances!$D$10,'Respondent data Original'!H89&lt;Tolerances!$C$10),"Agitator"))</f>
        <v>0</v>
      </c>
    </row>
    <row r="598" spans="1:96">
      <c r="A598">
        <v>108</v>
      </c>
      <c r="B598" t="s">
        <v>70</v>
      </c>
      <c r="C598">
        <v>2</v>
      </c>
      <c r="D598">
        <v>1</v>
      </c>
      <c r="E598">
        <v>11</v>
      </c>
      <c r="F598">
        <v>2</v>
      </c>
      <c r="G598">
        <v>6</v>
      </c>
      <c r="H598">
        <v>9</v>
      </c>
      <c r="J598">
        <v>9</v>
      </c>
      <c r="L598">
        <v>9</v>
      </c>
      <c r="N598">
        <v>6</v>
      </c>
      <c r="P598">
        <v>6</v>
      </c>
      <c r="Q598">
        <v>1</v>
      </c>
      <c r="R598">
        <v>2</v>
      </c>
      <c r="S598">
        <v>2</v>
      </c>
      <c r="T598">
        <v>1</v>
      </c>
      <c r="U598">
        <v>1</v>
      </c>
      <c r="V598">
        <v>2</v>
      </c>
      <c r="W598">
        <v>3</v>
      </c>
      <c r="X598">
        <v>1</v>
      </c>
      <c r="Y598">
        <v>1</v>
      </c>
      <c r="AA598">
        <v>2</v>
      </c>
      <c r="AB598">
        <v>2</v>
      </c>
      <c r="AC598">
        <v>2</v>
      </c>
      <c r="AD598">
        <v>2</v>
      </c>
      <c r="AE598">
        <v>2</v>
      </c>
      <c r="AF598">
        <v>4</v>
      </c>
      <c r="AG598">
        <v>2</v>
      </c>
      <c r="AH598">
        <v>1</v>
      </c>
      <c r="AI598">
        <v>2</v>
      </c>
      <c r="AJ598">
        <v>1</v>
      </c>
      <c r="AK598">
        <v>2</v>
      </c>
      <c r="AL598">
        <v>1</v>
      </c>
      <c r="AM598">
        <v>5</v>
      </c>
      <c r="AN598">
        <v>2</v>
      </c>
      <c r="AO598">
        <v>1</v>
      </c>
      <c r="AQ598">
        <v>2</v>
      </c>
      <c r="AR598">
        <v>2</v>
      </c>
      <c r="AS598">
        <v>2</v>
      </c>
      <c r="AT598">
        <v>3</v>
      </c>
      <c r="AU598">
        <v>1</v>
      </c>
      <c r="AV598">
        <v>2</v>
      </c>
      <c r="AW598">
        <v>9</v>
      </c>
      <c r="AX598">
        <v>9</v>
      </c>
      <c r="AY598">
        <v>11</v>
      </c>
      <c r="AZ598">
        <v>5</v>
      </c>
      <c r="BA598">
        <v>10</v>
      </c>
      <c r="BB598">
        <v>7</v>
      </c>
      <c r="BC598">
        <v>11</v>
      </c>
      <c r="BD598">
        <v>11</v>
      </c>
      <c r="BE598">
        <v>1</v>
      </c>
      <c r="BF598">
        <v>12</v>
      </c>
      <c r="BG598">
        <v>12</v>
      </c>
      <c r="BH598">
        <v>12</v>
      </c>
      <c r="BI598">
        <v>12</v>
      </c>
      <c r="BJ598">
        <v>12</v>
      </c>
      <c r="BK598">
        <v>1</v>
      </c>
      <c r="BL598">
        <v>4</v>
      </c>
      <c r="BM598">
        <v>3</v>
      </c>
      <c r="BN598">
        <v>2</v>
      </c>
      <c r="BO598">
        <v>4</v>
      </c>
      <c r="BP598">
        <v>5</v>
      </c>
      <c r="BQ598">
        <v>3</v>
      </c>
      <c r="BR598">
        <v>7</v>
      </c>
      <c r="BX598">
        <v>1</v>
      </c>
      <c r="BY598">
        <v>6</v>
      </c>
      <c r="CF598">
        <v>21</v>
      </c>
      <c r="CH598">
        <f t="shared" si="63"/>
        <v>1</v>
      </c>
      <c r="CI598" s="1">
        <f t="shared" si="64"/>
        <v>4.1111111111111107</v>
      </c>
      <c r="CJ598">
        <f t="shared" si="65"/>
        <v>4</v>
      </c>
      <c r="CK598">
        <f t="shared" si="66"/>
        <v>2</v>
      </c>
      <c r="CL598" s="1">
        <f t="shared" si="67"/>
        <v>6.1111111111111107</v>
      </c>
      <c r="CM598" s="1">
        <f t="shared" si="68"/>
        <v>6.1111111111111107</v>
      </c>
      <c r="CO598" t="str">
        <f>IF(H598&gt;Tolerances!$C$5, "High Sat", "Low Sat")</f>
        <v>High Sat</v>
      </c>
      <c r="CP598" t="str">
        <f>IF(CM598&lt;Tolerances!$D$5, "High EL", "Low EL")</f>
        <v>High EL</v>
      </c>
      <c r="CQ598" t="str">
        <f t="shared" si="69"/>
        <v>Loyalist</v>
      </c>
      <c r="CR598" t="b">
        <f>IF(AND(CM598&lt;Tolerances!$D$9,'Respondent data Original'!H91&gt;Tolerances!$C$9),"Enthusiast",IF(AND(CM598&gt;Tolerances!$D$10,'Respondent data Original'!H91&lt;Tolerances!$C$10),"Agitator"))</f>
        <v>0</v>
      </c>
    </row>
    <row r="599" spans="1:96">
      <c r="A599">
        <v>112</v>
      </c>
      <c r="B599" t="s">
        <v>70</v>
      </c>
      <c r="C599">
        <v>3</v>
      </c>
      <c r="D599">
        <v>1</v>
      </c>
      <c r="E599">
        <v>11</v>
      </c>
      <c r="F599">
        <v>2</v>
      </c>
      <c r="G599">
        <v>5</v>
      </c>
      <c r="H599">
        <v>9</v>
      </c>
      <c r="J599">
        <v>9</v>
      </c>
      <c r="L599">
        <v>8</v>
      </c>
      <c r="N599">
        <v>6</v>
      </c>
      <c r="P599">
        <v>4</v>
      </c>
      <c r="Q599">
        <v>3</v>
      </c>
      <c r="R599">
        <v>1</v>
      </c>
      <c r="S599">
        <v>3</v>
      </c>
      <c r="T599">
        <v>1</v>
      </c>
      <c r="U599">
        <v>4</v>
      </c>
      <c r="V599">
        <v>4</v>
      </c>
      <c r="W599">
        <v>5</v>
      </c>
      <c r="X599">
        <v>2</v>
      </c>
      <c r="Y599">
        <v>3</v>
      </c>
      <c r="Z599">
        <v>3</v>
      </c>
      <c r="AA599">
        <v>3</v>
      </c>
      <c r="AB599">
        <v>4</v>
      </c>
      <c r="AC599">
        <v>4</v>
      </c>
      <c r="AD599">
        <v>4</v>
      </c>
      <c r="AE599">
        <v>4</v>
      </c>
      <c r="AF599">
        <v>8</v>
      </c>
      <c r="AG599">
        <v>4</v>
      </c>
      <c r="AH599">
        <v>1</v>
      </c>
      <c r="AI599">
        <v>3</v>
      </c>
      <c r="AJ599">
        <v>2</v>
      </c>
      <c r="AK599">
        <v>3</v>
      </c>
      <c r="AL599">
        <v>4</v>
      </c>
      <c r="AM599">
        <v>4</v>
      </c>
      <c r="AN599">
        <v>3</v>
      </c>
      <c r="AO599">
        <v>3</v>
      </c>
      <c r="AP599">
        <v>4</v>
      </c>
      <c r="AQ599">
        <v>3</v>
      </c>
      <c r="AR599">
        <v>4</v>
      </c>
      <c r="AS599">
        <v>3</v>
      </c>
      <c r="AT599">
        <v>3</v>
      </c>
      <c r="AU599">
        <v>4</v>
      </c>
      <c r="AV599">
        <v>1</v>
      </c>
      <c r="AW599">
        <v>6</v>
      </c>
      <c r="AX599">
        <v>6</v>
      </c>
      <c r="AY599">
        <v>7</v>
      </c>
      <c r="AZ599">
        <v>4</v>
      </c>
      <c r="BA599">
        <v>7</v>
      </c>
      <c r="BB599">
        <v>3</v>
      </c>
      <c r="BC599">
        <v>8</v>
      </c>
      <c r="BD599">
        <v>8</v>
      </c>
      <c r="BE599">
        <v>5</v>
      </c>
      <c r="BF599">
        <v>12</v>
      </c>
      <c r="BG599">
        <v>12</v>
      </c>
      <c r="BH599">
        <v>2</v>
      </c>
      <c r="BI599">
        <v>12</v>
      </c>
      <c r="BJ599">
        <v>12</v>
      </c>
      <c r="BK599">
        <v>2</v>
      </c>
      <c r="BL599">
        <v>3</v>
      </c>
      <c r="BM599">
        <v>2</v>
      </c>
      <c r="BN599">
        <v>1</v>
      </c>
      <c r="BO599">
        <v>5</v>
      </c>
      <c r="BP599">
        <v>3</v>
      </c>
      <c r="BQ599">
        <v>4</v>
      </c>
      <c r="BR599">
        <v>2</v>
      </c>
      <c r="BS599">
        <v>1</v>
      </c>
      <c r="BX599">
        <v>1</v>
      </c>
      <c r="BY599">
        <v>7</v>
      </c>
      <c r="BZ599">
        <v>6</v>
      </c>
      <c r="CF599">
        <v>15</v>
      </c>
      <c r="CH599">
        <f t="shared" si="63"/>
        <v>1</v>
      </c>
      <c r="CI599" s="1">
        <f t="shared" si="64"/>
        <v>3</v>
      </c>
      <c r="CJ599">
        <f t="shared" si="65"/>
        <v>3</v>
      </c>
      <c r="CK599">
        <f t="shared" si="66"/>
        <v>3</v>
      </c>
      <c r="CL599" s="1">
        <f t="shared" si="67"/>
        <v>6</v>
      </c>
      <c r="CM599" s="1">
        <f t="shared" si="68"/>
        <v>6</v>
      </c>
      <c r="CO599" t="str">
        <f>IF(H599&gt;Tolerances!$C$5, "High Sat", "Low Sat")</f>
        <v>High Sat</v>
      </c>
      <c r="CP599" t="str">
        <f>IF(CM599&lt;Tolerances!$D$5, "High EL", "Low EL")</f>
        <v>High EL</v>
      </c>
      <c r="CQ599" t="str">
        <f t="shared" si="69"/>
        <v>Loyalist</v>
      </c>
      <c r="CR599" t="b">
        <f>IF(AND(CM599&lt;Tolerances!$D$9,'Respondent data Original'!H95&gt;Tolerances!$C$9),"Enthusiast",IF(AND(CM599&gt;Tolerances!$D$10,'Respondent data Original'!H95&lt;Tolerances!$C$10),"Agitator"))</f>
        <v>0</v>
      </c>
    </row>
    <row r="600" spans="1:96">
      <c r="A600">
        <v>125</v>
      </c>
      <c r="B600" t="s">
        <v>70</v>
      </c>
      <c r="C600">
        <v>2</v>
      </c>
      <c r="D600">
        <v>2</v>
      </c>
      <c r="E600">
        <v>11</v>
      </c>
      <c r="F600">
        <v>2</v>
      </c>
      <c r="G600">
        <v>3</v>
      </c>
      <c r="H600">
        <v>9</v>
      </c>
      <c r="J600">
        <v>9</v>
      </c>
      <c r="L600">
        <v>9</v>
      </c>
      <c r="N600">
        <v>10</v>
      </c>
      <c r="P600">
        <v>4</v>
      </c>
      <c r="Q600">
        <v>3</v>
      </c>
      <c r="R600">
        <v>1</v>
      </c>
      <c r="S600">
        <v>1</v>
      </c>
      <c r="T600">
        <v>1</v>
      </c>
      <c r="U600">
        <v>2</v>
      </c>
      <c r="V600">
        <v>2</v>
      </c>
      <c r="W600">
        <v>1</v>
      </c>
      <c r="X600">
        <v>3</v>
      </c>
      <c r="Y600">
        <v>3</v>
      </c>
      <c r="Z600">
        <v>4</v>
      </c>
      <c r="AA600">
        <v>3</v>
      </c>
      <c r="AB600">
        <v>2</v>
      </c>
      <c r="AC600">
        <v>2</v>
      </c>
      <c r="AD600">
        <v>4</v>
      </c>
      <c r="AE600">
        <v>3</v>
      </c>
      <c r="AF600">
        <v>7</v>
      </c>
      <c r="AG600">
        <v>2</v>
      </c>
      <c r="AH600">
        <v>1</v>
      </c>
      <c r="AI600">
        <v>1</v>
      </c>
      <c r="AJ600">
        <v>1</v>
      </c>
      <c r="AK600">
        <v>3</v>
      </c>
      <c r="AL600">
        <v>3</v>
      </c>
      <c r="AM600">
        <v>2</v>
      </c>
      <c r="AN600">
        <v>2</v>
      </c>
      <c r="AO600">
        <v>3</v>
      </c>
      <c r="AP600">
        <v>2</v>
      </c>
      <c r="AQ600">
        <v>3</v>
      </c>
      <c r="AR600">
        <v>3</v>
      </c>
      <c r="AS600">
        <v>3</v>
      </c>
      <c r="AT600">
        <v>4</v>
      </c>
      <c r="AU600">
        <v>3</v>
      </c>
      <c r="AV600">
        <v>1</v>
      </c>
      <c r="AW600">
        <v>5</v>
      </c>
      <c r="AX600">
        <v>9</v>
      </c>
      <c r="AY600">
        <v>6</v>
      </c>
      <c r="AZ600">
        <v>8</v>
      </c>
      <c r="BA600">
        <v>7</v>
      </c>
      <c r="BB600">
        <v>11</v>
      </c>
      <c r="BC600">
        <v>4</v>
      </c>
      <c r="BD600">
        <v>11</v>
      </c>
      <c r="BE600">
        <v>2</v>
      </c>
      <c r="BF600">
        <v>7</v>
      </c>
      <c r="BG600">
        <v>1</v>
      </c>
      <c r="BH600">
        <v>4</v>
      </c>
      <c r="BI600">
        <v>6</v>
      </c>
      <c r="BJ600">
        <v>8</v>
      </c>
      <c r="BK600">
        <v>1</v>
      </c>
      <c r="BL600">
        <v>3</v>
      </c>
      <c r="BM600">
        <v>2</v>
      </c>
      <c r="BN600">
        <v>1</v>
      </c>
      <c r="BO600">
        <v>2</v>
      </c>
      <c r="BP600">
        <v>1</v>
      </c>
      <c r="BX600">
        <v>2</v>
      </c>
      <c r="CF600">
        <v>17</v>
      </c>
      <c r="CH600">
        <f t="shared" si="63"/>
        <v>2</v>
      </c>
      <c r="CI600" s="1">
        <f t="shared" si="64"/>
        <v>3.5</v>
      </c>
      <c r="CJ600">
        <f t="shared" si="65"/>
        <v>3</v>
      </c>
      <c r="CK600">
        <f t="shared" si="66"/>
        <v>3</v>
      </c>
      <c r="CL600" s="1">
        <f t="shared" si="67"/>
        <v>6.5</v>
      </c>
      <c r="CM600" s="1">
        <f t="shared" si="68"/>
        <v>13</v>
      </c>
      <c r="CO600" t="str">
        <f>IF(H600&gt;Tolerances!$C$5, "High Sat", "Low Sat")</f>
        <v>High Sat</v>
      </c>
      <c r="CP600" t="str">
        <f>IF(CM600&lt;Tolerances!$D$5, "High EL", "Low EL")</f>
        <v>Low EL</v>
      </c>
      <c r="CQ600" t="str">
        <f t="shared" si="69"/>
        <v>Mercenary</v>
      </c>
      <c r="CR600" t="b">
        <f>IF(AND(CM600&lt;Tolerances!$D$9,'Respondent data Original'!H107&gt;Tolerances!$C$9),"Enthusiast",IF(AND(CM600&gt;Tolerances!$D$10,'Respondent data Original'!H107&lt;Tolerances!$C$10),"Agitator"))</f>
        <v>0</v>
      </c>
    </row>
    <row r="601" spans="1:96">
      <c r="A601">
        <v>126</v>
      </c>
      <c r="B601" t="s">
        <v>70</v>
      </c>
      <c r="C601">
        <v>4</v>
      </c>
      <c r="D601">
        <v>1</v>
      </c>
      <c r="E601">
        <v>11</v>
      </c>
      <c r="F601">
        <v>2</v>
      </c>
      <c r="G601">
        <v>3</v>
      </c>
      <c r="H601">
        <v>11</v>
      </c>
      <c r="J601">
        <v>11</v>
      </c>
      <c r="L601">
        <v>11</v>
      </c>
      <c r="N601">
        <v>6</v>
      </c>
      <c r="P601">
        <v>6</v>
      </c>
      <c r="Q601">
        <v>1</v>
      </c>
      <c r="R601">
        <v>1</v>
      </c>
      <c r="S601">
        <v>1</v>
      </c>
      <c r="T601">
        <v>1</v>
      </c>
      <c r="U601">
        <v>3</v>
      </c>
      <c r="V601">
        <v>1</v>
      </c>
      <c r="W601">
        <v>4</v>
      </c>
      <c r="X601">
        <v>1</v>
      </c>
      <c r="Y601">
        <v>1</v>
      </c>
      <c r="Z601">
        <v>4</v>
      </c>
      <c r="AA601">
        <v>1</v>
      </c>
      <c r="AB601">
        <v>3</v>
      </c>
      <c r="AC601">
        <v>3</v>
      </c>
      <c r="AD601">
        <v>2</v>
      </c>
      <c r="AE601">
        <v>3</v>
      </c>
      <c r="AF601">
        <v>1</v>
      </c>
      <c r="AG601">
        <v>2</v>
      </c>
      <c r="AH601">
        <v>1</v>
      </c>
      <c r="AI601">
        <v>1</v>
      </c>
      <c r="AJ601">
        <v>1</v>
      </c>
      <c r="AL601">
        <v>1</v>
      </c>
      <c r="AN601">
        <v>1</v>
      </c>
      <c r="AO601">
        <v>1</v>
      </c>
      <c r="AQ601">
        <v>1</v>
      </c>
      <c r="AS601">
        <v>3</v>
      </c>
      <c r="AU601">
        <v>2</v>
      </c>
      <c r="AV601">
        <v>1</v>
      </c>
      <c r="AW601">
        <v>6</v>
      </c>
      <c r="AX601">
        <v>6</v>
      </c>
      <c r="AY601">
        <v>6</v>
      </c>
      <c r="AZ601">
        <v>6</v>
      </c>
      <c r="BA601">
        <v>9</v>
      </c>
      <c r="BB601">
        <v>6</v>
      </c>
      <c r="BC601">
        <v>1</v>
      </c>
      <c r="BD601">
        <v>11</v>
      </c>
      <c r="BE601">
        <v>1</v>
      </c>
      <c r="BF601">
        <v>12</v>
      </c>
      <c r="BG601">
        <v>12</v>
      </c>
      <c r="BH601">
        <v>12</v>
      </c>
      <c r="BI601">
        <v>12</v>
      </c>
      <c r="BJ601">
        <v>12</v>
      </c>
      <c r="BK601">
        <v>1</v>
      </c>
      <c r="BL601">
        <v>5</v>
      </c>
      <c r="BM601">
        <v>4</v>
      </c>
      <c r="BN601">
        <v>3</v>
      </c>
      <c r="BO601">
        <v>10</v>
      </c>
      <c r="BX601">
        <v>1</v>
      </c>
      <c r="BY601">
        <v>6</v>
      </c>
      <c r="CF601">
        <v>17</v>
      </c>
      <c r="CH601">
        <f t="shared" si="63"/>
        <v>1</v>
      </c>
      <c r="CI601" s="1">
        <f t="shared" si="64"/>
        <v>2.8888888888888888</v>
      </c>
      <c r="CJ601">
        <f t="shared" si="65"/>
        <v>5</v>
      </c>
      <c r="CK601">
        <f t="shared" si="66"/>
        <v>1</v>
      </c>
      <c r="CL601" s="1">
        <f t="shared" si="67"/>
        <v>3.8888888888888888</v>
      </c>
      <c r="CM601" s="1">
        <f t="shared" si="68"/>
        <v>3.8888888888888888</v>
      </c>
      <c r="CO601" t="str">
        <f>IF(H601&gt;Tolerances!$C$5, "High Sat", "Low Sat")</f>
        <v>High Sat</v>
      </c>
      <c r="CP601" t="str">
        <f>IF(CM601&lt;Tolerances!$D$5, "High EL", "Low EL")</f>
        <v>High EL</v>
      </c>
      <c r="CQ601" t="str">
        <f t="shared" si="69"/>
        <v>Loyalist</v>
      </c>
      <c r="CR601" t="str">
        <f>IF(AND(CM601&lt;Tolerances!$D$9,'Respondent data Original'!H108&gt;Tolerances!$C$9),"Enthusiast",IF(AND(CM601&gt;Tolerances!$D$10,'Respondent data Original'!H108&lt;Tolerances!$C$10),"Agitator"))</f>
        <v>Enthusiast</v>
      </c>
    </row>
    <row r="602" spans="1:96">
      <c r="A602">
        <v>128</v>
      </c>
      <c r="B602" t="s">
        <v>70</v>
      </c>
      <c r="C602">
        <v>3</v>
      </c>
      <c r="D602">
        <v>1</v>
      </c>
      <c r="E602">
        <v>11</v>
      </c>
      <c r="F602">
        <v>1</v>
      </c>
      <c r="G602">
        <v>3</v>
      </c>
      <c r="H602">
        <v>11</v>
      </c>
      <c r="J602">
        <v>11</v>
      </c>
      <c r="L602">
        <v>11</v>
      </c>
      <c r="N602">
        <v>9</v>
      </c>
      <c r="P602">
        <v>4</v>
      </c>
      <c r="Q602">
        <v>1</v>
      </c>
      <c r="S602">
        <v>1</v>
      </c>
      <c r="T602">
        <v>3</v>
      </c>
      <c r="U602">
        <v>3</v>
      </c>
      <c r="V602">
        <v>2</v>
      </c>
      <c r="W602">
        <v>2</v>
      </c>
      <c r="X602">
        <v>1</v>
      </c>
      <c r="Y602">
        <v>2</v>
      </c>
      <c r="Z602">
        <v>2</v>
      </c>
      <c r="AA602">
        <v>1</v>
      </c>
      <c r="AB602">
        <v>2</v>
      </c>
      <c r="AC602">
        <v>2</v>
      </c>
      <c r="AD602">
        <v>3</v>
      </c>
      <c r="AE602">
        <v>2</v>
      </c>
      <c r="AF602">
        <v>5</v>
      </c>
      <c r="AG602">
        <v>1</v>
      </c>
      <c r="AI602">
        <v>1</v>
      </c>
      <c r="AJ602">
        <v>1</v>
      </c>
      <c r="AK602">
        <v>2</v>
      </c>
      <c r="AL602">
        <v>1</v>
      </c>
      <c r="AM602">
        <v>1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2</v>
      </c>
      <c r="AT602">
        <v>2</v>
      </c>
      <c r="AU602">
        <v>1</v>
      </c>
      <c r="AV602">
        <v>1</v>
      </c>
      <c r="AW602">
        <v>6</v>
      </c>
      <c r="AX602">
        <v>9</v>
      </c>
      <c r="AY602">
        <v>7</v>
      </c>
      <c r="AZ602">
        <v>9</v>
      </c>
      <c r="BA602">
        <v>7</v>
      </c>
      <c r="BB602">
        <v>6</v>
      </c>
      <c r="BC602">
        <v>3</v>
      </c>
      <c r="BD602">
        <v>10</v>
      </c>
      <c r="BE602">
        <v>8</v>
      </c>
      <c r="BF602">
        <v>12</v>
      </c>
      <c r="BG602">
        <v>12</v>
      </c>
      <c r="BH602">
        <v>1</v>
      </c>
      <c r="BI602">
        <v>12</v>
      </c>
      <c r="BJ602">
        <v>12</v>
      </c>
      <c r="BK602">
        <v>2</v>
      </c>
      <c r="BL602">
        <v>4</v>
      </c>
      <c r="BM602">
        <v>3</v>
      </c>
      <c r="BN602">
        <v>3</v>
      </c>
      <c r="BO602">
        <v>10</v>
      </c>
      <c r="BX602">
        <v>1</v>
      </c>
      <c r="BY602">
        <v>6</v>
      </c>
      <c r="BZ602">
        <v>3</v>
      </c>
      <c r="CA602">
        <v>4</v>
      </c>
      <c r="CF602">
        <v>13</v>
      </c>
      <c r="CH602">
        <f t="shared" si="63"/>
        <v>1</v>
      </c>
      <c r="CI602" s="1">
        <f t="shared" si="64"/>
        <v>3.6111111111111112</v>
      </c>
      <c r="CJ602">
        <f t="shared" si="65"/>
        <v>4</v>
      </c>
      <c r="CK602">
        <f t="shared" si="66"/>
        <v>2</v>
      </c>
      <c r="CL602" s="1">
        <f t="shared" si="67"/>
        <v>5.6111111111111107</v>
      </c>
      <c r="CM602" s="1">
        <f t="shared" si="68"/>
        <v>5.6111111111111107</v>
      </c>
      <c r="CO602" t="str">
        <f>IF(H602&gt;Tolerances!$C$5, "High Sat", "Low Sat")</f>
        <v>High Sat</v>
      </c>
      <c r="CP602" t="str">
        <f>IF(CM602&lt;Tolerances!$D$5, "High EL", "Low EL")</f>
        <v>High EL</v>
      </c>
      <c r="CQ602" t="str">
        <f t="shared" si="69"/>
        <v>Loyalist</v>
      </c>
      <c r="CR602" t="b">
        <f>IF(AND(CM602&lt;Tolerances!$D$9,'Respondent data Original'!H110&gt;Tolerances!$C$9),"Enthusiast",IF(AND(CM602&gt;Tolerances!$D$10,'Respondent data Original'!H110&lt;Tolerances!$C$10),"Agitator"))</f>
        <v>0</v>
      </c>
    </row>
    <row r="603" spans="1:96">
      <c r="A603">
        <v>134</v>
      </c>
      <c r="B603" t="s">
        <v>70</v>
      </c>
      <c r="C603">
        <v>2</v>
      </c>
      <c r="D603">
        <v>2</v>
      </c>
      <c r="E603">
        <v>11</v>
      </c>
      <c r="F603">
        <v>2</v>
      </c>
      <c r="G603">
        <v>4</v>
      </c>
      <c r="H603">
        <v>5</v>
      </c>
      <c r="J603">
        <v>6</v>
      </c>
      <c r="L603">
        <v>6</v>
      </c>
      <c r="N603">
        <v>6</v>
      </c>
      <c r="P603">
        <v>4</v>
      </c>
      <c r="Q603">
        <v>3</v>
      </c>
      <c r="R603">
        <v>3</v>
      </c>
      <c r="S603">
        <v>3</v>
      </c>
      <c r="T603">
        <v>3</v>
      </c>
      <c r="U603">
        <v>3</v>
      </c>
      <c r="V603">
        <v>3</v>
      </c>
      <c r="W603">
        <v>3</v>
      </c>
      <c r="X603">
        <v>3</v>
      </c>
      <c r="Y603">
        <v>3</v>
      </c>
      <c r="Z603">
        <v>3</v>
      </c>
      <c r="AA603">
        <v>3</v>
      </c>
      <c r="AB603">
        <v>3</v>
      </c>
      <c r="AC603">
        <v>3</v>
      </c>
      <c r="AD603">
        <v>3</v>
      </c>
      <c r="AE603">
        <v>3</v>
      </c>
      <c r="AF603">
        <v>6</v>
      </c>
      <c r="AG603">
        <v>3</v>
      </c>
      <c r="AH603">
        <v>3</v>
      </c>
      <c r="AI603">
        <v>4</v>
      </c>
      <c r="AJ603">
        <v>3</v>
      </c>
      <c r="AK603">
        <v>3</v>
      </c>
      <c r="AL603">
        <v>3</v>
      </c>
      <c r="AM603">
        <v>3</v>
      </c>
      <c r="AN603">
        <v>3</v>
      </c>
      <c r="AO603">
        <v>3</v>
      </c>
      <c r="AP603">
        <v>3</v>
      </c>
      <c r="AQ603">
        <v>3</v>
      </c>
      <c r="AR603">
        <v>4</v>
      </c>
      <c r="AS603">
        <v>3</v>
      </c>
      <c r="AT603">
        <v>3</v>
      </c>
      <c r="AU603">
        <v>3</v>
      </c>
      <c r="AV603">
        <v>3</v>
      </c>
      <c r="AW603">
        <v>7</v>
      </c>
      <c r="AX603">
        <v>6</v>
      </c>
      <c r="AY603">
        <v>7</v>
      </c>
      <c r="AZ603">
        <v>7</v>
      </c>
      <c r="BA603">
        <v>6</v>
      </c>
      <c r="BB603">
        <v>6</v>
      </c>
      <c r="BC603">
        <v>6</v>
      </c>
      <c r="BD603">
        <v>7</v>
      </c>
      <c r="BE603">
        <v>6</v>
      </c>
      <c r="BF603">
        <v>12</v>
      </c>
      <c r="BG603">
        <v>12</v>
      </c>
      <c r="BH603">
        <v>12</v>
      </c>
      <c r="BI603">
        <v>12</v>
      </c>
      <c r="BJ603">
        <v>12</v>
      </c>
      <c r="BK603">
        <v>1</v>
      </c>
      <c r="BL603">
        <v>3</v>
      </c>
      <c r="BM603">
        <v>3</v>
      </c>
      <c r="BN603">
        <v>3</v>
      </c>
      <c r="BO603">
        <v>7</v>
      </c>
      <c r="BP603">
        <v>5</v>
      </c>
      <c r="BQ603">
        <v>3</v>
      </c>
      <c r="BR603">
        <v>4</v>
      </c>
      <c r="BX603">
        <v>2</v>
      </c>
      <c r="CF603">
        <v>14</v>
      </c>
      <c r="CH603">
        <f t="shared" si="63"/>
        <v>2</v>
      </c>
      <c r="CI603" s="1">
        <f t="shared" si="64"/>
        <v>3.2222222222222223</v>
      </c>
      <c r="CJ603">
        <f t="shared" si="65"/>
        <v>3</v>
      </c>
      <c r="CK603">
        <f t="shared" si="66"/>
        <v>3</v>
      </c>
      <c r="CL603" s="1">
        <f t="shared" si="67"/>
        <v>6.2222222222222223</v>
      </c>
      <c r="CM603" s="1">
        <f t="shared" si="68"/>
        <v>12.444444444444445</v>
      </c>
      <c r="CO603" t="str">
        <f>IF(H603&gt;Tolerances!$C$5, "High Sat", "Low Sat")</f>
        <v>Low Sat</v>
      </c>
      <c r="CP603" t="str">
        <f>IF(CM603&lt;Tolerances!$D$5, "High EL", "Low EL")</f>
        <v>Low EL</v>
      </c>
      <c r="CQ603" t="str">
        <f t="shared" si="69"/>
        <v>Defector</v>
      </c>
      <c r="CR603" t="b">
        <f>IF(AND(CM603&lt;Tolerances!$D$9,'Respondent data Original'!H116&gt;Tolerances!$C$9),"Enthusiast",IF(AND(CM603&gt;Tolerances!$D$10,'Respondent data Original'!H116&lt;Tolerances!$C$10),"Agitator"))</f>
        <v>0</v>
      </c>
    </row>
    <row r="604" spans="1:96">
      <c r="A604">
        <v>139</v>
      </c>
      <c r="B604" t="s">
        <v>70</v>
      </c>
      <c r="C604">
        <v>3</v>
      </c>
      <c r="D604">
        <v>1</v>
      </c>
      <c r="E604">
        <v>11</v>
      </c>
      <c r="F604">
        <v>1</v>
      </c>
      <c r="G604">
        <v>2</v>
      </c>
      <c r="H604">
        <v>9</v>
      </c>
      <c r="J604">
        <v>9</v>
      </c>
      <c r="L604">
        <v>9</v>
      </c>
      <c r="N604">
        <v>6</v>
      </c>
      <c r="P604">
        <v>4</v>
      </c>
      <c r="Q604">
        <v>2</v>
      </c>
      <c r="R604">
        <v>1</v>
      </c>
      <c r="S604">
        <v>4</v>
      </c>
      <c r="T604">
        <v>5</v>
      </c>
      <c r="U604">
        <v>4</v>
      </c>
      <c r="V604">
        <v>2</v>
      </c>
      <c r="W604">
        <v>2</v>
      </c>
      <c r="X604">
        <v>2</v>
      </c>
      <c r="Y604">
        <v>3</v>
      </c>
      <c r="Z604">
        <v>4</v>
      </c>
      <c r="AA604">
        <v>4</v>
      </c>
      <c r="AB604">
        <v>3</v>
      </c>
      <c r="AC604">
        <v>5</v>
      </c>
      <c r="AD604">
        <v>1</v>
      </c>
      <c r="AE604">
        <v>5</v>
      </c>
      <c r="AF604">
        <v>9</v>
      </c>
      <c r="AG604">
        <v>2</v>
      </c>
      <c r="AH604">
        <v>2</v>
      </c>
      <c r="AI604">
        <v>2</v>
      </c>
      <c r="AJ604">
        <v>2</v>
      </c>
      <c r="AK604">
        <v>2</v>
      </c>
      <c r="AL604">
        <v>2</v>
      </c>
      <c r="AM604">
        <v>2</v>
      </c>
      <c r="AN604">
        <v>2</v>
      </c>
      <c r="AO604">
        <v>3</v>
      </c>
      <c r="AP604">
        <v>2</v>
      </c>
      <c r="AQ604">
        <v>2</v>
      </c>
      <c r="AR604">
        <v>3</v>
      </c>
      <c r="AS604">
        <v>2</v>
      </c>
      <c r="AT604">
        <v>3</v>
      </c>
      <c r="AU604">
        <v>2</v>
      </c>
      <c r="AV604">
        <v>1</v>
      </c>
      <c r="AW604">
        <v>4</v>
      </c>
      <c r="AX604">
        <v>4</v>
      </c>
      <c r="AY604">
        <v>3</v>
      </c>
      <c r="AZ604">
        <v>4</v>
      </c>
      <c r="BA604">
        <v>5</v>
      </c>
      <c r="BB604">
        <v>4</v>
      </c>
      <c r="BC604">
        <v>6</v>
      </c>
      <c r="BD604">
        <v>3</v>
      </c>
      <c r="BE604">
        <v>4</v>
      </c>
      <c r="BF604">
        <v>4</v>
      </c>
      <c r="BG604">
        <v>4</v>
      </c>
      <c r="BH604">
        <v>5</v>
      </c>
      <c r="BI604">
        <v>4</v>
      </c>
      <c r="BJ604">
        <v>3</v>
      </c>
      <c r="BK604">
        <v>4</v>
      </c>
      <c r="BL604">
        <v>4</v>
      </c>
      <c r="BM604">
        <v>2</v>
      </c>
      <c r="BN604">
        <v>3</v>
      </c>
      <c r="BO604">
        <v>1</v>
      </c>
      <c r="BX604">
        <v>3</v>
      </c>
      <c r="CF604">
        <v>18</v>
      </c>
      <c r="CH604">
        <f t="shared" si="63"/>
        <v>3</v>
      </c>
      <c r="CI604" s="1">
        <f t="shared" si="64"/>
        <v>2.0555555555555554</v>
      </c>
      <c r="CJ604">
        <f t="shared" si="65"/>
        <v>4</v>
      </c>
      <c r="CK604">
        <f t="shared" si="66"/>
        <v>2</v>
      </c>
      <c r="CL604" s="1">
        <f t="shared" si="67"/>
        <v>4.0555555555555554</v>
      </c>
      <c r="CM604" s="1">
        <f t="shared" si="68"/>
        <v>12.166666666666666</v>
      </c>
      <c r="CO604" t="str">
        <f>IF(H604&gt;Tolerances!$C$5, "High Sat", "Low Sat")</f>
        <v>High Sat</v>
      </c>
      <c r="CP604" t="str">
        <f>IF(CM604&lt;Tolerances!$D$5, "High EL", "Low EL")</f>
        <v>Low EL</v>
      </c>
      <c r="CQ604" t="str">
        <f t="shared" si="69"/>
        <v>Mercenary</v>
      </c>
      <c r="CR604" t="b">
        <f>IF(AND(CM604&lt;Tolerances!$D$9,'Respondent data Original'!H121&gt;Tolerances!$C$9),"Enthusiast",IF(AND(CM604&gt;Tolerances!$D$10,'Respondent data Original'!H121&lt;Tolerances!$C$10),"Agitator"))</f>
        <v>0</v>
      </c>
    </row>
    <row r="605" spans="1:96">
      <c r="A605">
        <v>141</v>
      </c>
      <c r="B605" t="s">
        <v>70</v>
      </c>
      <c r="C605">
        <v>4</v>
      </c>
      <c r="D605">
        <v>1</v>
      </c>
      <c r="E605">
        <v>11</v>
      </c>
      <c r="F605">
        <v>2</v>
      </c>
      <c r="G605">
        <v>1</v>
      </c>
      <c r="H605">
        <v>9</v>
      </c>
      <c r="J605">
        <v>10</v>
      </c>
      <c r="L605">
        <v>9</v>
      </c>
      <c r="O605">
        <v>1</v>
      </c>
      <c r="P605">
        <v>2</v>
      </c>
      <c r="Q605">
        <v>3</v>
      </c>
      <c r="R605">
        <v>3</v>
      </c>
      <c r="S605">
        <v>1</v>
      </c>
      <c r="U605">
        <v>3</v>
      </c>
      <c r="V605">
        <v>2</v>
      </c>
      <c r="X605">
        <v>1</v>
      </c>
      <c r="Y605">
        <v>1</v>
      </c>
      <c r="Z605">
        <v>2</v>
      </c>
      <c r="AA605">
        <v>2</v>
      </c>
      <c r="AB605">
        <v>3</v>
      </c>
      <c r="AC605">
        <v>4</v>
      </c>
      <c r="AE605">
        <v>4</v>
      </c>
      <c r="AF605">
        <v>1</v>
      </c>
      <c r="AG605">
        <v>1</v>
      </c>
      <c r="AI605">
        <v>1</v>
      </c>
      <c r="AL605">
        <v>1</v>
      </c>
      <c r="AN605">
        <v>2</v>
      </c>
      <c r="AO605">
        <v>1</v>
      </c>
      <c r="AQ605">
        <v>2</v>
      </c>
      <c r="AR605">
        <v>3</v>
      </c>
      <c r="AS605">
        <v>3</v>
      </c>
      <c r="AU605">
        <v>3</v>
      </c>
      <c r="AV605">
        <v>1</v>
      </c>
      <c r="AW605">
        <v>6</v>
      </c>
      <c r="AX605">
        <v>6</v>
      </c>
      <c r="AY605">
        <v>4</v>
      </c>
      <c r="AZ605">
        <v>8</v>
      </c>
      <c r="BA605">
        <v>7</v>
      </c>
      <c r="BB605">
        <v>1</v>
      </c>
      <c r="BC605">
        <v>1</v>
      </c>
      <c r="BD605">
        <v>11</v>
      </c>
      <c r="BE605">
        <v>1</v>
      </c>
      <c r="BF605">
        <v>1</v>
      </c>
      <c r="BG605">
        <v>12</v>
      </c>
      <c r="BH605">
        <v>12</v>
      </c>
      <c r="BI605">
        <v>1</v>
      </c>
      <c r="BJ605">
        <v>12</v>
      </c>
      <c r="BK605">
        <v>3</v>
      </c>
      <c r="BL605">
        <v>5</v>
      </c>
      <c r="BM605">
        <v>3</v>
      </c>
      <c r="BN605">
        <v>2</v>
      </c>
      <c r="BO605">
        <v>10</v>
      </c>
      <c r="BX605">
        <v>1</v>
      </c>
      <c r="BY605">
        <v>3</v>
      </c>
      <c r="CF605">
        <v>15</v>
      </c>
      <c r="CH605">
        <f t="shared" si="63"/>
        <v>1</v>
      </c>
      <c r="CI605" s="1">
        <f t="shared" si="64"/>
        <v>2.5</v>
      </c>
      <c r="CJ605">
        <f t="shared" si="65"/>
        <v>5</v>
      </c>
      <c r="CK605">
        <f t="shared" si="66"/>
        <v>1</v>
      </c>
      <c r="CL605" s="1">
        <f t="shared" si="67"/>
        <v>3.5</v>
      </c>
      <c r="CM605" s="1">
        <f t="shared" si="68"/>
        <v>3.5</v>
      </c>
      <c r="CO605" t="str">
        <f>IF(H605&gt;Tolerances!$C$5, "High Sat", "Low Sat")</f>
        <v>High Sat</v>
      </c>
      <c r="CP605" t="str">
        <f>IF(CM605&lt;Tolerances!$D$5, "High EL", "Low EL")</f>
        <v>High EL</v>
      </c>
      <c r="CQ605" t="str">
        <f t="shared" si="69"/>
        <v>Loyalist</v>
      </c>
      <c r="CR605" t="str">
        <f>IF(AND(CM605&lt;Tolerances!$D$9,'Respondent data Original'!H123&gt;Tolerances!$C$9),"Enthusiast",IF(AND(CM605&gt;Tolerances!$D$10,'Respondent data Original'!H123&lt;Tolerances!$C$10),"Agitator"))</f>
        <v>Enthusiast</v>
      </c>
    </row>
    <row r="606" spans="1:96">
      <c r="A606">
        <v>144</v>
      </c>
      <c r="B606" t="s">
        <v>70</v>
      </c>
      <c r="C606">
        <v>3</v>
      </c>
      <c r="D606">
        <v>2</v>
      </c>
      <c r="E606">
        <v>11</v>
      </c>
      <c r="F606">
        <v>1</v>
      </c>
      <c r="G606">
        <v>2</v>
      </c>
      <c r="H606">
        <v>10</v>
      </c>
      <c r="J606">
        <v>10</v>
      </c>
      <c r="L606">
        <v>10</v>
      </c>
      <c r="N606">
        <v>9</v>
      </c>
      <c r="P606">
        <v>5</v>
      </c>
      <c r="Q606">
        <v>1</v>
      </c>
      <c r="R606">
        <v>5</v>
      </c>
      <c r="S606">
        <v>1</v>
      </c>
      <c r="T606">
        <v>3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3</v>
      </c>
      <c r="AC606">
        <v>3</v>
      </c>
      <c r="AD606">
        <v>3</v>
      </c>
      <c r="AE606">
        <v>3</v>
      </c>
      <c r="AF606">
        <v>11</v>
      </c>
      <c r="AG606">
        <v>1</v>
      </c>
      <c r="AH606">
        <v>3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3</v>
      </c>
      <c r="AV606">
        <v>1</v>
      </c>
      <c r="AW606">
        <v>11</v>
      </c>
      <c r="AX606">
        <v>11</v>
      </c>
      <c r="AY606">
        <v>6</v>
      </c>
      <c r="AZ606">
        <v>6</v>
      </c>
      <c r="BA606">
        <v>11</v>
      </c>
      <c r="BB606">
        <v>6</v>
      </c>
      <c r="BC606">
        <v>1</v>
      </c>
      <c r="BD606">
        <v>9</v>
      </c>
      <c r="BE606">
        <v>6</v>
      </c>
      <c r="BF606">
        <v>12</v>
      </c>
      <c r="BG606">
        <v>12</v>
      </c>
      <c r="BH606">
        <v>6</v>
      </c>
      <c r="BI606">
        <v>1</v>
      </c>
      <c r="BJ606">
        <v>12</v>
      </c>
      <c r="BK606">
        <v>2</v>
      </c>
      <c r="BL606">
        <v>3</v>
      </c>
      <c r="BM606">
        <v>2</v>
      </c>
      <c r="BN606">
        <v>2</v>
      </c>
      <c r="BO606">
        <v>6</v>
      </c>
      <c r="BP606">
        <v>4</v>
      </c>
      <c r="BQ606">
        <v>2</v>
      </c>
      <c r="BR606">
        <v>3</v>
      </c>
      <c r="BS606">
        <v>5</v>
      </c>
      <c r="BX606">
        <v>1</v>
      </c>
      <c r="BY606">
        <v>3</v>
      </c>
      <c r="BZ606">
        <v>6</v>
      </c>
      <c r="CA606">
        <v>4</v>
      </c>
      <c r="CB606">
        <v>1</v>
      </c>
      <c r="CC606">
        <v>5</v>
      </c>
      <c r="CD606">
        <v>2</v>
      </c>
      <c r="CE606">
        <v>7</v>
      </c>
      <c r="CF606">
        <v>18</v>
      </c>
      <c r="CH606">
        <f t="shared" si="63"/>
        <v>1</v>
      </c>
      <c r="CI606" s="1">
        <f t="shared" si="64"/>
        <v>3.7222222222222223</v>
      </c>
      <c r="CJ606">
        <f t="shared" si="65"/>
        <v>3</v>
      </c>
      <c r="CK606">
        <f t="shared" si="66"/>
        <v>3</v>
      </c>
      <c r="CL606" s="1">
        <f t="shared" si="67"/>
        <v>6.7222222222222223</v>
      </c>
      <c r="CM606" s="1">
        <f t="shared" si="68"/>
        <v>6.7222222222222223</v>
      </c>
      <c r="CO606" t="str">
        <f>IF(H606&gt;Tolerances!$C$5, "High Sat", "Low Sat")</f>
        <v>High Sat</v>
      </c>
      <c r="CP606" t="str">
        <f>IF(CM606&lt;Tolerances!$D$5, "High EL", "Low EL")</f>
        <v>High EL</v>
      </c>
      <c r="CQ606" t="str">
        <f t="shared" si="69"/>
        <v>Loyalist</v>
      </c>
      <c r="CR606" t="b">
        <f>IF(AND(CM606&lt;Tolerances!$D$9,'Respondent data Original'!H125&gt;Tolerances!$C$9),"Enthusiast",IF(AND(CM606&gt;Tolerances!$D$10,'Respondent data Original'!H125&lt;Tolerances!$C$10),"Agitator"))</f>
        <v>0</v>
      </c>
    </row>
    <row r="607" spans="1:96">
      <c r="A607">
        <v>146</v>
      </c>
      <c r="B607" t="s">
        <v>70</v>
      </c>
      <c r="C607">
        <v>5</v>
      </c>
      <c r="D607">
        <v>1</v>
      </c>
      <c r="E607">
        <v>11</v>
      </c>
      <c r="F607">
        <v>1</v>
      </c>
      <c r="G607">
        <v>1</v>
      </c>
      <c r="H607">
        <v>9</v>
      </c>
      <c r="J607">
        <v>9</v>
      </c>
      <c r="L607">
        <v>8</v>
      </c>
      <c r="O607">
        <v>1</v>
      </c>
      <c r="P607">
        <v>6</v>
      </c>
      <c r="Q607">
        <v>1</v>
      </c>
      <c r="S607">
        <v>1</v>
      </c>
      <c r="V607">
        <v>1</v>
      </c>
      <c r="X607">
        <v>1</v>
      </c>
      <c r="Y607">
        <v>2</v>
      </c>
      <c r="Z607">
        <v>1</v>
      </c>
      <c r="AA607">
        <v>1</v>
      </c>
      <c r="AC607">
        <v>4</v>
      </c>
      <c r="AE607">
        <v>3</v>
      </c>
      <c r="AF607">
        <v>1</v>
      </c>
      <c r="AI607">
        <v>3</v>
      </c>
      <c r="AN607">
        <v>2</v>
      </c>
      <c r="AO607">
        <v>2</v>
      </c>
      <c r="AP607">
        <v>2</v>
      </c>
      <c r="AQ607">
        <v>3</v>
      </c>
      <c r="AV607">
        <v>1</v>
      </c>
      <c r="AW607">
        <v>5</v>
      </c>
      <c r="AX607">
        <v>6</v>
      </c>
      <c r="AY607">
        <v>3</v>
      </c>
      <c r="AZ607">
        <v>1</v>
      </c>
      <c r="BA607">
        <v>6</v>
      </c>
      <c r="BB607">
        <v>6</v>
      </c>
      <c r="BC607">
        <v>1</v>
      </c>
      <c r="BD607">
        <v>11</v>
      </c>
      <c r="BE607">
        <v>1</v>
      </c>
      <c r="BF607">
        <v>12</v>
      </c>
      <c r="BG607">
        <v>12</v>
      </c>
      <c r="BH607">
        <v>12</v>
      </c>
      <c r="BI607">
        <v>12</v>
      </c>
      <c r="BJ607">
        <v>12</v>
      </c>
      <c r="BK607">
        <v>1</v>
      </c>
      <c r="BL607">
        <v>2</v>
      </c>
      <c r="BM607">
        <v>3</v>
      </c>
      <c r="BN607">
        <v>3</v>
      </c>
      <c r="BO607">
        <v>10</v>
      </c>
      <c r="BX607">
        <v>1</v>
      </c>
      <c r="BY607">
        <v>3</v>
      </c>
      <c r="BZ607">
        <v>7</v>
      </c>
      <c r="CA607">
        <v>2</v>
      </c>
      <c r="CF607">
        <v>21</v>
      </c>
      <c r="CH607">
        <f t="shared" si="63"/>
        <v>1</v>
      </c>
      <c r="CI607" s="1">
        <f t="shared" si="64"/>
        <v>2.2222222222222223</v>
      </c>
      <c r="CJ607">
        <f t="shared" si="65"/>
        <v>2</v>
      </c>
      <c r="CK607">
        <f t="shared" si="66"/>
        <v>4</v>
      </c>
      <c r="CL607" s="1">
        <f t="shared" si="67"/>
        <v>6.2222222222222223</v>
      </c>
      <c r="CM607" s="1">
        <f t="shared" si="68"/>
        <v>6.2222222222222223</v>
      </c>
      <c r="CO607" t="str">
        <f>IF(H607&gt;Tolerances!$C$5, "High Sat", "Low Sat")</f>
        <v>High Sat</v>
      </c>
      <c r="CP607" t="str">
        <f>IF(CM607&lt;Tolerances!$D$5, "High EL", "Low EL")</f>
        <v>High EL</v>
      </c>
      <c r="CQ607" t="str">
        <f t="shared" si="69"/>
        <v>Loyalist</v>
      </c>
      <c r="CR607" t="b">
        <f>IF(AND(CM607&lt;Tolerances!$D$9,'Respondent data Original'!H127&gt;Tolerances!$C$9),"Enthusiast",IF(AND(CM607&gt;Tolerances!$D$10,'Respondent data Original'!H127&lt;Tolerances!$C$10),"Agitator"))</f>
        <v>0</v>
      </c>
    </row>
    <row r="608" spans="1:96">
      <c r="A608">
        <v>156</v>
      </c>
      <c r="B608" t="s">
        <v>70</v>
      </c>
      <c r="C608">
        <v>3</v>
      </c>
      <c r="D608">
        <v>1</v>
      </c>
      <c r="E608">
        <v>11</v>
      </c>
      <c r="F608">
        <v>1</v>
      </c>
      <c r="G608">
        <v>2</v>
      </c>
      <c r="H608">
        <v>9</v>
      </c>
      <c r="J608">
        <v>9</v>
      </c>
      <c r="L608">
        <v>9</v>
      </c>
      <c r="N608">
        <v>8</v>
      </c>
      <c r="P608">
        <v>4</v>
      </c>
      <c r="Q608">
        <v>2</v>
      </c>
      <c r="S608">
        <v>2</v>
      </c>
      <c r="U608">
        <v>3</v>
      </c>
      <c r="V608">
        <v>3</v>
      </c>
      <c r="W608">
        <v>2</v>
      </c>
      <c r="X608">
        <v>2</v>
      </c>
      <c r="Y608">
        <v>3</v>
      </c>
      <c r="Z608">
        <v>3</v>
      </c>
      <c r="AA608">
        <v>2</v>
      </c>
      <c r="AB608">
        <v>3</v>
      </c>
      <c r="AC608">
        <v>3</v>
      </c>
      <c r="AD608">
        <v>3</v>
      </c>
      <c r="AE608">
        <v>3</v>
      </c>
      <c r="AF608">
        <v>7</v>
      </c>
      <c r="AG608">
        <v>2</v>
      </c>
      <c r="AI608">
        <v>2</v>
      </c>
      <c r="AK608">
        <v>3</v>
      </c>
      <c r="AL608">
        <v>3</v>
      </c>
      <c r="AM608">
        <v>2</v>
      </c>
      <c r="AN608">
        <v>2</v>
      </c>
      <c r="AO608">
        <v>3</v>
      </c>
      <c r="AP608">
        <v>3</v>
      </c>
      <c r="AQ608">
        <v>3</v>
      </c>
      <c r="AR608">
        <v>3</v>
      </c>
      <c r="AS608">
        <v>3</v>
      </c>
      <c r="AT608">
        <v>3</v>
      </c>
      <c r="AU608">
        <v>3</v>
      </c>
      <c r="AV608">
        <v>1</v>
      </c>
      <c r="AW608">
        <v>8</v>
      </c>
      <c r="AX608">
        <v>9</v>
      </c>
      <c r="AY608">
        <v>6</v>
      </c>
      <c r="AZ608">
        <v>6</v>
      </c>
      <c r="BA608">
        <v>8</v>
      </c>
      <c r="BB608">
        <v>6</v>
      </c>
      <c r="BC608">
        <v>4</v>
      </c>
      <c r="BD608">
        <v>9</v>
      </c>
      <c r="BE608">
        <v>3</v>
      </c>
      <c r="BF608">
        <v>12</v>
      </c>
      <c r="BG608">
        <v>12</v>
      </c>
      <c r="BH608">
        <v>12</v>
      </c>
      <c r="BI608">
        <v>12</v>
      </c>
      <c r="BJ608">
        <v>12</v>
      </c>
      <c r="BK608">
        <v>1</v>
      </c>
      <c r="BL608">
        <v>4</v>
      </c>
      <c r="BM608">
        <v>4</v>
      </c>
      <c r="BN608">
        <v>3</v>
      </c>
      <c r="BO608">
        <v>5</v>
      </c>
      <c r="BP608">
        <v>7</v>
      </c>
      <c r="BQ608">
        <v>3</v>
      </c>
      <c r="BX608">
        <v>1</v>
      </c>
      <c r="BY608">
        <v>4</v>
      </c>
      <c r="BZ608">
        <v>3</v>
      </c>
      <c r="CA608">
        <v>6</v>
      </c>
      <c r="CF608">
        <v>16</v>
      </c>
      <c r="CH608">
        <f t="shared" si="63"/>
        <v>1</v>
      </c>
      <c r="CI608" s="1">
        <f t="shared" si="64"/>
        <v>3.2777777777777777</v>
      </c>
      <c r="CJ608">
        <f t="shared" si="65"/>
        <v>4</v>
      </c>
      <c r="CK608">
        <f t="shared" si="66"/>
        <v>2</v>
      </c>
      <c r="CL608" s="1">
        <f t="shared" si="67"/>
        <v>5.2777777777777777</v>
      </c>
      <c r="CM608" s="1">
        <f t="shared" si="68"/>
        <v>5.2777777777777777</v>
      </c>
      <c r="CO608" t="str">
        <f>IF(H608&gt;Tolerances!$C$5, "High Sat", "Low Sat")</f>
        <v>High Sat</v>
      </c>
      <c r="CP608" t="str">
        <f>IF(CM608&lt;Tolerances!$D$5, "High EL", "Low EL")</f>
        <v>High EL</v>
      </c>
      <c r="CQ608" t="str">
        <f t="shared" si="69"/>
        <v>Loyalist</v>
      </c>
      <c r="CR608" t="b">
        <f>IF(AND(CM608&lt;Tolerances!$D$9,'Respondent data Original'!H137&gt;Tolerances!$C$9),"Enthusiast",IF(AND(CM608&gt;Tolerances!$D$10,'Respondent data Original'!H137&lt;Tolerances!$C$10),"Agitator"))</f>
        <v>0</v>
      </c>
    </row>
    <row r="609" spans="1:96">
      <c r="A609">
        <v>163</v>
      </c>
      <c r="B609" t="s">
        <v>70</v>
      </c>
      <c r="C609">
        <v>4</v>
      </c>
      <c r="D609">
        <v>1</v>
      </c>
      <c r="E609">
        <v>11</v>
      </c>
      <c r="F609">
        <v>1</v>
      </c>
      <c r="G609">
        <v>2</v>
      </c>
      <c r="H609">
        <v>11</v>
      </c>
      <c r="J609">
        <v>11</v>
      </c>
      <c r="L609">
        <v>11</v>
      </c>
      <c r="N609">
        <v>10</v>
      </c>
      <c r="P609">
        <v>4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2</v>
      </c>
      <c r="Z609">
        <v>2</v>
      </c>
      <c r="AA609">
        <v>2</v>
      </c>
      <c r="AB609">
        <v>1</v>
      </c>
      <c r="AC609">
        <v>2</v>
      </c>
      <c r="AD609">
        <v>3</v>
      </c>
      <c r="AE609">
        <v>1</v>
      </c>
      <c r="AF609">
        <v>10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1</v>
      </c>
      <c r="AU609">
        <v>1</v>
      </c>
      <c r="AV609">
        <v>1</v>
      </c>
      <c r="AW609">
        <v>6</v>
      </c>
      <c r="AX609">
        <v>8</v>
      </c>
      <c r="AY609">
        <v>6</v>
      </c>
      <c r="AZ609">
        <v>6</v>
      </c>
      <c r="BA609">
        <v>7</v>
      </c>
      <c r="BB609">
        <v>5</v>
      </c>
      <c r="BC609">
        <v>6</v>
      </c>
      <c r="BD609">
        <v>9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1</v>
      </c>
      <c r="BK609">
        <v>1</v>
      </c>
      <c r="BN609">
        <v>5</v>
      </c>
      <c r="BO609">
        <v>10</v>
      </c>
      <c r="BX609">
        <v>1</v>
      </c>
      <c r="BY609">
        <v>3</v>
      </c>
      <c r="CF609">
        <v>13</v>
      </c>
      <c r="CH609">
        <f t="shared" si="63"/>
        <v>1</v>
      </c>
      <c r="CI609" s="1">
        <f t="shared" si="64"/>
        <v>3</v>
      </c>
      <c r="CJ609">
        <f t="shared" si="65"/>
        <v>0</v>
      </c>
      <c r="CK609">
        <f t="shared" si="66"/>
        <v>5</v>
      </c>
      <c r="CL609" s="1">
        <f t="shared" si="67"/>
        <v>8</v>
      </c>
      <c r="CM609" s="1">
        <f t="shared" si="68"/>
        <v>8</v>
      </c>
      <c r="CO609" t="str">
        <f>IF(H609&gt;Tolerances!$C$5, "High Sat", "Low Sat")</f>
        <v>High Sat</v>
      </c>
      <c r="CP609" t="str">
        <f>IF(CM609&lt;Tolerances!$D$5, "High EL", "Low EL")</f>
        <v>High EL</v>
      </c>
      <c r="CQ609" t="str">
        <f t="shared" si="69"/>
        <v>Loyalist</v>
      </c>
      <c r="CR609" t="b">
        <f>IF(AND(CM609&lt;Tolerances!$D$9,'Respondent data Original'!H144&gt;Tolerances!$C$9),"Enthusiast",IF(AND(CM609&gt;Tolerances!$D$10,'Respondent data Original'!H144&lt;Tolerances!$C$10),"Agitator"))</f>
        <v>0</v>
      </c>
    </row>
    <row r="610" spans="1:96">
      <c r="A610">
        <v>167</v>
      </c>
      <c r="B610" t="s">
        <v>70</v>
      </c>
      <c r="C610">
        <v>4</v>
      </c>
      <c r="D610">
        <v>1</v>
      </c>
      <c r="E610">
        <v>11</v>
      </c>
      <c r="F610">
        <v>2</v>
      </c>
      <c r="G610">
        <v>6</v>
      </c>
      <c r="H610">
        <v>8</v>
      </c>
      <c r="J610">
        <v>5</v>
      </c>
      <c r="L610">
        <v>1</v>
      </c>
      <c r="N610">
        <v>6</v>
      </c>
      <c r="P610">
        <v>4</v>
      </c>
      <c r="Q610">
        <v>1</v>
      </c>
      <c r="R610">
        <v>1</v>
      </c>
      <c r="S610">
        <v>1</v>
      </c>
      <c r="T610">
        <v>2</v>
      </c>
      <c r="U610">
        <v>1</v>
      </c>
      <c r="V610">
        <v>1</v>
      </c>
      <c r="W610">
        <v>4</v>
      </c>
      <c r="X610">
        <v>1</v>
      </c>
      <c r="Y610">
        <v>3</v>
      </c>
      <c r="Z610">
        <v>4</v>
      </c>
      <c r="AA610">
        <v>1</v>
      </c>
      <c r="AB610">
        <v>1</v>
      </c>
      <c r="AC610">
        <v>2</v>
      </c>
      <c r="AD610">
        <v>3</v>
      </c>
      <c r="AE610">
        <v>3</v>
      </c>
      <c r="AF610">
        <v>1</v>
      </c>
      <c r="AG610">
        <v>5</v>
      </c>
      <c r="AH610">
        <v>1</v>
      </c>
      <c r="AI610">
        <v>5</v>
      </c>
      <c r="AJ610">
        <v>1</v>
      </c>
      <c r="AK610">
        <v>5</v>
      </c>
      <c r="AL610">
        <v>5</v>
      </c>
      <c r="AN610">
        <v>4</v>
      </c>
      <c r="AO610">
        <v>4</v>
      </c>
      <c r="AQ610">
        <v>5</v>
      </c>
      <c r="AR610">
        <v>5</v>
      </c>
      <c r="AS610">
        <v>5</v>
      </c>
      <c r="AV610">
        <v>2</v>
      </c>
      <c r="AW610">
        <v>6</v>
      </c>
      <c r="AX610">
        <v>11</v>
      </c>
      <c r="AY610">
        <v>11</v>
      </c>
      <c r="AZ610">
        <v>5</v>
      </c>
      <c r="BA610">
        <v>11</v>
      </c>
      <c r="BB610">
        <v>5</v>
      </c>
      <c r="BC610">
        <v>5</v>
      </c>
      <c r="BD610">
        <v>11</v>
      </c>
      <c r="BE610">
        <v>1</v>
      </c>
      <c r="BF610">
        <v>11</v>
      </c>
      <c r="BG610">
        <v>11</v>
      </c>
      <c r="BH610">
        <v>11</v>
      </c>
      <c r="BI610">
        <v>12</v>
      </c>
      <c r="BJ610">
        <v>11</v>
      </c>
      <c r="BK610">
        <v>5</v>
      </c>
      <c r="BL610">
        <v>3</v>
      </c>
      <c r="BM610">
        <v>2</v>
      </c>
      <c r="BN610">
        <v>1</v>
      </c>
      <c r="BO610">
        <v>4</v>
      </c>
      <c r="BP610">
        <v>3</v>
      </c>
      <c r="BQ610">
        <v>6</v>
      </c>
      <c r="BX610">
        <v>3</v>
      </c>
      <c r="CF610">
        <v>20</v>
      </c>
      <c r="CH610">
        <f t="shared" si="63"/>
        <v>3</v>
      </c>
      <c r="CI610" s="1">
        <f t="shared" si="64"/>
        <v>3.6666666666666665</v>
      </c>
      <c r="CJ610">
        <f t="shared" si="65"/>
        <v>3</v>
      </c>
      <c r="CK610">
        <f t="shared" si="66"/>
        <v>3</v>
      </c>
      <c r="CL610" s="1">
        <f t="shared" si="67"/>
        <v>6.6666666666666661</v>
      </c>
      <c r="CM610" s="1">
        <f t="shared" si="68"/>
        <v>20</v>
      </c>
      <c r="CO610" t="str">
        <f>IF(H610&gt;Tolerances!$C$5, "High Sat", "Low Sat")</f>
        <v>High Sat</v>
      </c>
      <c r="CP610" t="str">
        <f>IF(CM610&lt;Tolerances!$D$5, "High EL", "Low EL")</f>
        <v>Low EL</v>
      </c>
      <c r="CQ610" t="str">
        <f t="shared" si="69"/>
        <v>Mercenary</v>
      </c>
      <c r="CR610" t="b">
        <f>IF(AND(CM610&lt;Tolerances!$D$9,'Respondent data Original'!H148&gt;Tolerances!$C$9),"Enthusiast",IF(AND(CM610&gt;Tolerances!$D$10,'Respondent data Original'!H148&lt;Tolerances!$C$10),"Agitator"))</f>
        <v>0</v>
      </c>
    </row>
    <row r="611" spans="1:96">
      <c r="A611">
        <v>168</v>
      </c>
      <c r="B611" t="s">
        <v>70</v>
      </c>
      <c r="C611">
        <v>5</v>
      </c>
      <c r="D611">
        <v>1</v>
      </c>
      <c r="E611">
        <v>11</v>
      </c>
      <c r="F611">
        <v>2</v>
      </c>
      <c r="G611">
        <v>6</v>
      </c>
      <c r="H611">
        <v>10</v>
      </c>
      <c r="J611">
        <v>10</v>
      </c>
      <c r="L611">
        <v>10</v>
      </c>
      <c r="N611">
        <v>10</v>
      </c>
      <c r="P611">
        <v>4</v>
      </c>
      <c r="Q611">
        <v>2</v>
      </c>
      <c r="R611">
        <v>1</v>
      </c>
      <c r="S611">
        <v>1</v>
      </c>
      <c r="T611">
        <v>1</v>
      </c>
      <c r="U611">
        <v>3</v>
      </c>
      <c r="V611">
        <v>2</v>
      </c>
      <c r="W611">
        <v>2</v>
      </c>
      <c r="X611">
        <v>1</v>
      </c>
      <c r="Y611">
        <v>1</v>
      </c>
      <c r="Z611">
        <v>4</v>
      </c>
      <c r="AA611">
        <v>1</v>
      </c>
      <c r="AB611">
        <v>1</v>
      </c>
      <c r="AC611">
        <v>2</v>
      </c>
      <c r="AD611">
        <v>5</v>
      </c>
      <c r="AE611">
        <v>1</v>
      </c>
      <c r="AF611">
        <v>1</v>
      </c>
      <c r="AG611">
        <v>2</v>
      </c>
      <c r="AH611">
        <v>1</v>
      </c>
      <c r="AI611">
        <v>1</v>
      </c>
      <c r="AJ611">
        <v>2</v>
      </c>
      <c r="AK611">
        <v>3</v>
      </c>
      <c r="AL611">
        <v>2</v>
      </c>
      <c r="AM611">
        <v>3</v>
      </c>
      <c r="AN611">
        <v>1</v>
      </c>
      <c r="AO611">
        <v>1</v>
      </c>
      <c r="AQ611">
        <v>1</v>
      </c>
      <c r="AR611">
        <v>1</v>
      </c>
      <c r="AS611">
        <v>2</v>
      </c>
      <c r="AU611">
        <v>2</v>
      </c>
      <c r="AV611">
        <v>1</v>
      </c>
      <c r="AW611">
        <v>8</v>
      </c>
      <c r="AX611">
        <v>7</v>
      </c>
      <c r="AY611">
        <v>6</v>
      </c>
      <c r="AZ611">
        <v>8</v>
      </c>
      <c r="BA611">
        <v>6</v>
      </c>
      <c r="BB611">
        <v>1</v>
      </c>
      <c r="BC611">
        <v>6</v>
      </c>
      <c r="BD611">
        <v>11</v>
      </c>
      <c r="BE611">
        <v>1</v>
      </c>
      <c r="BF611">
        <v>12</v>
      </c>
      <c r="BG611">
        <v>6</v>
      </c>
      <c r="BH611">
        <v>12</v>
      </c>
      <c r="BI611">
        <v>12</v>
      </c>
      <c r="BJ611">
        <v>12</v>
      </c>
      <c r="BK611">
        <v>2</v>
      </c>
      <c r="BL611">
        <v>4</v>
      </c>
      <c r="BM611">
        <v>4</v>
      </c>
      <c r="BN611">
        <v>3</v>
      </c>
      <c r="BO611">
        <v>4</v>
      </c>
      <c r="BP611">
        <v>9</v>
      </c>
      <c r="BX611">
        <v>1</v>
      </c>
      <c r="BY611">
        <v>5</v>
      </c>
      <c r="BZ611">
        <v>1</v>
      </c>
      <c r="CF611">
        <v>19</v>
      </c>
      <c r="CH611">
        <f t="shared" si="63"/>
        <v>1</v>
      </c>
      <c r="CI611" s="1">
        <f t="shared" si="64"/>
        <v>3</v>
      </c>
      <c r="CJ611">
        <f t="shared" si="65"/>
        <v>4</v>
      </c>
      <c r="CK611">
        <f t="shared" si="66"/>
        <v>2</v>
      </c>
      <c r="CL611" s="1">
        <f t="shared" si="67"/>
        <v>5</v>
      </c>
      <c r="CM611" s="1">
        <f t="shared" si="68"/>
        <v>5</v>
      </c>
      <c r="CO611" t="str">
        <f>IF(H611&gt;Tolerances!$C$5, "High Sat", "Low Sat")</f>
        <v>High Sat</v>
      </c>
      <c r="CP611" t="str">
        <f>IF(CM611&lt;Tolerances!$D$5, "High EL", "Low EL")</f>
        <v>High EL</v>
      </c>
      <c r="CQ611" t="str">
        <f t="shared" si="69"/>
        <v>Loyalist</v>
      </c>
      <c r="CR611" t="b">
        <f>IF(AND(CM611&lt;Tolerances!$D$9,'Respondent data Original'!H149&gt;Tolerances!$C$9),"Enthusiast",IF(AND(CM611&gt;Tolerances!$D$10,'Respondent data Original'!H149&lt;Tolerances!$C$10),"Agitator"))</f>
        <v>0</v>
      </c>
    </row>
    <row r="612" spans="1:96">
      <c r="A612">
        <v>173</v>
      </c>
      <c r="B612" t="s">
        <v>70</v>
      </c>
      <c r="C612">
        <v>4</v>
      </c>
      <c r="D612">
        <v>1</v>
      </c>
      <c r="E612">
        <v>11</v>
      </c>
      <c r="F612">
        <v>2</v>
      </c>
      <c r="G612">
        <v>2</v>
      </c>
      <c r="H612">
        <v>8</v>
      </c>
      <c r="J612">
        <v>9</v>
      </c>
      <c r="L612">
        <v>8</v>
      </c>
      <c r="N612">
        <v>7</v>
      </c>
      <c r="P612">
        <v>3</v>
      </c>
      <c r="Q612">
        <v>1</v>
      </c>
      <c r="R612">
        <v>5</v>
      </c>
      <c r="S612">
        <v>1</v>
      </c>
      <c r="T612">
        <v>5</v>
      </c>
      <c r="U612">
        <v>2</v>
      </c>
      <c r="V612">
        <v>3</v>
      </c>
      <c r="W612">
        <v>4</v>
      </c>
      <c r="X612">
        <v>1</v>
      </c>
      <c r="Y612">
        <v>1</v>
      </c>
      <c r="Z612">
        <v>3</v>
      </c>
      <c r="AA612">
        <v>2</v>
      </c>
      <c r="AB612">
        <v>4</v>
      </c>
      <c r="AC612">
        <v>4</v>
      </c>
      <c r="AD612">
        <v>4</v>
      </c>
      <c r="AE612">
        <v>3</v>
      </c>
      <c r="AF612">
        <v>1</v>
      </c>
      <c r="AG612">
        <v>3</v>
      </c>
      <c r="AI612">
        <v>4</v>
      </c>
      <c r="AK612">
        <v>5</v>
      </c>
      <c r="AL612">
        <v>4</v>
      </c>
      <c r="AM612">
        <v>5</v>
      </c>
      <c r="AN612">
        <v>5</v>
      </c>
      <c r="AO612">
        <v>3</v>
      </c>
      <c r="AP612">
        <v>2</v>
      </c>
      <c r="AQ612">
        <v>4</v>
      </c>
      <c r="AR612">
        <v>3</v>
      </c>
      <c r="AS612">
        <v>3</v>
      </c>
      <c r="AU612">
        <v>4</v>
      </c>
      <c r="AV612">
        <v>1</v>
      </c>
      <c r="AW612">
        <v>10</v>
      </c>
      <c r="AX612">
        <v>11</v>
      </c>
      <c r="AY612">
        <v>6</v>
      </c>
      <c r="AZ612">
        <v>6</v>
      </c>
      <c r="BA612">
        <v>11</v>
      </c>
      <c r="BB612">
        <v>8</v>
      </c>
      <c r="BC612">
        <v>1</v>
      </c>
      <c r="BD612">
        <v>11</v>
      </c>
      <c r="BE612">
        <v>1</v>
      </c>
      <c r="BF612">
        <v>2</v>
      </c>
      <c r="BG612">
        <v>8</v>
      </c>
      <c r="BH612">
        <v>4</v>
      </c>
      <c r="BI612">
        <v>7</v>
      </c>
      <c r="BJ612">
        <v>11</v>
      </c>
      <c r="BK612">
        <v>5</v>
      </c>
      <c r="BL612">
        <v>5</v>
      </c>
      <c r="BM612">
        <v>4</v>
      </c>
      <c r="BN612">
        <v>1</v>
      </c>
      <c r="BO612">
        <v>4</v>
      </c>
      <c r="BP612">
        <v>3</v>
      </c>
      <c r="BQ612">
        <v>5</v>
      </c>
      <c r="BR612">
        <v>7</v>
      </c>
      <c r="BX612">
        <v>2</v>
      </c>
      <c r="CF612">
        <v>12</v>
      </c>
      <c r="CH612">
        <f t="shared" si="63"/>
        <v>2</v>
      </c>
      <c r="CI612" s="1">
        <f t="shared" si="64"/>
        <v>3.6111111111111112</v>
      </c>
      <c r="CJ612">
        <f t="shared" si="65"/>
        <v>5</v>
      </c>
      <c r="CK612">
        <f t="shared" si="66"/>
        <v>1</v>
      </c>
      <c r="CL612" s="1">
        <f t="shared" si="67"/>
        <v>4.6111111111111107</v>
      </c>
      <c r="CM612" s="1">
        <f t="shared" si="68"/>
        <v>9.2222222222222214</v>
      </c>
      <c r="CO612" t="str">
        <f>IF(H612&gt;Tolerances!$C$5, "High Sat", "Low Sat")</f>
        <v>High Sat</v>
      </c>
      <c r="CP612" t="str">
        <f>IF(CM612&lt;Tolerances!$D$5, "High EL", "Low EL")</f>
        <v>High EL</v>
      </c>
      <c r="CQ612" t="str">
        <f t="shared" si="69"/>
        <v>Loyalist</v>
      </c>
      <c r="CR612" t="b">
        <f>IF(AND(CM612&lt;Tolerances!$D$9,'Respondent data Original'!H154&gt;Tolerances!$C$9),"Enthusiast",IF(AND(CM612&gt;Tolerances!$D$10,'Respondent data Original'!H154&lt;Tolerances!$C$10),"Agitator"))</f>
        <v>0</v>
      </c>
    </row>
    <row r="613" spans="1:96">
      <c r="A613">
        <v>192</v>
      </c>
      <c r="B613" t="s">
        <v>70</v>
      </c>
      <c r="C613">
        <v>5</v>
      </c>
      <c r="D613">
        <v>1</v>
      </c>
      <c r="E613">
        <v>11</v>
      </c>
      <c r="F613">
        <v>1</v>
      </c>
      <c r="G613">
        <v>1</v>
      </c>
      <c r="H613">
        <v>11</v>
      </c>
      <c r="J613">
        <v>9</v>
      </c>
      <c r="L613">
        <v>9</v>
      </c>
      <c r="O613">
        <v>1</v>
      </c>
      <c r="P613">
        <v>6</v>
      </c>
      <c r="S613">
        <v>1</v>
      </c>
      <c r="V613">
        <v>2</v>
      </c>
      <c r="W613">
        <v>3</v>
      </c>
      <c r="X613">
        <v>1</v>
      </c>
      <c r="Y613">
        <v>2</v>
      </c>
      <c r="Z613">
        <v>1</v>
      </c>
      <c r="AA613">
        <v>3</v>
      </c>
      <c r="AB613">
        <v>4</v>
      </c>
      <c r="AC613">
        <v>3</v>
      </c>
      <c r="AD613">
        <v>4</v>
      </c>
      <c r="AF613">
        <v>1</v>
      </c>
      <c r="AI613">
        <v>1</v>
      </c>
      <c r="AJ613">
        <v>2</v>
      </c>
      <c r="AL613">
        <v>4</v>
      </c>
      <c r="AM613">
        <v>4</v>
      </c>
      <c r="AN613">
        <v>2</v>
      </c>
      <c r="AO613">
        <v>3</v>
      </c>
      <c r="AP613">
        <v>3</v>
      </c>
      <c r="AQ613">
        <v>3</v>
      </c>
      <c r="AR613">
        <v>4</v>
      </c>
      <c r="AS613">
        <v>4</v>
      </c>
      <c r="AT613">
        <v>4</v>
      </c>
      <c r="AU613">
        <v>4</v>
      </c>
      <c r="AV613">
        <v>2</v>
      </c>
      <c r="AW613">
        <v>6</v>
      </c>
      <c r="AX613">
        <v>8</v>
      </c>
      <c r="AY613">
        <v>8</v>
      </c>
      <c r="AZ613">
        <v>9</v>
      </c>
      <c r="BA613">
        <v>7</v>
      </c>
      <c r="BB613">
        <v>6</v>
      </c>
      <c r="BC613">
        <v>6</v>
      </c>
      <c r="BD613">
        <v>11</v>
      </c>
      <c r="BE613">
        <v>1</v>
      </c>
      <c r="BF613">
        <v>12</v>
      </c>
      <c r="BG613">
        <v>12</v>
      </c>
      <c r="BH613">
        <v>12</v>
      </c>
      <c r="BI613">
        <v>12</v>
      </c>
      <c r="BJ613">
        <v>12</v>
      </c>
      <c r="BK613">
        <v>1</v>
      </c>
      <c r="BL613">
        <v>4</v>
      </c>
      <c r="BM613">
        <v>3</v>
      </c>
      <c r="BN613">
        <v>2</v>
      </c>
      <c r="BO613">
        <v>9</v>
      </c>
      <c r="BX613">
        <v>1</v>
      </c>
      <c r="BY613">
        <v>8</v>
      </c>
      <c r="CF613">
        <v>17</v>
      </c>
      <c r="CH613">
        <f t="shared" si="63"/>
        <v>1</v>
      </c>
      <c r="CI613" s="1">
        <f t="shared" si="64"/>
        <v>3.4444444444444446</v>
      </c>
      <c r="CJ613">
        <f t="shared" si="65"/>
        <v>4</v>
      </c>
      <c r="CK613">
        <f t="shared" si="66"/>
        <v>2</v>
      </c>
      <c r="CL613" s="1">
        <f t="shared" si="67"/>
        <v>5.4444444444444446</v>
      </c>
      <c r="CM613" s="1">
        <f t="shared" si="68"/>
        <v>5.4444444444444446</v>
      </c>
      <c r="CO613" t="str">
        <f>IF(H613&gt;Tolerances!$C$5, "High Sat", "Low Sat")</f>
        <v>High Sat</v>
      </c>
      <c r="CP613" t="str">
        <f>IF(CM613&lt;Tolerances!$D$5, "High EL", "Low EL")</f>
        <v>High EL</v>
      </c>
      <c r="CQ613" t="str">
        <f t="shared" si="69"/>
        <v>Loyalist</v>
      </c>
      <c r="CR613" t="b">
        <f>IF(AND(CM613&lt;Tolerances!$D$9,'Respondent data Original'!H173&gt;Tolerances!$C$9),"Enthusiast",IF(AND(CM613&gt;Tolerances!$D$10,'Respondent data Original'!H173&lt;Tolerances!$C$10),"Agitator"))</f>
        <v>0</v>
      </c>
    </row>
    <row r="614" spans="1:96">
      <c r="A614">
        <v>193</v>
      </c>
      <c r="B614" t="s">
        <v>70</v>
      </c>
      <c r="C614">
        <v>5</v>
      </c>
      <c r="D614">
        <v>2</v>
      </c>
      <c r="E614">
        <v>11</v>
      </c>
      <c r="F614">
        <v>2</v>
      </c>
      <c r="G614">
        <v>5</v>
      </c>
      <c r="H614">
        <v>8</v>
      </c>
      <c r="J614">
        <v>8</v>
      </c>
      <c r="L614">
        <v>8</v>
      </c>
      <c r="N614">
        <v>8</v>
      </c>
      <c r="P614">
        <v>6</v>
      </c>
      <c r="Q614">
        <v>2</v>
      </c>
      <c r="R614">
        <v>2</v>
      </c>
      <c r="S614">
        <v>1</v>
      </c>
      <c r="T614">
        <v>2</v>
      </c>
      <c r="U614">
        <v>1</v>
      </c>
      <c r="V614">
        <v>1</v>
      </c>
      <c r="W614">
        <v>3</v>
      </c>
      <c r="X614">
        <v>1</v>
      </c>
      <c r="Y614">
        <v>3</v>
      </c>
      <c r="Z614">
        <v>2</v>
      </c>
      <c r="AA614">
        <v>2</v>
      </c>
      <c r="AB614">
        <v>2</v>
      </c>
      <c r="AC614">
        <v>3</v>
      </c>
      <c r="AD614">
        <v>3</v>
      </c>
      <c r="AE614">
        <v>2</v>
      </c>
      <c r="AF614">
        <v>8</v>
      </c>
      <c r="AG614">
        <v>4</v>
      </c>
      <c r="AH614">
        <v>3</v>
      </c>
      <c r="AI614">
        <v>3</v>
      </c>
      <c r="AJ614">
        <v>2</v>
      </c>
      <c r="AK614">
        <v>2</v>
      </c>
      <c r="AL614">
        <v>3</v>
      </c>
      <c r="AM614">
        <v>3</v>
      </c>
      <c r="AN614">
        <v>3</v>
      </c>
      <c r="AO614">
        <v>3</v>
      </c>
      <c r="AP614">
        <v>3</v>
      </c>
      <c r="AQ614">
        <v>3</v>
      </c>
      <c r="AR614">
        <v>3</v>
      </c>
      <c r="AS614">
        <v>2</v>
      </c>
      <c r="AT614">
        <v>3</v>
      </c>
      <c r="AU614">
        <v>2</v>
      </c>
      <c r="AV614">
        <v>1</v>
      </c>
      <c r="AW614">
        <v>6</v>
      </c>
      <c r="AX614">
        <v>7</v>
      </c>
      <c r="AY614">
        <v>9</v>
      </c>
      <c r="AZ614">
        <v>9</v>
      </c>
      <c r="BA614">
        <v>9</v>
      </c>
      <c r="BB614">
        <v>9</v>
      </c>
      <c r="BC614">
        <v>6</v>
      </c>
      <c r="BD614">
        <v>10</v>
      </c>
      <c r="BE614">
        <v>4</v>
      </c>
      <c r="BF614">
        <v>12</v>
      </c>
      <c r="BG614">
        <v>12</v>
      </c>
      <c r="BH614">
        <v>12</v>
      </c>
      <c r="BI614">
        <v>12</v>
      </c>
      <c r="BJ614">
        <v>12</v>
      </c>
      <c r="BK614">
        <v>2</v>
      </c>
      <c r="BL614">
        <v>4</v>
      </c>
      <c r="BM614">
        <v>3</v>
      </c>
      <c r="BN614">
        <v>3</v>
      </c>
      <c r="BO614">
        <v>1</v>
      </c>
      <c r="BP614">
        <v>4</v>
      </c>
      <c r="BQ614">
        <v>6</v>
      </c>
      <c r="BX614">
        <v>1</v>
      </c>
      <c r="BY614">
        <v>7</v>
      </c>
      <c r="BZ614">
        <v>2</v>
      </c>
      <c r="CA614">
        <v>5</v>
      </c>
      <c r="CF614">
        <v>21</v>
      </c>
      <c r="CH614">
        <f t="shared" si="63"/>
        <v>1</v>
      </c>
      <c r="CI614" s="1">
        <f t="shared" si="64"/>
        <v>3.8333333333333335</v>
      </c>
      <c r="CJ614">
        <f t="shared" si="65"/>
        <v>4</v>
      </c>
      <c r="CK614">
        <f t="shared" si="66"/>
        <v>2</v>
      </c>
      <c r="CL614" s="1">
        <f t="shared" si="67"/>
        <v>5.8333333333333339</v>
      </c>
      <c r="CM614" s="1">
        <f t="shared" si="68"/>
        <v>5.8333333333333339</v>
      </c>
      <c r="CO614" t="str">
        <f>IF(H614&gt;Tolerances!$C$5, "High Sat", "Low Sat")</f>
        <v>High Sat</v>
      </c>
      <c r="CP614" t="str">
        <f>IF(CM614&lt;Tolerances!$D$5, "High EL", "Low EL")</f>
        <v>High EL</v>
      </c>
      <c r="CQ614" t="str">
        <f t="shared" si="69"/>
        <v>Loyalist</v>
      </c>
      <c r="CR614" t="b">
        <f>IF(AND(CM614&lt;Tolerances!$D$9,'Respondent data Original'!H174&gt;Tolerances!$C$9),"Enthusiast",IF(AND(CM614&gt;Tolerances!$D$10,'Respondent data Original'!H174&lt;Tolerances!$C$10),"Agitator"))</f>
        <v>0</v>
      </c>
    </row>
    <row r="615" spans="1:96">
      <c r="A615">
        <v>196</v>
      </c>
      <c r="B615" t="s">
        <v>70</v>
      </c>
      <c r="C615">
        <v>4</v>
      </c>
      <c r="D615">
        <v>2</v>
      </c>
      <c r="E615">
        <v>11</v>
      </c>
      <c r="F615">
        <v>2</v>
      </c>
      <c r="G615">
        <v>3</v>
      </c>
      <c r="H615">
        <v>11</v>
      </c>
      <c r="J615">
        <v>11</v>
      </c>
      <c r="L615">
        <v>11</v>
      </c>
      <c r="N615">
        <v>9</v>
      </c>
      <c r="P615">
        <v>6</v>
      </c>
      <c r="Q615">
        <v>2</v>
      </c>
      <c r="R615">
        <v>4</v>
      </c>
      <c r="S615">
        <v>1</v>
      </c>
      <c r="T615">
        <v>4</v>
      </c>
      <c r="U615">
        <v>2</v>
      </c>
      <c r="V615">
        <v>2</v>
      </c>
      <c r="W615">
        <v>4</v>
      </c>
      <c r="X615">
        <v>1</v>
      </c>
      <c r="Y615">
        <v>2</v>
      </c>
      <c r="Z615">
        <v>4</v>
      </c>
      <c r="AA615">
        <v>2</v>
      </c>
      <c r="AB615">
        <v>3</v>
      </c>
      <c r="AC615">
        <v>4</v>
      </c>
      <c r="AD615">
        <v>4</v>
      </c>
      <c r="AE615">
        <v>3</v>
      </c>
      <c r="AF615">
        <v>4</v>
      </c>
      <c r="AG615">
        <v>2</v>
      </c>
      <c r="AI615">
        <v>1</v>
      </c>
      <c r="AK615">
        <v>3</v>
      </c>
      <c r="AL615">
        <v>3</v>
      </c>
      <c r="AM615">
        <v>3</v>
      </c>
      <c r="AN615">
        <v>1</v>
      </c>
      <c r="AO615">
        <v>4</v>
      </c>
      <c r="AP615">
        <v>3</v>
      </c>
      <c r="AQ615">
        <v>1</v>
      </c>
      <c r="AR615">
        <v>4</v>
      </c>
      <c r="AS615">
        <v>4</v>
      </c>
      <c r="AT615">
        <v>3</v>
      </c>
      <c r="AU615">
        <v>4</v>
      </c>
      <c r="AV615">
        <v>1</v>
      </c>
      <c r="AW615">
        <v>8</v>
      </c>
      <c r="AX615">
        <v>7</v>
      </c>
      <c r="AY615">
        <v>7</v>
      </c>
      <c r="AZ615">
        <v>5</v>
      </c>
      <c r="BA615">
        <v>8</v>
      </c>
      <c r="BB615">
        <v>5</v>
      </c>
      <c r="BC615">
        <v>5</v>
      </c>
      <c r="BD615">
        <v>11</v>
      </c>
      <c r="BE615">
        <v>5</v>
      </c>
      <c r="BF615">
        <v>6</v>
      </c>
      <c r="BG615">
        <v>11</v>
      </c>
      <c r="BH615">
        <v>4</v>
      </c>
      <c r="BI615">
        <v>4</v>
      </c>
      <c r="BJ615">
        <v>12</v>
      </c>
      <c r="BK615">
        <v>3</v>
      </c>
      <c r="BL615">
        <v>4</v>
      </c>
      <c r="BM615">
        <v>3</v>
      </c>
      <c r="BN615">
        <v>3</v>
      </c>
      <c r="BO615">
        <v>4</v>
      </c>
      <c r="BP615">
        <v>3</v>
      </c>
      <c r="BQ615">
        <v>7</v>
      </c>
      <c r="BX615">
        <v>1</v>
      </c>
      <c r="BY615">
        <v>1</v>
      </c>
      <c r="CF615">
        <v>17</v>
      </c>
      <c r="CH615">
        <f t="shared" si="63"/>
        <v>1</v>
      </c>
      <c r="CI615" s="1">
        <f t="shared" si="64"/>
        <v>3.3888888888888888</v>
      </c>
      <c r="CJ615">
        <f t="shared" si="65"/>
        <v>4</v>
      </c>
      <c r="CK615">
        <f t="shared" si="66"/>
        <v>2</v>
      </c>
      <c r="CL615" s="1">
        <f t="shared" si="67"/>
        <v>5.3888888888888893</v>
      </c>
      <c r="CM615" s="1">
        <f t="shared" si="68"/>
        <v>5.3888888888888893</v>
      </c>
      <c r="CO615" t="str">
        <f>IF(H615&gt;Tolerances!$C$5, "High Sat", "Low Sat")</f>
        <v>High Sat</v>
      </c>
      <c r="CP615" t="str">
        <f>IF(CM615&lt;Tolerances!$D$5, "High EL", "Low EL")</f>
        <v>High EL</v>
      </c>
      <c r="CQ615" t="str">
        <f t="shared" si="69"/>
        <v>Loyalist</v>
      </c>
      <c r="CR615" t="b">
        <f>IF(AND(CM615&lt;Tolerances!$D$9,'Respondent data Original'!H177&gt;Tolerances!$C$9),"Enthusiast",IF(AND(CM615&gt;Tolerances!$D$10,'Respondent data Original'!H177&lt;Tolerances!$C$10),"Agitator"))</f>
        <v>0</v>
      </c>
    </row>
    <row r="616" spans="1:96">
      <c r="A616">
        <v>197</v>
      </c>
      <c r="B616" t="s">
        <v>70</v>
      </c>
      <c r="C616">
        <v>4</v>
      </c>
      <c r="D616">
        <v>2</v>
      </c>
      <c r="E616">
        <v>11</v>
      </c>
      <c r="F616">
        <v>1</v>
      </c>
      <c r="G616">
        <v>1</v>
      </c>
      <c r="H616">
        <v>9</v>
      </c>
      <c r="J616">
        <v>9</v>
      </c>
      <c r="L616">
        <v>9</v>
      </c>
      <c r="N616">
        <v>7</v>
      </c>
      <c r="P616">
        <v>6</v>
      </c>
      <c r="Q616">
        <v>1</v>
      </c>
      <c r="R616">
        <v>3</v>
      </c>
      <c r="S616">
        <v>1</v>
      </c>
      <c r="T616">
        <v>2</v>
      </c>
      <c r="U616">
        <v>2</v>
      </c>
      <c r="V616">
        <v>2</v>
      </c>
      <c r="W616">
        <v>3</v>
      </c>
      <c r="X616">
        <v>1</v>
      </c>
      <c r="Y616">
        <v>2</v>
      </c>
      <c r="Z616">
        <v>1</v>
      </c>
      <c r="AA616">
        <v>2</v>
      </c>
      <c r="AB616">
        <v>1</v>
      </c>
      <c r="AC616">
        <v>4</v>
      </c>
      <c r="AD616">
        <v>5</v>
      </c>
      <c r="AE616">
        <v>4</v>
      </c>
      <c r="AF616">
        <v>1</v>
      </c>
      <c r="AG616">
        <v>3</v>
      </c>
      <c r="AH616">
        <v>3</v>
      </c>
      <c r="AI616">
        <v>2</v>
      </c>
      <c r="AJ616">
        <v>3</v>
      </c>
      <c r="AK616">
        <v>3</v>
      </c>
      <c r="AL616">
        <v>3</v>
      </c>
      <c r="AM616">
        <v>3</v>
      </c>
      <c r="AN616">
        <v>2</v>
      </c>
      <c r="AO616">
        <v>2</v>
      </c>
      <c r="AP616">
        <v>3</v>
      </c>
      <c r="AQ616">
        <v>3</v>
      </c>
      <c r="AR616">
        <v>3</v>
      </c>
      <c r="AS616">
        <v>4</v>
      </c>
      <c r="AT616">
        <v>3</v>
      </c>
      <c r="AU616">
        <v>4</v>
      </c>
      <c r="AV616">
        <v>1</v>
      </c>
      <c r="AW616">
        <v>6</v>
      </c>
      <c r="AX616">
        <v>9</v>
      </c>
      <c r="AY616">
        <v>7</v>
      </c>
      <c r="AZ616">
        <v>9</v>
      </c>
      <c r="BA616">
        <v>7</v>
      </c>
      <c r="BB616">
        <v>6</v>
      </c>
      <c r="BC616">
        <v>6</v>
      </c>
      <c r="BD616">
        <v>11</v>
      </c>
      <c r="BE616">
        <v>1</v>
      </c>
      <c r="BF616">
        <v>12</v>
      </c>
      <c r="BG616">
        <v>12</v>
      </c>
      <c r="BH616">
        <v>12</v>
      </c>
      <c r="BI616">
        <v>12</v>
      </c>
      <c r="BJ616">
        <v>12</v>
      </c>
      <c r="BK616">
        <v>1</v>
      </c>
      <c r="BL616">
        <v>5</v>
      </c>
      <c r="BM616">
        <v>4</v>
      </c>
      <c r="BN616">
        <v>3</v>
      </c>
      <c r="BO616">
        <v>2</v>
      </c>
      <c r="BP616">
        <v>4</v>
      </c>
      <c r="BQ616">
        <v>3</v>
      </c>
      <c r="BR616">
        <v>6</v>
      </c>
      <c r="BX616">
        <v>1</v>
      </c>
      <c r="BY616">
        <v>6</v>
      </c>
      <c r="CF616">
        <v>17</v>
      </c>
      <c r="CH616">
        <f t="shared" si="63"/>
        <v>1</v>
      </c>
      <c r="CI616" s="1">
        <f t="shared" si="64"/>
        <v>3.4444444444444446</v>
      </c>
      <c r="CJ616">
        <f t="shared" si="65"/>
        <v>5</v>
      </c>
      <c r="CK616">
        <f t="shared" si="66"/>
        <v>1</v>
      </c>
      <c r="CL616" s="1">
        <f t="shared" si="67"/>
        <v>4.4444444444444446</v>
      </c>
      <c r="CM616" s="1">
        <f t="shared" si="68"/>
        <v>4.4444444444444446</v>
      </c>
      <c r="CO616" t="str">
        <f>IF(H616&gt;Tolerances!$C$5, "High Sat", "Low Sat")</f>
        <v>High Sat</v>
      </c>
      <c r="CP616" t="str">
        <f>IF(CM616&lt;Tolerances!$D$5, "High EL", "Low EL")</f>
        <v>High EL</v>
      </c>
      <c r="CQ616" t="str">
        <f t="shared" si="69"/>
        <v>Loyalist</v>
      </c>
      <c r="CR616" t="str">
        <f>IF(AND(CM616&lt;Tolerances!$D$9,'Respondent data Original'!H178&gt;Tolerances!$C$9),"Enthusiast",IF(AND(CM616&gt;Tolerances!$D$10,'Respondent data Original'!H178&lt;Tolerances!$C$10),"Agitator"))</f>
        <v>Enthusiast</v>
      </c>
    </row>
    <row r="617" spans="1:96">
      <c r="A617">
        <v>198</v>
      </c>
      <c r="B617" t="s">
        <v>70</v>
      </c>
      <c r="C617">
        <v>3</v>
      </c>
      <c r="D617">
        <v>2</v>
      </c>
      <c r="E617">
        <v>11</v>
      </c>
      <c r="F617">
        <v>2</v>
      </c>
      <c r="G617">
        <v>2</v>
      </c>
      <c r="H617">
        <v>11</v>
      </c>
      <c r="J617">
        <v>11</v>
      </c>
      <c r="L617">
        <v>11</v>
      </c>
      <c r="N617">
        <v>11</v>
      </c>
      <c r="P617">
        <v>6</v>
      </c>
      <c r="Q617">
        <v>2</v>
      </c>
      <c r="R617">
        <v>2</v>
      </c>
      <c r="S617">
        <v>2</v>
      </c>
      <c r="T617">
        <v>2</v>
      </c>
      <c r="U617">
        <v>3</v>
      </c>
      <c r="V617">
        <v>2</v>
      </c>
      <c r="W617">
        <v>2</v>
      </c>
      <c r="X617">
        <v>2</v>
      </c>
      <c r="Y617">
        <v>2</v>
      </c>
      <c r="Z617">
        <v>2</v>
      </c>
      <c r="AA617">
        <v>2</v>
      </c>
      <c r="AB617">
        <v>2</v>
      </c>
      <c r="AC617">
        <v>2</v>
      </c>
      <c r="AD617">
        <v>2</v>
      </c>
      <c r="AE617">
        <v>2</v>
      </c>
      <c r="AF617">
        <v>1</v>
      </c>
      <c r="AG617">
        <v>2</v>
      </c>
      <c r="AH617">
        <v>2</v>
      </c>
      <c r="AI617">
        <v>1</v>
      </c>
      <c r="AJ617">
        <v>2</v>
      </c>
      <c r="AK617">
        <v>3</v>
      </c>
      <c r="AL617">
        <v>2</v>
      </c>
      <c r="AM617">
        <v>2</v>
      </c>
      <c r="AN617">
        <v>2</v>
      </c>
      <c r="AO617">
        <v>2</v>
      </c>
      <c r="AP617">
        <v>2</v>
      </c>
      <c r="AQ617">
        <v>2</v>
      </c>
      <c r="AR617">
        <v>2</v>
      </c>
      <c r="AS617">
        <v>2</v>
      </c>
      <c r="AT617">
        <v>2</v>
      </c>
      <c r="AU617">
        <v>2</v>
      </c>
      <c r="AV617">
        <v>1</v>
      </c>
      <c r="AW617">
        <v>6</v>
      </c>
      <c r="AX617">
        <v>7</v>
      </c>
      <c r="AY617">
        <v>8</v>
      </c>
      <c r="AZ617">
        <v>8</v>
      </c>
      <c r="BA617">
        <v>8</v>
      </c>
      <c r="BB617">
        <v>8</v>
      </c>
      <c r="BC617">
        <v>8</v>
      </c>
      <c r="BD617">
        <v>9</v>
      </c>
      <c r="BE617">
        <v>2</v>
      </c>
      <c r="BF617">
        <v>12</v>
      </c>
      <c r="BG617">
        <v>12</v>
      </c>
      <c r="BH617">
        <v>12</v>
      </c>
      <c r="BI617">
        <v>12</v>
      </c>
      <c r="BJ617">
        <v>12</v>
      </c>
      <c r="BK617">
        <v>1</v>
      </c>
      <c r="BL617">
        <v>5</v>
      </c>
      <c r="BM617">
        <v>3</v>
      </c>
      <c r="BN617">
        <v>3</v>
      </c>
      <c r="BO617">
        <v>7</v>
      </c>
      <c r="BP617">
        <v>1</v>
      </c>
      <c r="BQ617">
        <v>3</v>
      </c>
      <c r="BX617">
        <v>1</v>
      </c>
      <c r="BY617">
        <v>1</v>
      </c>
      <c r="BZ617">
        <v>6</v>
      </c>
      <c r="CA617">
        <v>5</v>
      </c>
      <c r="CB617">
        <v>3</v>
      </c>
      <c r="CF617">
        <v>15</v>
      </c>
      <c r="CH617">
        <f t="shared" si="63"/>
        <v>1</v>
      </c>
      <c r="CI617" s="1">
        <f t="shared" si="64"/>
        <v>3.5555555555555554</v>
      </c>
      <c r="CJ617">
        <f t="shared" si="65"/>
        <v>5</v>
      </c>
      <c r="CK617">
        <f t="shared" si="66"/>
        <v>1</v>
      </c>
      <c r="CL617" s="1">
        <f t="shared" si="67"/>
        <v>4.5555555555555554</v>
      </c>
      <c r="CM617" s="1">
        <f t="shared" si="68"/>
        <v>4.5555555555555554</v>
      </c>
      <c r="CO617" t="str">
        <f>IF(H617&gt;Tolerances!$C$5, "High Sat", "Low Sat")</f>
        <v>High Sat</v>
      </c>
      <c r="CP617" t="str">
        <f>IF(CM617&lt;Tolerances!$D$5, "High EL", "Low EL")</f>
        <v>High EL</v>
      </c>
      <c r="CQ617" t="str">
        <f t="shared" si="69"/>
        <v>Loyalist</v>
      </c>
      <c r="CR617" t="str">
        <f>IF(AND(CM617&lt;Tolerances!$D$9,'Respondent data Original'!H179&gt;Tolerances!$C$9),"Enthusiast",IF(AND(CM617&gt;Tolerances!$D$10,'Respondent data Original'!H179&lt;Tolerances!$C$10),"Agitator"))</f>
        <v>Enthusiast</v>
      </c>
    </row>
    <row r="618" spans="1:96">
      <c r="A618">
        <v>201</v>
      </c>
      <c r="B618" t="s">
        <v>70</v>
      </c>
      <c r="C618">
        <v>5</v>
      </c>
      <c r="D618">
        <v>2</v>
      </c>
      <c r="E618">
        <v>11</v>
      </c>
      <c r="F618">
        <v>1</v>
      </c>
      <c r="G618">
        <v>1</v>
      </c>
      <c r="H618">
        <v>9</v>
      </c>
      <c r="J618">
        <v>8</v>
      </c>
      <c r="L618">
        <v>8</v>
      </c>
      <c r="N618">
        <v>7</v>
      </c>
      <c r="P618">
        <v>6</v>
      </c>
      <c r="Q618">
        <v>3</v>
      </c>
      <c r="S618">
        <v>3</v>
      </c>
      <c r="T618">
        <v>5</v>
      </c>
      <c r="V618">
        <v>3</v>
      </c>
      <c r="W618">
        <v>3</v>
      </c>
      <c r="X618">
        <v>2</v>
      </c>
      <c r="Y618">
        <v>3</v>
      </c>
      <c r="Z618">
        <v>4</v>
      </c>
      <c r="AA618">
        <v>3</v>
      </c>
      <c r="AC618">
        <v>5</v>
      </c>
      <c r="AF618">
        <v>7</v>
      </c>
      <c r="AG618">
        <v>3</v>
      </c>
      <c r="AI618">
        <v>2</v>
      </c>
      <c r="AJ618">
        <v>4</v>
      </c>
      <c r="AL618">
        <v>3</v>
      </c>
      <c r="AM618">
        <v>2</v>
      </c>
      <c r="AN618">
        <v>4</v>
      </c>
      <c r="AP618">
        <v>3</v>
      </c>
      <c r="AT618">
        <v>4</v>
      </c>
      <c r="AV618">
        <v>1</v>
      </c>
      <c r="AW618">
        <v>7</v>
      </c>
      <c r="AX618">
        <v>9</v>
      </c>
      <c r="AY618">
        <v>9</v>
      </c>
      <c r="AZ618">
        <v>6</v>
      </c>
      <c r="BA618">
        <v>6</v>
      </c>
      <c r="BB618">
        <v>6</v>
      </c>
      <c r="BC618">
        <v>6</v>
      </c>
      <c r="BD618">
        <v>9</v>
      </c>
      <c r="BE618">
        <v>3</v>
      </c>
      <c r="BF618">
        <v>6</v>
      </c>
      <c r="BG618">
        <v>3</v>
      </c>
      <c r="BH618">
        <v>3</v>
      </c>
      <c r="BI618">
        <v>3</v>
      </c>
      <c r="BJ618">
        <v>6</v>
      </c>
      <c r="BK618">
        <v>2</v>
      </c>
      <c r="BL618">
        <v>3</v>
      </c>
      <c r="BM618">
        <v>2</v>
      </c>
      <c r="BN618">
        <v>2</v>
      </c>
      <c r="BO618">
        <v>4</v>
      </c>
      <c r="BP618">
        <v>5</v>
      </c>
      <c r="BQ618">
        <v>6</v>
      </c>
      <c r="BX618">
        <v>1</v>
      </c>
      <c r="BY618">
        <v>3</v>
      </c>
      <c r="BZ618">
        <v>6</v>
      </c>
      <c r="CF618">
        <v>13</v>
      </c>
      <c r="CH618">
        <f t="shared" si="63"/>
        <v>1</v>
      </c>
      <c r="CI618" s="1">
        <f t="shared" si="64"/>
        <v>3.3888888888888888</v>
      </c>
      <c r="CJ618">
        <f t="shared" si="65"/>
        <v>3</v>
      </c>
      <c r="CK618">
        <f t="shared" si="66"/>
        <v>3</v>
      </c>
      <c r="CL618" s="1">
        <f t="shared" si="67"/>
        <v>6.3888888888888893</v>
      </c>
      <c r="CM618" s="1">
        <f t="shared" si="68"/>
        <v>6.3888888888888893</v>
      </c>
      <c r="CO618" t="str">
        <f>IF(H618&gt;Tolerances!$C$5, "High Sat", "Low Sat")</f>
        <v>High Sat</v>
      </c>
      <c r="CP618" t="str">
        <f>IF(CM618&lt;Tolerances!$D$5, "High EL", "Low EL")</f>
        <v>High EL</v>
      </c>
      <c r="CQ618" t="str">
        <f t="shared" si="69"/>
        <v>Loyalist</v>
      </c>
      <c r="CR618" t="b">
        <f>IF(AND(CM618&lt;Tolerances!$D$9,'Respondent data Original'!H182&gt;Tolerances!$C$9),"Enthusiast",IF(AND(CM618&gt;Tolerances!$D$10,'Respondent data Original'!H182&lt;Tolerances!$C$10),"Agitator"))</f>
        <v>0</v>
      </c>
    </row>
    <row r="619" spans="1:96">
      <c r="A619">
        <v>205</v>
      </c>
      <c r="B619" t="s">
        <v>70</v>
      </c>
      <c r="C619">
        <v>5</v>
      </c>
      <c r="D619">
        <v>1</v>
      </c>
      <c r="E619">
        <v>11</v>
      </c>
      <c r="F619">
        <v>2</v>
      </c>
      <c r="G619">
        <v>3</v>
      </c>
      <c r="H619">
        <v>10</v>
      </c>
      <c r="J619">
        <v>10</v>
      </c>
      <c r="L619">
        <v>10</v>
      </c>
      <c r="N619">
        <v>10</v>
      </c>
      <c r="P619">
        <v>3</v>
      </c>
      <c r="Q619">
        <v>2</v>
      </c>
      <c r="R619">
        <v>2</v>
      </c>
      <c r="S619">
        <v>1</v>
      </c>
      <c r="T619">
        <v>2</v>
      </c>
      <c r="U619">
        <v>1</v>
      </c>
      <c r="V619">
        <v>1</v>
      </c>
      <c r="W619">
        <v>3</v>
      </c>
      <c r="X619">
        <v>1</v>
      </c>
      <c r="Y619">
        <v>1</v>
      </c>
      <c r="Z619">
        <v>4</v>
      </c>
      <c r="AA619">
        <v>1</v>
      </c>
      <c r="AB619">
        <v>2</v>
      </c>
      <c r="AC619">
        <v>2</v>
      </c>
      <c r="AD619">
        <v>3</v>
      </c>
      <c r="AE619">
        <v>2</v>
      </c>
      <c r="AF619">
        <v>3</v>
      </c>
      <c r="AG619">
        <v>2</v>
      </c>
      <c r="AH619">
        <v>2</v>
      </c>
      <c r="AI619">
        <v>3</v>
      </c>
      <c r="AJ619">
        <v>2</v>
      </c>
      <c r="AK619">
        <v>3</v>
      </c>
      <c r="AL619">
        <v>2</v>
      </c>
      <c r="AM619">
        <v>2</v>
      </c>
      <c r="AN619">
        <v>2</v>
      </c>
      <c r="AO619">
        <v>2</v>
      </c>
      <c r="AP619">
        <v>3</v>
      </c>
      <c r="AQ619">
        <v>1</v>
      </c>
      <c r="AR619">
        <v>3</v>
      </c>
      <c r="AS619">
        <v>2</v>
      </c>
      <c r="AT619">
        <v>3</v>
      </c>
      <c r="AU619">
        <v>2</v>
      </c>
      <c r="AV619">
        <v>1</v>
      </c>
      <c r="AW619">
        <v>6</v>
      </c>
      <c r="AX619">
        <v>8</v>
      </c>
      <c r="AY619">
        <v>9</v>
      </c>
      <c r="AZ619">
        <v>6</v>
      </c>
      <c r="BA619">
        <v>10</v>
      </c>
      <c r="BB619">
        <v>2</v>
      </c>
      <c r="BC619">
        <v>6</v>
      </c>
      <c r="BD619">
        <v>10</v>
      </c>
      <c r="BE619">
        <v>5</v>
      </c>
      <c r="BF619">
        <v>2</v>
      </c>
      <c r="BG619">
        <v>3</v>
      </c>
      <c r="BH619">
        <v>3</v>
      </c>
      <c r="BI619">
        <v>3</v>
      </c>
      <c r="BJ619">
        <v>12</v>
      </c>
      <c r="BK619">
        <v>4</v>
      </c>
      <c r="BL619">
        <v>3</v>
      </c>
      <c r="BM619">
        <v>2</v>
      </c>
      <c r="BN619">
        <v>1</v>
      </c>
      <c r="BO619">
        <v>7</v>
      </c>
      <c r="BP619">
        <v>3</v>
      </c>
      <c r="BQ619">
        <v>6</v>
      </c>
      <c r="BX619">
        <v>1</v>
      </c>
      <c r="BY619">
        <v>3</v>
      </c>
      <c r="BZ619">
        <v>1</v>
      </c>
      <c r="CA619">
        <v>6</v>
      </c>
      <c r="CF619">
        <v>15</v>
      </c>
      <c r="CH619">
        <f t="shared" si="63"/>
        <v>1</v>
      </c>
      <c r="CI619" s="1">
        <f t="shared" si="64"/>
        <v>3.4444444444444446</v>
      </c>
      <c r="CJ619">
        <f t="shared" si="65"/>
        <v>3</v>
      </c>
      <c r="CK619">
        <f t="shared" si="66"/>
        <v>3</v>
      </c>
      <c r="CL619" s="1">
        <f t="shared" si="67"/>
        <v>6.4444444444444446</v>
      </c>
      <c r="CM619" s="1">
        <f t="shared" si="68"/>
        <v>6.4444444444444446</v>
      </c>
      <c r="CO619" t="str">
        <f>IF(H619&gt;Tolerances!$C$5, "High Sat", "Low Sat")</f>
        <v>High Sat</v>
      </c>
      <c r="CP619" t="str">
        <f>IF(CM619&lt;Tolerances!$D$5, "High EL", "Low EL")</f>
        <v>High EL</v>
      </c>
      <c r="CQ619" t="str">
        <f t="shared" si="69"/>
        <v>Loyalist</v>
      </c>
      <c r="CR619" t="b">
        <f>IF(AND(CM619&lt;Tolerances!$D$9,'Respondent data Original'!H186&gt;Tolerances!$C$9),"Enthusiast",IF(AND(CM619&gt;Tolerances!$D$10,'Respondent data Original'!H186&lt;Tolerances!$C$10),"Agitator"))</f>
        <v>0</v>
      </c>
    </row>
    <row r="620" spans="1:96">
      <c r="A620">
        <v>210</v>
      </c>
      <c r="B620" t="s">
        <v>70</v>
      </c>
      <c r="C620">
        <v>3</v>
      </c>
      <c r="D620">
        <v>1</v>
      </c>
      <c r="E620">
        <v>11</v>
      </c>
      <c r="F620">
        <v>2</v>
      </c>
      <c r="G620">
        <v>4</v>
      </c>
      <c r="H620">
        <v>10</v>
      </c>
      <c r="J620">
        <v>11</v>
      </c>
      <c r="L620">
        <v>10</v>
      </c>
      <c r="N620">
        <v>9</v>
      </c>
      <c r="P620">
        <v>6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10</v>
      </c>
      <c r="AG620">
        <v>1</v>
      </c>
      <c r="AH620">
        <v>1</v>
      </c>
      <c r="AI620">
        <v>1</v>
      </c>
      <c r="AJ620">
        <v>2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  <c r="AR620">
        <v>1</v>
      </c>
      <c r="AS620">
        <v>1</v>
      </c>
      <c r="AT620">
        <v>1</v>
      </c>
      <c r="AU620">
        <v>1</v>
      </c>
      <c r="AV620">
        <v>2</v>
      </c>
      <c r="AW620">
        <v>6</v>
      </c>
      <c r="AX620">
        <v>6</v>
      </c>
      <c r="AY620">
        <v>5</v>
      </c>
      <c r="AZ620">
        <v>6</v>
      </c>
      <c r="BA620">
        <v>11</v>
      </c>
      <c r="BB620">
        <v>11</v>
      </c>
      <c r="BC620">
        <v>11</v>
      </c>
      <c r="BD620">
        <v>11</v>
      </c>
      <c r="BE620">
        <v>7</v>
      </c>
      <c r="BF620">
        <v>6</v>
      </c>
      <c r="BG620">
        <v>2</v>
      </c>
      <c r="BH620">
        <v>2</v>
      </c>
      <c r="BI620">
        <v>3</v>
      </c>
      <c r="BJ620">
        <v>3</v>
      </c>
      <c r="BK620">
        <v>1</v>
      </c>
      <c r="BL620">
        <v>3</v>
      </c>
      <c r="BM620">
        <v>3</v>
      </c>
      <c r="BN620">
        <v>3</v>
      </c>
      <c r="BO620">
        <v>5</v>
      </c>
      <c r="BP620">
        <v>8</v>
      </c>
      <c r="BQ620">
        <v>6</v>
      </c>
      <c r="BR620">
        <v>4</v>
      </c>
      <c r="BS620">
        <v>7</v>
      </c>
      <c r="BT620">
        <v>1</v>
      </c>
      <c r="BU620">
        <v>3</v>
      </c>
      <c r="BV620">
        <v>2</v>
      </c>
      <c r="BX620">
        <v>2</v>
      </c>
      <c r="CF620">
        <v>17</v>
      </c>
      <c r="CH620">
        <f t="shared" si="63"/>
        <v>2</v>
      </c>
      <c r="CI620" s="1">
        <f t="shared" si="64"/>
        <v>4.1111111111111107</v>
      </c>
      <c r="CJ620">
        <f t="shared" si="65"/>
        <v>3</v>
      </c>
      <c r="CK620">
        <f t="shared" si="66"/>
        <v>3</v>
      </c>
      <c r="CL620" s="1">
        <f t="shared" si="67"/>
        <v>7.1111111111111107</v>
      </c>
      <c r="CM620" s="1">
        <f t="shared" si="68"/>
        <v>14.222222222222221</v>
      </c>
      <c r="CO620" t="str">
        <f>IF(H620&gt;Tolerances!$C$5, "High Sat", "Low Sat")</f>
        <v>High Sat</v>
      </c>
      <c r="CP620" t="str">
        <f>IF(CM620&lt;Tolerances!$D$5, "High EL", "Low EL")</f>
        <v>Low EL</v>
      </c>
      <c r="CQ620" t="str">
        <f t="shared" si="69"/>
        <v>Mercenary</v>
      </c>
      <c r="CR620" t="b">
        <f>IF(AND(CM620&lt;Tolerances!$D$9,'Respondent data Original'!H191&gt;Tolerances!$C$9),"Enthusiast",IF(AND(CM620&gt;Tolerances!$D$10,'Respondent data Original'!H191&lt;Tolerances!$C$10),"Agitator"))</f>
        <v>0</v>
      </c>
    </row>
    <row r="621" spans="1:96">
      <c r="A621">
        <v>213</v>
      </c>
      <c r="B621" t="s">
        <v>70</v>
      </c>
      <c r="C621">
        <v>5</v>
      </c>
      <c r="D621">
        <v>2</v>
      </c>
      <c r="E621">
        <v>11</v>
      </c>
      <c r="F621">
        <v>1</v>
      </c>
      <c r="G621">
        <v>2</v>
      </c>
      <c r="H621">
        <v>10</v>
      </c>
      <c r="J621">
        <v>9</v>
      </c>
      <c r="L621">
        <v>9</v>
      </c>
      <c r="N621">
        <v>6</v>
      </c>
      <c r="P621">
        <v>6</v>
      </c>
      <c r="Q621">
        <v>1</v>
      </c>
      <c r="S621">
        <v>1</v>
      </c>
      <c r="T621">
        <v>3</v>
      </c>
      <c r="U621">
        <v>5</v>
      </c>
      <c r="V621">
        <v>2</v>
      </c>
      <c r="W621">
        <v>1</v>
      </c>
      <c r="X621">
        <v>1</v>
      </c>
      <c r="Y621">
        <v>2</v>
      </c>
      <c r="Z621">
        <v>2</v>
      </c>
      <c r="AA621">
        <v>2</v>
      </c>
      <c r="AB621">
        <v>2</v>
      </c>
      <c r="AC621">
        <v>2</v>
      </c>
      <c r="AD621">
        <v>3</v>
      </c>
      <c r="AE621">
        <v>2</v>
      </c>
      <c r="AF621">
        <v>2</v>
      </c>
      <c r="AG621">
        <v>2</v>
      </c>
      <c r="AI621">
        <v>1</v>
      </c>
      <c r="AJ621">
        <v>3</v>
      </c>
      <c r="AK621">
        <v>3</v>
      </c>
      <c r="AL621">
        <v>2</v>
      </c>
      <c r="AM621">
        <v>2</v>
      </c>
      <c r="AN621">
        <v>2</v>
      </c>
      <c r="AO621">
        <v>2</v>
      </c>
      <c r="AP621">
        <v>2</v>
      </c>
      <c r="AQ621">
        <v>1</v>
      </c>
      <c r="AR621">
        <v>2</v>
      </c>
      <c r="AS621">
        <v>2</v>
      </c>
      <c r="AT621">
        <v>4</v>
      </c>
      <c r="AU621">
        <v>2</v>
      </c>
      <c r="AV621">
        <v>1</v>
      </c>
      <c r="AW621">
        <v>5</v>
      </c>
      <c r="AX621">
        <v>6</v>
      </c>
      <c r="AY621">
        <v>6</v>
      </c>
      <c r="AZ621">
        <v>7</v>
      </c>
      <c r="BA621">
        <v>6</v>
      </c>
      <c r="BB621">
        <v>2</v>
      </c>
      <c r="BC621">
        <v>2</v>
      </c>
      <c r="BD621">
        <v>8</v>
      </c>
      <c r="BE621">
        <v>3</v>
      </c>
      <c r="BF621">
        <v>3</v>
      </c>
      <c r="BG621">
        <v>2</v>
      </c>
      <c r="BH621">
        <v>12</v>
      </c>
      <c r="BI621">
        <v>12</v>
      </c>
      <c r="BJ621">
        <v>12</v>
      </c>
      <c r="BK621">
        <v>1</v>
      </c>
      <c r="BL621">
        <v>3</v>
      </c>
      <c r="BM621">
        <v>3</v>
      </c>
      <c r="BN621">
        <v>3</v>
      </c>
      <c r="BO621">
        <v>5</v>
      </c>
      <c r="BX621">
        <v>1</v>
      </c>
      <c r="BY621">
        <v>4</v>
      </c>
      <c r="BZ621">
        <v>6</v>
      </c>
      <c r="CF621">
        <v>12</v>
      </c>
      <c r="CH621">
        <f t="shared" si="63"/>
        <v>1</v>
      </c>
      <c r="CI621" s="1">
        <f t="shared" si="64"/>
        <v>2.5</v>
      </c>
      <c r="CJ621">
        <f t="shared" si="65"/>
        <v>3</v>
      </c>
      <c r="CK621">
        <f t="shared" si="66"/>
        <v>3</v>
      </c>
      <c r="CL621" s="1">
        <f t="shared" si="67"/>
        <v>5.5</v>
      </c>
      <c r="CM621" s="1">
        <f t="shared" si="68"/>
        <v>5.5</v>
      </c>
      <c r="CO621" t="str">
        <f>IF(H621&gt;Tolerances!$C$5, "High Sat", "Low Sat")</f>
        <v>High Sat</v>
      </c>
      <c r="CP621" t="str">
        <f>IF(CM621&lt;Tolerances!$D$5, "High EL", "Low EL")</f>
        <v>High EL</v>
      </c>
      <c r="CQ621" t="str">
        <f t="shared" si="69"/>
        <v>Loyalist</v>
      </c>
      <c r="CR621" t="b">
        <f>IF(AND(CM621&lt;Tolerances!$D$9,'Respondent data Original'!H194&gt;Tolerances!$C$9),"Enthusiast",IF(AND(CM621&gt;Tolerances!$D$10,'Respondent data Original'!H194&lt;Tolerances!$C$10),"Agitator"))</f>
        <v>0</v>
      </c>
    </row>
    <row r="622" spans="1:96">
      <c r="A622">
        <v>220</v>
      </c>
      <c r="B622" t="s">
        <v>70</v>
      </c>
      <c r="C622">
        <v>3</v>
      </c>
      <c r="D622">
        <v>2</v>
      </c>
      <c r="E622">
        <v>11</v>
      </c>
      <c r="F622">
        <v>2</v>
      </c>
      <c r="G622">
        <v>4</v>
      </c>
      <c r="H622">
        <v>8</v>
      </c>
      <c r="J622">
        <v>9</v>
      </c>
      <c r="L622">
        <v>8</v>
      </c>
      <c r="N622">
        <v>9</v>
      </c>
      <c r="P622">
        <v>3</v>
      </c>
      <c r="Q622">
        <v>1</v>
      </c>
      <c r="R622">
        <v>3</v>
      </c>
      <c r="S622">
        <v>1</v>
      </c>
      <c r="T622">
        <v>2</v>
      </c>
      <c r="U622">
        <v>2</v>
      </c>
      <c r="V622">
        <v>2</v>
      </c>
      <c r="W622">
        <v>3</v>
      </c>
      <c r="X622">
        <v>1</v>
      </c>
      <c r="Y622">
        <v>2</v>
      </c>
      <c r="Z622">
        <v>2</v>
      </c>
      <c r="AA622">
        <v>1</v>
      </c>
      <c r="AB622">
        <v>2</v>
      </c>
      <c r="AC622">
        <v>3</v>
      </c>
      <c r="AD622">
        <v>3</v>
      </c>
      <c r="AE622">
        <v>3</v>
      </c>
      <c r="AF622">
        <v>7</v>
      </c>
      <c r="AG622">
        <v>3</v>
      </c>
      <c r="AH622">
        <v>2</v>
      </c>
      <c r="AI622">
        <v>2</v>
      </c>
      <c r="AJ622">
        <v>1</v>
      </c>
      <c r="AK622">
        <v>2</v>
      </c>
      <c r="AL622">
        <v>2</v>
      </c>
      <c r="AM622">
        <v>2</v>
      </c>
      <c r="AN622">
        <v>2</v>
      </c>
      <c r="AO622">
        <v>2</v>
      </c>
      <c r="AP622">
        <v>2</v>
      </c>
      <c r="AQ622">
        <v>2</v>
      </c>
      <c r="AR622">
        <v>2</v>
      </c>
      <c r="AS622">
        <v>2</v>
      </c>
      <c r="AT622">
        <v>2</v>
      </c>
      <c r="AU622">
        <v>1</v>
      </c>
      <c r="AV622">
        <v>1</v>
      </c>
      <c r="AW622">
        <v>8</v>
      </c>
      <c r="AX622">
        <v>8</v>
      </c>
      <c r="AY622">
        <v>11</v>
      </c>
      <c r="AZ622">
        <v>6</v>
      </c>
      <c r="BA622">
        <v>9</v>
      </c>
      <c r="BB622">
        <v>6</v>
      </c>
      <c r="BC622">
        <v>6</v>
      </c>
      <c r="BD622">
        <v>8</v>
      </c>
      <c r="BE622">
        <v>5</v>
      </c>
      <c r="BF622">
        <v>12</v>
      </c>
      <c r="BG622">
        <v>3</v>
      </c>
      <c r="BH622">
        <v>2</v>
      </c>
      <c r="BI622">
        <v>12</v>
      </c>
      <c r="BJ622">
        <v>12</v>
      </c>
      <c r="BK622">
        <v>3</v>
      </c>
      <c r="BL622">
        <v>4</v>
      </c>
      <c r="BM622">
        <v>4</v>
      </c>
      <c r="BN622">
        <v>3</v>
      </c>
      <c r="BO622">
        <v>5</v>
      </c>
      <c r="BP622">
        <v>1</v>
      </c>
      <c r="BQ622">
        <v>7</v>
      </c>
      <c r="BR622">
        <v>2</v>
      </c>
      <c r="BS622">
        <v>4</v>
      </c>
      <c r="BT622">
        <v>6</v>
      </c>
      <c r="BX622">
        <v>2</v>
      </c>
      <c r="CF622">
        <v>17</v>
      </c>
      <c r="CH622">
        <f t="shared" si="63"/>
        <v>2</v>
      </c>
      <c r="CI622" s="1">
        <f t="shared" si="64"/>
        <v>3.7222222222222223</v>
      </c>
      <c r="CJ622">
        <f t="shared" si="65"/>
        <v>4</v>
      </c>
      <c r="CK622">
        <f t="shared" si="66"/>
        <v>2</v>
      </c>
      <c r="CL622" s="1">
        <f t="shared" si="67"/>
        <v>5.7222222222222223</v>
      </c>
      <c r="CM622" s="1">
        <f t="shared" si="68"/>
        <v>11.444444444444445</v>
      </c>
      <c r="CO622" t="str">
        <f>IF(H622&gt;Tolerances!$C$5, "High Sat", "Low Sat")</f>
        <v>High Sat</v>
      </c>
      <c r="CP622" t="str">
        <f>IF(CM622&lt;Tolerances!$D$5, "High EL", "Low EL")</f>
        <v>Low EL</v>
      </c>
      <c r="CQ622" t="str">
        <f t="shared" si="69"/>
        <v>Mercenary</v>
      </c>
      <c r="CR622" t="b">
        <f>IF(AND(CM622&lt;Tolerances!$D$9,'Respondent data Original'!H201&gt;Tolerances!$C$9),"Enthusiast",IF(AND(CM622&gt;Tolerances!$D$10,'Respondent data Original'!H201&lt;Tolerances!$C$10),"Agitator"))</f>
        <v>0</v>
      </c>
    </row>
    <row r="623" spans="1:96">
      <c r="A623">
        <v>222</v>
      </c>
      <c r="B623" t="s">
        <v>70</v>
      </c>
      <c r="C623">
        <v>1</v>
      </c>
      <c r="D623">
        <v>2</v>
      </c>
      <c r="E623">
        <v>11</v>
      </c>
      <c r="F623">
        <v>1</v>
      </c>
      <c r="G623">
        <v>1</v>
      </c>
      <c r="H623">
        <v>9</v>
      </c>
      <c r="J623">
        <v>6</v>
      </c>
      <c r="L623">
        <v>8</v>
      </c>
      <c r="N623">
        <v>8</v>
      </c>
      <c r="P623">
        <v>3</v>
      </c>
      <c r="Q623">
        <v>1</v>
      </c>
      <c r="S623">
        <v>1</v>
      </c>
      <c r="T623">
        <v>3</v>
      </c>
      <c r="U623">
        <v>3</v>
      </c>
      <c r="V623">
        <v>3</v>
      </c>
      <c r="W623">
        <v>3</v>
      </c>
      <c r="X623">
        <v>1</v>
      </c>
      <c r="Y623">
        <v>3</v>
      </c>
      <c r="Z623">
        <v>3</v>
      </c>
      <c r="AA623">
        <v>3</v>
      </c>
      <c r="AB623">
        <v>3</v>
      </c>
      <c r="AC623">
        <v>4</v>
      </c>
      <c r="AD623">
        <v>3</v>
      </c>
      <c r="AE623">
        <v>4</v>
      </c>
      <c r="AF623">
        <v>8</v>
      </c>
      <c r="AG623">
        <v>2</v>
      </c>
      <c r="AI623">
        <v>2</v>
      </c>
      <c r="AJ623">
        <v>2</v>
      </c>
      <c r="AK623">
        <v>3</v>
      </c>
      <c r="AL623">
        <v>3</v>
      </c>
      <c r="AM623">
        <v>2</v>
      </c>
      <c r="AN623">
        <v>3</v>
      </c>
      <c r="AO623">
        <v>2</v>
      </c>
      <c r="AP623">
        <v>3</v>
      </c>
      <c r="AQ623">
        <v>3</v>
      </c>
      <c r="AR623">
        <v>3</v>
      </c>
      <c r="AS623">
        <v>3</v>
      </c>
      <c r="AT623">
        <v>2</v>
      </c>
      <c r="AU623">
        <v>2</v>
      </c>
      <c r="AV623">
        <v>1</v>
      </c>
      <c r="AW623">
        <v>3</v>
      </c>
      <c r="AX623">
        <v>8</v>
      </c>
      <c r="AY623">
        <v>8</v>
      </c>
      <c r="AZ623">
        <v>6</v>
      </c>
      <c r="BA623">
        <v>6</v>
      </c>
      <c r="BB623">
        <v>7</v>
      </c>
      <c r="BC623">
        <v>1</v>
      </c>
      <c r="BD623">
        <v>6</v>
      </c>
      <c r="BE623">
        <v>3</v>
      </c>
      <c r="BF623">
        <v>12</v>
      </c>
      <c r="BG623">
        <v>4</v>
      </c>
      <c r="BH623">
        <v>12</v>
      </c>
      <c r="BI623">
        <v>12</v>
      </c>
      <c r="BJ623">
        <v>12</v>
      </c>
      <c r="BK623">
        <v>1</v>
      </c>
      <c r="BL623">
        <v>4</v>
      </c>
      <c r="BM623">
        <v>4</v>
      </c>
      <c r="BN623">
        <v>4</v>
      </c>
      <c r="BO623">
        <v>10</v>
      </c>
      <c r="BX623">
        <v>1</v>
      </c>
      <c r="BY623">
        <v>4</v>
      </c>
      <c r="CF623">
        <v>21</v>
      </c>
      <c r="CH623">
        <f t="shared" si="63"/>
        <v>1</v>
      </c>
      <c r="CI623" s="1">
        <f t="shared" si="64"/>
        <v>2.6666666666666665</v>
      </c>
      <c r="CJ623">
        <f t="shared" si="65"/>
        <v>4</v>
      </c>
      <c r="CK623">
        <f t="shared" si="66"/>
        <v>2</v>
      </c>
      <c r="CL623" s="1">
        <f t="shared" si="67"/>
        <v>4.6666666666666661</v>
      </c>
      <c r="CM623" s="1">
        <f t="shared" si="68"/>
        <v>4.6666666666666661</v>
      </c>
      <c r="CO623" t="str">
        <f>IF(H623&gt;Tolerances!$C$5, "High Sat", "Low Sat")</f>
        <v>High Sat</v>
      </c>
      <c r="CP623" t="str">
        <f>IF(CM623&lt;Tolerances!$D$5, "High EL", "Low EL")</f>
        <v>High EL</v>
      </c>
      <c r="CQ623" t="str">
        <f t="shared" si="69"/>
        <v>Loyalist</v>
      </c>
      <c r="CR623" t="b">
        <f>IF(AND(CM623&lt;Tolerances!$D$9,'Respondent data Original'!H203&gt;Tolerances!$C$9),"Enthusiast",IF(AND(CM623&gt;Tolerances!$D$10,'Respondent data Original'!H203&lt;Tolerances!$C$10),"Agitator"))</f>
        <v>0</v>
      </c>
    </row>
    <row r="624" spans="1:96">
      <c r="A624">
        <v>230</v>
      </c>
      <c r="B624" t="s">
        <v>70</v>
      </c>
      <c r="C624">
        <v>2</v>
      </c>
      <c r="D624">
        <v>2</v>
      </c>
      <c r="E624">
        <v>11</v>
      </c>
      <c r="F624">
        <v>1</v>
      </c>
      <c r="G624">
        <v>3</v>
      </c>
      <c r="H624">
        <v>11</v>
      </c>
      <c r="J624">
        <v>11</v>
      </c>
      <c r="L624">
        <v>9</v>
      </c>
      <c r="N624">
        <v>10</v>
      </c>
      <c r="P624">
        <v>6</v>
      </c>
      <c r="Q624">
        <v>1</v>
      </c>
      <c r="R624">
        <v>1</v>
      </c>
      <c r="S624">
        <v>1</v>
      </c>
      <c r="T624">
        <v>1</v>
      </c>
      <c r="U624">
        <v>5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11</v>
      </c>
      <c r="AG624">
        <v>2</v>
      </c>
      <c r="AH624">
        <v>2</v>
      </c>
      <c r="AI624">
        <v>2</v>
      </c>
      <c r="AJ624">
        <v>2</v>
      </c>
      <c r="AK624">
        <v>1</v>
      </c>
      <c r="AL624">
        <v>1</v>
      </c>
      <c r="AM624">
        <v>2</v>
      </c>
      <c r="AN624">
        <v>2</v>
      </c>
      <c r="AO624">
        <v>2</v>
      </c>
      <c r="AP624">
        <v>2</v>
      </c>
      <c r="AQ624">
        <v>1</v>
      </c>
      <c r="AR624">
        <v>2</v>
      </c>
      <c r="AS624">
        <v>2</v>
      </c>
      <c r="AT624">
        <v>2</v>
      </c>
      <c r="AU624">
        <v>2</v>
      </c>
      <c r="AV624">
        <v>1</v>
      </c>
      <c r="AW624">
        <v>11</v>
      </c>
      <c r="AX624">
        <v>11</v>
      </c>
      <c r="AY624">
        <v>6</v>
      </c>
      <c r="AZ624">
        <v>6</v>
      </c>
      <c r="BA624">
        <v>11</v>
      </c>
      <c r="BB624">
        <v>11</v>
      </c>
      <c r="BC624">
        <v>1</v>
      </c>
      <c r="BD624">
        <v>11</v>
      </c>
      <c r="BE624">
        <v>1</v>
      </c>
      <c r="BF624">
        <v>1</v>
      </c>
      <c r="BG624">
        <v>1</v>
      </c>
      <c r="BH624">
        <v>12</v>
      </c>
      <c r="BI624">
        <v>12</v>
      </c>
      <c r="BJ624">
        <v>12</v>
      </c>
      <c r="BK624">
        <v>1</v>
      </c>
      <c r="BM624">
        <v>5</v>
      </c>
      <c r="BN624">
        <v>3</v>
      </c>
      <c r="BO624">
        <v>10</v>
      </c>
      <c r="BX624">
        <v>1</v>
      </c>
      <c r="BY624">
        <v>6</v>
      </c>
      <c r="BZ624">
        <v>5</v>
      </c>
      <c r="CA624">
        <v>3</v>
      </c>
      <c r="CB624">
        <v>4</v>
      </c>
      <c r="CF624">
        <v>21</v>
      </c>
      <c r="CH624">
        <f t="shared" si="63"/>
        <v>1</v>
      </c>
      <c r="CI624" s="1">
        <f t="shared" si="64"/>
        <v>3.8333333333333335</v>
      </c>
      <c r="CJ624">
        <f t="shared" si="65"/>
        <v>0</v>
      </c>
      <c r="CK624">
        <f t="shared" si="66"/>
        <v>5</v>
      </c>
      <c r="CL624" s="1">
        <f t="shared" si="67"/>
        <v>8.8333333333333339</v>
      </c>
      <c r="CM624" s="1">
        <f t="shared" si="68"/>
        <v>8.8333333333333339</v>
      </c>
      <c r="CO624" t="str">
        <f>IF(H624&gt;Tolerances!$C$5, "High Sat", "Low Sat")</f>
        <v>High Sat</v>
      </c>
      <c r="CP624" t="str">
        <f>IF(CM624&lt;Tolerances!$D$5, "High EL", "Low EL")</f>
        <v>High EL</v>
      </c>
      <c r="CQ624" t="str">
        <f t="shared" si="69"/>
        <v>Loyalist</v>
      </c>
      <c r="CR624" t="b">
        <f>IF(AND(CM624&lt;Tolerances!$D$9,'Respondent data Original'!H211&gt;Tolerances!$C$9),"Enthusiast",IF(AND(CM624&gt;Tolerances!$D$10,'Respondent data Original'!H211&lt;Tolerances!$C$10),"Agitator"))</f>
        <v>0</v>
      </c>
    </row>
    <row r="625" spans="1:96">
      <c r="A625">
        <v>234</v>
      </c>
      <c r="B625" t="s">
        <v>70</v>
      </c>
      <c r="C625">
        <v>4</v>
      </c>
      <c r="D625">
        <v>1</v>
      </c>
      <c r="E625">
        <v>11</v>
      </c>
      <c r="F625">
        <v>2</v>
      </c>
      <c r="G625">
        <v>4</v>
      </c>
      <c r="H625">
        <v>11</v>
      </c>
      <c r="J625">
        <v>11</v>
      </c>
      <c r="L625">
        <v>11</v>
      </c>
      <c r="N625">
        <v>11</v>
      </c>
      <c r="P625">
        <v>5</v>
      </c>
      <c r="Q625">
        <v>1</v>
      </c>
      <c r="R625">
        <v>2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2</v>
      </c>
      <c r="AA625">
        <v>1</v>
      </c>
      <c r="AB625">
        <v>1</v>
      </c>
      <c r="AC625">
        <v>1</v>
      </c>
      <c r="AD625">
        <v>2</v>
      </c>
      <c r="AE625">
        <v>1</v>
      </c>
      <c r="AF625">
        <v>8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2</v>
      </c>
      <c r="AM625">
        <v>2</v>
      </c>
      <c r="AN625">
        <v>1</v>
      </c>
      <c r="AO625">
        <v>1</v>
      </c>
      <c r="AP625">
        <v>2</v>
      </c>
      <c r="AQ625">
        <v>1</v>
      </c>
      <c r="AR625">
        <v>2</v>
      </c>
      <c r="AS625">
        <v>1</v>
      </c>
      <c r="AT625">
        <v>1</v>
      </c>
      <c r="AU625">
        <v>1</v>
      </c>
      <c r="AV625">
        <v>1</v>
      </c>
      <c r="AW625">
        <v>7</v>
      </c>
      <c r="AX625">
        <v>11</v>
      </c>
      <c r="AY625">
        <v>11</v>
      </c>
      <c r="AZ625">
        <v>9</v>
      </c>
      <c r="BA625">
        <v>11</v>
      </c>
      <c r="BB625">
        <v>9</v>
      </c>
      <c r="BC625">
        <v>10</v>
      </c>
      <c r="BD625">
        <v>11</v>
      </c>
      <c r="BE625">
        <v>10</v>
      </c>
      <c r="BF625">
        <v>12</v>
      </c>
      <c r="BG625">
        <v>12</v>
      </c>
      <c r="BH625">
        <v>1</v>
      </c>
      <c r="BI625">
        <v>1</v>
      </c>
      <c r="BJ625">
        <v>1</v>
      </c>
      <c r="BK625">
        <v>2</v>
      </c>
      <c r="BL625">
        <v>4</v>
      </c>
      <c r="BM625">
        <v>3</v>
      </c>
      <c r="BN625">
        <v>3</v>
      </c>
      <c r="BO625">
        <v>4</v>
      </c>
      <c r="BP625">
        <v>5</v>
      </c>
      <c r="BQ625">
        <v>2</v>
      </c>
      <c r="BR625">
        <v>6</v>
      </c>
      <c r="BX625">
        <v>1</v>
      </c>
      <c r="BY625">
        <v>3</v>
      </c>
      <c r="BZ625">
        <v>6</v>
      </c>
      <c r="CA625">
        <v>4</v>
      </c>
      <c r="CB625">
        <v>1</v>
      </c>
      <c r="CF625">
        <v>20</v>
      </c>
      <c r="CH625">
        <f t="shared" si="63"/>
        <v>1</v>
      </c>
      <c r="CI625" s="1">
        <f t="shared" si="64"/>
        <v>4.9444444444444446</v>
      </c>
      <c r="CJ625">
        <f t="shared" si="65"/>
        <v>4</v>
      </c>
      <c r="CK625">
        <f t="shared" si="66"/>
        <v>2</v>
      </c>
      <c r="CL625" s="1">
        <f t="shared" si="67"/>
        <v>6.9444444444444446</v>
      </c>
      <c r="CM625" s="1">
        <f t="shared" si="68"/>
        <v>6.9444444444444446</v>
      </c>
      <c r="CO625" t="str">
        <f>IF(H625&gt;Tolerances!$C$5, "High Sat", "Low Sat")</f>
        <v>High Sat</v>
      </c>
      <c r="CP625" t="str">
        <f>IF(CM625&lt;Tolerances!$D$5, "High EL", "Low EL")</f>
        <v>High EL</v>
      </c>
      <c r="CQ625" t="str">
        <f t="shared" si="69"/>
        <v>Loyalist</v>
      </c>
      <c r="CR625" t="b">
        <f>IF(AND(CM625&lt;Tolerances!$D$9,'Respondent data Original'!H215&gt;Tolerances!$C$9),"Enthusiast",IF(AND(CM625&gt;Tolerances!$D$10,'Respondent data Original'!H215&lt;Tolerances!$C$10),"Agitator"))</f>
        <v>0</v>
      </c>
    </row>
    <row r="626" spans="1:96">
      <c r="A626">
        <v>236</v>
      </c>
      <c r="B626" t="s">
        <v>70</v>
      </c>
      <c r="C626">
        <v>5</v>
      </c>
      <c r="D626">
        <v>1</v>
      </c>
      <c r="E626">
        <v>11</v>
      </c>
      <c r="F626">
        <v>2</v>
      </c>
      <c r="G626">
        <v>4</v>
      </c>
      <c r="H626">
        <v>7</v>
      </c>
      <c r="J626">
        <v>7</v>
      </c>
      <c r="L626">
        <v>7</v>
      </c>
      <c r="N626">
        <v>6</v>
      </c>
      <c r="P626">
        <v>3</v>
      </c>
      <c r="S626">
        <v>3</v>
      </c>
      <c r="AA626">
        <v>3</v>
      </c>
      <c r="AF626">
        <v>9</v>
      </c>
      <c r="AI626">
        <v>4</v>
      </c>
      <c r="AN626">
        <v>5</v>
      </c>
      <c r="AR626">
        <v>5</v>
      </c>
      <c r="AT626">
        <v>3</v>
      </c>
      <c r="AV626">
        <v>3</v>
      </c>
      <c r="AW626">
        <v>6</v>
      </c>
      <c r="AX626">
        <v>8</v>
      </c>
      <c r="AY626">
        <v>10</v>
      </c>
      <c r="AZ626">
        <v>6</v>
      </c>
      <c r="BA626">
        <v>10</v>
      </c>
      <c r="BB626">
        <v>6</v>
      </c>
      <c r="BC626">
        <v>6</v>
      </c>
      <c r="BD626">
        <v>11</v>
      </c>
      <c r="BE626">
        <v>10</v>
      </c>
      <c r="BF626">
        <v>6</v>
      </c>
      <c r="BG626">
        <v>9</v>
      </c>
      <c r="BH626">
        <v>8</v>
      </c>
      <c r="BI626">
        <v>8</v>
      </c>
      <c r="BJ626">
        <v>8</v>
      </c>
      <c r="BK626">
        <v>2</v>
      </c>
      <c r="BL626">
        <v>3</v>
      </c>
      <c r="BM626">
        <v>2</v>
      </c>
      <c r="BN626">
        <v>2</v>
      </c>
      <c r="BO626">
        <v>5</v>
      </c>
      <c r="BP626">
        <v>2</v>
      </c>
      <c r="BQ626">
        <v>6</v>
      </c>
      <c r="BX626">
        <v>2</v>
      </c>
      <c r="CF626">
        <v>18</v>
      </c>
      <c r="CH626">
        <f t="shared" si="63"/>
        <v>2</v>
      </c>
      <c r="CI626" s="1">
        <f t="shared" si="64"/>
        <v>4.0555555555555554</v>
      </c>
      <c r="CJ626">
        <f t="shared" si="65"/>
        <v>3</v>
      </c>
      <c r="CK626">
        <f t="shared" si="66"/>
        <v>3</v>
      </c>
      <c r="CL626" s="1">
        <f t="shared" si="67"/>
        <v>7.0555555555555554</v>
      </c>
      <c r="CM626" s="1">
        <f t="shared" si="68"/>
        <v>14.111111111111111</v>
      </c>
      <c r="CO626" t="str">
        <f>IF(H626&gt;Tolerances!$C$5, "High Sat", "Low Sat")</f>
        <v>Low Sat</v>
      </c>
      <c r="CP626" t="str">
        <f>IF(CM626&lt;Tolerances!$D$5, "High EL", "Low EL")</f>
        <v>Low EL</v>
      </c>
      <c r="CQ626" t="str">
        <f t="shared" si="69"/>
        <v>Defector</v>
      </c>
      <c r="CR626" t="b">
        <f>IF(AND(CM626&lt;Tolerances!$D$9,'Respondent data Original'!H217&gt;Tolerances!$C$9),"Enthusiast",IF(AND(CM626&gt;Tolerances!$D$10,'Respondent data Original'!H217&lt;Tolerances!$C$10),"Agitator"))</f>
        <v>0</v>
      </c>
    </row>
    <row r="627" spans="1:96">
      <c r="A627">
        <v>237</v>
      </c>
      <c r="B627" t="s">
        <v>70</v>
      </c>
      <c r="C627">
        <v>5</v>
      </c>
      <c r="D627">
        <v>1</v>
      </c>
      <c r="E627">
        <v>11</v>
      </c>
      <c r="F627">
        <v>1</v>
      </c>
      <c r="G627">
        <v>1</v>
      </c>
      <c r="H627">
        <v>9</v>
      </c>
      <c r="J627">
        <v>9</v>
      </c>
      <c r="L627">
        <v>9</v>
      </c>
      <c r="N627">
        <v>9</v>
      </c>
      <c r="P627">
        <v>5</v>
      </c>
      <c r="Q627">
        <v>3</v>
      </c>
      <c r="S627">
        <v>2</v>
      </c>
      <c r="V627">
        <v>2</v>
      </c>
      <c r="W627">
        <v>3</v>
      </c>
      <c r="X627">
        <v>1</v>
      </c>
      <c r="Y627">
        <v>3</v>
      </c>
      <c r="Z627">
        <v>4</v>
      </c>
      <c r="AA627">
        <v>2</v>
      </c>
      <c r="AB627">
        <v>3</v>
      </c>
      <c r="AC627">
        <v>3</v>
      </c>
      <c r="AD627">
        <v>3</v>
      </c>
      <c r="AE627">
        <v>3</v>
      </c>
      <c r="AF627">
        <v>9</v>
      </c>
      <c r="AG627">
        <v>3</v>
      </c>
      <c r="AI627">
        <v>2</v>
      </c>
      <c r="AL627">
        <v>3</v>
      </c>
      <c r="AM627">
        <v>2</v>
      </c>
      <c r="AN627">
        <v>2</v>
      </c>
      <c r="AO627">
        <v>2</v>
      </c>
      <c r="AP627">
        <v>3</v>
      </c>
      <c r="AQ627">
        <v>2</v>
      </c>
      <c r="AR627">
        <v>3</v>
      </c>
      <c r="AS627">
        <v>2</v>
      </c>
      <c r="AT627">
        <v>2</v>
      </c>
      <c r="AU627">
        <v>3</v>
      </c>
      <c r="AV627">
        <v>1</v>
      </c>
      <c r="AW627">
        <v>7</v>
      </c>
      <c r="AX627">
        <v>9</v>
      </c>
      <c r="AY627">
        <v>8</v>
      </c>
      <c r="AZ627">
        <v>5</v>
      </c>
      <c r="BA627">
        <v>9</v>
      </c>
      <c r="BB627">
        <v>6</v>
      </c>
      <c r="BC627">
        <v>1</v>
      </c>
      <c r="BD627">
        <v>10</v>
      </c>
      <c r="BE627">
        <v>6</v>
      </c>
      <c r="BF627">
        <v>12</v>
      </c>
      <c r="BG627">
        <v>12</v>
      </c>
      <c r="BH627">
        <v>12</v>
      </c>
      <c r="BI627">
        <v>12</v>
      </c>
      <c r="BJ627">
        <v>12</v>
      </c>
      <c r="BK627">
        <v>1</v>
      </c>
      <c r="BL627">
        <v>5</v>
      </c>
      <c r="BM627">
        <v>3</v>
      </c>
      <c r="BN627">
        <v>3</v>
      </c>
      <c r="BO627">
        <v>5</v>
      </c>
      <c r="BP627">
        <v>6</v>
      </c>
      <c r="BQ627">
        <v>4</v>
      </c>
      <c r="BX627">
        <v>1</v>
      </c>
      <c r="BY627">
        <v>6</v>
      </c>
      <c r="BZ627">
        <v>1</v>
      </c>
      <c r="CA627">
        <v>4</v>
      </c>
      <c r="CB627">
        <v>5</v>
      </c>
      <c r="CF627">
        <v>18</v>
      </c>
      <c r="CH627">
        <f t="shared" si="63"/>
        <v>1</v>
      </c>
      <c r="CI627" s="1">
        <f t="shared" si="64"/>
        <v>3.3888888888888888</v>
      </c>
      <c r="CJ627">
        <f t="shared" si="65"/>
        <v>5</v>
      </c>
      <c r="CK627">
        <f t="shared" si="66"/>
        <v>1</v>
      </c>
      <c r="CL627" s="1">
        <f t="shared" si="67"/>
        <v>4.3888888888888893</v>
      </c>
      <c r="CM627" s="1">
        <f t="shared" si="68"/>
        <v>4.3888888888888893</v>
      </c>
      <c r="CO627" t="str">
        <f>IF(H627&gt;Tolerances!$C$5, "High Sat", "Low Sat")</f>
        <v>High Sat</v>
      </c>
      <c r="CP627" t="str">
        <f>IF(CM627&lt;Tolerances!$D$5, "High EL", "Low EL")</f>
        <v>High EL</v>
      </c>
      <c r="CQ627" t="str">
        <f t="shared" si="69"/>
        <v>Loyalist</v>
      </c>
      <c r="CR627" t="b">
        <f>IF(AND(CM627&lt;Tolerances!$D$9,'Respondent data Original'!H218&gt;Tolerances!$C$9),"Enthusiast",IF(AND(CM627&gt;Tolerances!$D$10,'Respondent data Original'!H218&lt;Tolerances!$C$10),"Agitator"))</f>
        <v>0</v>
      </c>
    </row>
    <row r="628" spans="1:96">
      <c r="A628">
        <v>239</v>
      </c>
      <c r="B628" t="s">
        <v>70</v>
      </c>
      <c r="C628">
        <v>4</v>
      </c>
      <c r="D628">
        <v>1</v>
      </c>
      <c r="E628">
        <v>11</v>
      </c>
      <c r="F628">
        <v>1</v>
      </c>
      <c r="G628">
        <v>1</v>
      </c>
      <c r="H628">
        <v>9</v>
      </c>
      <c r="J628">
        <v>9</v>
      </c>
      <c r="L628">
        <v>9</v>
      </c>
      <c r="N628">
        <v>9</v>
      </c>
      <c r="P628">
        <v>6</v>
      </c>
      <c r="Q628">
        <v>1</v>
      </c>
      <c r="S628">
        <v>1</v>
      </c>
      <c r="T628">
        <v>3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3</v>
      </c>
      <c r="AA628">
        <v>1</v>
      </c>
      <c r="AB628">
        <v>1</v>
      </c>
      <c r="AC628">
        <v>2</v>
      </c>
      <c r="AD628">
        <v>2</v>
      </c>
      <c r="AE628">
        <v>2</v>
      </c>
      <c r="AF628">
        <v>8</v>
      </c>
      <c r="AG628">
        <v>1</v>
      </c>
      <c r="AI628">
        <v>1</v>
      </c>
      <c r="AJ628">
        <v>2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1</v>
      </c>
      <c r="AR628">
        <v>1</v>
      </c>
      <c r="AS628">
        <v>2</v>
      </c>
      <c r="AT628">
        <v>1</v>
      </c>
      <c r="AU628">
        <v>2</v>
      </c>
      <c r="AV628">
        <v>1</v>
      </c>
      <c r="AW628">
        <v>6</v>
      </c>
      <c r="AX628">
        <v>5</v>
      </c>
      <c r="AY628">
        <v>11</v>
      </c>
      <c r="AZ628">
        <v>6</v>
      </c>
      <c r="BA628">
        <v>11</v>
      </c>
      <c r="BB628">
        <v>1</v>
      </c>
      <c r="BC628">
        <v>1</v>
      </c>
      <c r="BD628">
        <v>8</v>
      </c>
      <c r="BE628">
        <v>1</v>
      </c>
      <c r="BF628">
        <v>12</v>
      </c>
      <c r="BG628">
        <v>12</v>
      </c>
      <c r="BH628">
        <v>12</v>
      </c>
      <c r="BI628">
        <v>12</v>
      </c>
      <c r="BJ628">
        <v>1</v>
      </c>
      <c r="BK628">
        <v>1</v>
      </c>
      <c r="BL628">
        <v>5</v>
      </c>
      <c r="BM628">
        <v>3</v>
      </c>
      <c r="BN628">
        <v>3</v>
      </c>
      <c r="BO628">
        <v>8</v>
      </c>
      <c r="BP628">
        <v>4</v>
      </c>
      <c r="BQ628">
        <v>2</v>
      </c>
      <c r="BR628">
        <v>1</v>
      </c>
      <c r="BS628">
        <v>7</v>
      </c>
      <c r="BT628">
        <v>6</v>
      </c>
      <c r="BU628">
        <v>5</v>
      </c>
      <c r="BV628">
        <v>3</v>
      </c>
      <c r="BX628">
        <v>1</v>
      </c>
      <c r="BY628">
        <v>1</v>
      </c>
      <c r="BZ628">
        <v>4</v>
      </c>
      <c r="CA628">
        <v>6</v>
      </c>
      <c r="CB628">
        <v>3</v>
      </c>
      <c r="CC628">
        <v>5</v>
      </c>
      <c r="CF628">
        <v>16</v>
      </c>
      <c r="CH628">
        <f t="shared" si="63"/>
        <v>1</v>
      </c>
      <c r="CI628" s="1">
        <f t="shared" si="64"/>
        <v>2.7777777777777777</v>
      </c>
      <c r="CJ628">
        <f t="shared" si="65"/>
        <v>5</v>
      </c>
      <c r="CK628">
        <f t="shared" si="66"/>
        <v>1</v>
      </c>
      <c r="CL628" s="1">
        <f t="shared" si="67"/>
        <v>3.7777777777777777</v>
      </c>
      <c r="CM628" s="1">
        <f t="shared" si="68"/>
        <v>3.7777777777777777</v>
      </c>
      <c r="CO628" t="str">
        <f>IF(H628&gt;Tolerances!$C$5, "High Sat", "Low Sat")</f>
        <v>High Sat</v>
      </c>
      <c r="CP628" t="str">
        <f>IF(CM628&lt;Tolerances!$D$5, "High EL", "Low EL")</f>
        <v>High EL</v>
      </c>
      <c r="CQ628" t="str">
        <f t="shared" si="69"/>
        <v>Loyalist</v>
      </c>
      <c r="CR628" t="str">
        <f>IF(AND(CM628&lt;Tolerances!$D$9,'Respondent data Original'!H220&gt;Tolerances!$C$9),"Enthusiast",IF(AND(CM628&gt;Tolerances!$D$10,'Respondent data Original'!H220&lt;Tolerances!$C$10),"Agitator"))</f>
        <v>Enthusiast</v>
      </c>
    </row>
    <row r="629" spans="1:96">
      <c r="A629">
        <v>241</v>
      </c>
      <c r="B629" t="s">
        <v>70</v>
      </c>
      <c r="C629">
        <v>4</v>
      </c>
      <c r="D629">
        <v>2</v>
      </c>
      <c r="E629">
        <v>11</v>
      </c>
      <c r="F629">
        <v>1</v>
      </c>
      <c r="G629">
        <v>1</v>
      </c>
      <c r="H629">
        <v>10</v>
      </c>
      <c r="J629">
        <v>9</v>
      </c>
      <c r="L629">
        <v>10</v>
      </c>
      <c r="N629">
        <v>9</v>
      </c>
      <c r="P629">
        <v>6</v>
      </c>
      <c r="Q629">
        <v>1</v>
      </c>
      <c r="S629">
        <v>1</v>
      </c>
      <c r="U629">
        <v>5</v>
      </c>
      <c r="V629">
        <v>1</v>
      </c>
      <c r="W629">
        <v>4</v>
      </c>
      <c r="X629">
        <v>1</v>
      </c>
      <c r="Y629">
        <v>3</v>
      </c>
      <c r="Z629">
        <v>1</v>
      </c>
      <c r="AA629">
        <v>2</v>
      </c>
      <c r="AB629">
        <v>4</v>
      </c>
      <c r="AC629">
        <v>4</v>
      </c>
      <c r="AD629">
        <v>4</v>
      </c>
      <c r="AE629">
        <v>5</v>
      </c>
      <c r="AF629">
        <v>5</v>
      </c>
      <c r="AG629">
        <v>2</v>
      </c>
      <c r="AI629">
        <v>2</v>
      </c>
      <c r="AK629">
        <v>3</v>
      </c>
      <c r="AL629">
        <v>2</v>
      </c>
      <c r="AM629">
        <v>3</v>
      </c>
      <c r="AN629">
        <v>2</v>
      </c>
      <c r="AO629">
        <v>3</v>
      </c>
      <c r="AP629">
        <v>1</v>
      </c>
      <c r="AQ629">
        <v>2</v>
      </c>
      <c r="AR629">
        <v>2</v>
      </c>
      <c r="AS629">
        <v>3</v>
      </c>
      <c r="AU629">
        <v>2</v>
      </c>
      <c r="AV629">
        <v>3</v>
      </c>
      <c r="AW629">
        <v>3</v>
      </c>
      <c r="AX629">
        <v>7</v>
      </c>
      <c r="AY629">
        <v>2</v>
      </c>
      <c r="AZ629">
        <v>2</v>
      </c>
      <c r="BA629">
        <v>7</v>
      </c>
      <c r="BB629">
        <v>3</v>
      </c>
      <c r="BC629">
        <v>7</v>
      </c>
      <c r="BD629">
        <v>4</v>
      </c>
      <c r="BE629">
        <v>1</v>
      </c>
      <c r="BF629">
        <v>12</v>
      </c>
      <c r="BG629">
        <v>12</v>
      </c>
      <c r="BH629">
        <v>12</v>
      </c>
      <c r="BI629">
        <v>12</v>
      </c>
      <c r="BJ629">
        <v>12</v>
      </c>
      <c r="BK629">
        <v>1</v>
      </c>
      <c r="BN629">
        <v>5</v>
      </c>
      <c r="BO629">
        <v>10</v>
      </c>
      <c r="BX629">
        <v>1</v>
      </c>
      <c r="BY629">
        <v>2</v>
      </c>
      <c r="BZ629">
        <v>6</v>
      </c>
      <c r="CF629">
        <v>11</v>
      </c>
      <c r="CH629">
        <f t="shared" si="63"/>
        <v>1</v>
      </c>
      <c r="CI629" s="1">
        <f t="shared" si="64"/>
        <v>2</v>
      </c>
      <c r="CJ629">
        <f t="shared" si="65"/>
        <v>0</v>
      </c>
      <c r="CK629">
        <f t="shared" si="66"/>
        <v>5</v>
      </c>
      <c r="CL629" s="1">
        <f t="shared" si="67"/>
        <v>7</v>
      </c>
      <c r="CM629" s="1">
        <f t="shared" si="68"/>
        <v>7</v>
      </c>
      <c r="CO629" t="str">
        <f>IF(H629&gt;Tolerances!$C$5, "High Sat", "Low Sat")</f>
        <v>High Sat</v>
      </c>
      <c r="CP629" t="str">
        <f>IF(CM629&lt;Tolerances!$D$5, "High EL", "Low EL")</f>
        <v>High EL</v>
      </c>
      <c r="CQ629" t="str">
        <f t="shared" si="69"/>
        <v>Loyalist</v>
      </c>
      <c r="CR629" t="b">
        <f>IF(AND(CM629&lt;Tolerances!$D$9,'Respondent data Original'!H222&gt;Tolerances!$C$9),"Enthusiast",IF(AND(CM629&gt;Tolerances!$D$10,'Respondent data Original'!H222&lt;Tolerances!$C$10),"Agitator"))</f>
        <v>0</v>
      </c>
    </row>
    <row r="630" spans="1:96">
      <c r="A630">
        <v>247</v>
      </c>
      <c r="B630" t="s">
        <v>70</v>
      </c>
      <c r="C630">
        <v>4</v>
      </c>
      <c r="D630">
        <v>2</v>
      </c>
      <c r="E630">
        <v>11</v>
      </c>
      <c r="F630">
        <v>1</v>
      </c>
      <c r="G630">
        <v>1</v>
      </c>
      <c r="H630">
        <v>10</v>
      </c>
      <c r="J630">
        <v>10</v>
      </c>
      <c r="L630">
        <v>11</v>
      </c>
      <c r="N630">
        <v>11</v>
      </c>
      <c r="P630">
        <v>6</v>
      </c>
      <c r="Q630">
        <v>1</v>
      </c>
      <c r="R630">
        <v>5</v>
      </c>
      <c r="S630">
        <v>1</v>
      </c>
      <c r="T630">
        <v>5</v>
      </c>
      <c r="U630">
        <v>5</v>
      </c>
      <c r="V630">
        <v>1</v>
      </c>
      <c r="W630">
        <v>5</v>
      </c>
      <c r="X630">
        <v>1</v>
      </c>
      <c r="Y630">
        <v>3</v>
      </c>
      <c r="Z630">
        <v>3</v>
      </c>
      <c r="AA630">
        <v>1</v>
      </c>
      <c r="AB630">
        <v>2</v>
      </c>
      <c r="AC630">
        <v>5</v>
      </c>
      <c r="AD630">
        <v>1</v>
      </c>
      <c r="AE630">
        <v>3</v>
      </c>
      <c r="AF630">
        <v>10</v>
      </c>
      <c r="AG630">
        <v>3</v>
      </c>
      <c r="AI630">
        <v>2</v>
      </c>
      <c r="AJ630">
        <v>2</v>
      </c>
      <c r="AL630">
        <v>3</v>
      </c>
      <c r="AM630">
        <v>1</v>
      </c>
      <c r="AN630">
        <v>2</v>
      </c>
      <c r="AO630">
        <v>2</v>
      </c>
      <c r="AP630">
        <v>1</v>
      </c>
      <c r="AQ630">
        <v>2</v>
      </c>
      <c r="AR630">
        <v>3</v>
      </c>
      <c r="AS630">
        <v>2</v>
      </c>
      <c r="AT630">
        <v>2</v>
      </c>
      <c r="AU630">
        <v>2</v>
      </c>
      <c r="AV630">
        <v>1</v>
      </c>
      <c r="AW630">
        <v>6</v>
      </c>
      <c r="AX630">
        <v>7</v>
      </c>
      <c r="AY630">
        <v>6</v>
      </c>
      <c r="AZ630">
        <v>1</v>
      </c>
      <c r="BA630">
        <v>6</v>
      </c>
      <c r="BB630">
        <v>3</v>
      </c>
      <c r="BC630">
        <v>1</v>
      </c>
      <c r="BD630">
        <v>6</v>
      </c>
      <c r="BE630">
        <v>1</v>
      </c>
      <c r="BF630">
        <v>12</v>
      </c>
      <c r="BG630">
        <v>12</v>
      </c>
      <c r="BH630">
        <v>12</v>
      </c>
      <c r="BI630">
        <v>12</v>
      </c>
      <c r="BJ630">
        <v>12</v>
      </c>
      <c r="BK630">
        <v>1</v>
      </c>
      <c r="BL630">
        <v>3</v>
      </c>
      <c r="BM630">
        <v>3</v>
      </c>
      <c r="BN630">
        <v>3</v>
      </c>
      <c r="BO630">
        <v>6</v>
      </c>
      <c r="BX630">
        <v>1</v>
      </c>
      <c r="BY630">
        <v>7</v>
      </c>
      <c r="CF630">
        <v>14</v>
      </c>
      <c r="CH630">
        <f t="shared" si="63"/>
        <v>1</v>
      </c>
      <c r="CI630" s="1">
        <f t="shared" si="64"/>
        <v>2.0555555555555554</v>
      </c>
      <c r="CJ630">
        <f t="shared" si="65"/>
        <v>3</v>
      </c>
      <c r="CK630">
        <f t="shared" si="66"/>
        <v>3</v>
      </c>
      <c r="CL630" s="1">
        <f t="shared" si="67"/>
        <v>5.0555555555555554</v>
      </c>
      <c r="CM630" s="1">
        <f t="shared" si="68"/>
        <v>5.0555555555555554</v>
      </c>
      <c r="CO630" t="str">
        <f>IF(H630&gt;Tolerances!$C$5, "High Sat", "Low Sat")</f>
        <v>High Sat</v>
      </c>
      <c r="CP630" t="str">
        <f>IF(CM630&lt;Tolerances!$D$5, "High EL", "Low EL")</f>
        <v>High EL</v>
      </c>
      <c r="CQ630" t="str">
        <f t="shared" si="69"/>
        <v>Loyalist</v>
      </c>
      <c r="CR630" t="b">
        <f>IF(AND(CM630&lt;Tolerances!$D$9,'Respondent data Original'!H228&gt;Tolerances!$C$9),"Enthusiast",IF(AND(CM630&gt;Tolerances!$D$10,'Respondent data Original'!H228&lt;Tolerances!$C$10),"Agitator"))</f>
        <v>0</v>
      </c>
    </row>
    <row r="631" spans="1:96">
      <c r="A631">
        <v>258</v>
      </c>
      <c r="B631" t="s">
        <v>70</v>
      </c>
      <c r="C631">
        <v>2</v>
      </c>
      <c r="D631">
        <v>2</v>
      </c>
      <c r="E631">
        <v>11</v>
      </c>
      <c r="F631">
        <v>2</v>
      </c>
      <c r="G631">
        <v>2</v>
      </c>
      <c r="H631">
        <v>9</v>
      </c>
      <c r="J631">
        <v>9</v>
      </c>
      <c r="L631">
        <v>8</v>
      </c>
      <c r="N631">
        <v>7</v>
      </c>
      <c r="P631">
        <v>5</v>
      </c>
      <c r="Q631">
        <v>1</v>
      </c>
      <c r="S631">
        <v>3</v>
      </c>
      <c r="T631">
        <v>4</v>
      </c>
      <c r="V631">
        <v>2</v>
      </c>
      <c r="W631">
        <v>3</v>
      </c>
      <c r="X631">
        <v>2</v>
      </c>
      <c r="Y631">
        <v>4</v>
      </c>
      <c r="Z631">
        <v>4</v>
      </c>
      <c r="AA631">
        <v>2</v>
      </c>
      <c r="AB631">
        <v>2</v>
      </c>
      <c r="AC631">
        <v>3</v>
      </c>
      <c r="AD631">
        <v>3</v>
      </c>
      <c r="AE631">
        <v>3</v>
      </c>
      <c r="AF631">
        <v>8</v>
      </c>
      <c r="AG631">
        <v>2</v>
      </c>
      <c r="AI631">
        <v>3</v>
      </c>
      <c r="AL631">
        <v>2</v>
      </c>
      <c r="AM631">
        <v>4</v>
      </c>
      <c r="AN631">
        <v>3</v>
      </c>
      <c r="AO631">
        <v>3</v>
      </c>
      <c r="AP631">
        <v>2</v>
      </c>
      <c r="AQ631">
        <v>2</v>
      </c>
      <c r="AR631">
        <v>3</v>
      </c>
      <c r="AS631">
        <v>3</v>
      </c>
      <c r="AT631">
        <v>2</v>
      </c>
      <c r="AU631">
        <v>2</v>
      </c>
      <c r="AV631">
        <v>1</v>
      </c>
      <c r="AW631">
        <v>8</v>
      </c>
      <c r="AX631">
        <v>11</v>
      </c>
      <c r="AY631">
        <v>9</v>
      </c>
      <c r="AZ631">
        <v>10</v>
      </c>
      <c r="BA631">
        <v>8</v>
      </c>
      <c r="BB631">
        <v>6</v>
      </c>
      <c r="BC631">
        <v>1</v>
      </c>
      <c r="BD631">
        <v>9</v>
      </c>
      <c r="BE631">
        <v>6</v>
      </c>
      <c r="BF631">
        <v>12</v>
      </c>
      <c r="BG631">
        <v>12</v>
      </c>
      <c r="BH631">
        <v>12</v>
      </c>
      <c r="BI631">
        <v>12</v>
      </c>
      <c r="BJ631">
        <v>12</v>
      </c>
      <c r="BK631">
        <v>1</v>
      </c>
      <c r="BL631">
        <v>3</v>
      </c>
      <c r="BM631">
        <v>2</v>
      </c>
      <c r="BN631">
        <v>2</v>
      </c>
      <c r="BO631">
        <v>5</v>
      </c>
      <c r="BP631">
        <v>6</v>
      </c>
      <c r="BX631">
        <v>1</v>
      </c>
      <c r="BY631">
        <v>2</v>
      </c>
      <c r="BZ631">
        <v>3</v>
      </c>
      <c r="CA631">
        <v>6</v>
      </c>
      <c r="CB631">
        <v>7</v>
      </c>
      <c r="CF631">
        <v>17</v>
      </c>
      <c r="CH631">
        <f t="shared" si="63"/>
        <v>1</v>
      </c>
      <c r="CI631" s="1">
        <f t="shared" si="64"/>
        <v>3.7777777777777777</v>
      </c>
      <c r="CJ631">
        <f t="shared" si="65"/>
        <v>3</v>
      </c>
      <c r="CK631">
        <f t="shared" si="66"/>
        <v>3</v>
      </c>
      <c r="CL631" s="1">
        <f t="shared" si="67"/>
        <v>6.7777777777777777</v>
      </c>
      <c r="CM631" s="1">
        <f t="shared" si="68"/>
        <v>6.7777777777777777</v>
      </c>
      <c r="CO631" t="str">
        <f>IF(H631&gt;Tolerances!$C$5, "High Sat", "Low Sat")</f>
        <v>High Sat</v>
      </c>
      <c r="CP631" t="str">
        <f>IF(CM631&lt;Tolerances!$D$5, "High EL", "Low EL")</f>
        <v>High EL</v>
      </c>
      <c r="CQ631" t="str">
        <f t="shared" si="69"/>
        <v>Loyalist</v>
      </c>
      <c r="CR631" t="b">
        <f>IF(AND(CM631&lt;Tolerances!$D$9,'Respondent data Original'!H237&gt;Tolerances!$C$9),"Enthusiast",IF(AND(CM631&gt;Tolerances!$D$10,'Respondent data Original'!H237&lt;Tolerances!$C$10),"Agitator"))</f>
        <v>0</v>
      </c>
    </row>
    <row r="632" spans="1:96">
      <c r="A632">
        <v>259</v>
      </c>
      <c r="B632" t="s">
        <v>70</v>
      </c>
      <c r="C632">
        <v>4</v>
      </c>
      <c r="D632">
        <v>2</v>
      </c>
      <c r="E632">
        <v>11</v>
      </c>
      <c r="F632">
        <v>1</v>
      </c>
      <c r="G632">
        <v>1</v>
      </c>
      <c r="H632">
        <v>8</v>
      </c>
      <c r="J632">
        <v>8</v>
      </c>
      <c r="L632">
        <v>8</v>
      </c>
      <c r="N632">
        <v>7</v>
      </c>
      <c r="P632">
        <v>5</v>
      </c>
      <c r="Q632">
        <v>2</v>
      </c>
      <c r="S632">
        <v>1</v>
      </c>
      <c r="U632">
        <v>4</v>
      </c>
      <c r="V632">
        <v>3</v>
      </c>
      <c r="W632">
        <v>5</v>
      </c>
      <c r="X632">
        <v>2</v>
      </c>
      <c r="Y632">
        <v>5</v>
      </c>
      <c r="Z632">
        <v>2</v>
      </c>
      <c r="AA632">
        <v>3</v>
      </c>
      <c r="AB632">
        <v>3</v>
      </c>
      <c r="AC632">
        <v>5</v>
      </c>
      <c r="AD632">
        <v>3</v>
      </c>
      <c r="AE632">
        <v>4</v>
      </c>
      <c r="AF632">
        <v>1</v>
      </c>
      <c r="AG632">
        <v>2</v>
      </c>
      <c r="AI632">
        <v>2</v>
      </c>
      <c r="AL632">
        <v>2</v>
      </c>
      <c r="AM632">
        <v>3</v>
      </c>
      <c r="AN632">
        <v>2</v>
      </c>
      <c r="AO632">
        <v>3</v>
      </c>
      <c r="AP632">
        <v>2</v>
      </c>
      <c r="AQ632">
        <v>3</v>
      </c>
      <c r="AR632">
        <v>3</v>
      </c>
      <c r="AT632">
        <v>4</v>
      </c>
      <c r="AU632">
        <v>3</v>
      </c>
      <c r="AV632">
        <v>1</v>
      </c>
      <c r="AW632">
        <v>8</v>
      </c>
      <c r="AX632">
        <v>8</v>
      </c>
      <c r="AY632">
        <v>6</v>
      </c>
      <c r="AZ632">
        <v>6</v>
      </c>
      <c r="BA632">
        <v>6</v>
      </c>
      <c r="BB632">
        <v>6</v>
      </c>
      <c r="BC632">
        <v>1</v>
      </c>
      <c r="BD632">
        <v>8</v>
      </c>
      <c r="BE632">
        <v>1</v>
      </c>
      <c r="BF632">
        <v>12</v>
      </c>
      <c r="BG632">
        <v>12</v>
      </c>
      <c r="BH632">
        <v>12</v>
      </c>
      <c r="BI632">
        <v>12</v>
      </c>
      <c r="BJ632">
        <v>12</v>
      </c>
      <c r="BK632">
        <v>1</v>
      </c>
      <c r="BL632">
        <v>5</v>
      </c>
      <c r="BM632">
        <v>3</v>
      </c>
      <c r="BN632">
        <v>3</v>
      </c>
      <c r="BO632">
        <v>10</v>
      </c>
      <c r="BX632">
        <v>1</v>
      </c>
      <c r="BY632">
        <v>8</v>
      </c>
      <c r="CF632">
        <v>17</v>
      </c>
      <c r="CH632">
        <f t="shared" si="63"/>
        <v>1</v>
      </c>
      <c r="CI632" s="1">
        <f t="shared" si="64"/>
        <v>2.7777777777777777</v>
      </c>
      <c r="CJ632">
        <f t="shared" si="65"/>
        <v>5</v>
      </c>
      <c r="CK632">
        <f t="shared" si="66"/>
        <v>1</v>
      </c>
      <c r="CL632" s="1">
        <f t="shared" si="67"/>
        <v>3.7777777777777777</v>
      </c>
      <c r="CM632" s="1">
        <f t="shared" si="68"/>
        <v>3.7777777777777777</v>
      </c>
      <c r="CO632" t="str">
        <f>IF(H632&gt;Tolerances!$C$5, "High Sat", "Low Sat")</f>
        <v>High Sat</v>
      </c>
      <c r="CP632" t="str">
        <f>IF(CM632&lt;Tolerances!$D$5, "High EL", "Low EL")</f>
        <v>High EL</v>
      </c>
      <c r="CQ632" t="str">
        <f t="shared" si="69"/>
        <v>Loyalist</v>
      </c>
      <c r="CR632" t="b">
        <f>IF(AND(CM632&lt;Tolerances!$D$9,'Respondent data Original'!H238&gt;Tolerances!$C$9),"Enthusiast",IF(AND(CM632&gt;Tolerances!$D$10,'Respondent data Original'!H238&lt;Tolerances!$C$10),"Agitator"))</f>
        <v>0</v>
      </c>
    </row>
    <row r="633" spans="1:96">
      <c r="A633">
        <v>260</v>
      </c>
      <c r="B633" t="s">
        <v>70</v>
      </c>
      <c r="C633">
        <v>4</v>
      </c>
      <c r="D633">
        <v>2</v>
      </c>
      <c r="E633">
        <v>11</v>
      </c>
      <c r="F633">
        <v>2</v>
      </c>
      <c r="G633">
        <v>4</v>
      </c>
      <c r="H633">
        <v>9</v>
      </c>
      <c r="J633">
        <v>4</v>
      </c>
      <c r="L633">
        <v>6</v>
      </c>
      <c r="N633">
        <v>7</v>
      </c>
      <c r="P633">
        <v>3</v>
      </c>
      <c r="Q633">
        <v>1</v>
      </c>
      <c r="R633">
        <v>1</v>
      </c>
      <c r="S633">
        <v>1</v>
      </c>
      <c r="T633">
        <v>1</v>
      </c>
      <c r="U633">
        <v>2</v>
      </c>
      <c r="V633">
        <v>1</v>
      </c>
      <c r="W633">
        <v>2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3</v>
      </c>
      <c r="AE633">
        <v>2</v>
      </c>
      <c r="AF633">
        <v>3</v>
      </c>
      <c r="AG633">
        <v>2</v>
      </c>
      <c r="AH633">
        <v>2</v>
      </c>
      <c r="AI633">
        <v>2</v>
      </c>
      <c r="AJ633">
        <v>2</v>
      </c>
      <c r="AK633">
        <v>2</v>
      </c>
      <c r="AL633">
        <v>2</v>
      </c>
      <c r="AM633">
        <v>2</v>
      </c>
      <c r="AN633">
        <v>2</v>
      </c>
      <c r="AO633">
        <v>3</v>
      </c>
      <c r="AP633">
        <v>1</v>
      </c>
      <c r="AQ633">
        <v>3</v>
      </c>
      <c r="AR633">
        <v>2</v>
      </c>
      <c r="AS633">
        <v>2</v>
      </c>
      <c r="AT633">
        <v>5</v>
      </c>
      <c r="AU633">
        <v>3</v>
      </c>
      <c r="AV633">
        <v>1</v>
      </c>
      <c r="AW633">
        <v>6</v>
      </c>
      <c r="AX633">
        <v>10</v>
      </c>
      <c r="AY633">
        <v>10</v>
      </c>
      <c r="AZ633">
        <v>9</v>
      </c>
      <c r="BA633">
        <v>10</v>
      </c>
      <c r="BB633">
        <v>6</v>
      </c>
      <c r="BC633">
        <v>3</v>
      </c>
      <c r="BD633">
        <v>11</v>
      </c>
      <c r="BE633">
        <v>1</v>
      </c>
      <c r="BF633">
        <v>3</v>
      </c>
      <c r="BG633">
        <v>12</v>
      </c>
      <c r="BH633">
        <v>12</v>
      </c>
      <c r="BI633">
        <v>12</v>
      </c>
      <c r="BJ633">
        <v>4</v>
      </c>
      <c r="BK633">
        <v>3</v>
      </c>
      <c r="BL633">
        <v>2</v>
      </c>
      <c r="BM633">
        <v>1</v>
      </c>
      <c r="BO633">
        <v>1</v>
      </c>
      <c r="BP633">
        <v>8</v>
      </c>
      <c r="BQ633">
        <v>6</v>
      </c>
      <c r="BR633">
        <v>4</v>
      </c>
      <c r="BS633">
        <v>7</v>
      </c>
      <c r="BT633">
        <v>5</v>
      </c>
      <c r="BU633">
        <v>3</v>
      </c>
      <c r="BX633">
        <v>3</v>
      </c>
      <c r="CF633">
        <v>18</v>
      </c>
      <c r="CH633">
        <f t="shared" si="63"/>
        <v>3</v>
      </c>
      <c r="CI633" s="1">
        <f t="shared" si="64"/>
        <v>3.6666666666666665</v>
      </c>
      <c r="CJ633">
        <f t="shared" si="65"/>
        <v>2</v>
      </c>
      <c r="CK633">
        <f t="shared" si="66"/>
        <v>4</v>
      </c>
      <c r="CL633" s="1">
        <f t="shared" si="67"/>
        <v>7.6666666666666661</v>
      </c>
      <c r="CM633" s="1">
        <f t="shared" si="68"/>
        <v>23</v>
      </c>
      <c r="CO633" t="str">
        <f>IF(H633&gt;Tolerances!$C$5, "High Sat", "Low Sat")</f>
        <v>High Sat</v>
      </c>
      <c r="CP633" t="str">
        <f>IF(CM633&lt;Tolerances!$D$5, "High EL", "Low EL")</f>
        <v>Low EL</v>
      </c>
      <c r="CQ633" t="str">
        <f t="shared" si="69"/>
        <v>Mercenary</v>
      </c>
      <c r="CR633" t="b">
        <f>IF(AND(CM633&lt;Tolerances!$D$9,'Respondent data Original'!H239&gt;Tolerances!$C$9),"Enthusiast",IF(AND(CM633&gt;Tolerances!$D$10,'Respondent data Original'!H239&lt;Tolerances!$C$10),"Agitator"))</f>
        <v>0</v>
      </c>
    </row>
    <row r="634" spans="1:96">
      <c r="A634">
        <v>272</v>
      </c>
      <c r="B634" t="s">
        <v>70</v>
      </c>
      <c r="C634">
        <v>1</v>
      </c>
      <c r="D634">
        <v>1</v>
      </c>
      <c r="E634">
        <v>11</v>
      </c>
      <c r="F634">
        <v>2</v>
      </c>
      <c r="G634">
        <v>2</v>
      </c>
      <c r="H634">
        <v>9</v>
      </c>
      <c r="J634">
        <v>8</v>
      </c>
      <c r="L634">
        <v>8</v>
      </c>
      <c r="N634">
        <v>7</v>
      </c>
      <c r="P634">
        <v>2</v>
      </c>
      <c r="Q634">
        <v>1</v>
      </c>
      <c r="R634">
        <v>2</v>
      </c>
      <c r="S634">
        <v>1</v>
      </c>
      <c r="T634">
        <v>3</v>
      </c>
      <c r="U634">
        <v>2</v>
      </c>
      <c r="V634">
        <v>2</v>
      </c>
      <c r="W634">
        <v>2</v>
      </c>
      <c r="X634">
        <v>2</v>
      </c>
      <c r="Y634">
        <v>3</v>
      </c>
      <c r="Z634">
        <v>4</v>
      </c>
      <c r="AA634">
        <v>3</v>
      </c>
      <c r="AB634">
        <v>3</v>
      </c>
      <c r="AC634">
        <v>2</v>
      </c>
      <c r="AD634">
        <v>2</v>
      </c>
      <c r="AE634">
        <v>2</v>
      </c>
      <c r="AF634">
        <v>7</v>
      </c>
      <c r="AG634">
        <v>2</v>
      </c>
      <c r="AH634">
        <v>3</v>
      </c>
      <c r="AI634">
        <v>2</v>
      </c>
      <c r="AJ634">
        <v>2</v>
      </c>
      <c r="AK634">
        <v>2</v>
      </c>
      <c r="AL634">
        <v>2</v>
      </c>
      <c r="AM634">
        <v>3</v>
      </c>
      <c r="AN634">
        <v>2</v>
      </c>
      <c r="AO634">
        <v>3</v>
      </c>
      <c r="AP634">
        <v>3</v>
      </c>
      <c r="AQ634">
        <v>2</v>
      </c>
      <c r="AR634">
        <v>4</v>
      </c>
      <c r="AS634">
        <v>3</v>
      </c>
      <c r="AT634">
        <v>3</v>
      </c>
      <c r="AU634">
        <v>3</v>
      </c>
      <c r="AV634">
        <v>3</v>
      </c>
      <c r="AW634">
        <v>7</v>
      </c>
      <c r="AX634">
        <v>8</v>
      </c>
      <c r="AY634">
        <v>9</v>
      </c>
      <c r="AZ634">
        <v>8</v>
      </c>
      <c r="BA634">
        <v>8</v>
      </c>
      <c r="BB634">
        <v>6</v>
      </c>
      <c r="BC634">
        <v>5</v>
      </c>
      <c r="BD634">
        <v>9</v>
      </c>
      <c r="BE634">
        <v>5</v>
      </c>
      <c r="BF634">
        <v>12</v>
      </c>
      <c r="BG634">
        <v>12</v>
      </c>
      <c r="BH634">
        <v>12</v>
      </c>
      <c r="BI634">
        <v>12</v>
      </c>
      <c r="BJ634">
        <v>12</v>
      </c>
      <c r="BK634">
        <v>1</v>
      </c>
      <c r="BL634">
        <v>3</v>
      </c>
      <c r="BM634">
        <v>3</v>
      </c>
      <c r="BN634">
        <v>2</v>
      </c>
      <c r="BO634">
        <v>3</v>
      </c>
      <c r="BP634">
        <v>1</v>
      </c>
      <c r="BQ634">
        <v>2</v>
      </c>
      <c r="BX634">
        <v>1</v>
      </c>
      <c r="BY634">
        <v>2</v>
      </c>
      <c r="CF634">
        <v>21</v>
      </c>
      <c r="CH634">
        <f t="shared" si="63"/>
        <v>1</v>
      </c>
      <c r="CI634" s="1">
        <f t="shared" si="64"/>
        <v>3.6111111111111112</v>
      </c>
      <c r="CJ634">
        <f t="shared" si="65"/>
        <v>3</v>
      </c>
      <c r="CK634">
        <f t="shared" si="66"/>
        <v>3</v>
      </c>
      <c r="CL634" s="1">
        <f t="shared" si="67"/>
        <v>6.6111111111111107</v>
      </c>
      <c r="CM634" s="1">
        <f t="shared" si="68"/>
        <v>6.6111111111111107</v>
      </c>
      <c r="CO634" t="str">
        <f>IF(H634&gt;Tolerances!$C$5, "High Sat", "Low Sat")</f>
        <v>High Sat</v>
      </c>
      <c r="CP634" t="str">
        <f>IF(CM634&lt;Tolerances!$D$5, "High EL", "Low EL")</f>
        <v>High EL</v>
      </c>
      <c r="CQ634" t="str">
        <f t="shared" si="69"/>
        <v>Loyalist</v>
      </c>
      <c r="CR634" t="b">
        <f>IF(AND(CM634&lt;Tolerances!$D$9,'Respondent data Original'!H248&gt;Tolerances!$C$9),"Enthusiast",IF(AND(CM634&gt;Tolerances!$D$10,'Respondent data Original'!H248&lt;Tolerances!$C$10),"Agitator"))</f>
        <v>0</v>
      </c>
    </row>
    <row r="635" spans="1:96">
      <c r="A635">
        <v>274</v>
      </c>
      <c r="B635" t="s">
        <v>70</v>
      </c>
      <c r="C635">
        <v>4</v>
      </c>
      <c r="D635">
        <v>2</v>
      </c>
      <c r="E635">
        <v>11</v>
      </c>
      <c r="F635">
        <v>1</v>
      </c>
      <c r="G635">
        <v>1</v>
      </c>
      <c r="H635">
        <v>11</v>
      </c>
      <c r="J635">
        <v>11</v>
      </c>
      <c r="L635">
        <v>11</v>
      </c>
      <c r="N635">
        <v>11</v>
      </c>
      <c r="P635">
        <v>3</v>
      </c>
      <c r="Q635">
        <v>3</v>
      </c>
      <c r="R635">
        <v>3</v>
      </c>
      <c r="S635">
        <v>3</v>
      </c>
      <c r="T635">
        <v>3</v>
      </c>
      <c r="U635">
        <v>3</v>
      </c>
      <c r="V635">
        <v>3</v>
      </c>
      <c r="W635">
        <v>2</v>
      </c>
      <c r="X635">
        <v>2</v>
      </c>
      <c r="Y635">
        <v>2</v>
      </c>
      <c r="Z635">
        <v>3</v>
      </c>
      <c r="AA635">
        <v>3</v>
      </c>
      <c r="AB635">
        <v>2</v>
      </c>
      <c r="AC635">
        <v>3</v>
      </c>
      <c r="AD635">
        <v>3</v>
      </c>
      <c r="AE635">
        <v>3</v>
      </c>
      <c r="AF635">
        <v>1</v>
      </c>
      <c r="AG635">
        <v>2</v>
      </c>
      <c r="AH635">
        <v>3</v>
      </c>
      <c r="AI635">
        <v>3</v>
      </c>
      <c r="AJ635">
        <v>3</v>
      </c>
      <c r="AK635">
        <v>3</v>
      </c>
      <c r="AL635">
        <v>3</v>
      </c>
      <c r="AM635">
        <v>2</v>
      </c>
      <c r="AN635">
        <v>2</v>
      </c>
      <c r="AO635">
        <v>2</v>
      </c>
      <c r="AP635">
        <v>2</v>
      </c>
      <c r="AQ635">
        <v>3</v>
      </c>
      <c r="AR635">
        <v>3</v>
      </c>
      <c r="AS635">
        <v>3</v>
      </c>
      <c r="AT635">
        <v>3</v>
      </c>
      <c r="AU635">
        <v>2</v>
      </c>
      <c r="AV635">
        <v>1</v>
      </c>
      <c r="AW635">
        <v>7</v>
      </c>
      <c r="AX635">
        <v>8</v>
      </c>
      <c r="AY635">
        <v>8</v>
      </c>
      <c r="AZ635">
        <v>8</v>
      </c>
      <c r="BA635">
        <v>8</v>
      </c>
      <c r="BB635">
        <v>8</v>
      </c>
      <c r="BC635">
        <v>8</v>
      </c>
      <c r="BD635">
        <v>8</v>
      </c>
      <c r="BE635">
        <v>6</v>
      </c>
      <c r="BF635">
        <v>12</v>
      </c>
      <c r="BG635">
        <v>12</v>
      </c>
      <c r="BH635">
        <v>12</v>
      </c>
      <c r="BI635">
        <v>12</v>
      </c>
      <c r="BJ635">
        <v>12</v>
      </c>
      <c r="BK635">
        <v>1</v>
      </c>
      <c r="BL635">
        <v>3</v>
      </c>
      <c r="BM635">
        <v>2</v>
      </c>
      <c r="BN635">
        <v>2</v>
      </c>
      <c r="BO635">
        <v>5</v>
      </c>
      <c r="BX635">
        <v>2</v>
      </c>
      <c r="CF635">
        <v>17</v>
      </c>
      <c r="CH635">
        <f t="shared" si="63"/>
        <v>2</v>
      </c>
      <c r="CI635" s="1">
        <f t="shared" si="64"/>
        <v>3.8333333333333335</v>
      </c>
      <c r="CJ635">
        <f t="shared" si="65"/>
        <v>3</v>
      </c>
      <c r="CK635">
        <f t="shared" si="66"/>
        <v>3</v>
      </c>
      <c r="CL635" s="1">
        <f t="shared" si="67"/>
        <v>6.8333333333333339</v>
      </c>
      <c r="CM635" s="1">
        <f t="shared" si="68"/>
        <v>13.666666666666668</v>
      </c>
      <c r="CO635" t="str">
        <f>IF(H635&gt;Tolerances!$C$5, "High Sat", "Low Sat")</f>
        <v>High Sat</v>
      </c>
      <c r="CP635" t="str">
        <f>IF(CM635&lt;Tolerances!$D$5, "High EL", "Low EL")</f>
        <v>Low EL</v>
      </c>
      <c r="CQ635" t="str">
        <f t="shared" si="69"/>
        <v>Mercenary</v>
      </c>
      <c r="CR635" t="b">
        <f>IF(AND(CM635&lt;Tolerances!$D$9,'Respondent data Original'!H250&gt;Tolerances!$C$9),"Enthusiast",IF(AND(CM635&gt;Tolerances!$D$10,'Respondent data Original'!H250&lt;Tolerances!$C$10),"Agitator"))</f>
        <v>0</v>
      </c>
    </row>
    <row r="636" spans="1:96">
      <c r="A636">
        <v>277</v>
      </c>
      <c r="B636" t="s">
        <v>70</v>
      </c>
      <c r="C636">
        <v>1</v>
      </c>
      <c r="D636">
        <v>2</v>
      </c>
      <c r="E636">
        <v>11</v>
      </c>
      <c r="F636">
        <v>2</v>
      </c>
      <c r="G636">
        <v>4</v>
      </c>
      <c r="H636">
        <v>9</v>
      </c>
      <c r="J636">
        <v>9</v>
      </c>
      <c r="L636">
        <v>9</v>
      </c>
      <c r="N636">
        <v>8</v>
      </c>
      <c r="P636">
        <v>6</v>
      </c>
      <c r="Q636">
        <v>1</v>
      </c>
      <c r="R636">
        <v>2</v>
      </c>
      <c r="S636">
        <v>2</v>
      </c>
      <c r="T636">
        <v>1</v>
      </c>
      <c r="U636">
        <v>2</v>
      </c>
      <c r="V636">
        <v>2</v>
      </c>
      <c r="W636">
        <v>2</v>
      </c>
      <c r="X636">
        <v>2</v>
      </c>
      <c r="Y636">
        <v>1</v>
      </c>
      <c r="Z636">
        <v>2</v>
      </c>
      <c r="AA636">
        <v>1</v>
      </c>
      <c r="AB636">
        <v>2</v>
      </c>
      <c r="AC636">
        <v>2</v>
      </c>
      <c r="AD636">
        <v>3</v>
      </c>
      <c r="AE636">
        <v>1</v>
      </c>
      <c r="AF636">
        <v>7</v>
      </c>
      <c r="AG636">
        <v>3</v>
      </c>
      <c r="AH636">
        <v>4</v>
      </c>
      <c r="AI636">
        <v>2</v>
      </c>
      <c r="AJ636">
        <v>3</v>
      </c>
      <c r="AK636">
        <v>3</v>
      </c>
      <c r="AL636">
        <v>3</v>
      </c>
      <c r="AM636">
        <v>3</v>
      </c>
      <c r="AN636">
        <v>3</v>
      </c>
      <c r="AO636">
        <v>3</v>
      </c>
      <c r="AP636">
        <v>3</v>
      </c>
      <c r="AQ636">
        <v>2</v>
      </c>
      <c r="AR636">
        <v>3</v>
      </c>
      <c r="AS636">
        <v>2</v>
      </c>
      <c r="AT636">
        <v>2</v>
      </c>
      <c r="AU636">
        <v>3</v>
      </c>
      <c r="AV636">
        <v>1</v>
      </c>
      <c r="AW636">
        <v>10</v>
      </c>
      <c r="AX636">
        <v>10</v>
      </c>
      <c r="AY636">
        <v>11</v>
      </c>
      <c r="AZ636">
        <v>9</v>
      </c>
      <c r="BA636">
        <v>9</v>
      </c>
      <c r="BB636">
        <v>7</v>
      </c>
      <c r="BC636">
        <v>6</v>
      </c>
      <c r="BD636">
        <v>8</v>
      </c>
      <c r="BE636">
        <v>9</v>
      </c>
      <c r="BF636">
        <v>4</v>
      </c>
      <c r="BG636">
        <v>6</v>
      </c>
      <c r="BH636">
        <v>9</v>
      </c>
      <c r="BI636">
        <v>6</v>
      </c>
      <c r="BJ636">
        <v>6</v>
      </c>
      <c r="BK636">
        <v>4</v>
      </c>
      <c r="BL636">
        <v>1</v>
      </c>
      <c r="BO636">
        <v>2</v>
      </c>
      <c r="BP636">
        <v>5</v>
      </c>
      <c r="BX636">
        <v>3</v>
      </c>
      <c r="CF636">
        <v>14</v>
      </c>
      <c r="CH636">
        <f t="shared" si="63"/>
        <v>3</v>
      </c>
      <c r="CI636" s="1">
        <f t="shared" si="64"/>
        <v>4.3888888888888893</v>
      </c>
      <c r="CJ636">
        <f t="shared" si="65"/>
        <v>1</v>
      </c>
      <c r="CK636">
        <f t="shared" si="66"/>
        <v>5</v>
      </c>
      <c r="CL636" s="1">
        <f t="shared" si="67"/>
        <v>9.3888888888888893</v>
      </c>
      <c r="CM636" s="1">
        <f t="shared" si="68"/>
        <v>28.166666666666668</v>
      </c>
      <c r="CO636" t="str">
        <f>IF(H636&gt;Tolerances!$C$5, "High Sat", "Low Sat")</f>
        <v>High Sat</v>
      </c>
      <c r="CP636" t="str">
        <f>IF(CM636&lt;Tolerances!$D$5, "High EL", "Low EL")</f>
        <v>Low EL</v>
      </c>
      <c r="CQ636" t="str">
        <f t="shared" si="69"/>
        <v>Mercenary</v>
      </c>
      <c r="CR636" t="str">
        <f>IF(AND(CM636&lt;Tolerances!$D$9,'Respondent data Original'!H253&gt;Tolerances!$C$9),"Enthusiast",IF(AND(CM636&gt;Tolerances!$D$10,'Respondent data Original'!H253&lt;Tolerances!$C$10),"Agitator"))</f>
        <v>Agitator</v>
      </c>
    </row>
    <row r="637" spans="1:96">
      <c r="A637">
        <v>287</v>
      </c>
      <c r="B637" t="s">
        <v>70</v>
      </c>
      <c r="C637">
        <v>4</v>
      </c>
      <c r="D637">
        <v>1</v>
      </c>
      <c r="E637">
        <v>11</v>
      </c>
      <c r="F637">
        <v>2</v>
      </c>
      <c r="G637">
        <v>5</v>
      </c>
      <c r="H637">
        <v>9</v>
      </c>
      <c r="J637">
        <v>9</v>
      </c>
      <c r="L637">
        <v>9</v>
      </c>
      <c r="N637">
        <v>8</v>
      </c>
      <c r="P637">
        <v>6</v>
      </c>
      <c r="Q637">
        <v>2</v>
      </c>
      <c r="S637">
        <v>1</v>
      </c>
      <c r="T637">
        <v>1</v>
      </c>
      <c r="U637">
        <v>3</v>
      </c>
      <c r="V637">
        <v>2</v>
      </c>
      <c r="W637">
        <v>4</v>
      </c>
      <c r="X637">
        <v>1</v>
      </c>
      <c r="Y637">
        <v>3</v>
      </c>
      <c r="AA637">
        <v>3</v>
      </c>
      <c r="AB637">
        <v>3</v>
      </c>
      <c r="AC637">
        <v>4</v>
      </c>
      <c r="AE637">
        <v>4</v>
      </c>
      <c r="AF637">
        <v>1</v>
      </c>
      <c r="AG637">
        <v>4</v>
      </c>
      <c r="AI637">
        <v>2</v>
      </c>
      <c r="AJ637">
        <v>3</v>
      </c>
      <c r="AK637">
        <v>3</v>
      </c>
      <c r="AL637">
        <v>3</v>
      </c>
      <c r="AM637">
        <v>5</v>
      </c>
      <c r="AN637">
        <v>3</v>
      </c>
      <c r="AO637">
        <v>3</v>
      </c>
      <c r="AQ637">
        <v>3</v>
      </c>
      <c r="AR637">
        <v>4</v>
      </c>
      <c r="AS637">
        <v>4</v>
      </c>
      <c r="AT637">
        <v>3</v>
      </c>
      <c r="AU637">
        <v>4</v>
      </c>
      <c r="AV637">
        <v>1</v>
      </c>
      <c r="AW637">
        <v>9</v>
      </c>
      <c r="AX637">
        <v>9</v>
      </c>
      <c r="AY637">
        <v>9</v>
      </c>
      <c r="AZ637">
        <v>8</v>
      </c>
      <c r="BA637">
        <v>9</v>
      </c>
      <c r="BB637">
        <v>5</v>
      </c>
      <c r="BC637">
        <v>7</v>
      </c>
      <c r="BD637">
        <v>10</v>
      </c>
      <c r="BE637">
        <v>3</v>
      </c>
      <c r="BF637">
        <v>12</v>
      </c>
      <c r="BG637">
        <v>12</v>
      </c>
      <c r="BH637">
        <v>12</v>
      </c>
      <c r="BI637">
        <v>12</v>
      </c>
      <c r="BJ637">
        <v>12</v>
      </c>
      <c r="BK637">
        <v>1</v>
      </c>
      <c r="BL637">
        <v>4</v>
      </c>
      <c r="BM637">
        <v>3</v>
      </c>
      <c r="BN637">
        <v>3</v>
      </c>
      <c r="BO637">
        <v>10</v>
      </c>
      <c r="BX637">
        <v>1</v>
      </c>
      <c r="BY637">
        <v>6</v>
      </c>
      <c r="BZ637">
        <v>5</v>
      </c>
      <c r="CF637">
        <v>21</v>
      </c>
      <c r="CH637">
        <f t="shared" si="63"/>
        <v>1</v>
      </c>
      <c r="CI637" s="1">
        <f t="shared" si="64"/>
        <v>3.8333333333333335</v>
      </c>
      <c r="CJ637">
        <f t="shared" si="65"/>
        <v>4</v>
      </c>
      <c r="CK637">
        <f t="shared" si="66"/>
        <v>2</v>
      </c>
      <c r="CL637" s="1">
        <f t="shared" si="67"/>
        <v>5.8333333333333339</v>
      </c>
      <c r="CM637" s="1">
        <f t="shared" si="68"/>
        <v>5.8333333333333339</v>
      </c>
      <c r="CO637" t="str">
        <f>IF(H637&gt;Tolerances!$C$5, "High Sat", "Low Sat")</f>
        <v>High Sat</v>
      </c>
      <c r="CP637" t="str">
        <f>IF(CM637&lt;Tolerances!$D$5, "High EL", "Low EL")</f>
        <v>High EL</v>
      </c>
      <c r="CQ637" t="str">
        <f t="shared" si="69"/>
        <v>Loyalist</v>
      </c>
      <c r="CR637" t="b">
        <f>IF(AND(CM637&lt;Tolerances!$D$9,'Respondent data Original'!H262&gt;Tolerances!$C$9),"Enthusiast",IF(AND(CM637&gt;Tolerances!$D$10,'Respondent data Original'!H262&lt;Tolerances!$C$10),"Agitator"))</f>
        <v>0</v>
      </c>
    </row>
    <row r="638" spans="1:96">
      <c r="A638">
        <v>294</v>
      </c>
      <c r="B638" t="s">
        <v>70</v>
      </c>
      <c r="C638">
        <v>4</v>
      </c>
      <c r="D638">
        <v>2</v>
      </c>
      <c r="E638">
        <v>11</v>
      </c>
      <c r="F638">
        <v>2</v>
      </c>
      <c r="G638">
        <v>3</v>
      </c>
      <c r="H638">
        <v>11</v>
      </c>
      <c r="J638">
        <v>11</v>
      </c>
      <c r="L638">
        <v>11</v>
      </c>
      <c r="N638">
        <v>11</v>
      </c>
      <c r="P638">
        <v>6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3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3</v>
      </c>
      <c r="AE638">
        <v>3</v>
      </c>
      <c r="AF638">
        <v>6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1</v>
      </c>
      <c r="AS638">
        <v>1</v>
      </c>
      <c r="AT638">
        <v>3</v>
      </c>
      <c r="AU638">
        <v>1</v>
      </c>
      <c r="AV638">
        <v>1</v>
      </c>
      <c r="AW638">
        <v>7</v>
      </c>
      <c r="AX638">
        <v>6</v>
      </c>
      <c r="AY638">
        <v>6</v>
      </c>
      <c r="AZ638">
        <v>6</v>
      </c>
      <c r="BA638">
        <v>10</v>
      </c>
      <c r="BB638">
        <v>5</v>
      </c>
      <c r="BC638">
        <v>7</v>
      </c>
      <c r="BD638">
        <v>11</v>
      </c>
      <c r="BE638">
        <v>5</v>
      </c>
      <c r="BF638">
        <v>3</v>
      </c>
      <c r="BG638">
        <v>3</v>
      </c>
      <c r="BH638">
        <v>3</v>
      </c>
      <c r="BI638">
        <v>3</v>
      </c>
      <c r="BJ638">
        <v>3</v>
      </c>
      <c r="BK638">
        <v>2</v>
      </c>
      <c r="BM638">
        <v>5</v>
      </c>
      <c r="BN638">
        <v>4</v>
      </c>
      <c r="BO638">
        <v>10</v>
      </c>
      <c r="BX638">
        <v>1</v>
      </c>
      <c r="BY638">
        <v>5</v>
      </c>
      <c r="BZ638">
        <v>6</v>
      </c>
      <c r="CA638">
        <v>4</v>
      </c>
      <c r="CB638">
        <v>3</v>
      </c>
      <c r="CC638">
        <v>1</v>
      </c>
      <c r="CF638">
        <v>16</v>
      </c>
      <c r="CH638">
        <f t="shared" si="63"/>
        <v>1</v>
      </c>
      <c r="CI638" s="1">
        <f t="shared" si="64"/>
        <v>3.5</v>
      </c>
      <c r="CJ638">
        <f t="shared" si="65"/>
        <v>0</v>
      </c>
      <c r="CK638">
        <f t="shared" si="66"/>
        <v>5</v>
      </c>
      <c r="CL638" s="1">
        <f t="shared" si="67"/>
        <v>8.5</v>
      </c>
      <c r="CM638" s="1">
        <f t="shared" si="68"/>
        <v>8.5</v>
      </c>
      <c r="CO638" t="str">
        <f>IF(H638&gt;Tolerances!$C$5, "High Sat", "Low Sat")</f>
        <v>High Sat</v>
      </c>
      <c r="CP638" t="str">
        <f>IF(CM638&lt;Tolerances!$D$5, "High EL", "Low EL")</f>
        <v>High EL</v>
      </c>
      <c r="CQ638" t="str">
        <f t="shared" si="69"/>
        <v>Loyalist</v>
      </c>
      <c r="CR638" t="b">
        <f>IF(AND(CM638&lt;Tolerances!$D$9,'Respondent data Original'!H269&gt;Tolerances!$C$9),"Enthusiast",IF(AND(CM638&gt;Tolerances!$D$10,'Respondent data Original'!H269&lt;Tolerances!$C$10),"Agitator"))</f>
        <v>0</v>
      </c>
    </row>
    <row r="639" spans="1:96">
      <c r="A639">
        <v>298</v>
      </c>
      <c r="B639" t="s">
        <v>70</v>
      </c>
      <c r="C639">
        <v>3</v>
      </c>
      <c r="D639">
        <v>1</v>
      </c>
      <c r="E639">
        <v>11</v>
      </c>
      <c r="F639">
        <v>2</v>
      </c>
      <c r="G639">
        <v>4</v>
      </c>
      <c r="H639">
        <v>10</v>
      </c>
      <c r="J639">
        <v>10</v>
      </c>
      <c r="L639">
        <v>9</v>
      </c>
      <c r="N639">
        <v>9</v>
      </c>
      <c r="P639">
        <v>4</v>
      </c>
      <c r="Q639">
        <v>2</v>
      </c>
      <c r="R639">
        <v>2</v>
      </c>
      <c r="S639">
        <v>1</v>
      </c>
      <c r="T639">
        <v>2</v>
      </c>
      <c r="U639">
        <v>2</v>
      </c>
      <c r="V639">
        <v>2</v>
      </c>
      <c r="W639">
        <v>3</v>
      </c>
      <c r="X639">
        <v>1</v>
      </c>
      <c r="Y639">
        <v>2</v>
      </c>
      <c r="Z639">
        <v>2</v>
      </c>
      <c r="AA639">
        <v>1</v>
      </c>
      <c r="AB639">
        <v>2</v>
      </c>
      <c r="AC639">
        <v>2</v>
      </c>
      <c r="AD639">
        <v>2</v>
      </c>
      <c r="AE639">
        <v>2</v>
      </c>
      <c r="AF639">
        <v>9</v>
      </c>
      <c r="AG639">
        <v>1</v>
      </c>
      <c r="AH639">
        <v>1</v>
      </c>
      <c r="AI639">
        <v>2</v>
      </c>
      <c r="AJ639">
        <v>2</v>
      </c>
      <c r="AK639">
        <v>2</v>
      </c>
      <c r="AL639">
        <v>2</v>
      </c>
      <c r="AM639">
        <v>2</v>
      </c>
      <c r="AN639">
        <v>2</v>
      </c>
      <c r="AO639">
        <v>2</v>
      </c>
      <c r="AP639">
        <v>1</v>
      </c>
      <c r="AQ639">
        <v>2</v>
      </c>
      <c r="AR639">
        <v>2</v>
      </c>
      <c r="AS639">
        <v>1</v>
      </c>
      <c r="AT639">
        <v>2</v>
      </c>
      <c r="AU639">
        <v>2</v>
      </c>
      <c r="AV639">
        <v>3</v>
      </c>
      <c r="AW639">
        <v>6</v>
      </c>
      <c r="AX639">
        <v>4</v>
      </c>
      <c r="AY639">
        <v>4</v>
      </c>
      <c r="AZ639">
        <v>4</v>
      </c>
      <c r="BA639">
        <v>6</v>
      </c>
      <c r="BB639">
        <v>6</v>
      </c>
      <c r="BC639">
        <v>3</v>
      </c>
      <c r="BD639">
        <v>8</v>
      </c>
      <c r="BE639">
        <v>2</v>
      </c>
      <c r="BF639">
        <v>12</v>
      </c>
      <c r="BG639">
        <v>3</v>
      </c>
      <c r="BH639">
        <v>3</v>
      </c>
      <c r="BI639">
        <v>12</v>
      </c>
      <c r="BJ639">
        <v>6</v>
      </c>
      <c r="BK639">
        <v>1</v>
      </c>
      <c r="BL639">
        <v>4</v>
      </c>
      <c r="BM639">
        <v>3</v>
      </c>
      <c r="BN639">
        <v>3</v>
      </c>
      <c r="BO639">
        <v>3</v>
      </c>
      <c r="BP639">
        <v>7</v>
      </c>
      <c r="BQ639">
        <v>1</v>
      </c>
      <c r="BR639">
        <v>5</v>
      </c>
      <c r="BS639">
        <v>4</v>
      </c>
      <c r="BX639">
        <v>1</v>
      </c>
      <c r="BY639">
        <v>1</v>
      </c>
      <c r="BZ639">
        <v>5</v>
      </c>
      <c r="CA639">
        <v>3</v>
      </c>
      <c r="CF639">
        <v>16</v>
      </c>
      <c r="CH639">
        <f t="shared" si="63"/>
        <v>1</v>
      </c>
      <c r="CI639" s="1">
        <f t="shared" si="64"/>
        <v>2.3888888888888888</v>
      </c>
      <c r="CJ639">
        <f t="shared" si="65"/>
        <v>4</v>
      </c>
      <c r="CK639">
        <f t="shared" si="66"/>
        <v>2</v>
      </c>
      <c r="CL639" s="1">
        <f t="shared" si="67"/>
        <v>4.3888888888888893</v>
      </c>
      <c r="CM639" s="1">
        <f t="shared" si="68"/>
        <v>4.3888888888888893</v>
      </c>
      <c r="CO639" t="str">
        <f>IF(H639&gt;Tolerances!$C$5, "High Sat", "Low Sat")</f>
        <v>High Sat</v>
      </c>
      <c r="CP639" t="str">
        <f>IF(CM639&lt;Tolerances!$D$5, "High EL", "Low EL")</f>
        <v>High EL</v>
      </c>
      <c r="CQ639" t="str">
        <f t="shared" si="69"/>
        <v>Loyalist</v>
      </c>
      <c r="CR639" t="b">
        <f>IF(AND(CM639&lt;Tolerances!$D$9,'Respondent data Original'!H272&gt;Tolerances!$C$9),"Enthusiast",IF(AND(CM639&gt;Tolerances!$D$10,'Respondent data Original'!H272&lt;Tolerances!$C$10),"Agitator"))</f>
        <v>0</v>
      </c>
    </row>
    <row r="640" spans="1:96">
      <c r="A640">
        <v>309</v>
      </c>
      <c r="B640" t="s">
        <v>70</v>
      </c>
      <c r="C640">
        <v>3</v>
      </c>
      <c r="D640">
        <v>2</v>
      </c>
      <c r="E640">
        <v>11</v>
      </c>
      <c r="F640">
        <v>1</v>
      </c>
      <c r="G640">
        <v>3</v>
      </c>
      <c r="H640">
        <v>10</v>
      </c>
      <c r="J640">
        <v>10</v>
      </c>
      <c r="L640">
        <v>10</v>
      </c>
      <c r="N640">
        <v>10</v>
      </c>
      <c r="P640">
        <v>6</v>
      </c>
      <c r="Q640">
        <v>2</v>
      </c>
      <c r="R640">
        <v>4</v>
      </c>
      <c r="S640">
        <v>2</v>
      </c>
      <c r="T640">
        <v>3</v>
      </c>
      <c r="U640">
        <v>3</v>
      </c>
      <c r="V640">
        <v>2</v>
      </c>
      <c r="W640">
        <v>3</v>
      </c>
      <c r="X640">
        <v>2</v>
      </c>
      <c r="Y640">
        <v>2</v>
      </c>
      <c r="Z640">
        <v>2</v>
      </c>
      <c r="AA640">
        <v>1</v>
      </c>
      <c r="AB640">
        <v>2</v>
      </c>
      <c r="AC640">
        <v>4</v>
      </c>
      <c r="AD640">
        <v>4</v>
      </c>
      <c r="AE640">
        <v>2</v>
      </c>
      <c r="AF640">
        <v>1</v>
      </c>
      <c r="AG640">
        <v>1</v>
      </c>
      <c r="AH640">
        <v>2</v>
      </c>
      <c r="AI640">
        <v>2</v>
      </c>
      <c r="AJ640">
        <v>2</v>
      </c>
      <c r="AK640">
        <v>2</v>
      </c>
      <c r="AL640">
        <v>2</v>
      </c>
      <c r="AM640">
        <v>2</v>
      </c>
      <c r="AN640">
        <v>2</v>
      </c>
      <c r="AO640">
        <v>2</v>
      </c>
      <c r="AP640">
        <v>2</v>
      </c>
      <c r="AQ640">
        <v>2</v>
      </c>
      <c r="AR640">
        <v>2</v>
      </c>
      <c r="AS640">
        <v>2</v>
      </c>
      <c r="AT640">
        <v>2</v>
      </c>
      <c r="AU640">
        <v>2</v>
      </c>
      <c r="AV640">
        <v>1</v>
      </c>
      <c r="AW640">
        <v>6</v>
      </c>
      <c r="AX640">
        <v>6</v>
      </c>
      <c r="AY640">
        <v>5</v>
      </c>
      <c r="AZ640">
        <v>5</v>
      </c>
      <c r="BA640">
        <v>6</v>
      </c>
      <c r="BB640">
        <v>6</v>
      </c>
      <c r="BC640">
        <v>8</v>
      </c>
      <c r="BD640">
        <v>7</v>
      </c>
      <c r="BE640">
        <v>6</v>
      </c>
      <c r="BF640">
        <v>4</v>
      </c>
      <c r="BG640">
        <v>4</v>
      </c>
      <c r="BH640">
        <v>4</v>
      </c>
      <c r="BI640">
        <v>4</v>
      </c>
      <c r="BJ640">
        <v>4</v>
      </c>
      <c r="BK640">
        <v>1</v>
      </c>
      <c r="BN640">
        <v>5</v>
      </c>
      <c r="BO640">
        <v>10</v>
      </c>
      <c r="BX640">
        <v>1</v>
      </c>
      <c r="BY640">
        <v>6</v>
      </c>
      <c r="CF640">
        <v>21</v>
      </c>
      <c r="CH640">
        <f t="shared" si="63"/>
        <v>1</v>
      </c>
      <c r="CI640" s="1">
        <f t="shared" si="64"/>
        <v>3.0555555555555554</v>
      </c>
      <c r="CJ640">
        <f t="shared" si="65"/>
        <v>0</v>
      </c>
      <c r="CK640">
        <f t="shared" si="66"/>
        <v>5</v>
      </c>
      <c r="CL640" s="1">
        <f t="shared" si="67"/>
        <v>8.0555555555555554</v>
      </c>
      <c r="CM640" s="1">
        <f t="shared" si="68"/>
        <v>8.0555555555555554</v>
      </c>
      <c r="CO640" t="str">
        <f>IF(H640&gt;Tolerances!$C$5, "High Sat", "Low Sat")</f>
        <v>High Sat</v>
      </c>
      <c r="CP640" t="str">
        <f>IF(CM640&lt;Tolerances!$D$5, "High EL", "Low EL")</f>
        <v>High EL</v>
      </c>
      <c r="CQ640" t="str">
        <f t="shared" si="69"/>
        <v>Loyalist</v>
      </c>
      <c r="CR640" t="b">
        <f>IF(AND(CM640&lt;Tolerances!$D$9,'Respondent data Original'!H280&gt;Tolerances!$C$9),"Enthusiast",IF(AND(CM640&gt;Tolerances!$D$10,'Respondent data Original'!H280&lt;Tolerances!$C$10),"Agitator"))</f>
        <v>0</v>
      </c>
    </row>
    <row r="641" spans="1:96">
      <c r="A641">
        <v>312</v>
      </c>
      <c r="B641" t="s">
        <v>70</v>
      </c>
      <c r="C641">
        <v>3</v>
      </c>
      <c r="D641">
        <v>2</v>
      </c>
      <c r="E641">
        <v>11</v>
      </c>
      <c r="F641">
        <v>2</v>
      </c>
      <c r="G641">
        <v>5</v>
      </c>
      <c r="H641">
        <v>8</v>
      </c>
      <c r="J641">
        <v>8</v>
      </c>
      <c r="L641">
        <v>8</v>
      </c>
      <c r="N641">
        <v>6</v>
      </c>
      <c r="P641">
        <v>6</v>
      </c>
      <c r="Q641">
        <v>2</v>
      </c>
      <c r="R641">
        <v>3</v>
      </c>
      <c r="S641">
        <v>1</v>
      </c>
      <c r="T641">
        <v>3</v>
      </c>
      <c r="U641">
        <v>3</v>
      </c>
      <c r="V641">
        <v>2</v>
      </c>
      <c r="W641">
        <v>3</v>
      </c>
      <c r="X641">
        <v>1</v>
      </c>
      <c r="Z641">
        <v>4</v>
      </c>
      <c r="AA641">
        <v>3</v>
      </c>
      <c r="AB641">
        <v>4</v>
      </c>
      <c r="AC641">
        <v>4</v>
      </c>
      <c r="AE641">
        <v>3</v>
      </c>
      <c r="AF641">
        <v>1</v>
      </c>
      <c r="AG641">
        <v>4</v>
      </c>
      <c r="AH641">
        <v>4</v>
      </c>
      <c r="AI641">
        <v>4</v>
      </c>
      <c r="AJ641">
        <v>3</v>
      </c>
      <c r="AK641">
        <v>4</v>
      </c>
      <c r="AL641">
        <v>4</v>
      </c>
      <c r="AM641">
        <v>3</v>
      </c>
      <c r="AN641">
        <v>5</v>
      </c>
      <c r="AO641">
        <v>4</v>
      </c>
      <c r="AP641">
        <v>3</v>
      </c>
      <c r="AQ641">
        <v>4</v>
      </c>
      <c r="AR641">
        <v>5</v>
      </c>
      <c r="AS641">
        <v>4</v>
      </c>
      <c r="AU641">
        <v>4</v>
      </c>
      <c r="AV641">
        <v>1</v>
      </c>
      <c r="AW641">
        <v>9</v>
      </c>
      <c r="AX641">
        <v>8</v>
      </c>
      <c r="AY641">
        <v>7</v>
      </c>
      <c r="AZ641">
        <v>7</v>
      </c>
      <c r="BA641">
        <v>7</v>
      </c>
      <c r="BB641">
        <v>7</v>
      </c>
      <c r="BC641">
        <v>6</v>
      </c>
      <c r="BD641">
        <v>10</v>
      </c>
      <c r="BE641">
        <v>1</v>
      </c>
      <c r="BF641">
        <v>3</v>
      </c>
      <c r="BG641">
        <v>1</v>
      </c>
      <c r="BH641">
        <v>1</v>
      </c>
      <c r="BI641">
        <v>12</v>
      </c>
      <c r="BJ641">
        <v>12</v>
      </c>
      <c r="BK641">
        <v>1</v>
      </c>
      <c r="BL641">
        <v>4</v>
      </c>
      <c r="BM641">
        <v>3</v>
      </c>
      <c r="BN641">
        <v>3</v>
      </c>
      <c r="BO641">
        <v>5</v>
      </c>
      <c r="BP641">
        <v>2</v>
      </c>
      <c r="BQ641">
        <v>4</v>
      </c>
      <c r="BR641">
        <v>7</v>
      </c>
      <c r="BS641">
        <v>3</v>
      </c>
      <c r="BX641">
        <v>1</v>
      </c>
      <c r="BY641">
        <v>2</v>
      </c>
      <c r="CF641">
        <v>21</v>
      </c>
      <c r="CH641">
        <f t="shared" si="63"/>
        <v>1</v>
      </c>
      <c r="CI641" s="1">
        <f t="shared" si="64"/>
        <v>3.4444444444444446</v>
      </c>
      <c r="CJ641">
        <f t="shared" si="65"/>
        <v>4</v>
      </c>
      <c r="CK641">
        <f t="shared" si="66"/>
        <v>2</v>
      </c>
      <c r="CL641" s="1">
        <f t="shared" si="67"/>
        <v>5.4444444444444446</v>
      </c>
      <c r="CM641" s="1">
        <f t="shared" si="68"/>
        <v>5.4444444444444446</v>
      </c>
      <c r="CO641" t="str">
        <f>IF(H641&gt;Tolerances!$C$5, "High Sat", "Low Sat")</f>
        <v>High Sat</v>
      </c>
      <c r="CP641" t="str">
        <f>IF(CM641&lt;Tolerances!$D$5, "High EL", "Low EL")</f>
        <v>High EL</v>
      </c>
      <c r="CQ641" t="str">
        <f t="shared" si="69"/>
        <v>Loyalist</v>
      </c>
      <c r="CR641" t="b">
        <f>IF(AND(CM641&lt;Tolerances!$D$9,'Respondent data Original'!H283&gt;Tolerances!$C$9),"Enthusiast",IF(AND(CM641&gt;Tolerances!$D$10,'Respondent data Original'!H283&lt;Tolerances!$C$10),"Agitator"))</f>
        <v>0</v>
      </c>
    </row>
    <row r="642" spans="1:96">
      <c r="A642">
        <v>321</v>
      </c>
      <c r="B642" t="s">
        <v>70</v>
      </c>
      <c r="C642">
        <v>2</v>
      </c>
      <c r="D642">
        <v>2</v>
      </c>
      <c r="E642">
        <v>11</v>
      </c>
      <c r="F642">
        <v>2</v>
      </c>
      <c r="G642">
        <v>5</v>
      </c>
      <c r="H642">
        <v>9</v>
      </c>
      <c r="J642">
        <v>9</v>
      </c>
      <c r="L642">
        <v>9</v>
      </c>
      <c r="N642">
        <v>8</v>
      </c>
      <c r="P642">
        <v>3</v>
      </c>
      <c r="Q642">
        <v>2</v>
      </c>
      <c r="S642">
        <v>2</v>
      </c>
      <c r="T642">
        <v>2</v>
      </c>
      <c r="U642">
        <v>3</v>
      </c>
      <c r="V642">
        <v>3</v>
      </c>
      <c r="W642">
        <v>4</v>
      </c>
      <c r="X642">
        <v>2</v>
      </c>
      <c r="Y642">
        <v>2</v>
      </c>
      <c r="AA642">
        <v>2</v>
      </c>
      <c r="AB642">
        <v>3</v>
      </c>
      <c r="AC642">
        <v>4</v>
      </c>
      <c r="AD642">
        <v>2</v>
      </c>
      <c r="AE642">
        <v>4</v>
      </c>
      <c r="AF642">
        <v>11</v>
      </c>
      <c r="AG642">
        <v>2</v>
      </c>
      <c r="AH642">
        <v>4</v>
      </c>
      <c r="AI642">
        <v>3</v>
      </c>
      <c r="AJ642">
        <v>2</v>
      </c>
      <c r="AK642">
        <v>2</v>
      </c>
      <c r="AL642">
        <v>3</v>
      </c>
      <c r="AM642">
        <v>4</v>
      </c>
      <c r="AN642">
        <v>2</v>
      </c>
      <c r="AO642">
        <v>2</v>
      </c>
      <c r="AQ642">
        <v>3</v>
      </c>
      <c r="AR642">
        <v>3</v>
      </c>
      <c r="AS642">
        <v>3</v>
      </c>
      <c r="AT642">
        <v>2</v>
      </c>
      <c r="AU642">
        <v>3</v>
      </c>
      <c r="AV642">
        <v>1</v>
      </c>
      <c r="AW642">
        <v>6</v>
      </c>
      <c r="AX642">
        <v>8</v>
      </c>
      <c r="AY642">
        <v>6</v>
      </c>
      <c r="AZ642">
        <v>8</v>
      </c>
      <c r="BA642">
        <v>6</v>
      </c>
      <c r="BB642">
        <v>6</v>
      </c>
      <c r="BC642">
        <v>6</v>
      </c>
      <c r="BD642">
        <v>11</v>
      </c>
      <c r="BE642">
        <v>6</v>
      </c>
      <c r="BF642">
        <v>12</v>
      </c>
      <c r="BG642">
        <v>2</v>
      </c>
      <c r="BH642">
        <v>12</v>
      </c>
      <c r="BI642">
        <v>12</v>
      </c>
      <c r="BJ642">
        <v>12</v>
      </c>
      <c r="BK642">
        <v>1</v>
      </c>
      <c r="BL642">
        <v>3</v>
      </c>
      <c r="BM642">
        <v>2</v>
      </c>
      <c r="BN642">
        <v>2</v>
      </c>
      <c r="BO642">
        <v>2</v>
      </c>
      <c r="BP642">
        <v>4</v>
      </c>
      <c r="BQ642">
        <v>7</v>
      </c>
      <c r="BX642">
        <v>1</v>
      </c>
      <c r="BY642">
        <v>6</v>
      </c>
      <c r="CF642">
        <v>15</v>
      </c>
      <c r="CH642">
        <f t="shared" ref="CH642:CH705" si="70">BX642</f>
        <v>1</v>
      </c>
      <c r="CI642" s="1">
        <f t="shared" ref="CI642:CI705" si="71">AVERAGE(AW642:BE642)/2</f>
        <v>3.5</v>
      </c>
      <c r="CJ642">
        <f t="shared" ref="CJ642:CJ705" si="72">BL642</f>
        <v>3</v>
      </c>
      <c r="CK642">
        <f t="shared" ref="CK642:CK705" si="73">IF(AND(CJ642=5),1,IF(AND(CJ642=4),2,IF(AND(CJ642=3),3,IF(AND(CJ642=2),4,IF(AND(CJ642=1),5,IF(AND(CJ642=0),5))))))</f>
        <v>3</v>
      </c>
      <c r="CL642" s="1">
        <f t="shared" ref="CL642:CL705" si="74">CI642+CK642</f>
        <v>6.5</v>
      </c>
      <c r="CM642" s="1">
        <f t="shared" ref="CM642:CM705" si="75">CH642*CL642</f>
        <v>6.5</v>
      </c>
      <c r="CO642" t="str">
        <f>IF(H642&gt;Tolerances!$C$5, "High Sat", "Low Sat")</f>
        <v>High Sat</v>
      </c>
      <c r="CP642" t="str">
        <f>IF(CM642&lt;Tolerances!$D$5, "High EL", "Low EL")</f>
        <v>High EL</v>
      </c>
      <c r="CQ642" t="str">
        <f t="shared" ref="CQ642:CQ705" si="76">IF(AND(CP642="High EL", CO642="High Sat"),"Loyalist", IF(AND(CP642="High EL", CO642="Low Sat"),"Hostage", IF(AND(CP642="Low EL", CO642="Low Sat"),"Defector",IF(AND(CP642="Low EL", CO642="High Sat"),"Mercenary"))))</f>
        <v>Loyalist</v>
      </c>
      <c r="CR642" t="b">
        <f>IF(AND(CM642&lt;Tolerances!$D$9,'Respondent data Original'!H292&gt;Tolerances!$C$9),"Enthusiast",IF(AND(CM642&gt;Tolerances!$D$10,'Respondent data Original'!H292&lt;Tolerances!$C$10),"Agitator"))</f>
        <v>0</v>
      </c>
    </row>
    <row r="643" spans="1:96">
      <c r="A643">
        <v>325</v>
      </c>
      <c r="B643" t="s">
        <v>70</v>
      </c>
      <c r="C643">
        <v>2</v>
      </c>
      <c r="D643">
        <v>2</v>
      </c>
      <c r="E643">
        <v>11</v>
      </c>
      <c r="F643">
        <v>2</v>
      </c>
      <c r="G643">
        <v>4</v>
      </c>
      <c r="H643">
        <v>8</v>
      </c>
      <c r="J643">
        <v>8</v>
      </c>
      <c r="L643">
        <v>8</v>
      </c>
      <c r="N643">
        <v>8</v>
      </c>
      <c r="P643">
        <v>6</v>
      </c>
      <c r="Q643">
        <v>1</v>
      </c>
      <c r="R643">
        <v>2</v>
      </c>
      <c r="S643">
        <v>2</v>
      </c>
      <c r="T643">
        <v>3</v>
      </c>
      <c r="U643">
        <v>4</v>
      </c>
      <c r="V643">
        <v>1</v>
      </c>
      <c r="W643">
        <v>2</v>
      </c>
      <c r="X643">
        <v>2</v>
      </c>
      <c r="Y643">
        <v>3</v>
      </c>
      <c r="Z643">
        <v>3</v>
      </c>
      <c r="AA643">
        <v>2</v>
      </c>
      <c r="AB643">
        <v>1</v>
      </c>
      <c r="AC643">
        <v>3</v>
      </c>
      <c r="AD643">
        <v>4</v>
      </c>
      <c r="AE643">
        <v>3</v>
      </c>
      <c r="AF643">
        <v>6</v>
      </c>
      <c r="AG643">
        <v>3</v>
      </c>
      <c r="AH643">
        <v>2</v>
      </c>
      <c r="AI643">
        <v>3</v>
      </c>
      <c r="AJ643">
        <v>2</v>
      </c>
      <c r="AK643">
        <v>3</v>
      </c>
      <c r="AL643">
        <v>3</v>
      </c>
      <c r="AM643">
        <v>3</v>
      </c>
      <c r="AN643">
        <v>3</v>
      </c>
      <c r="AO643">
        <v>3</v>
      </c>
      <c r="AP643">
        <v>3</v>
      </c>
      <c r="AQ643">
        <v>2</v>
      </c>
      <c r="AR643">
        <v>5</v>
      </c>
      <c r="AS643">
        <v>3</v>
      </c>
      <c r="AT643">
        <v>4</v>
      </c>
      <c r="AU643">
        <v>3</v>
      </c>
      <c r="AV643">
        <v>2</v>
      </c>
      <c r="AW643">
        <v>3</v>
      </c>
      <c r="AX643">
        <v>11</v>
      </c>
      <c r="AY643">
        <v>9</v>
      </c>
      <c r="AZ643">
        <v>7</v>
      </c>
      <c r="BA643">
        <v>6</v>
      </c>
      <c r="BB643">
        <v>2</v>
      </c>
      <c r="BC643">
        <v>7</v>
      </c>
      <c r="BD643">
        <v>8</v>
      </c>
      <c r="BE643">
        <v>3</v>
      </c>
      <c r="BF643">
        <v>12</v>
      </c>
      <c r="BG643">
        <v>12</v>
      </c>
      <c r="BH643">
        <v>12</v>
      </c>
      <c r="BI643">
        <v>12</v>
      </c>
      <c r="BJ643">
        <v>12</v>
      </c>
      <c r="BK643">
        <v>1</v>
      </c>
      <c r="BL643">
        <v>3</v>
      </c>
      <c r="BM643">
        <v>2</v>
      </c>
      <c r="BN643">
        <v>1</v>
      </c>
      <c r="BO643">
        <v>5</v>
      </c>
      <c r="BX643">
        <v>2</v>
      </c>
      <c r="CF643">
        <v>13</v>
      </c>
      <c r="CH643">
        <f t="shared" si="70"/>
        <v>2</v>
      </c>
      <c r="CI643" s="1">
        <f t="shared" si="71"/>
        <v>3.1111111111111112</v>
      </c>
      <c r="CJ643">
        <f t="shared" si="72"/>
        <v>3</v>
      </c>
      <c r="CK643">
        <f t="shared" si="73"/>
        <v>3</v>
      </c>
      <c r="CL643" s="1">
        <f t="shared" si="74"/>
        <v>6.1111111111111107</v>
      </c>
      <c r="CM643" s="1">
        <f t="shared" si="75"/>
        <v>12.222222222222221</v>
      </c>
      <c r="CO643" t="str">
        <f>IF(H643&gt;Tolerances!$C$5, "High Sat", "Low Sat")</f>
        <v>High Sat</v>
      </c>
      <c r="CP643" t="str">
        <f>IF(CM643&lt;Tolerances!$D$5, "High EL", "Low EL")</f>
        <v>Low EL</v>
      </c>
      <c r="CQ643" t="str">
        <f t="shared" si="76"/>
        <v>Mercenary</v>
      </c>
      <c r="CR643" t="b">
        <f>IF(AND(CM643&lt;Tolerances!$D$9,'Respondent data Original'!H295&gt;Tolerances!$C$9),"Enthusiast",IF(AND(CM643&gt;Tolerances!$D$10,'Respondent data Original'!H295&lt;Tolerances!$C$10),"Agitator"))</f>
        <v>0</v>
      </c>
    </row>
    <row r="644" spans="1:96">
      <c r="A644">
        <v>333</v>
      </c>
      <c r="B644" t="s">
        <v>70</v>
      </c>
      <c r="C644">
        <v>4</v>
      </c>
      <c r="D644">
        <v>1</v>
      </c>
      <c r="E644">
        <v>11</v>
      </c>
      <c r="F644">
        <v>2</v>
      </c>
      <c r="G644">
        <v>4</v>
      </c>
      <c r="H644">
        <v>9</v>
      </c>
      <c r="J644">
        <v>10</v>
      </c>
      <c r="L644">
        <v>8</v>
      </c>
      <c r="N644">
        <v>7</v>
      </c>
      <c r="P644">
        <v>6</v>
      </c>
      <c r="Q644">
        <v>2</v>
      </c>
      <c r="R644">
        <v>1</v>
      </c>
      <c r="S644">
        <v>1</v>
      </c>
      <c r="T644">
        <v>2</v>
      </c>
      <c r="U644">
        <v>3</v>
      </c>
      <c r="V644">
        <v>2</v>
      </c>
      <c r="W644">
        <v>3</v>
      </c>
      <c r="X644">
        <v>2</v>
      </c>
      <c r="Y644">
        <v>2</v>
      </c>
      <c r="Z644">
        <v>4</v>
      </c>
      <c r="AA644">
        <v>3</v>
      </c>
      <c r="AB644">
        <v>3</v>
      </c>
      <c r="AC644">
        <v>4</v>
      </c>
      <c r="AD644">
        <v>4</v>
      </c>
      <c r="AE644">
        <v>4</v>
      </c>
      <c r="AF644">
        <v>1</v>
      </c>
      <c r="AG644">
        <v>3</v>
      </c>
      <c r="AH644">
        <v>2</v>
      </c>
      <c r="AI644">
        <v>2</v>
      </c>
      <c r="AJ644">
        <v>3</v>
      </c>
      <c r="AK644">
        <v>3</v>
      </c>
      <c r="AL644">
        <v>3</v>
      </c>
      <c r="AM644">
        <v>3</v>
      </c>
      <c r="AN644">
        <v>3</v>
      </c>
      <c r="AO644">
        <v>4</v>
      </c>
      <c r="AP644">
        <v>4</v>
      </c>
      <c r="AQ644">
        <v>3</v>
      </c>
      <c r="AR644">
        <v>3</v>
      </c>
      <c r="AS644">
        <v>4</v>
      </c>
      <c r="AU644">
        <v>3</v>
      </c>
      <c r="AV644">
        <v>1</v>
      </c>
      <c r="AW644">
        <v>5</v>
      </c>
      <c r="AX644">
        <v>9</v>
      </c>
      <c r="AY644">
        <v>6</v>
      </c>
      <c r="AZ644">
        <v>9</v>
      </c>
      <c r="BA644">
        <v>7</v>
      </c>
      <c r="BB644">
        <v>6</v>
      </c>
      <c r="BC644">
        <v>3</v>
      </c>
      <c r="BD644">
        <v>11</v>
      </c>
      <c r="BE644">
        <v>5</v>
      </c>
      <c r="BF644">
        <v>4</v>
      </c>
      <c r="BG644">
        <v>12</v>
      </c>
      <c r="BH644">
        <v>6</v>
      </c>
      <c r="BI644">
        <v>12</v>
      </c>
      <c r="BJ644">
        <v>12</v>
      </c>
      <c r="BK644">
        <v>1</v>
      </c>
      <c r="BM644">
        <v>5</v>
      </c>
      <c r="BN644">
        <v>4</v>
      </c>
      <c r="BO644">
        <v>10</v>
      </c>
      <c r="BX644">
        <v>1</v>
      </c>
      <c r="BY644">
        <v>1</v>
      </c>
      <c r="BZ644">
        <v>2</v>
      </c>
      <c r="CF644">
        <v>21</v>
      </c>
      <c r="CH644">
        <f t="shared" si="70"/>
        <v>1</v>
      </c>
      <c r="CI644" s="1">
        <f t="shared" si="71"/>
        <v>3.3888888888888888</v>
      </c>
      <c r="CJ644">
        <f t="shared" si="72"/>
        <v>0</v>
      </c>
      <c r="CK644">
        <f t="shared" si="73"/>
        <v>5</v>
      </c>
      <c r="CL644" s="1">
        <f t="shared" si="74"/>
        <v>8.3888888888888893</v>
      </c>
      <c r="CM644" s="1">
        <f t="shared" si="75"/>
        <v>8.3888888888888893</v>
      </c>
      <c r="CO644" t="str">
        <f>IF(H644&gt;Tolerances!$C$5, "High Sat", "Low Sat")</f>
        <v>High Sat</v>
      </c>
      <c r="CP644" t="str">
        <f>IF(CM644&lt;Tolerances!$D$5, "High EL", "Low EL")</f>
        <v>High EL</v>
      </c>
      <c r="CQ644" t="str">
        <f t="shared" si="76"/>
        <v>Loyalist</v>
      </c>
      <c r="CR644" t="b">
        <f>IF(AND(CM644&lt;Tolerances!$D$9,'Respondent data Original'!H303&gt;Tolerances!$C$9),"Enthusiast",IF(AND(CM644&gt;Tolerances!$D$10,'Respondent data Original'!H303&lt;Tolerances!$C$10),"Agitator"))</f>
        <v>0</v>
      </c>
    </row>
    <row r="645" spans="1:96">
      <c r="A645">
        <v>339</v>
      </c>
      <c r="B645" t="s">
        <v>70</v>
      </c>
      <c r="C645">
        <v>1</v>
      </c>
      <c r="D645">
        <v>2</v>
      </c>
      <c r="E645">
        <v>11</v>
      </c>
      <c r="F645">
        <v>1</v>
      </c>
      <c r="G645">
        <v>2</v>
      </c>
      <c r="H645">
        <v>10</v>
      </c>
      <c r="J645">
        <v>9</v>
      </c>
      <c r="L645">
        <v>8</v>
      </c>
      <c r="N645">
        <v>7</v>
      </c>
      <c r="P645">
        <v>4</v>
      </c>
      <c r="Q645">
        <v>2</v>
      </c>
      <c r="S645">
        <v>1</v>
      </c>
      <c r="T645">
        <v>2</v>
      </c>
      <c r="U645">
        <v>3</v>
      </c>
      <c r="V645">
        <v>3</v>
      </c>
      <c r="W645">
        <v>3</v>
      </c>
      <c r="X645">
        <v>2</v>
      </c>
      <c r="Y645">
        <v>3</v>
      </c>
      <c r="Z645">
        <v>2</v>
      </c>
      <c r="AA645">
        <v>2</v>
      </c>
      <c r="AB645">
        <v>3</v>
      </c>
      <c r="AC645">
        <v>3</v>
      </c>
      <c r="AD645">
        <v>5</v>
      </c>
      <c r="AE645">
        <v>3</v>
      </c>
      <c r="AF645">
        <v>7</v>
      </c>
      <c r="AG645">
        <v>2</v>
      </c>
      <c r="AI645">
        <v>2</v>
      </c>
      <c r="AJ645">
        <v>2</v>
      </c>
      <c r="AK645">
        <v>3</v>
      </c>
      <c r="AL645">
        <v>3</v>
      </c>
      <c r="AM645">
        <v>3</v>
      </c>
      <c r="AN645">
        <v>2</v>
      </c>
      <c r="AO645">
        <v>3</v>
      </c>
      <c r="AP645">
        <v>2</v>
      </c>
      <c r="AQ645">
        <v>3</v>
      </c>
      <c r="AR645">
        <v>3</v>
      </c>
      <c r="AS645">
        <v>4</v>
      </c>
      <c r="AT645">
        <v>4</v>
      </c>
      <c r="AV645">
        <v>1</v>
      </c>
      <c r="AW645">
        <v>5</v>
      </c>
      <c r="AX645">
        <v>7</v>
      </c>
      <c r="AY645">
        <v>8</v>
      </c>
      <c r="AZ645">
        <v>6</v>
      </c>
      <c r="BA645">
        <v>6</v>
      </c>
      <c r="BB645">
        <v>5</v>
      </c>
      <c r="BC645">
        <v>6</v>
      </c>
      <c r="BD645">
        <v>10</v>
      </c>
      <c r="BE645">
        <v>3</v>
      </c>
      <c r="BF645">
        <v>12</v>
      </c>
      <c r="BG645">
        <v>12</v>
      </c>
      <c r="BH645">
        <v>12</v>
      </c>
      <c r="BI645">
        <v>12</v>
      </c>
      <c r="BJ645">
        <v>12</v>
      </c>
      <c r="BK645">
        <v>1</v>
      </c>
      <c r="BL645">
        <v>3</v>
      </c>
      <c r="BM645">
        <v>3</v>
      </c>
      <c r="BN645">
        <v>3</v>
      </c>
      <c r="BO645">
        <v>4</v>
      </c>
      <c r="BP645">
        <v>5</v>
      </c>
      <c r="BQ645">
        <v>1</v>
      </c>
      <c r="BR645">
        <v>2</v>
      </c>
      <c r="BX645">
        <v>1</v>
      </c>
      <c r="BY645">
        <v>6</v>
      </c>
      <c r="BZ645">
        <v>5</v>
      </c>
      <c r="CF645">
        <v>21</v>
      </c>
      <c r="CH645">
        <f t="shared" si="70"/>
        <v>1</v>
      </c>
      <c r="CI645" s="1">
        <f t="shared" si="71"/>
        <v>3.1111111111111112</v>
      </c>
      <c r="CJ645">
        <f t="shared" si="72"/>
        <v>3</v>
      </c>
      <c r="CK645">
        <f t="shared" si="73"/>
        <v>3</v>
      </c>
      <c r="CL645" s="1">
        <f t="shared" si="74"/>
        <v>6.1111111111111107</v>
      </c>
      <c r="CM645" s="1">
        <f t="shared" si="75"/>
        <v>6.1111111111111107</v>
      </c>
      <c r="CO645" t="str">
        <f>IF(H645&gt;Tolerances!$C$5, "High Sat", "Low Sat")</f>
        <v>High Sat</v>
      </c>
      <c r="CP645" t="str">
        <f>IF(CM645&lt;Tolerances!$D$5, "High EL", "Low EL")</f>
        <v>High EL</v>
      </c>
      <c r="CQ645" t="str">
        <f t="shared" si="76"/>
        <v>Loyalist</v>
      </c>
      <c r="CR645" t="b">
        <f>IF(AND(CM645&lt;Tolerances!$D$9,'Respondent data Original'!H308&gt;Tolerances!$C$9),"Enthusiast",IF(AND(CM645&gt;Tolerances!$D$10,'Respondent data Original'!H308&lt;Tolerances!$C$10),"Agitator"))</f>
        <v>0</v>
      </c>
    </row>
    <row r="646" spans="1:96">
      <c r="A646">
        <v>340</v>
      </c>
      <c r="B646" t="s">
        <v>70</v>
      </c>
      <c r="C646">
        <v>4</v>
      </c>
      <c r="D646">
        <v>1</v>
      </c>
      <c r="E646">
        <v>11</v>
      </c>
      <c r="F646">
        <v>2</v>
      </c>
      <c r="G646">
        <v>2</v>
      </c>
      <c r="H646">
        <v>6</v>
      </c>
      <c r="J646">
        <v>7</v>
      </c>
      <c r="L646">
        <v>6</v>
      </c>
      <c r="N646">
        <v>5</v>
      </c>
      <c r="P646">
        <v>2</v>
      </c>
      <c r="Q646">
        <v>1</v>
      </c>
      <c r="R646">
        <v>2</v>
      </c>
      <c r="S646">
        <v>1</v>
      </c>
      <c r="T646">
        <v>2</v>
      </c>
      <c r="U646">
        <v>3</v>
      </c>
      <c r="V646">
        <v>1</v>
      </c>
      <c r="W646">
        <v>2</v>
      </c>
      <c r="X646">
        <v>1</v>
      </c>
      <c r="Y646">
        <v>1</v>
      </c>
      <c r="Z646">
        <v>2</v>
      </c>
      <c r="AA646">
        <v>1</v>
      </c>
      <c r="AB646">
        <v>1</v>
      </c>
      <c r="AC646">
        <v>2</v>
      </c>
      <c r="AD646">
        <v>2</v>
      </c>
      <c r="AE646">
        <v>3</v>
      </c>
      <c r="AF646">
        <v>7</v>
      </c>
      <c r="AG646">
        <v>3</v>
      </c>
      <c r="AH646">
        <v>2</v>
      </c>
      <c r="AI646">
        <v>2</v>
      </c>
      <c r="AJ646">
        <v>3</v>
      </c>
      <c r="AK646">
        <v>4</v>
      </c>
      <c r="AL646">
        <v>4</v>
      </c>
      <c r="AM646">
        <v>4</v>
      </c>
      <c r="AN646">
        <v>3</v>
      </c>
      <c r="AO646">
        <v>3</v>
      </c>
      <c r="AP646">
        <v>3</v>
      </c>
      <c r="AQ646">
        <v>4</v>
      </c>
      <c r="AR646">
        <v>4</v>
      </c>
      <c r="AS646">
        <v>4</v>
      </c>
      <c r="AT646">
        <v>3</v>
      </c>
      <c r="AU646">
        <v>3</v>
      </c>
      <c r="AV646">
        <v>2</v>
      </c>
      <c r="AW646">
        <v>10</v>
      </c>
      <c r="AX646">
        <v>11</v>
      </c>
      <c r="AY646">
        <v>11</v>
      </c>
      <c r="AZ646">
        <v>10</v>
      </c>
      <c r="BA646">
        <v>11</v>
      </c>
      <c r="BB646">
        <v>6</v>
      </c>
      <c r="BC646">
        <v>7</v>
      </c>
      <c r="BD646">
        <v>11</v>
      </c>
      <c r="BE646">
        <v>9</v>
      </c>
      <c r="BF646">
        <v>12</v>
      </c>
      <c r="BG646">
        <v>12</v>
      </c>
      <c r="BH646">
        <v>12</v>
      </c>
      <c r="BI646">
        <v>12</v>
      </c>
      <c r="BJ646">
        <v>12</v>
      </c>
      <c r="BK646">
        <v>1</v>
      </c>
      <c r="BL646">
        <v>3</v>
      </c>
      <c r="BM646">
        <v>2</v>
      </c>
      <c r="BN646">
        <v>2</v>
      </c>
      <c r="BO646">
        <v>4</v>
      </c>
      <c r="BP646">
        <v>5</v>
      </c>
      <c r="BQ646">
        <v>6</v>
      </c>
      <c r="BX646">
        <v>1</v>
      </c>
      <c r="BY646">
        <v>7</v>
      </c>
      <c r="CF646">
        <v>15</v>
      </c>
      <c r="CH646">
        <f t="shared" si="70"/>
        <v>1</v>
      </c>
      <c r="CI646" s="1">
        <f t="shared" si="71"/>
        <v>4.7777777777777777</v>
      </c>
      <c r="CJ646">
        <f t="shared" si="72"/>
        <v>3</v>
      </c>
      <c r="CK646">
        <f t="shared" si="73"/>
        <v>3</v>
      </c>
      <c r="CL646" s="1">
        <f t="shared" si="74"/>
        <v>7.7777777777777777</v>
      </c>
      <c r="CM646" s="1">
        <f t="shared" si="75"/>
        <v>7.7777777777777777</v>
      </c>
      <c r="CO646" t="str">
        <f>IF(H646&gt;Tolerances!$C$5, "High Sat", "Low Sat")</f>
        <v>Low Sat</v>
      </c>
      <c r="CP646" t="str">
        <f>IF(CM646&lt;Tolerances!$D$5, "High EL", "Low EL")</f>
        <v>High EL</v>
      </c>
      <c r="CQ646" t="str">
        <f t="shared" si="76"/>
        <v>Hostage</v>
      </c>
      <c r="CR646" t="b">
        <f>IF(AND(CM646&lt;Tolerances!$D$9,'Respondent data Original'!H309&gt;Tolerances!$C$9),"Enthusiast",IF(AND(CM646&gt;Tolerances!$D$10,'Respondent data Original'!H309&lt;Tolerances!$C$10),"Agitator"))</f>
        <v>0</v>
      </c>
    </row>
    <row r="647" spans="1:96">
      <c r="A647">
        <v>341</v>
      </c>
      <c r="B647" t="s">
        <v>70</v>
      </c>
      <c r="C647">
        <v>4</v>
      </c>
      <c r="D647">
        <v>1</v>
      </c>
      <c r="E647">
        <v>11</v>
      </c>
      <c r="F647">
        <v>2</v>
      </c>
      <c r="G647">
        <v>5</v>
      </c>
      <c r="H647">
        <v>11</v>
      </c>
      <c r="J647">
        <v>11</v>
      </c>
      <c r="L647">
        <v>11</v>
      </c>
      <c r="N647">
        <v>9</v>
      </c>
      <c r="P647">
        <v>6</v>
      </c>
      <c r="Q647">
        <v>1</v>
      </c>
      <c r="R647">
        <v>1</v>
      </c>
      <c r="S647">
        <v>1</v>
      </c>
      <c r="T647">
        <v>1</v>
      </c>
      <c r="U647">
        <v>3</v>
      </c>
      <c r="V647">
        <v>1</v>
      </c>
      <c r="W647">
        <v>5</v>
      </c>
      <c r="X647">
        <v>1</v>
      </c>
      <c r="Y647">
        <v>1</v>
      </c>
      <c r="AA647">
        <v>1</v>
      </c>
      <c r="AB647">
        <v>1</v>
      </c>
      <c r="AC647">
        <v>2</v>
      </c>
      <c r="AD647">
        <v>3</v>
      </c>
      <c r="AE647">
        <v>1</v>
      </c>
      <c r="AF647">
        <v>1</v>
      </c>
      <c r="AG647">
        <v>2</v>
      </c>
      <c r="AH647">
        <v>1</v>
      </c>
      <c r="AI647">
        <v>1</v>
      </c>
      <c r="AJ647">
        <v>1</v>
      </c>
      <c r="AL647">
        <v>1</v>
      </c>
      <c r="AN647">
        <v>1</v>
      </c>
      <c r="AO647">
        <v>1</v>
      </c>
      <c r="AQ647">
        <v>1</v>
      </c>
      <c r="AR647">
        <v>1</v>
      </c>
      <c r="AS647">
        <v>1</v>
      </c>
      <c r="AU647">
        <v>1</v>
      </c>
      <c r="AV647">
        <v>1</v>
      </c>
      <c r="AW647">
        <v>6</v>
      </c>
      <c r="AX647">
        <v>7</v>
      </c>
      <c r="AY647">
        <v>1</v>
      </c>
      <c r="AZ647">
        <v>8</v>
      </c>
      <c r="BA647">
        <v>4</v>
      </c>
      <c r="BB647">
        <v>6</v>
      </c>
      <c r="BC647">
        <v>10</v>
      </c>
      <c r="BD647">
        <v>9</v>
      </c>
      <c r="BE647">
        <v>1</v>
      </c>
      <c r="BF647">
        <v>11</v>
      </c>
      <c r="BG647">
        <v>11</v>
      </c>
      <c r="BH647">
        <v>11</v>
      </c>
      <c r="BI647">
        <v>11</v>
      </c>
      <c r="BJ647">
        <v>11</v>
      </c>
      <c r="BK647">
        <v>1</v>
      </c>
      <c r="BM647">
        <v>5</v>
      </c>
      <c r="BN647">
        <v>4</v>
      </c>
      <c r="BO647">
        <v>10</v>
      </c>
      <c r="BX647">
        <v>1</v>
      </c>
      <c r="BY647">
        <v>7</v>
      </c>
      <c r="BZ647">
        <v>3</v>
      </c>
      <c r="CA647">
        <v>6</v>
      </c>
      <c r="CB647">
        <v>1</v>
      </c>
      <c r="CC647">
        <v>5</v>
      </c>
      <c r="CF647">
        <v>16</v>
      </c>
      <c r="CH647">
        <f t="shared" si="70"/>
        <v>1</v>
      </c>
      <c r="CI647" s="1">
        <f t="shared" si="71"/>
        <v>2.8888888888888888</v>
      </c>
      <c r="CJ647">
        <f t="shared" si="72"/>
        <v>0</v>
      </c>
      <c r="CK647">
        <f t="shared" si="73"/>
        <v>5</v>
      </c>
      <c r="CL647" s="1">
        <f t="shared" si="74"/>
        <v>7.8888888888888893</v>
      </c>
      <c r="CM647" s="1">
        <f t="shared" si="75"/>
        <v>7.8888888888888893</v>
      </c>
      <c r="CO647" t="str">
        <f>IF(H647&gt;Tolerances!$C$5, "High Sat", "Low Sat")</f>
        <v>High Sat</v>
      </c>
      <c r="CP647" t="str">
        <f>IF(CM647&lt;Tolerances!$D$5, "High EL", "Low EL")</f>
        <v>High EL</v>
      </c>
      <c r="CQ647" t="str">
        <f t="shared" si="76"/>
        <v>Loyalist</v>
      </c>
      <c r="CR647" t="b">
        <f>IF(AND(CM647&lt;Tolerances!$D$9,'Respondent data Original'!H310&gt;Tolerances!$C$9),"Enthusiast",IF(AND(CM647&gt;Tolerances!$D$10,'Respondent data Original'!H310&lt;Tolerances!$C$10),"Agitator"))</f>
        <v>0</v>
      </c>
    </row>
    <row r="648" spans="1:96">
      <c r="A648">
        <v>346</v>
      </c>
      <c r="B648" t="s">
        <v>70</v>
      </c>
      <c r="C648">
        <v>5</v>
      </c>
      <c r="D648">
        <v>2</v>
      </c>
      <c r="E648">
        <v>11</v>
      </c>
      <c r="F648">
        <v>1</v>
      </c>
      <c r="G648">
        <v>1</v>
      </c>
      <c r="H648">
        <v>11</v>
      </c>
      <c r="J648">
        <v>11</v>
      </c>
      <c r="L648">
        <v>11</v>
      </c>
      <c r="N648">
        <v>9</v>
      </c>
      <c r="P648">
        <v>6</v>
      </c>
      <c r="Q648">
        <v>1</v>
      </c>
      <c r="S648">
        <v>2</v>
      </c>
      <c r="T648">
        <v>3</v>
      </c>
      <c r="U648">
        <v>4</v>
      </c>
      <c r="V648">
        <v>1</v>
      </c>
      <c r="W648">
        <v>3</v>
      </c>
      <c r="X648">
        <v>1</v>
      </c>
      <c r="Y648">
        <v>2</v>
      </c>
      <c r="Z648">
        <v>3</v>
      </c>
      <c r="AA648">
        <v>1</v>
      </c>
      <c r="AB648">
        <v>3</v>
      </c>
      <c r="AC648">
        <v>4</v>
      </c>
      <c r="AD648">
        <v>4</v>
      </c>
      <c r="AE648">
        <v>3</v>
      </c>
      <c r="AF648">
        <v>1</v>
      </c>
      <c r="AG648">
        <v>1</v>
      </c>
      <c r="AI648">
        <v>1</v>
      </c>
      <c r="AJ648">
        <v>1</v>
      </c>
      <c r="AK648">
        <v>3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1</v>
      </c>
      <c r="AS648">
        <v>2</v>
      </c>
      <c r="AU648">
        <v>1</v>
      </c>
      <c r="AV648">
        <v>1</v>
      </c>
      <c r="AW648">
        <v>5</v>
      </c>
      <c r="AX648">
        <v>6</v>
      </c>
      <c r="AY648">
        <v>9</v>
      </c>
      <c r="AZ648">
        <v>9</v>
      </c>
      <c r="BA648">
        <v>9</v>
      </c>
      <c r="BB648">
        <v>9</v>
      </c>
      <c r="BC648">
        <v>1</v>
      </c>
      <c r="BD648">
        <v>11</v>
      </c>
      <c r="BE648">
        <v>3</v>
      </c>
      <c r="BF648">
        <v>12</v>
      </c>
      <c r="BG648">
        <v>12</v>
      </c>
      <c r="BH648">
        <v>12</v>
      </c>
      <c r="BI648">
        <v>12</v>
      </c>
      <c r="BJ648">
        <v>12</v>
      </c>
      <c r="BK648">
        <v>1</v>
      </c>
      <c r="BL648">
        <v>5</v>
      </c>
      <c r="BM648">
        <v>5</v>
      </c>
      <c r="BN648">
        <v>5</v>
      </c>
      <c r="BO648">
        <v>10</v>
      </c>
      <c r="BX648">
        <v>1</v>
      </c>
      <c r="BY648">
        <v>4</v>
      </c>
      <c r="BZ648">
        <v>6</v>
      </c>
      <c r="CA648">
        <v>3</v>
      </c>
      <c r="CB648">
        <v>1</v>
      </c>
      <c r="CF648">
        <v>15</v>
      </c>
      <c r="CH648">
        <f t="shared" si="70"/>
        <v>1</v>
      </c>
      <c r="CI648" s="1">
        <f t="shared" si="71"/>
        <v>3.4444444444444446</v>
      </c>
      <c r="CJ648">
        <f t="shared" si="72"/>
        <v>5</v>
      </c>
      <c r="CK648">
        <f t="shared" si="73"/>
        <v>1</v>
      </c>
      <c r="CL648" s="1">
        <f t="shared" si="74"/>
        <v>4.4444444444444446</v>
      </c>
      <c r="CM648" s="1">
        <f t="shared" si="75"/>
        <v>4.4444444444444446</v>
      </c>
      <c r="CO648" t="str">
        <f>IF(H648&gt;Tolerances!$C$5, "High Sat", "Low Sat")</f>
        <v>High Sat</v>
      </c>
      <c r="CP648" t="str">
        <f>IF(CM648&lt;Tolerances!$D$5, "High EL", "Low EL")</f>
        <v>High EL</v>
      </c>
      <c r="CQ648" t="str">
        <f t="shared" si="76"/>
        <v>Loyalist</v>
      </c>
      <c r="CR648" t="b">
        <f>IF(AND(CM648&lt;Tolerances!$D$9,'Respondent data Original'!H314&gt;Tolerances!$C$9),"Enthusiast",IF(AND(CM648&gt;Tolerances!$D$10,'Respondent data Original'!H314&lt;Tolerances!$C$10),"Agitator"))</f>
        <v>0</v>
      </c>
    </row>
    <row r="649" spans="1:96">
      <c r="A649">
        <v>347</v>
      </c>
      <c r="B649" t="s">
        <v>70</v>
      </c>
      <c r="C649">
        <v>1</v>
      </c>
      <c r="D649">
        <v>2</v>
      </c>
      <c r="E649">
        <v>11</v>
      </c>
      <c r="F649">
        <v>2</v>
      </c>
      <c r="G649">
        <v>6</v>
      </c>
      <c r="H649">
        <v>9</v>
      </c>
      <c r="J649">
        <v>9</v>
      </c>
      <c r="L649">
        <v>9</v>
      </c>
      <c r="N649">
        <v>8</v>
      </c>
      <c r="P649">
        <v>4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2</v>
      </c>
      <c r="Z649">
        <v>1</v>
      </c>
      <c r="AA649">
        <v>2</v>
      </c>
      <c r="AB649">
        <v>1</v>
      </c>
      <c r="AC649">
        <v>2</v>
      </c>
      <c r="AD649">
        <v>1</v>
      </c>
      <c r="AE649">
        <v>1</v>
      </c>
      <c r="AF649">
        <v>9</v>
      </c>
      <c r="AG649">
        <v>2</v>
      </c>
      <c r="AH649">
        <v>1</v>
      </c>
      <c r="AI649">
        <v>2</v>
      </c>
      <c r="AJ649">
        <v>2</v>
      </c>
      <c r="AK649">
        <v>2</v>
      </c>
      <c r="AL649">
        <v>2</v>
      </c>
      <c r="AM649">
        <v>2</v>
      </c>
      <c r="AN649">
        <v>2</v>
      </c>
      <c r="AO649">
        <v>2</v>
      </c>
      <c r="AP649">
        <v>2</v>
      </c>
      <c r="AQ649">
        <v>2</v>
      </c>
      <c r="AR649">
        <v>2</v>
      </c>
      <c r="AS649">
        <v>2</v>
      </c>
      <c r="AT649">
        <v>2</v>
      </c>
      <c r="AU649">
        <v>2</v>
      </c>
      <c r="AV649">
        <v>1</v>
      </c>
      <c r="AW649">
        <v>8</v>
      </c>
      <c r="AX649">
        <v>10</v>
      </c>
      <c r="AY649">
        <v>9</v>
      </c>
      <c r="AZ649">
        <v>8</v>
      </c>
      <c r="BA649">
        <v>10</v>
      </c>
      <c r="BB649">
        <v>7</v>
      </c>
      <c r="BC649">
        <v>8</v>
      </c>
      <c r="BD649">
        <v>11</v>
      </c>
      <c r="BE649">
        <v>8</v>
      </c>
      <c r="BF649">
        <v>5</v>
      </c>
      <c r="BG649">
        <v>3</v>
      </c>
      <c r="BH649">
        <v>4</v>
      </c>
      <c r="BI649">
        <v>4</v>
      </c>
      <c r="BJ649">
        <v>3</v>
      </c>
      <c r="BK649">
        <v>2</v>
      </c>
      <c r="BL649">
        <v>2</v>
      </c>
      <c r="BM649">
        <v>1</v>
      </c>
      <c r="BN649">
        <v>1</v>
      </c>
      <c r="BO649">
        <v>5</v>
      </c>
      <c r="BP649">
        <v>2</v>
      </c>
      <c r="BQ649">
        <v>7</v>
      </c>
      <c r="BX649">
        <v>1</v>
      </c>
      <c r="BY649">
        <v>5</v>
      </c>
      <c r="CF649">
        <v>21</v>
      </c>
      <c r="CH649">
        <f t="shared" si="70"/>
        <v>1</v>
      </c>
      <c r="CI649" s="1">
        <f t="shared" si="71"/>
        <v>4.3888888888888893</v>
      </c>
      <c r="CJ649">
        <f t="shared" si="72"/>
        <v>2</v>
      </c>
      <c r="CK649">
        <f t="shared" si="73"/>
        <v>4</v>
      </c>
      <c r="CL649" s="1">
        <f t="shared" si="74"/>
        <v>8.3888888888888893</v>
      </c>
      <c r="CM649" s="1">
        <f t="shared" si="75"/>
        <v>8.3888888888888893</v>
      </c>
      <c r="CO649" t="str">
        <f>IF(H649&gt;Tolerances!$C$5, "High Sat", "Low Sat")</f>
        <v>High Sat</v>
      </c>
      <c r="CP649" t="str">
        <f>IF(CM649&lt;Tolerances!$D$5, "High EL", "Low EL")</f>
        <v>High EL</v>
      </c>
      <c r="CQ649" t="str">
        <f t="shared" si="76"/>
        <v>Loyalist</v>
      </c>
      <c r="CR649" t="b">
        <f>IF(AND(CM649&lt;Tolerances!$D$9,'Respondent data Original'!H315&gt;Tolerances!$C$9),"Enthusiast",IF(AND(CM649&gt;Tolerances!$D$10,'Respondent data Original'!H315&lt;Tolerances!$C$10),"Agitator"))</f>
        <v>0</v>
      </c>
    </row>
    <row r="650" spans="1:96">
      <c r="A650">
        <v>348</v>
      </c>
      <c r="B650" t="s">
        <v>70</v>
      </c>
      <c r="C650">
        <v>1</v>
      </c>
      <c r="D650">
        <v>2</v>
      </c>
      <c r="E650">
        <v>11</v>
      </c>
      <c r="F650">
        <v>1</v>
      </c>
      <c r="G650">
        <v>1</v>
      </c>
      <c r="H650">
        <v>1</v>
      </c>
      <c r="J650">
        <v>1</v>
      </c>
      <c r="L650">
        <v>1</v>
      </c>
      <c r="N650">
        <v>3</v>
      </c>
      <c r="P650">
        <v>4</v>
      </c>
      <c r="Q650">
        <v>1</v>
      </c>
      <c r="S650">
        <v>3</v>
      </c>
      <c r="T650">
        <v>3</v>
      </c>
      <c r="V650">
        <v>1</v>
      </c>
      <c r="W650">
        <v>1</v>
      </c>
      <c r="X650">
        <v>1</v>
      </c>
      <c r="Y650">
        <v>4</v>
      </c>
      <c r="Z650">
        <v>2</v>
      </c>
      <c r="AA650">
        <v>3</v>
      </c>
      <c r="AB650">
        <v>2</v>
      </c>
      <c r="AC650">
        <v>3</v>
      </c>
      <c r="AD650">
        <v>3</v>
      </c>
      <c r="AE650">
        <v>3</v>
      </c>
      <c r="AF650">
        <v>11</v>
      </c>
      <c r="AG650">
        <v>1</v>
      </c>
      <c r="AJ650">
        <v>4</v>
      </c>
      <c r="AL650">
        <v>5</v>
      </c>
      <c r="AM650">
        <v>1</v>
      </c>
      <c r="AN650">
        <v>4</v>
      </c>
      <c r="AO650">
        <v>4</v>
      </c>
      <c r="AP650">
        <v>2</v>
      </c>
      <c r="AQ650">
        <v>4</v>
      </c>
      <c r="AR650">
        <v>5</v>
      </c>
      <c r="AS650">
        <v>4</v>
      </c>
      <c r="AT650">
        <v>4</v>
      </c>
      <c r="AU650">
        <v>4</v>
      </c>
      <c r="AV650">
        <v>1</v>
      </c>
      <c r="AW650">
        <v>10</v>
      </c>
      <c r="AX650">
        <v>9</v>
      </c>
      <c r="AY650">
        <v>11</v>
      </c>
      <c r="AZ650">
        <v>6</v>
      </c>
      <c r="BA650">
        <v>11</v>
      </c>
      <c r="BB650">
        <v>1</v>
      </c>
      <c r="BC650">
        <v>1</v>
      </c>
      <c r="BD650">
        <v>11</v>
      </c>
      <c r="BE650">
        <v>7</v>
      </c>
      <c r="BF650">
        <v>11</v>
      </c>
      <c r="BG650">
        <v>12</v>
      </c>
      <c r="BH650">
        <v>11</v>
      </c>
      <c r="BI650">
        <v>11</v>
      </c>
      <c r="BJ650">
        <v>12</v>
      </c>
      <c r="BK650">
        <v>4</v>
      </c>
      <c r="BL650">
        <v>5</v>
      </c>
      <c r="BM650">
        <v>4</v>
      </c>
      <c r="BN650">
        <v>3</v>
      </c>
      <c r="BO650">
        <v>8</v>
      </c>
      <c r="BP650">
        <v>4</v>
      </c>
      <c r="BQ650">
        <v>5</v>
      </c>
      <c r="BR650">
        <v>6</v>
      </c>
      <c r="BX650">
        <v>1</v>
      </c>
      <c r="BY650">
        <v>7</v>
      </c>
      <c r="BZ650">
        <v>2</v>
      </c>
      <c r="CA650">
        <v>3</v>
      </c>
      <c r="CF650">
        <v>21</v>
      </c>
      <c r="CH650">
        <f t="shared" si="70"/>
        <v>1</v>
      </c>
      <c r="CI650" s="1">
        <f t="shared" si="71"/>
        <v>3.7222222222222223</v>
      </c>
      <c r="CJ650">
        <f t="shared" si="72"/>
        <v>5</v>
      </c>
      <c r="CK650">
        <f t="shared" si="73"/>
        <v>1</v>
      </c>
      <c r="CL650" s="1">
        <f t="shared" si="74"/>
        <v>4.7222222222222223</v>
      </c>
      <c r="CM650" s="1">
        <f t="shared" si="75"/>
        <v>4.7222222222222223</v>
      </c>
      <c r="CO650" t="str">
        <f>IF(H650&gt;Tolerances!$C$5, "High Sat", "Low Sat")</f>
        <v>Low Sat</v>
      </c>
      <c r="CP650" t="str">
        <f>IF(CM650&lt;Tolerances!$D$5, "High EL", "Low EL")</f>
        <v>High EL</v>
      </c>
      <c r="CQ650" t="str">
        <f t="shared" si="76"/>
        <v>Hostage</v>
      </c>
      <c r="CR650" t="b">
        <f>IF(AND(CM650&lt;Tolerances!$D$9,'Respondent data Original'!H316&gt;Tolerances!$C$9),"Enthusiast",IF(AND(CM650&gt;Tolerances!$D$10,'Respondent data Original'!H316&lt;Tolerances!$C$10),"Agitator"))</f>
        <v>0</v>
      </c>
    </row>
    <row r="651" spans="1:96">
      <c r="A651">
        <v>349</v>
      </c>
      <c r="B651" t="s">
        <v>70</v>
      </c>
      <c r="C651">
        <v>4</v>
      </c>
      <c r="D651">
        <v>1</v>
      </c>
      <c r="E651">
        <v>11</v>
      </c>
      <c r="F651">
        <v>2</v>
      </c>
      <c r="G651">
        <v>4</v>
      </c>
      <c r="H651">
        <v>11</v>
      </c>
      <c r="J651">
        <v>11</v>
      </c>
      <c r="L651">
        <v>9</v>
      </c>
      <c r="N651">
        <v>8</v>
      </c>
      <c r="P651">
        <v>6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3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3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2</v>
      </c>
      <c r="AK651">
        <v>1</v>
      </c>
      <c r="AL651">
        <v>1</v>
      </c>
      <c r="AM651">
        <v>3</v>
      </c>
      <c r="AN651">
        <v>1</v>
      </c>
      <c r="AO651">
        <v>1</v>
      </c>
      <c r="AP651">
        <v>2</v>
      </c>
      <c r="AQ651">
        <v>1</v>
      </c>
      <c r="AR651">
        <v>1</v>
      </c>
      <c r="AS651">
        <v>2</v>
      </c>
      <c r="AT651">
        <v>2</v>
      </c>
      <c r="AU651">
        <v>2</v>
      </c>
      <c r="AV651">
        <v>1</v>
      </c>
      <c r="AW651">
        <v>7</v>
      </c>
      <c r="AX651">
        <v>6</v>
      </c>
      <c r="AY651">
        <v>11</v>
      </c>
      <c r="AZ651">
        <v>7</v>
      </c>
      <c r="BA651">
        <v>6</v>
      </c>
      <c r="BB651">
        <v>11</v>
      </c>
      <c r="BC651">
        <v>8</v>
      </c>
      <c r="BD651">
        <v>11</v>
      </c>
      <c r="BE651">
        <v>5</v>
      </c>
      <c r="BF651">
        <v>2</v>
      </c>
      <c r="BG651">
        <v>12</v>
      </c>
      <c r="BH651">
        <v>12</v>
      </c>
      <c r="BI651">
        <v>12</v>
      </c>
      <c r="BJ651">
        <v>12</v>
      </c>
      <c r="BK651">
        <v>2</v>
      </c>
      <c r="BL651">
        <v>4</v>
      </c>
      <c r="BM651">
        <v>3</v>
      </c>
      <c r="BN651">
        <v>3</v>
      </c>
      <c r="BO651">
        <v>5</v>
      </c>
      <c r="BP651">
        <v>6</v>
      </c>
      <c r="BQ651">
        <v>7</v>
      </c>
      <c r="BR651">
        <v>1</v>
      </c>
      <c r="BS651">
        <v>4</v>
      </c>
      <c r="BX651">
        <v>1</v>
      </c>
      <c r="BY651">
        <v>4</v>
      </c>
      <c r="BZ651">
        <v>1</v>
      </c>
      <c r="CA651">
        <v>6</v>
      </c>
      <c r="CB651">
        <v>5</v>
      </c>
      <c r="CF651">
        <v>13</v>
      </c>
      <c r="CH651">
        <f t="shared" si="70"/>
        <v>1</v>
      </c>
      <c r="CI651" s="1">
        <f t="shared" si="71"/>
        <v>4</v>
      </c>
      <c r="CJ651">
        <f t="shared" si="72"/>
        <v>4</v>
      </c>
      <c r="CK651">
        <f t="shared" si="73"/>
        <v>2</v>
      </c>
      <c r="CL651" s="1">
        <f t="shared" si="74"/>
        <v>6</v>
      </c>
      <c r="CM651" s="1">
        <f t="shared" si="75"/>
        <v>6</v>
      </c>
      <c r="CO651" t="str">
        <f>IF(H651&gt;Tolerances!$C$5, "High Sat", "Low Sat")</f>
        <v>High Sat</v>
      </c>
      <c r="CP651" t="str">
        <f>IF(CM651&lt;Tolerances!$D$5, "High EL", "Low EL")</f>
        <v>High EL</v>
      </c>
      <c r="CQ651" t="str">
        <f t="shared" si="76"/>
        <v>Loyalist</v>
      </c>
      <c r="CR651" t="b">
        <f>IF(AND(CM651&lt;Tolerances!$D$9,'Respondent data Original'!H317&gt;Tolerances!$C$9),"Enthusiast",IF(AND(CM651&gt;Tolerances!$D$10,'Respondent data Original'!H317&lt;Tolerances!$C$10),"Agitator"))</f>
        <v>0</v>
      </c>
    </row>
    <row r="652" spans="1:96">
      <c r="A652">
        <v>350</v>
      </c>
      <c r="B652" t="s">
        <v>70</v>
      </c>
      <c r="C652">
        <v>4</v>
      </c>
      <c r="D652">
        <v>2</v>
      </c>
      <c r="E652">
        <v>11</v>
      </c>
      <c r="F652">
        <v>2</v>
      </c>
      <c r="G652">
        <v>5</v>
      </c>
      <c r="H652">
        <v>4</v>
      </c>
      <c r="J652">
        <v>2</v>
      </c>
      <c r="L652">
        <v>2</v>
      </c>
      <c r="N652">
        <v>3</v>
      </c>
      <c r="P652">
        <v>6</v>
      </c>
      <c r="Q652">
        <v>2</v>
      </c>
      <c r="R652">
        <v>1</v>
      </c>
      <c r="S652">
        <v>1</v>
      </c>
      <c r="T652">
        <v>2</v>
      </c>
      <c r="U652">
        <v>1</v>
      </c>
      <c r="V652">
        <v>2</v>
      </c>
      <c r="W652">
        <v>2</v>
      </c>
      <c r="X652">
        <v>3</v>
      </c>
      <c r="Y652">
        <v>1</v>
      </c>
      <c r="Z652">
        <v>5</v>
      </c>
      <c r="AA652">
        <v>1</v>
      </c>
      <c r="AB652">
        <v>2</v>
      </c>
      <c r="AC652">
        <v>2</v>
      </c>
      <c r="AD652">
        <v>2</v>
      </c>
      <c r="AE652">
        <v>2</v>
      </c>
      <c r="AF652">
        <v>6</v>
      </c>
      <c r="AG652">
        <v>4</v>
      </c>
      <c r="AH652">
        <v>2</v>
      </c>
      <c r="AI652">
        <v>5</v>
      </c>
      <c r="AJ652">
        <v>3</v>
      </c>
      <c r="AK652">
        <v>4</v>
      </c>
      <c r="AL652">
        <v>4</v>
      </c>
      <c r="AM652">
        <v>3</v>
      </c>
      <c r="AN652">
        <v>5</v>
      </c>
      <c r="AO652">
        <v>4</v>
      </c>
      <c r="AP652">
        <v>3</v>
      </c>
      <c r="AQ652">
        <v>5</v>
      </c>
      <c r="AR652">
        <v>5</v>
      </c>
      <c r="AS652">
        <v>4</v>
      </c>
      <c r="AT652">
        <v>4</v>
      </c>
      <c r="AU652">
        <v>4</v>
      </c>
      <c r="AV652">
        <v>2</v>
      </c>
      <c r="AW652">
        <v>11</v>
      </c>
      <c r="AX652">
        <v>11</v>
      </c>
      <c r="AY652">
        <v>8</v>
      </c>
      <c r="AZ652">
        <v>10</v>
      </c>
      <c r="BA652">
        <v>10</v>
      </c>
      <c r="BB652">
        <v>10</v>
      </c>
      <c r="BC652">
        <v>10</v>
      </c>
      <c r="BD652">
        <v>11</v>
      </c>
      <c r="BE652">
        <v>9</v>
      </c>
      <c r="BF652">
        <v>12</v>
      </c>
      <c r="BG652">
        <v>12</v>
      </c>
      <c r="BH652">
        <v>12</v>
      </c>
      <c r="BI652">
        <v>12</v>
      </c>
      <c r="BJ652">
        <v>12</v>
      </c>
      <c r="BK652">
        <v>2</v>
      </c>
      <c r="BL652">
        <v>4</v>
      </c>
      <c r="BM652">
        <v>2</v>
      </c>
      <c r="BN652">
        <v>2</v>
      </c>
      <c r="BO652">
        <v>3</v>
      </c>
      <c r="BP652">
        <v>8</v>
      </c>
      <c r="BQ652">
        <v>6</v>
      </c>
      <c r="BR652">
        <v>4</v>
      </c>
      <c r="BX652">
        <v>2</v>
      </c>
      <c r="CF652">
        <v>17</v>
      </c>
      <c r="CH652">
        <f t="shared" si="70"/>
        <v>2</v>
      </c>
      <c r="CI652" s="1">
        <f t="shared" si="71"/>
        <v>5</v>
      </c>
      <c r="CJ652">
        <f t="shared" si="72"/>
        <v>4</v>
      </c>
      <c r="CK652">
        <f t="shared" si="73"/>
        <v>2</v>
      </c>
      <c r="CL652" s="1">
        <f t="shared" si="74"/>
        <v>7</v>
      </c>
      <c r="CM652" s="1">
        <f t="shared" si="75"/>
        <v>14</v>
      </c>
      <c r="CO652" t="str">
        <f>IF(H652&gt;Tolerances!$C$5, "High Sat", "Low Sat")</f>
        <v>Low Sat</v>
      </c>
      <c r="CP652" t="str">
        <f>IF(CM652&lt;Tolerances!$D$5, "High EL", "Low EL")</f>
        <v>Low EL</v>
      </c>
      <c r="CQ652" t="str">
        <f t="shared" si="76"/>
        <v>Defector</v>
      </c>
      <c r="CR652" t="b">
        <f>IF(AND(CM652&lt;Tolerances!$D$9,'Respondent data Original'!H318&gt;Tolerances!$C$9),"Enthusiast",IF(AND(CM652&gt;Tolerances!$D$10,'Respondent data Original'!H318&lt;Tolerances!$C$10),"Agitator"))</f>
        <v>0</v>
      </c>
    </row>
    <row r="653" spans="1:96">
      <c r="A653">
        <v>351</v>
      </c>
      <c r="B653" t="s">
        <v>70</v>
      </c>
      <c r="C653">
        <v>3</v>
      </c>
      <c r="D653">
        <v>1</v>
      </c>
      <c r="E653">
        <v>11</v>
      </c>
      <c r="F653">
        <v>2</v>
      </c>
      <c r="G653">
        <v>2</v>
      </c>
      <c r="H653">
        <v>11</v>
      </c>
      <c r="J653">
        <v>11</v>
      </c>
      <c r="L653">
        <v>11</v>
      </c>
      <c r="N653">
        <v>11</v>
      </c>
      <c r="P653">
        <v>6</v>
      </c>
      <c r="Q653">
        <v>1</v>
      </c>
      <c r="R653">
        <v>1</v>
      </c>
      <c r="S653">
        <v>3</v>
      </c>
      <c r="V653">
        <v>2</v>
      </c>
      <c r="W653">
        <v>2</v>
      </c>
      <c r="X653">
        <v>2</v>
      </c>
      <c r="Y653">
        <v>3</v>
      </c>
      <c r="AA653">
        <v>2</v>
      </c>
      <c r="AB653">
        <v>2</v>
      </c>
      <c r="AC653">
        <v>3</v>
      </c>
      <c r="AD653">
        <v>4</v>
      </c>
      <c r="AE653">
        <v>3</v>
      </c>
      <c r="AF653">
        <v>1</v>
      </c>
      <c r="AG653">
        <v>1</v>
      </c>
      <c r="AH653">
        <v>1</v>
      </c>
      <c r="AI653">
        <v>2</v>
      </c>
      <c r="AJ653">
        <v>2</v>
      </c>
      <c r="AL653">
        <v>1</v>
      </c>
      <c r="AM653">
        <v>1</v>
      </c>
      <c r="AN653">
        <v>1</v>
      </c>
      <c r="AO653">
        <v>1</v>
      </c>
      <c r="AP653">
        <v>3</v>
      </c>
      <c r="AQ653">
        <v>1</v>
      </c>
      <c r="AR653">
        <v>2</v>
      </c>
      <c r="AS653">
        <v>2</v>
      </c>
      <c r="AU653">
        <v>3</v>
      </c>
      <c r="AV653">
        <v>1</v>
      </c>
      <c r="AW653">
        <v>1</v>
      </c>
      <c r="AX653">
        <v>11</v>
      </c>
      <c r="AY653">
        <v>8</v>
      </c>
      <c r="AZ653">
        <v>3</v>
      </c>
      <c r="BA653">
        <v>5</v>
      </c>
      <c r="BB653">
        <v>1</v>
      </c>
      <c r="BC653">
        <v>2</v>
      </c>
      <c r="BD653">
        <v>6</v>
      </c>
      <c r="BE653">
        <v>1</v>
      </c>
      <c r="BF653">
        <v>2</v>
      </c>
      <c r="BG653">
        <v>12</v>
      </c>
      <c r="BH653">
        <v>2</v>
      </c>
      <c r="BI653">
        <v>2</v>
      </c>
      <c r="BJ653">
        <v>1</v>
      </c>
      <c r="BK653">
        <v>2</v>
      </c>
      <c r="BL653">
        <v>3</v>
      </c>
      <c r="BM653">
        <v>2</v>
      </c>
      <c r="BN653">
        <v>1</v>
      </c>
      <c r="BO653">
        <v>5</v>
      </c>
      <c r="BX653">
        <v>2</v>
      </c>
      <c r="CF653">
        <v>17</v>
      </c>
      <c r="CH653">
        <f t="shared" si="70"/>
        <v>2</v>
      </c>
      <c r="CI653" s="1">
        <f t="shared" si="71"/>
        <v>2.1111111111111112</v>
      </c>
      <c r="CJ653">
        <f t="shared" si="72"/>
        <v>3</v>
      </c>
      <c r="CK653">
        <f t="shared" si="73"/>
        <v>3</v>
      </c>
      <c r="CL653" s="1">
        <f t="shared" si="74"/>
        <v>5.1111111111111107</v>
      </c>
      <c r="CM653" s="1">
        <f t="shared" si="75"/>
        <v>10.222222222222221</v>
      </c>
      <c r="CO653" t="str">
        <f>IF(H653&gt;Tolerances!$C$5, "High Sat", "Low Sat")</f>
        <v>High Sat</v>
      </c>
      <c r="CP653" t="str">
        <f>IF(CM653&lt;Tolerances!$D$5, "High EL", "Low EL")</f>
        <v>High EL</v>
      </c>
      <c r="CQ653" t="str">
        <f t="shared" si="76"/>
        <v>Loyalist</v>
      </c>
      <c r="CR653" t="b">
        <f>IF(AND(CM653&lt;Tolerances!$D$9,'Respondent data Original'!H319&gt;Tolerances!$C$9),"Enthusiast",IF(AND(CM653&gt;Tolerances!$D$10,'Respondent data Original'!H319&lt;Tolerances!$C$10),"Agitator"))</f>
        <v>0</v>
      </c>
    </row>
    <row r="654" spans="1:96">
      <c r="A654">
        <v>352</v>
      </c>
      <c r="B654" t="s">
        <v>70</v>
      </c>
      <c r="C654">
        <v>4</v>
      </c>
      <c r="D654">
        <v>1</v>
      </c>
      <c r="E654">
        <v>11</v>
      </c>
      <c r="F654">
        <v>2</v>
      </c>
      <c r="G654">
        <v>4</v>
      </c>
      <c r="H654">
        <v>7</v>
      </c>
      <c r="J654">
        <v>6</v>
      </c>
      <c r="L654">
        <v>6</v>
      </c>
      <c r="N654">
        <v>5</v>
      </c>
      <c r="P654">
        <v>4</v>
      </c>
      <c r="Q654">
        <v>2</v>
      </c>
      <c r="R654">
        <v>1</v>
      </c>
      <c r="S654">
        <v>2</v>
      </c>
      <c r="T654">
        <v>3</v>
      </c>
      <c r="U654">
        <v>4</v>
      </c>
      <c r="V654">
        <v>2</v>
      </c>
      <c r="W654">
        <v>5</v>
      </c>
      <c r="X654">
        <v>1</v>
      </c>
      <c r="Y654">
        <v>1</v>
      </c>
      <c r="AA654">
        <v>1</v>
      </c>
      <c r="AB654">
        <v>2</v>
      </c>
      <c r="AC654">
        <v>2</v>
      </c>
      <c r="AD654">
        <v>4</v>
      </c>
      <c r="AE654">
        <v>2</v>
      </c>
      <c r="AF654">
        <v>1</v>
      </c>
      <c r="AG654">
        <v>3</v>
      </c>
      <c r="AH654">
        <v>1</v>
      </c>
      <c r="AI654">
        <v>2</v>
      </c>
      <c r="AJ654">
        <v>5</v>
      </c>
      <c r="AL654">
        <v>3</v>
      </c>
      <c r="AM654">
        <v>5</v>
      </c>
      <c r="AN654">
        <v>3</v>
      </c>
      <c r="AO654">
        <v>2</v>
      </c>
      <c r="AP654">
        <v>2</v>
      </c>
      <c r="AQ654">
        <v>3</v>
      </c>
      <c r="AR654">
        <v>4</v>
      </c>
      <c r="AS654">
        <v>4</v>
      </c>
      <c r="AT654">
        <v>5</v>
      </c>
      <c r="AU654">
        <v>3</v>
      </c>
      <c r="AV654">
        <v>2</v>
      </c>
      <c r="AW654">
        <v>6</v>
      </c>
      <c r="AX654">
        <v>11</v>
      </c>
      <c r="AY654">
        <v>9</v>
      </c>
      <c r="AZ654">
        <v>4</v>
      </c>
      <c r="BA654">
        <v>9</v>
      </c>
      <c r="BB654">
        <v>1</v>
      </c>
      <c r="BC654">
        <v>1</v>
      </c>
      <c r="BD654">
        <v>10</v>
      </c>
      <c r="BE654">
        <v>2</v>
      </c>
      <c r="BF654">
        <v>4</v>
      </c>
      <c r="BG654">
        <v>2</v>
      </c>
      <c r="BH654">
        <v>11</v>
      </c>
      <c r="BI654">
        <v>11</v>
      </c>
      <c r="BJ654">
        <v>9</v>
      </c>
      <c r="BK654">
        <v>4</v>
      </c>
      <c r="BL654">
        <v>3</v>
      </c>
      <c r="BM654">
        <v>1</v>
      </c>
      <c r="BN654">
        <v>1</v>
      </c>
      <c r="BO654">
        <v>5</v>
      </c>
      <c r="BP654">
        <v>4</v>
      </c>
      <c r="BX654">
        <v>1</v>
      </c>
      <c r="BY654">
        <v>7</v>
      </c>
      <c r="CF654">
        <v>14</v>
      </c>
      <c r="CH654">
        <f t="shared" si="70"/>
        <v>1</v>
      </c>
      <c r="CI654" s="1">
        <f t="shared" si="71"/>
        <v>2.9444444444444446</v>
      </c>
      <c r="CJ654">
        <f t="shared" si="72"/>
        <v>3</v>
      </c>
      <c r="CK654">
        <f t="shared" si="73"/>
        <v>3</v>
      </c>
      <c r="CL654" s="1">
        <f t="shared" si="74"/>
        <v>5.9444444444444446</v>
      </c>
      <c r="CM654" s="1">
        <f t="shared" si="75"/>
        <v>5.9444444444444446</v>
      </c>
      <c r="CO654" t="str">
        <f>IF(H654&gt;Tolerances!$C$5, "High Sat", "Low Sat")</f>
        <v>Low Sat</v>
      </c>
      <c r="CP654" t="str">
        <f>IF(CM654&lt;Tolerances!$D$5, "High EL", "Low EL")</f>
        <v>High EL</v>
      </c>
      <c r="CQ654" t="str">
        <f t="shared" si="76"/>
        <v>Hostage</v>
      </c>
      <c r="CR654" t="b">
        <f>IF(AND(CM654&lt;Tolerances!$D$9,'Respondent data Original'!H320&gt;Tolerances!$C$9),"Enthusiast",IF(AND(CM654&gt;Tolerances!$D$10,'Respondent data Original'!H320&lt;Tolerances!$C$10),"Agitator"))</f>
        <v>0</v>
      </c>
    </row>
    <row r="655" spans="1:96">
      <c r="A655">
        <v>355</v>
      </c>
      <c r="B655" t="s">
        <v>70</v>
      </c>
      <c r="C655">
        <v>4</v>
      </c>
      <c r="D655">
        <v>1</v>
      </c>
      <c r="E655">
        <v>11</v>
      </c>
      <c r="F655">
        <v>1</v>
      </c>
      <c r="G655">
        <v>1</v>
      </c>
      <c r="H655">
        <v>8</v>
      </c>
      <c r="K655">
        <v>1</v>
      </c>
      <c r="L655">
        <v>6</v>
      </c>
      <c r="N655">
        <v>6</v>
      </c>
      <c r="P655">
        <v>6</v>
      </c>
      <c r="Q655">
        <v>1</v>
      </c>
      <c r="R655">
        <v>4</v>
      </c>
      <c r="S655">
        <v>1</v>
      </c>
      <c r="T655">
        <v>4</v>
      </c>
      <c r="U655">
        <v>1</v>
      </c>
      <c r="V655">
        <v>1</v>
      </c>
      <c r="W655">
        <v>1</v>
      </c>
      <c r="X655">
        <v>1</v>
      </c>
      <c r="Y655">
        <v>2</v>
      </c>
      <c r="Z655">
        <v>1</v>
      </c>
      <c r="AA655">
        <v>1</v>
      </c>
      <c r="AB655">
        <v>1</v>
      </c>
      <c r="AC655">
        <v>2</v>
      </c>
      <c r="AD655">
        <v>3</v>
      </c>
      <c r="AE655">
        <v>3</v>
      </c>
      <c r="AF655">
        <v>1</v>
      </c>
      <c r="AG655">
        <v>4</v>
      </c>
      <c r="AH655">
        <v>4</v>
      </c>
      <c r="AI655">
        <v>2</v>
      </c>
      <c r="AJ655">
        <v>3</v>
      </c>
      <c r="AK655">
        <v>4</v>
      </c>
      <c r="AL655">
        <v>4</v>
      </c>
      <c r="AM655">
        <v>3</v>
      </c>
      <c r="AN655">
        <v>2</v>
      </c>
      <c r="AO655">
        <v>2</v>
      </c>
      <c r="AP655">
        <v>2</v>
      </c>
      <c r="AQ655">
        <v>3</v>
      </c>
      <c r="AR655">
        <v>4</v>
      </c>
      <c r="AS655">
        <v>3</v>
      </c>
      <c r="AT655">
        <v>4</v>
      </c>
      <c r="AU655">
        <v>3</v>
      </c>
      <c r="AV655">
        <v>2</v>
      </c>
      <c r="AW655">
        <v>2</v>
      </c>
      <c r="AX655">
        <v>11</v>
      </c>
      <c r="AY655">
        <v>11</v>
      </c>
      <c r="AZ655">
        <v>10</v>
      </c>
      <c r="BA655">
        <v>9</v>
      </c>
      <c r="BB655">
        <v>2</v>
      </c>
      <c r="BC655">
        <v>1</v>
      </c>
      <c r="BD655">
        <v>10</v>
      </c>
      <c r="BE655">
        <v>3</v>
      </c>
      <c r="BF655">
        <v>12</v>
      </c>
      <c r="BG655">
        <v>2</v>
      </c>
      <c r="BH655">
        <v>12</v>
      </c>
      <c r="BI655">
        <v>2</v>
      </c>
      <c r="BJ655">
        <v>12</v>
      </c>
      <c r="BK655">
        <v>3</v>
      </c>
      <c r="BL655">
        <v>4</v>
      </c>
      <c r="BM655">
        <v>2</v>
      </c>
      <c r="BN655">
        <v>1</v>
      </c>
      <c r="BO655">
        <v>3</v>
      </c>
      <c r="BP655">
        <v>7</v>
      </c>
      <c r="BQ655">
        <v>5</v>
      </c>
      <c r="BX655">
        <v>2</v>
      </c>
      <c r="CF655">
        <v>14</v>
      </c>
      <c r="CH655">
        <f t="shared" si="70"/>
        <v>2</v>
      </c>
      <c r="CI655" s="1">
        <f t="shared" si="71"/>
        <v>3.2777777777777777</v>
      </c>
      <c r="CJ655">
        <f t="shared" si="72"/>
        <v>4</v>
      </c>
      <c r="CK655">
        <f t="shared" si="73"/>
        <v>2</v>
      </c>
      <c r="CL655" s="1">
        <f t="shared" si="74"/>
        <v>5.2777777777777777</v>
      </c>
      <c r="CM655" s="1">
        <f t="shared" si="75"/>
        <v>10.555555555555555</v>
      </c>
      <c r="CO655" t="str">
        <f>IF(H655&gt;Tolerances!$C$5, "High Sat", "Low Sat")</f>
        <v>High Sat</v>
      </c>
      <c r="CP655" t="str">
        <f>IF(CM655&lt;Tolerances!$D$5, "High EL", "Low EL")</f>
        <v>High EL</v>
      </c>
      <c r="CQ655" t="str">
        <f t="shared" si="76"/>
        <v>Loyalist</v>
      </c>
      <c r="CR655" t="b">
        <f>IF(AND(CM655&lt;Tolerances!$D$9,'Respondent data Original'!H322&gt;Tolerances!$C$9),"Enthusiast",IF(AND(CM655&gt;Tolerances!$D$10,'Respondent data Original'!H322&lt;Tolerances!$C$10),"Agitator"))</f>
        <v>0</v>
      </c>
    </row>
    <row r="656" spans="1:96">
      <c r="A656">
        <v>356</v>
      </c>
      <c r="B656" t="s">
        <v>70</v>
      </c>
      <c r="C656">
        <v>2</v>
      </c>
      <c r="D656">
        <v>2</v>
      </c>
      <c r="E656">
        <v>11</v>
      </c>
      <c r="F656">
        <v>2</v>
      </c>
      <c r="G656">
        <v>5</v>
      </c>
      <c r="H656">
        <v>9</v>
      </c>
      <c r="J656">
        <v>10</v>
      </c>
      <c r="L656">
        <v>10</v>
      </c>
      <c r="N656">
        <v>11</v>
      </c>
      <c r="P656">
        <v>4</v>
      </c>
      <c r="Q656">
        <v>1</v>
      </c>
      <c r="R656">
        <v>2</v>
      </c>
      <c r="S656">
        <v>1</v>
      </c>
      <c r="T656">
        <v>1</v>
      </c>
      <c r="U656">
        <v>2</v>
      </c>
      <c r="V656">
        <v>1</v>
      </c>
      <c r="W656">
        <v>2</v>
      </c>
      <c r="X656">
        <v>1</v>
      </c>
      <c r="Y656">
        <v>1</v>
      </c>
      <c r="Z656">
        <v>4</v>
      </c>
      <c r="AA656">
        <v>2</v>
      </c>
      <c r="AB656">
        <v>2</v>
      </c>
      <c r="AC656">
        <v>2</v>
      </c>
      <c r="AD656">
        <v>1</v>
      </c>
      <c r="AE656">
        <v>2</v>
      </c>
      <c r="AF656">
        <v>8</v>
      </c>
      <c r="AG656">
        <v>2</v>
      </c>
      <c r="AH656">
        <v>1</v>
      </c>
      <c r="AI656">
        <v>3</v>
      </c>
      <c r="AJ656">
        <v>1</v>
      </c>
      <c r="AK656">
        <v>2</v>
      </c>
      <c r="AL656">
        <v>1</v>
      </c>
      <c r="AM656">
        <v>1</v>
      </c>
      <c r="AN656">
        <v>2</v>
      </c>
      <c r="AO656">
        <v>2</v>
      </c>
      <c r="AP656">
        <v>1</v>
      </c>
      <c r="AQ656">
        <v>1</v>
      </c>
      <c r="AR656">
        <v>1</v>
      </c>
      <c r="AS656">
        <v>2</v>
      </c>
      <c r="AT656">
        <v>2</v>
      </c>
      <c r="AU656">
        <v>2</v>
      </c>
      <c r="AV656">
        <v>1</v>
      </c>
      <c r="AW656">
        <v>7</v>
      </c>
      <c r="AX656">
        <v>9</v>
      </c>
      <c r="AY656">
        <v>6</v>
      </c>
      <c r="AZ656">
        <v>8</v>
      </c>
      <c r="BA656">
        <v>6</v>
      </c>
      <c r="BB656">
        <v>3</v>
      </c>
      <c r="BC656">
        <v>8</v>
      </c>
      <c r="BD656">
        <v>8</v>
      </c>
      <c r="BE656">
        <v>3</v>
      </c>
      <c r="BF656">
        <v>12</v>
      </c>
      <c r="BG656">
        <v>12</v>
      </c>
      <c r="BH656">
        <v>12</v>
      </c>
      <c r="BI656">
        <v>12</v>
      </c>
      <c r="BJ656">
        <v>12</v>
      </c>
      <c r="BK656">
        <v>1</v>
      </c>
      <c r="BL656">
        <v>3</v>
      </c>
      <c r="BM656">
        <v>2</v>
      </c>
      <c r="BN656">
        <v>2</v>
      </c>
      <c r="BO656">
        <v>4</v>
      </c>
      <c r="BP656">
        <v>1</v>
      </c>
      <c r="BX656">
        <v>1</v>
      </c>
      <c r="BY656">
        <v>6</v>
      </c>
      <c r="BZ656">
        <v>2</v>
      </c>
      <c r="CA656">
        <v>5</v>
      </c>
      <c r="CB656">
        <v>4</v>
      </c>
      <c r="CF656">
        <v>21</v>
      </c>
      <c r="CH656">
        <f t="shared" si="70"/>
        <v>1</v>
      </c>
      <c r="CI656" s="1">
        <f t="shared" si="71"/>
        <v>3.2222222222222223</v>
      </c>
      <c r="CJ656">
        <f t="shared" si="72"/>
        <v>3</v>
      </c>
      <c r="CK656">
        <f t="shared" si="73"/>
        <v>3</v>
      </c>
      <c r="CL656" s="1">
        <f t="shared" si="74"/>
        <v>6.2222222222222223</v>
      </c>
      <c r="CM656" s="1">
        <f t="shared" si="75"/>
        <v>6.2222222222222223</v>
      </c>
      <c r="CO656" t="str">
        <f>IF(H656&gt;Tolerances!$C$5, "High Sat", "Low Sat")</f>
        <v>High Sat</v>
      </c>
      <c r="CP656" t="str">
        <f>IF(CM656&lt;Tolerances!$D$5, "High EL", "Low EL")</f>
        <v>High EL</v>
      </c>
      <c r="CQ656" t="str">
        <f t="shared" si="76"/>
        <v>Loyalist</v>
      </c>
      <c r="CR656" t="b">
        <f>IF(AND(CM656&lt;Tolerances!$D$9,'Respondent data Original'!H323&gt;Tolerances!$C$9),"Enthusiast",IF(AND(CM656&gt;Tolerances!$D$10,'Respondent data Original'!H323&lt;Tolerances!$C$10),"Agitator"))</f>
        <v>0</v>
      </c>
    </row>
    <row r="657" spans="1:96">
      <c r="A657">
        <v>358</v>
      </c>
      <c r="B657" t="s">
        <v>70</v>
      </c>
      <c r="C657">
        <v>3</v>
      </c>
      <c r="D657">
        <v>2</v>
      </c>
      <c r="E657">
        <v>11</v>
      </c>
      <c r="F657">
        <v>2</v>
      </c>
      <c r="G657">
        <v>5</v>
      </c>
      <c r="H657">
        <v>8</v>
      </c>
      <c r="J657">
        <v>8</v>
      </c>
      <c r="L657">
        <v>8</v>
      </c>
      <c r="N657">
        <v>7</v>
      </c>
      <c r="P657">
        <v>4</v>
      </c>
      <c r="Q657">
        <v>3</v>
      </c>
      <c r="R657">
        <v>1</v>
      </c>
      <c r="S657">
        <v>2</v>
      </c>
      <c r="T657">
        <v>2</v>
      </c>
      <c r="U657">
        <v>4</v>
      </c>
      <c r="V657">
        <v>2</v>
      </c>
      <c r="W657">
        <v>4</v>
      </c>
      <c r="X657">
        <v>1</v>
      </c>
      <c r="Y657">
        <v>3</v>
      </c>
      <c r="Z657">
        <v>2</v>
      </c>
      <c r="AA657">
        <v>2</v>
      </c>
      <c r="AB657">
        <v>3</v>
      </c>
      <c r="AC657">
        <v>3</v>
      </c>
      <c r="AD657">
        <v>3</v>
      </c>
      <c r="AE657">
        <v>3</v>
      </c>
      <c r="AF657">
        <v>4</v>
      </c>
      <c r="AG657">
        <v>2</v>
      </c>
      <c r="AH657">
        <v>2</v>
      </c>
      <c r="AI657">
        <v>2</v>
      </c>
      <c r="AJ657">
        <v>2</v>
      </c>
      <c r="AK657">
        <v>4</v>
      </c>
      <c r="AL657">
        <v>2</v>
      </c>
      <c r="AM657">
        <v>3</v>
      </c>
      <c r="AN657">
        <v>3</v>
      </c>
      <c r="AO657">
        <v>4</v>
      </c>
      <c r="AP657">
        <v>3</v>
      </c>
      <c r="AQ657">
        <v>2</v>
      </c>
      <c r="AR657">
        <v>3</v>
      </c>
      <c r="AS657">
        <v>3</v>
      </c>
      <c r="AT657">
        <v>4</v>
      </c>
      <c r="AU657">
        <v>3</v>
      </c>
      <c r="AV657">
        <v>1</v>
      </c>
      <c r="AW657">
        <v>6</v>
      </c>
      <c r="AX657">
        <v>6</v>
      </c>
      <c r="AY657">
        <v>6</v>
      </c>
      <c r="AZ657">
        <v>6</v>
      </c>
      <c r="BA657">
        <v>6</v>
      </c>
      <c r="BB657">
        <v>6</v>
      </c>
      <c r="BC657">
        <v>6</v>
      </c>
      <c r="BD657">
        <v>6</v>
      </c>
      <c r="BE657">
        <v>6</v>
      </c>
      <c r="BF657">
        <v>12</v>
      </c>
      <c r="BG657">
        <v>12</v>
      </c>
      <c r="BH657">
        <v>12</v>
      </c>
      <c r="BI657">
        <v>12</v>
      </c>
      <c r="BJ657">
        <v>12</v>
      </c>
      <c r="BK657">
        <v>1</v>
      </c>
      <c r="BL657">
        <v>3</v>
      </c>
      <c r="BM657">
        <v>2</v>
      </c>
      <c r="BN657">
        <v>2</v>
      </c>
      <c r="BO657">
        <v>1</v>
      </c>
      <c r="BX657">
        <v>2</v>
      </c>
      <c r="CF657">
        <v>17</v>
      </c>
      <c r="CH657">
        <f t="shared" si="70"/>
        <v>2</v>
      </c>
      <c r="CI657" s="1">
        <f t="shared" si="71"/>
        <v>3</v>
      </c>
      <c r="CJ657">
        <f t="shared" si="72"/>
        <v>3</v>
      </c>
      <c r="CK657">
        <f t="shared" si="73"/>
        <v>3</v>
      </c>
      <c r="CL657" s="1">
        <f t="shared" si="74"/>
        <v>6</v>
      </c>
      <c r="CM657" s="1">
        <f t="shared" si="75"/>
        <v>12</v>
      </c>
      <c r="CO657" t="str">
        <f>IF(H657&gt;Tolerances!$C$5, "High Sat", "Low Sat")</f>
        <v>High Sat</v>
      </c>
      <c r="CP657" t="str">
        <f>IF(CM657&lt;Tolerances!$D$5, "High EL", "Low EL")</f>
        <v>Low EL</v>
      </c>
      <c r="CQ657" t="str">
        <f t="shared" si="76"/>
        <v>Mercenary</v>
      </c>
      <c r="CR657" t="b">
        <f>IF(AND(CM657&lt;Tolerances!$D$9,'Respondent data Original'!H325&gt;Tolerances!$C$9),"Enthusiast",IF(AND(CM657&gt;Tolerances!$D$10,'Respondent data Original'!H325&lt;Tolerances!$C$10),"Agitator"))</f>
        <v>0</v>
      </c>
    </row>
    <row r="658" spans="1:96">
      <c r="A658">
        <v>366</v>
      </c>
      <c r="B658" t="s">
        <v>70</v>
      </c>
      <c r="C658">
        <v>2</v>
      </c>
      <c r="D658">
        <v>1</v>
      </c>
      <c r="E658">
        <v>11</v>
      </c>
      <c r="F658">
        <v>1</v>
      </c>
      <c r="G658">
        <v>1</v>
      </c>
      <c r="H658">
        <v>10</v>
      </c>
      <c r="J658">
        <v>11</v>
      </c>
      <c r="L658">
        <v>11</v>
      </c>
      <c r="N658">
        <v>9</v>
      </c>
      <c r="P658">
        <v>6</v>
      </c>
      <c r="Q658">
        <v>1</v>
      </c>
      <c r="S658">
        <v>1</v>
      </c>
      <c r="T658">
        <v>4</v>
      </c>
      <c r="U658">
        <v>1</v>
      </c>
      <c r="V658">
        <v>2</v>
      </c>
      <c r="W658">
        <v>1</v>
      </c>
      <c r="X658">
        <v>1</v>
      </c>
      <c r="Y658">
        <v>1</v>
      </c>
      <c r="Z658">
        <v>3</v>
      </c>
      <c r="AA658">
        <v>1</v>
      </c>
      <c r="AB658">
        <v>3</v>
      </c>
      <c r="AC658">
        <v>1</v>
      </c>
      <c r="AD658">
        <v>5</v>
      </c>
      <c r="AE658">
        <v>3</v>
      </c>
      <c r="AF658">
        <v>3</v>
      </c>
      <c r="AG658">
        <v>3</v>
      </c>
      <c r="AH658">
        <v>2</v>
      </c>
      <c r="AI658">
        <v>3</v>
      </c>
      <c r="AJ658">
        <v>5</v>
      </c>
      <c r="AK658">
        <v>4</v>
      </c>
      <c r="AL658">
        <v>4</v>
      </c>
      <c r="AM658">
        <v>3</v>
      </c>
      <c r="AN658">
        <v>2</v>
      </c>
      <c r="AO658">
        <v>3</v>
      </c>
      <c r="AP658">
        <v>3</v>
      </c>
      <c r="AQ658">
        <v>3</v>
      </c>
      <c r="AR658">
        <v>3</v>
      </c>
      <c r="AS658">
        <v>3</v>
      </c>
      <c r="AT658">
        <v>5</v>
      </c>
      <c r="AU658">
        <v>5</v>
      </c>
      <c r="AV658">
        <v>1</v>
      </c>
      <c r="AW658">
        <v>8</v>
      </c>
      <c r="AX658">
        <v>8</v>
      </c>
      <c r="AY658">
        <v>7</v>
      </c>
      <c r="AZ658">
        <v>10</v>
      </c>
      <c r="BA658">
        <v>8</v>
      </c>
      <c r="BB658">
        <v>9</v>
      </c>
      <c r="BC658">
        <v>9</v>
      </c>
      <c r="BD658">
        <v>8</v>
      </c>
      <c r="BE658">
        <v>7</v>
      </c>
      <c r="BF658">
        <v>12</v>
      </c>
      <c r="BG658">
        <v>12</v>
      </c>
      <c r="BH658">
        <v>3</v>
      </c>
      <c r="BI658">
        <v>12</v>
      </c>
      <c r="BJ658">
        <v>12</v>
      </c>
      <c r="BK658">
        <v>1</v>
      </c>
      <c r="BL658">
        <v>5</v>
      </c>
      <c r="BM658">
        <v>4</v>
      </c>
      <c r="BN658">
        <v>4</v>
      </c>
      <c r="BO658">
        <v>10</v>
      </c>
      <c r="BX658">
        <v>1</v>
      </c>
      <c r="BY658">
        <v>1</v>
      </c>
      <c r="CF658">
        <v>11</v>
      </c>
      <c r="CH658">
        <f t="shared" si="70"/>
        <v>1</v>
      </c>
      <c r="CI658" s="1">
        <f t="shared" si="71"/>
        <v>4.1111111111111107</v>
      </c>
      <c r="CJ658">
        <f t="shared" si="72"/>
        <v>5</v>
      </c>
      <c r="CK658">
        <f t="shared" si="73"/>
        <v>1</v>
      </c>
      <c r="CL658" s="1">
        <f t="shared" si="74"/>
        <v>5.1111111111111107</v>
      </c>
      <c r="CM658" s="1">
        <f t="shared" si="75"/>
        <v>5.1111111111111107</v>
      </c>
      <c r="CO658" t="str">
        <f>IF(H658&gt;Tolerances!$C$5, "High Sat", "Low Sat")</f>
        <v>High Sat</v>
      </c>
      <c r="CP658" t="str">
        <f>IF(CM658&lt;Tolerances!$D$5, "High EL", "Low EL")</f>
        <v>High EL</v>
      </c>
      <c r="CQ658" t="str">
        <f t="shared" si="76"/>
        <v>Loyalist</v>
      </c>
      <c r="CR658" t="b">
        <f>IF(AND(CM658&lt;Tolerances!$D$9,'Respondent data Original'!H333&gt;Tolerances!$C$9),"Enthusiast",IF(AND(CM658&gt;Tolerances!$D$10,'Respondent data Original'!H333&lt;Tolerances!$C$10),"Agitator"))</f>
        <v>0</v>
      </c>
    </row>
    <row r="659" spans="1:96">
      <c r="A659">
        <v>370</v>
      </c>
      <c r="B659" t="s">
        <v>70</v>
      </c>
      <c r="C659">
        <v>2</v>
      </c>
      <c r="D659">
        <v>1</v>
      </c>
      <c r="E659">
        <v>11</v>
      </c>
      <c r="F659">
        <v>2</v>
      </c>
      <c r="G659">
        <v>4</v>
      </c>
      <c r="H659">
        <v>9</v>
      </c>
      <c r="J659">
        <v>8</v>
      </c>
      <c r="L659">
        <v>7</v>
      </c>
      <c r="N659">
        <v>8</v>
      </c>
      <c r="P659">
        <v>3</v>
      </c>
      <c r="Q659">
        <v>2</v>
      </c>
      <c r="R659">
        <v>1</v>
      </c>
      <c r="S659">
        <v>2</v>
      </c>
      <c r="T659">
        <v>1</v>
      </c>
      <c r="U659">
        <v>2</v>
      </c>
      <c r="V659">
        <v>3</v>
      </c>
      <c r="W659">
        <v>4</v>
      </c>
      <c r="X659">
        <v>2</v>
      </c>
      <c r="Y659">
        <v>3</v>
      </c>
      <c r="Z659">
        <v>4</v>
      </c>
      <c r="AA659">
        <v>2</v>
      </c>
      <c r="AB659">
        <v>3</v>
      </c>
      <c r="AC659">
        <v>4</v>
      </c>
      <c r="AD659">
        <v>3</v>
      </c>
      <c r="AE659">
        <v>3</v>
      </c>
      <c r="AF659">
        <v>4</v>
      </c>
      <c r="AG659">
        <v>3</v>
      </c>
      <c r="AH659">
        <v>3</v>
      </c>
      <c r="AI659">
        <v>3</v>
      </c>
      <c r="AJ659">
        <v>3</v>
      </c>
      <c r="AK659">
        <v>3</v>
      </c>
      <c r="AL659">
        <v>3</v>
      </c>
      <c r="AM659">
        <v>3</v>
      </c>
      <c r="AN659">
        <v>3</v>
      </c>
      <c r="AO659">
        <v>3</v>
      </c>
      <c r="AP659">
        <v>3</v>
      </c>
      <c r="AQ659">
        <v>3</v>
      </c>
      <c r="AR659">
        <v>3</v>
      </c>
      <c r="AS659">
        <v>3</v>
      </c>
      <c r="AT659">
        <v>3</v>
      </c>
      <c r="AU659">
        <v>3</v>
      </c>
      <c r="AV659">
        <v>2</v>
      </c>
      <c r="AW659">
        <v>10</v>
      </c>
      <c r="AX659">
        <v>8</v>
      </c>
      <c r="AY659">
        <v>10</v>
      </c>
      <c r="AZ659">
        <v>7</v>
      </c>
      <c r="BA659">
        <v>10</v>
      </c>
      <c r="BB659">
        <v>6</v>
      </c>
      <c r="BC659">
        <v>6</v>
      </c>
      <c r="BD659">
        <v>8</v>
      </c>
      <c r="BE659">
        <v>4</v>
      </c>
      <c r="BF659">
        <v>12</v>
      </c>
      <c r="BG659">
        <v>12</v>
      </c>
      <c r="BH659">
        <v>12</v>
      </c>
      <c r="BI659">
        <v>12</v>
      </c>
      <c r="BJ659">
        <v>12</v>
      </c>
      <c r="BK659">
        <v>1</v>
      </c>
      <c r="BL659">
        <v>3</v>
      </c>
      <c r="BM659">
        <v>3</v>
      </c>
      <c r="BN659">
        <v>3</v>
      </c>
      <c r="BO659">
        <v>2</v>
      </c>
      <c r="BX659">
        <v>1</v>
      </c>
      <c r="BY659">
        <v>7</v>
      </c>
      <c r="BZ659">
        <v>6</v>
      </c>
      <c r="CF659">
        <v>14</v>
      </c>
      <c r="CH659">
        <f t="shared" si="70"/>
        <v>1</v>
      </c>
      <c r="CI659" s="1">
        <f t="shared" si="71"/>
        <v>3.8333333333333335</v>
      </c>
      <c r="CJ659">
        <f t="shared" si="72"/>
        <v>3</v>
      </c>
      <c r="CK659">
        <f t="shared" si="73"/>
        <v>3</v>
      </c>
      <c r="CL659" s="1">
        <f t="shared" si="74"/>
        <v>6.8333333333333339</v>
      </c>
      <c r="CM659" s="1">
        <f t="shared" si="75"/>
        <v>6.8333333333333339</v>
      </c>
      <c r="CO659" t="str">
        <f>IF(H659&gt;Tolerances!$C$5, "High Sat", "Low Sat")</f>
        <v>High Sat</v>
      </c>
      <c r="CP659" t="str">
        <f>IF(CM659&lt;Tolerances!$D$5, "High EL", "Low EL")</f>
        <v>High EL</v>
      </c>
      <c r="CQ659" t="str">
        <f t="shared" si="76"/>
        <v>Loyalist</v>
      </c>
      <c r="CR659" t="b">
        <f>IF(AND(CM659&lt;Tolerances!$D$9,'Respondent data Original'!H337&gt;Tolerances!$C$9),"Enthusiast",IF(AND(CM659&gt;Tolerances!$D$10,'Respondent data Original'!H337&lt;Tolerances!$C$10),"Agitator"))</f>
        <v>0</v>
      </c>
    </row>
    <row r="660" spans="1:96">
      <c r="A660">
        <v>375</v>
      </c>
      <c r="B660" t="s">
        <v>70</v>
      </c>
      <c r="C660">
        <v>4</v>
      </c>
      <c r="D660">
        <v>2</v>
      </c>
      <c r="E660">
        <v>11</v>
      </c>
      <c r="F660">
        <v>1</v>
      </c>
      <c r="G660">
        <v>2</v>
      </c>
      <c r="H660">
        <v>9</v>
      </c>
      <c r="J660">
        <v>9</v>
      </c>
      <c r="L660">
        <v>9</v>
      </c>
      <c r="N660">
        <v>7</v>
      </c>
      <c r="P660">
        <v>3</v>
      </c>
      <c r="Q660">
        <v>2</v>
      </c>
      <c r="R660">
        <v>2</v>
      </c>
      <c r="S660">
        <v>1</v>
      </c>
      <c r="T660">
        <v>2</v>
      </c>
      <c r="U660">
        <v>2</v>
      </c>
      <c r="V660">
        <v>2</v>
      </c>
      <c r="W660">
        <v>3</v>
      </c>
      <c r="X660">
        <v>1</v>
      </c>
      <c r="Y660">
        <v>3</v>
      </c>
      <c r="Z660">
        <v>1</v>
      </c>
      <c r="AA660">
        <v>2</v>
      </c>
      <c r="AB660">
        <v>2</v>
      </c>
      <c r="AC660">
        <v>2</v>
      </c>
      <c r="AD660">
        <v>3</v>
      </c>
      <c r="AE660">
        <v>2</v>
      </c>
      <c r="AF660">
        <v>7</v>
      </c>
      <c r="AG660">
        <v>2</v>
      </c>
      <c r="AH660">
        <v>3</v>
      </c>
      <c r="AI660">
        <v>3</v>
      </c>
      <c r="AJ660">
        <v>3</v>
      </c>
      <c r="AK660">
        <v>3</v>
      </c>
      <c r="AL660">
        <v>3</v>
      </c>
      <c r="AM660">
        <v>4</v>
      </c>
      <c r="AN660">
        <v>4</v>
      </c>
      <c r="AO660">
        <v>3</v>
      </c>
      <c r="AP660">
        <v>2</v>
      </c>
      <c r="AQ660">
        <v>3</v>
      </c>
      <c r="AR660">
        <v>3</v>
      </c>
      <c r="AS660">
        <v>3</v>
      </c>
      <c r="AT660">
        <v>3</v>
      </c>
      <c r="AU660">
        <v>3</v>
      </c>
      <c r="AV660">
        <v>1</v>
      </c>
      <c r="AW660">
        <v>8</v>
      </c>
      <c r="AX660">
        <v>10</v>
      </c>
      <c r="AY660">
        <v>10</v>
      </c>
      <c r="AZ660">
        <v>8</v>
      </c>
      <c r="BA660">
        <v>9</v>
      </c>
      <c r="BB660">
        <v>7</v>
      </c>
      <c r="BC660">
        <v>7</v>
      </c>
      <c r="BD660">
        <v>10</v>
      </c>
      <c r="BE660">
        <v>6</v>
      </c>
      <c r="BF660">
        <v>12</v>
      </c>
      <c r="BG660">
        <v>3</v>
      </c>
      <c r="BH660">
        <v>12</v>
      </c>
      <c r="BI660">
        <v>12</v>
      </c>
      <c r="BJ660">
        <v>12</v>
      </c>
      <c r="BK660">
        <v>2</v>
      </c>
      <c r="BL660">
        <v>4</v>
      </c>
      <c r="BM660">
        <v>4</v>
      </c>
      <c r="BN660">
        <v>3</v>
      </c>
      <c r="BO660">
        <v>4</v>
      </c>
      <c r="BP660">
        <v>3</v>
      </c>
      <c r="BX660">
        <v>1</v>
      </c>
      <c r="BY660">
        <v>2</v>
      </c>
      <c r="CF660">
        <v>21</v>
      </c>
      <c r="CH660">
        <f t="shared" si="70"/>
        <v>1</v>
      </c>
      <c r="CI660" s="1">
        <f t="shared" si="71"/>
        <v>4.166666666666667</v>
      </c>
      <c r="CJ660">
        <f t="shared" si="72"/>
        <v>4</v>
      </c>
      <c r="CK660">
        <f t="shared" si="73"/>
        <v>2</v>
      </c>
      <c r="CL660" s="1">
        <f t="shared" si="74"/>
        <v>6.166666666666667</v>
      </c>
      <c r="CM660" s="1">
        <f t="shared" si="75"/>
        <v>6.166666666666667</v>
      </c>
      <c r="CO660" t="str">
        <f>IF(H660&gt;Tolerances!$C$5, "High Sat", "Low Sat")</f>
        <v>High Sat</v>
      </c>
      <c r="CP660" t="str">
        <f>IF(CM660&lt;Tolerances!$D$5, "High EL", "Low EL")</f>
        <v>High EL</v>
      </c>
      <c r="CQ660" t="str">
        <f t="shared" si="76"/>
        <v>Loyalist</v>
      </c>
      <c r="CR660" t="b">
        <f>IF(AND(CM660&lt;Tolerances!$D$9,'Respondent data Original'!H341&gt;Tolerances!$C$9),"Enthusiast",IF(AND(CM660&gt;Tolerances!$D$10,'Respondent data Original'!H341&lt;Tolerances!$C$10),"Agitator"))</f>
        <v>0</v>
      </c>
    </row>
    <row r="661" spans="1:96">
      <c r="A661">
        <v>386</v>
      </c>
      <c r="B661" t="s">
        <v>70</v>
      </c>
      <c r="C661">
        <v>4</v>
      </c>
      <c r="D661">
        <v>1</v>
      </c>
      <c r="E661">
        <v>11</v>
      </c>
      <c r="F661">
        <v>1</v>
      </c>
      <c r="G661">
        <v>2</v>
      </c>
      <c r="H661">
        <v>9</v>
      </c>
      <c r="J661">
        <v>9</v>
      </c>
      <c r="L661">
        <v>9</v>
      </c>
      <c r="N661">
        <v>9</v>
      </c>
      <c r="P661">
        <v>3</v>
      </c>
      <c r="S661">
        <v>1</v>
      </c>
      <c r="U661">
        <v>1</v>
      </c>
      <c r="V661">
        <v>1</v>
      </c>
      <c r="W661">
        <v>3</v>
      </c>
      <c r="X661">
        <v>1</v>
      </c>
      <c r="Y661">
        <v>2</v>
      </c>
      <c r="Z661">
        <v>1</v>
      </c>
      <c r="AA661">
        <v>1</v>
      </c>
      <c r="AB661">
        <v>2</v>
      </c>
      <c r="AC661">
        <v>2</v>
      </c>
      <c r="AD661">
        <v>5</v>
      </c>
      <c r="AE661">
        <v>1</v>
      </c>
      <c r="AF661">
        <v>2</v>
      </c>
      <c r="AG661">
        <v>2</v>
      </c>
      <c r="AI661">
        <v>3</v>
      </c>
      <c r="AJ661">
        <v>2</v>
      </c>
      <c r="AK661">
        <v>2</v>
      </c>
      <c r="AL661">
        <v>2</v>
      </c>
      <c r="AM661">
        <v>2</v>
      </c>
      <c r="AN661">
        <v>2</v>
      </c>
      <c r="AO661">
        <v>3</v>
      </c>
      <c r="AP661">
        <v>1</v>
      </c>
      <c r="AQ661">
        <v>2</v>
      </c>
      <c r="AR661">
        <v>2</v>
      </c>
      <c r="AS661">
        <v>2</v>
      </c>
      <c r="AT661">
        <v>3</v>
      </c>
      <c r="AU661">
        <v>2</v>
      </c>
      <c r="AV661">
        <v>2</v>
      </c>
      <c r="AW661">
        <v>9</v>
      </c>
      <c r="AX661">
        <v>8</v>
      </c>
      <c r="AY661">
        <v>8</v>
      </c>
      <c r="AZ661">
        <v>9</v>
      </c>
      <c r="BA661">
        <v>9</v>
      </c>
      <c r="BB661">
        <v>6</v>
      </c>
      <c r="BC661">
        <v>6</v>
      </c>
      <c r="BD661">
        <v>10</v>
      </c>
      <c r="BE661">
        <v>3</v>
      </c>
      <c r="BF661">
        <v>12</v>
      </c>
      <c r="BG661">
        <v>12</v>
      </c>
      <c r="BH661">
        <v>2</v>
      </c>
      <c r="BI661">
        <v>12</v>
      </c>
      <c r="BJ661">
        <v>12</v>
      </c>
      <c r="BK661">
        <v>1</v>
      </c>
      <c r="BL661">
        <v>3</v>
      </c>
      <c r="BM661">
        <v>3</v>
      </c>
      <c r="BN661">
        <v>3</v>
      </c>
      <c r="BO661">
        <v>3</v>
      </c>
      <c r="BP661">
        <v>4</v>
      </c>
      <c r="BX661">
        <v>1</v>
      </c>
      <c r="BY661">
        <v>6</v>
      </c>
      <c r="CF661">
        <v>14</v>
      </c>
      <c r="CH661">
        <f t="shared" si="70"/>
        <v>1</v>
      </c>
      <c r="CI661" s="1">
        <f t="shared" si="71"/>
        <v>3.7777777777777777</v>
      </c>
      <c r="CJ661">
        <f t="shared" si="72"/>
        <v>3</v>
      </c>
      <c r="CK661">
        <f t="shared" si="73"/>
        <v>3</v>
      </c>
      <c r="CL661" s="1">
        <f t="shared" si="74"/>
        <v>6.7777777777777777</v>
      </c>
      <c r="CM661" s="1">
        <f t="shared" si="75"/>
        <v>6.7777777777777777</v>
      </c>
      <c r="CO661" t="str">
        <f>IF(H661&gt;Tolerances!$C$5, "High Sat", "Low Sat")</f>
        <v>High Sat</v>
      </c>
      <c r="CP661" t="str">
        <f>IF(CM661&lt;Tolerances!$D$5, "High EL", "Low EL")</f>
        <v>High EL</v>
      </c>
      <c r="CQ661" t="str">
        <f t="shared" si="76"/>
        <v>Loyalist</v>
      </c>
      <c r="CR661" t="b">
        <f>IF(AND(CM661&lt;Tolerances!$D$9,'Respondent data Original'!H351&gt;Tolerances!$C$9),"Enthusiast",IF(AND(CM661&gt;Tolerances!$D$10,'Respondent data Original'!H351&lt;Tolerances!$C$10),"Agitator"))</f>
        <v>0</v>
      </c>
    </row>
    <row r="662" spans="1:96">
      <c r="A662">
        <v>392</v>
      </c>
      <c r="B662" t="s">
        <v>70</v>
      </c>
      <c r="C662">
        <v>4</v>
      </c>
      <c r="D662">
        <v>1</v>
      </c>
      <c r="E662">
        <v>11</v>
      </c>
      <c r="F662">
        <v>2</v>
      </c>
      <c r="G662">
        <v>6</v>
      </c>
      <c r="H662">
        <v>9</v>
      </c>
      <c r="J662">
        <v>9</v>
      </c>
      <c r="L662">
        <v>9</v>
      </c>
      <c r="O662">
        <v>1</v>
      </c>
      <c r="P662">
        <v>2</v>
      </c>
      <c r="Q662">
        <v>5</v>
      </c>
      <c r="R662">
        <v>5</v>
      </c>
      <c r="S662">
        <v>5</v>
      </c>
      <c r="T662">
        <v>5</v>
      </c>
      <c r="U662">
        <v>5</v>
      </c>
      <c r="V662">
        <v>5</v>
      </c>
      <c r="W662">
        <v>5</v>
      </c>
      <c r="X662">
        <v>5</v>
      </c>
      <c r="Y662">
        <v>5</v>
      </c>
      <c r="Z662">
        <v>5</v>
      </c>
      <c r="AA662">
        <v>5</v>
      </c>
      <c r="AB662">
        <v>5</v>
      </c>
      <c r="AC662">
        <v>5</v>
      </c>
      <c r="AD662">
        <v>5</v>
      </c>
      <c r="AE662">
        <v>5</v>
      </c>
      <c r="AF662">
        <v>10</v>
      </c>
      <c r="AI662">
        <v>4</v>
      </c>
      <c r="AN662">
        <v>3</v>
      </c>
      <c r="AO662">
        <v>4</v>
      </c>
      <c r="AT662">
        <v>3</v>
      </c>
      <c r="AV662">
        <v>2</v>
      </c>
      <c r="AW662">
        <v>6</v>
      </c>
      <c r="AX662">
        <v>6</v>
      </c>
      <c r="AY662">
        <v>6</v>
      </c>
      <c r="AZ662">
        <v>6</v>
      </c>
      <c r="BA662">
        <v>6</v>
      </c>
      <c r="BB662">
        <v>6</v>
      </c>
      <c r="BC662">
        <v>6</v>
      </c>
      <c r="BD662">
        <v>6</v>
      </c>
      <c r="BE662">
        <v>1</v>
      </c>
      <c r="BF662">
        <v>12</v>
      </c>
      <c r="BG662">
        <v>12</v>
      </c>
      <c r="BH662">
        <v>12</v>
      </c>
      <c r="BI662">
        <v>12</v>
      </c>
      <c r="BJ662">
        <v>12</v>
      </c>
      <c r="BK662">
        <v>1</v>
      </c>
      <c r="BL662">
        <v>5</v>
      </c>
      <c r="BM662">
        <v>3</v>
      </c>
      <c r="BN662">
        <v>1</v>
      </c>
      <c r="BO662">
        <v>6</v>
      </c>
      <c r="BP662">
        <v>4</v>
      </c>
      <c r="BX662">
        <v>2</v>
      </c>
      <c r="CF662">
        <v>17</v>
      </c>
      <c r="CH662">
        <f t="shared" si="70"/>
        <v>2</v>
      </c>
      <c r="CI662" s="1">
        <f t="shared" si="71"/>
        <v>2.7222222222222223</v>
      </c>
      <c r="CJ662">
        <f t="shared" si="72"/>
        <v>5</v>
      </c>
      <c r="CK662">
        <f t="shared" si="73"/>
        <v>1</v>
      </c>
      <c r="CL662" s="1">
        <f t="shared" si="74"/>
        <v>3.7222222222222223</v>
      </c>
      <c r="CM662" s="1">
        <f t="shared" si="75"/>
        <v>7.4444444444444446</v>
      </c>
      <c r="CO662" t="str">
        <f>IF(H662&gt;Tolerances!$C$5, "High Sat", "Low Sat")</f>
        <v>High Sat</v>
      </c>
      <c r="CP662" t="str">
        <f>IF(CM662&lt;Tolerances!$D$5, "High EL", "Low EL")</f>
        <v>High EL</v>
      </c>
      <c r="CQ662" t="str">
        <f t="shared" si="76"/>
        <v>Loyalist</v>
      </c>
      <c r="CR662" t="b">
        <f>IF(AND(CM662&lt;Tolerances!$D$9,'Respondent data Original'!H355&gt;Tolerances!$C$9),"Enthusiast",IF(AND(CM662&gt;Tolerances!$D$10,'Respondent data Original'!H355&lt;Tolerances!$C$10),"Agitator"))</f>
        <v>0</v>
      </c>
    </row>
    <row r="663" spans="1:96">
      <c r="A663">
        <v>397</v>
      </c>
      <c r="B663" t="s">
        <v>70</v>
      </c>
      <c r="C663">
        <v>4</v>
      </c>
      <c r="D663">
        <v>2</v>
      </c>
      <c r="E663">
        <v>11</v>
      </c>
      <c r="F663">
        <v>1</v>
      </c>
      <c r="G663">
        <v>2</v>
      </c>
      <c r="H663">
        <v>9</v>
      </c>
      <c r="J663">
        <v>10</v>
      </c>
      <c r="L663">
        <v>10</v>
      </c>
      <c r="N663">
        <v>10</v>
      </c>
      <c r="P663">
        <v>5</v>
      </c>
      <c r="Q663">
        <v>2</v>
      </c>
      <c r="R663">
        <v>4</v>
      </c>
      <c r="S663">
        <v>2</v>
      </c>
      <c r="T663">
        <v>2</v>
      </c>
      <c r="U663">
        <v>4</v>
      </c>
      <c r="V663">
        <v>2</v>
      </c>
      <c r="W663">
        <v>2</v>
      </c>
      <c r="X663">
        <v>2</v>
      </c>
      <c r="Y663">
        <v>3</v>
      </c>
      <c r="Z663">
        <v>2</v>
      </c>
      <c r="AA663">
        <v>2</v>
      </c>
      <c r="AB663">
        <v>2</v>
      </c>
      <c r="AC663">
        <v>2</v>
      </c>
      <c r="AD663">
        <v>2</v>
      </c>
      <c r="AE663">
        <v>2</v>
      </c>
      <c r="AF663">
        <v>9</v>
      </c>
      <c r="AG663">
        <v>2</v>
      </c>
      <c r="AH663">
        <v>2</v>
      </c>
      <c r="AI663">
        <v>2</v>
      </c>
      <c r="AJ663">
        <v>2</v>
      </c>
      <c r="AK663">
        <v>2</v>
      </c>
      <c r="AL663">
        <v>2</v>
      </c>
      <c r="AM663">
        <v>2</v>
      </c>
      <c r="AN663">
        <v>2</v>
      </c>
      <c r="AO663">
        <v>2</v>
      </c>
      <c r="AP663">
        <v>2</v>
      </c>
      <c r="AQ663">
        <v>2</v>
      </c>
      <c r="AR663">
        <v>2</v>
      </c>
      <c r="AS663">
        <v>2</v>
      </c>
      <c r="AT663">
        <v>2</v>
      </c>
      <c r="AU663">
        <v>2</v>
      </c>
      <c r="AV663">
        <v>2</v>
      </c>
      <c r="AW663">
        <v>6</v>
      </c>
      <c r="AX663">
        <v>11</v>
      </c>
      <c r="AY663">
        <v>11</v>
      </c>
      <c r="AZ663">
        <v>6</v>
      </c>
      <c r="BA663">
        <v>6</v>
      </c>
      <c r="BB663">
        <v>6</v>
      </c>
      <c r="BC663">
        <v>6</v>
      </c>
      <c r="BD663">
        <v>11</v>
      </c>
      <c r="BE663">
        <v>6</v>
      </c>
      <c r="BF663">
        <v>6</v>
      </c>
      <c r="BG663">
        <v>6</v>
      </c>
      <c r="BH663">
        <v>6</v>
      </c>
      <c r="BI663">
        <v>6</v>
      </c>
      <c r="BJ663">
        <v>6</v>
      </c>
      <c r="BK663">
        <v>1</v>
      </c>
      <c r="BL663">
        <v>3</v>
      </c>
      <c r="BM663">
        <v>3</v>
      </c>
      <c r="BN663">
        <v>3</v>
      </c>
      <c r="BO663">
        <v>5</v>
      </c>
      <c r="BP663">
        <v>2</v>
      </c>
      <c r="BQ663">
        <v>4</v>
      </c>
      <c r="BR663">
        <v>7</v>
      </c>
      <c r="BX663">
        <v>2</v>
      </c>
      <c r="CF663">
        <v>18</v>
      </c>
      <c r="CH663">
        <f t="shared" si="70"/>
        <v>2</v>
      </c>
      <c r="CI663" s="1">
        <f t="shared" si="71"/>
        <v>3.8333333333333335</v>
      </c>
      <c r="CJ663">
        <f t="shared" si="72"/>
        <v>3</v>
      </c>
      <c r="CK663">
        <f t="shared" si="73"/>
        <v>3</v>
      </c>
      <c r="CL663" s="1">
        <f t="shared" si="74"/>
        <v>6.8333333333333339</v>
      </c>
      <c r="CM663" s="1">
        <f t="shared" si="75"/>
        <v>13.666666666666668</v>
      </c>
      <c r="CO663" t="str">
        <f>IF(H663&gt;Tolerances!$C$5, "High Sat", "Low Sat")</f>
        <v>High Sat</v>
      </c>
      <c r="CP663" t="str">
        <f>IF(CM663&lt;Tolerances!$D$5, "High EL", "Low EL")</f>
        <v>Low EL</v>
      </c>
      <c r="CQ663" t="str">
        <f t="shared" si="76"/>
        <v>Mercenary</v>
      </c>
      <c r="CR663" t="b">
        <f>IF(AND(CM663&lt;Tolerances!$D$9,'Respondent data Original'!H360&gt;Tolerances!$C$9),"Enthusiast",IF(AND(CM663&gt;Tolerances!$D$10,'Respondent data Original'!H360&lt;Tolerances!$C$10),"Agitator"))</f>
        <v>0</v>
      </c>
    </row>
    <row r="664" spans="1:96">
      <c r="A664">
        <v>399</v>
      </c>
      <c r="B664" t="s">
        <v>70</v>
      </c>
      <c r="C664">
        <v>4</v>
      </c>
      <c r="D664">
        <v>2</v>
      </c>
      <c r="E664">
        <v>11</v>
      </c>
      <c r="F664">
        <v>2</v>
      </c>
      <c r="G664">
        <v>2</v>
      </c>
      <c r="H664">
        <v>9</v>
      </c>
      <c r="J664">
        <v>8</v>
      </c>
      <c r="L664">
        <v>7</v>
      </c>
      <c r="N664">
        <v>7</v>
      </c>
      <c r="P664">
        <v>3</v>
      </c>
      <c r="Q664">
        <v>2</v>
      </c>
      <c r="R664">
        <v>2</v>
      </c>
      <c r="S664">
        <v>1</v>
      </c>
      <c r="T664">
        <v>2</v>
      </c>
      <c r="U664">
        <v>1</v>
      </c>
      <c r="V664">
        <v>1</v>
      </c>
      <c r="W664">
        <v>3</v>
      </c>
      <c r="X664">
        <v>1</v>
      </c>
      <c r="Y664">
        <v>2</v>
      </c>
      <c r="Z664">
        <v>3</v>
      </c>
      <c r="AA664">
        <v>2</v>
      </c>
      <c r="AB664">
        <v>2</v>
      </c>
      <c r="AC664">
        <v>3</v>
      </c>
      <c r="AD664">
        <v>3</v>
      </c>
      <c r="AE664">
        <v>3</v>
      </c>
      <c r="AF664">
        <v>1</v>
      </c>
      <c r="AG664">
        <v>2</v>
      </c>
      <c r="AH664">
        <v>2</v>
      </c>
      <c r="AI664">
        <v>3</v>
      </c>
      <c r="AJ664">
        <v>2</v>
      </c>
      <c r="AK664">
        <v>2</v>
      </c>
      <c r="AL664">
        <v>3</v>
      </c>
      <c r="AM664">
        <v>3</v>
      </c>
      <c r="AN664">
        <v>3</v>
      </c>
      <c r="AO664">
        <v>3</v>
      </c>
      <c r="AP664">
        <v>3</v>
      </c>
      <c r="AQ664">
        <v>2</v>
      </c>
      <c r="AR664">
        <v>3</v>
      </c>
      <c r="AS664">
        <v>3</v>
      </c>
      <c r="AU664">
        <v>2</v>
      </c>
      <c r="AV664">
        <v>1</v>
      </c>
      <c r="AW664">
        <v>6</v>
      </c>
      <c r="AX664">
        <v>11</v>
      </c>
      <c r="AY664">
        <v>10</v>
      </c>
      <c r="AZ664">
        <v>9</v>
      </c>
      <c r="BA664">
        <v>10</v>
      </c>
      <c r="BB664">
        <v>4</v>
      </c>
      <c r="BC664">
        <v>3</v>
      </c>
      <c r="BD664">
        <v>11</v>
      </c>
      <c r="BE664">
        <v>1</v>
      </c>
      <c r="BF664">
        <v>12</v>
      </c>
      <c r="BG664">
        <v>3</v>
      </c>
      <c r="BH664">
        <v>12</v>
      </c>
      <c r="BI664">
        <v>12</v>
      </c>
      <c r="BJ664">
        <v>2</v>
      </c>
      <c r="BK664">
        <v>1</v>
      </c>
      <c r="BL664">
        <v>3</v>
      </c>
      <c r="BM664">
        <v>2</v>
      </c>
      <c r="BN664">
        <v>1</v>
      </c>
      <c r="BO664">
        <v>10</v>
      </c>
      <c r="BX664">
        <v>1</v>
      </c>
      <c r="BY664">
        <v>1</v>
      </c>
      <c r="CF664">
        <v>16</v>
      </c>
      <c r="CH664">
        <f t="shared" si="70"/>
        <v>1</v>
      </c>
      <c r="CI664" s="1">
        <f t="shared" si="71"/>
        <v>3.6111111111111112</v>
      </c>
      <c r="CJ664">
        <f t="shared" si="72"/>
        <v>3</v>
      </c>
      <c r="CK664">
        <f t="shared" si="73"/>
        <v>3</v>
      </c>
      <c r="CL664" s="1">
        <f t="shared" si="74"/>
        <v>6.6111111111111107</v>
      </c>
      <c r="CM664" s="1">
        <f t="shared" si="75"/>
        <v>6.6111111111111107</v>
      </c>
      <c r="CO664" t="str">
        <f>IF(H664&gt;Tolerances!$C$5, "High Sat", "Low Sat")</f>
        <v>High Sat</v>
      </c>
      <c r="CP664" t="str">
        <f>IF(CM664&lt;Tolerances!$D$5, "High EL", "Low EL")</f>
        <v>High EL</v>
      </c>
      <c r="CQ664" t="str">
        <f t="shared" si="76"/>
        <v>Loyalist</v>
      </c>
      <c r="CR664" t="b">
        <f>IF(AND(CM664&lt;Tolerances!$D$9,'Respondent data Original'!H362&gt;Tolerances!$C$9),"Enthusiast",IF(AND(CM664&gt;Tolerances!$D$10,'Respondent data Original'!H362&lt;Tolerances!$C$10),"Agitator"))</f>
        <v>0</v>
      </c>
    </row>
    <row r="665" spans="1:96">
      <c r="A665">
        <v>400</v>
      </c>
      <c r="B665" t="s">
        <v>70</v>
      </c>
      <c r="C665">
        <v>5</v>
      </c>
      <c r="D665">
        <v>2</v>
      </c>
      <c r="E665">
        <v>11</v>
      </c>
      <c r="F665">
        <v>1</v>
      </c>
      <c r="G665">
        <v>2</v>
      </c>
      <c r="H665">
        <v>11</v>
      </c>
      <c r="J665">
        <v>11</v>
      </c>
      <c r="L665">
        <v>11</v>
      </c>
      <c r="N665">
        <v>11</v>
      </c>
      <c r="P665">
        <v>6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1</v>
      </c>
      <c r="AS665">
        <v>1</v>
      </c>
      <c r="AT665">
        <v>1</v>
      </c>
      <c r="AU665">
        <v>1</v>
      </c>
      <c r="AV665">
        <v>1</v>
      </c>
      <c r="AW665">
        <v>6</v>
      </c>
      <c r="AX665">
        <v>3</v>
      </c>
      <c r="AY665">
        <v>11</v>
      </c>
      <c r="AZ665">
        <v>6</v>
      </c>
      <c r="BA665">
        <v>11</v>
      </c>
      <c r="BB665">
        <v>11</v>
      </c>
      <c r="BC665">
        <v>6</v>
      </c>
      <c r="BD665">
        <v>9</v>
      </c>
      <c r="BE665">
        <v>1</v>
      </c>
      <c r="BF665">
        <v>12</v>
      </c>
      <c r="BG665">
        <v>12</v>
      </c>
      <c r="BH665">
        <v>12</v>
      </c>
      <c r="BI665">
        <v>12</v>
      </c>
      <c r="BJ665">
        <v>12</v>
      </c>
      <c r="BK665">
        <v>1</v>
      </c>
      <c r="BL665">
        <v>1</v>
      </c>
      <c r="BM665">
        <v>1</v>
      </c>
      <c r="BN665">
        <v>2</v>
      </c>
      <c r="BO665">
        <v>3</v>
      </c>
      <c r="BP665">
        <v>4</v>
      </c>
      <c r="BQ665">
        <v>2</v>
      </c>
      <c r="BR665">
        <v>6</v>
      </c>
      <c r="BS665">
        <v>7</v>
      </c>
      <c r="BX665">
        <v>1</v>
      </c>
      <c r="BY665">
        <v>5</v>
      </c>
      <c r="CF665">
        <v>14</v>
      </c>
      <c r="CH665">
        <f t="shared" si="70"/>
        <v>1</v>
      </c>
      <c r="CI665" s="1">
        <f t="shared" si="71"/>
        <v>3.5555555555555554</v>
      </c>
      <c r="CJ665">
        <f t="shared" si="72"/>
        <v>1</v>
      </c>
      <c r="CK665">
        <f t="shared" si="73"/>
        <v>5</v>
      </c>
      <c r="CL665" s="1">
        <f t="shared" si="74"/>
        <v>8.5555555555555554</v>
      </c>
      <c r="CM665" s="1">
        <f t="shared" si="75"/>
        <v>8.5555555555555554</v>
      </c>
      <c r="CO665" t="str">
        <f>IF(H665&gt;Tolerances!$C$5, "High Sat", "Low Sat")</f>
        <v>High Sat</v>
      </c>
      <c r="CP665" t="str">
        <f>IF(CM665&lt;Tolerances!$D$5, "High EL", "Low EL")</f>
        <v>High EL</v>
      </c>
      <c r="CQ665" t="str">
        <f t="shared" si="76"/>
        <v>Loyalist</v>
      </c>
      <c r="CR665" t="b">
        <f>IF(AND(CM665&lt;Tolerances!$D$9,'Respondent data Original'!H363&gt;Tolerances!$C$9),"Enthusiast",IF(AND(CM665&gt;Tolerances!$D$10,'Respondent data Original'!H363&lt;Tolerances!$C$10),"Agitator"))</f>
        <v>0</v>
      </c>
    </row>
    <row r="666" spans="1:96">
      <c r="A666">
        <v>403</v>
      </c>
      <c r="B666" t="s">
        <v>70</v>
      </c>
      <c r="C666">
        <v>4</v>
      </c>
      <c r="D666">
        <v>2</v>
      </c>
      <c r="E666">
        <v>11</v>
      </c>
      <c r="F666">
        <v>2</v>
      </c>
      <c r="G666">
        <v>3</v>
      </c>
      <c r="H666">
        <v>9</v>
      </c>
      <c r="J666">
        <v>9</v>
      </c>
      <c r="L666">
        <v>8</v>
      </c>
      <c r="O666">
        <v>1</v>
      </c>
      <c r="P666">
        <v>4</v>
      </c>
      <c r="Q666">
        <v>2</v>
      </c>
      <c r="R666">
        <v>1</v>
      </c>
      <c r="S666">
        <v>1</v>
      </c>
      <c r="T666">
        <v>3</v>
      </c>
      <c r="U666">
        <v>2</v>
      </c>
      <c r="V666">
        <v>2</v>
      </c>
      <c r="W666">
        <v>3</v>
      </c>
      <c r="X666">
        <v>1</v>
      </c>
      <c r="Y666">
        <v>3</v>
      </c>
      <c r="Z666">
        <v>4</v>
      </c>
      <c r="AA666">
        <v>2</v>
      </c>
      <c r="AB666">
        <v>3</v>
      </c>
      <c r="AC666">
        <v>3</v>
      </c>
      <c r="AD666">
        <v>3</v>
      </c>
      <c r="AE666">
        <v>3</v>
      </c>
      <c r="AF666">
        <v>1</v>
      </c>
      <c r="AG666">
        <v>2</v>
      </c>
      <c r="AH666">
        <v>1</v>
      </c>
      <c r="AI666">
        <v>3</v>
      </c>
      <c r="AJ666">
        <v>2</v>
      </c>
      <c r="AK666">
        <v>2</v>
      </c>
      <c r="AL666">
        <v>2</v>
      </c>
      <c r="AN666">
        <v>2</v>
      </c>
      <c r="AO666">
        <v>2</v>
      </c>
      <c r="AP666">
        <v>3</v>
      </c>
      <c r="AQ666">
        <v>2</v>
      </c>
      <c r="AR666">
        <v>3</v>
      </c>
      <c r="AS666">
        <v>2</v>
      </c>
      <c r="AU666">
        <v>3</v>
      </c>
      <c r="AV666">
        <v>1</v>
      </c>
      <c r="AW666">
        <v>6</v>
      </c>
      <c r="AX666">
        <v>8</v>
      </c>
      <c r="AY666">
        <v>8</v>
      </c>
      <c r="AZ666">
        <v>8</v>
      </c>
      <c r="BA666">
        <v>6</v>
      </c>
      <c r="BB666">
        <v>6</v>
      </c>
      <c r="BC666">
        <v>6</v>
      </c>
      <c r="BD666">
        <v>11</v>
      </c>
      <c r="BE666">
        <v>1</v>
      </c>
      <c r="BF666">
        <v>12</v>
      </c>
      <c r="BG666">
        <v>12</v>
      </c>
      <c r="BH666">
        <v>12</v>
      </c>
      <c r="BI666">
        <v>12</v>
      </c>
      <c r="BJ666">
        <v>12</v>
      </c>
      <c r="BK666">
        <v>1</v>
      </c>
      <c r="BL666">
        <v>2</v>
      </c>
      <c r="BM666">
        <v>3</v>
      </c>
      <c r="BN666">
        <v>3</v>
      </c>
      <c r="BO666">
        <v>4</v>
      </c>
      <c r="BP666">
        <v>5</v>
      </c>
      <c r="BX666">
        <v>1</v>
      </c>
      <c r="BY666">
        <v>7</v>
      </c>
      <c r="BZ666">
        <v>2</v>
      </c>
      <c r="CA666">
        <v>6</v>
      </c>
      <c r="CF666">
        <v>17</v>
      </c>
      <c r="CH666">
        <f t="shared" si="70"/>
        <v>1</v>
      </c>
      <c r="CI666" s="1">
        <f t="shared" si="71"/>
        <v>3.3333333333333335</v>
      </c>
      <c r="CJ666">
        <f t="shared" si="72"/>
        <v>2</v>
      </c>
      <c r="CK666">
        <f t="shared" si="73"/>
        <v>4</v>
      </c>
      <c r="CL666" s="1">
        <f t="shared" si="74"/>
        <v>7.3333333333333339</v>
      </c>
      <c r="CM666" s="1">
        <f t="shared" si="75"/>
        <v>7.3333333333333339</v>
      </c>
      <c r="CO666" t="str">
        <f>IF(H666&gt;Tolerances!$C$5, "High Sat", "Low Sat")</f>
        <v>High Sat</v>
      </c>
      <c r="CP666" t="str">
        <f>IF(CM666&lt;Tolerances!$D$5, "High EL", "Low EL")</f>
        <v>High EL</v>
      </c>
      <c r="CQ666" t="str">
        <f t="shared" si="76"/>
        <v>Loyalist</v>
      </c>
      <c r="CR666" t="b">
        <f>IF(AND(CM666&lt;Tolerances!$D$9,'Respondent data Original'!H365&gt;Tolerances!$C$9),"Enthusiast",IF(AND(CM666&gt;Tolerances!$D$10,'Respondent data Original'!H365&lt;Tolerances!$C$10),"Agitator"))</f>
        <v>0</v>
      </c>
    </row>
    <row r="667" spans="1:96">
      <c r="A667">
        <v>410</v>
      </c>
      <c r="B667" t="s">
        <v>70</v>
      </c>
      <c r="C667">
        <v>3</v>
      </c>
      <c r="D667">
        <v>2</v>
      </c>
      <c r="E667">
        <v>11</v>
      </c>
      <c r="F667">
        <v>1</v>
      </c>
      <c r="G667">
        <v>3</v>
      </c>
      <c r="H667">
        <v>9</v>
      </c>
      <c r="J667">
        <v>9</v>
      </c>
      <c r="L667">
        <v>9</v>
      </c>
      <c r="N667">
        <v>10</v>
      </c>
      <c r="P667">
        <v>4</v>
      </c>
      <c r="Q667">
        <v>1</v>
      </c>
      <c r="S667">
        <v>2</v>
      </c>
      <c r="T667">
        <v>1</v>
      </c>
      <c r="U667">
        <v>3</v>
      </c>
      <c r="W667">
        <v>2</v>
      </c>
      <c r="X667">
        <v>1</v>
      </c>
      <c r="Y667">
        <v>1</v>
      </c>
      <c r="Z667">
        <v>1</v>
      </c>
      <c r="AA667">
        <v>1</v>
      </c>
      <c r="AB667">
        <v>2</v>
      </c>
      <c r="AC667">
        <v>1</v>
      </c>
      <c r="AD667">
        <v>2</v>
      </c>
      <c r="AE667">
        <v>1</v>
      </c>
      <c r="AF667">
        <v>11</v>
      </c>
      <c r="AG667">
        <v>1</v>
      </c>
      <c r="AI667">
        <v>1</v>
      </c>
      <c r="AJ667">
        <v>3</v>
      </c>
      <c r="AK667">
        <v>2</v>
      </c>
      <c r="AL667">
        <v>3</v>
      </c>
      <c r="AM667">
        <v>3</v>
      </c>
      <c r="AN667">
        <v>2</v>
      </c>
      <c r="AO667">
        <v>2</v>
      </c>
      <c r="AP667">
        <v>1</v>
      </c>
      <c r="AQ667">
        <v>2</v>
      </c>
      <c r="AR667">
        <v>3</v>
      </c>
      <c r="AS667">
        <v>3</v>
      </c>
      <c r="AT667">
        <v>2</v>
      </c>
      <c r="AU667">
        <v>2</v>
      </c>
      <c r="AV667">
        <v>3</v>
      </c>
      <c r="AW667">
        <v>6</v>
      </c>
      <c r="AX667">
        <v>6</v>
      </c>
      <c r="AY667">
        <v>7</v>
      </c>
      <c r="AZ667">
        <v>8</v>
      </c>
      <c r="BA667">
        <v>6</v>
      </c>
      <c r="BB667">
        <v>6</v>
      </c>
      <c r="BC667">
        <v>1</v>
      </c>
      <c r="BD667">
        <v>10</v>
      </c>
      <c r="BE667">
        <v>1</v>
      </c>
      <c r="BF667">
        <v>12</v>
      </c>
      <c r="BG667">
        <v>12</v>
      </c>
      <c r="BH667">
        <v>12</v>
      </c>
      <c r="BI667">
        <v>12</v>
      </c>
      <c r="BJ667">
        <v>12</v>
      </c>
      <c r="BK667">
        <v>1</v>
      </c>
      <c r="BL667">
        <v>3</v>
      </c>
      <c r="BM667">
        <v>3</v>
      </c>
      <c r="BN667">
        <v>3</v>
      </c>
      <c r="BO667">
        <v>5</v>
      </c>
      <c r="BX667">
        <v>2</v>
      </c>
      <c r="CF667">
        <v>17</v>
      </c>
      <c r="CH667">
        <f t="shared" si="70"/>
        <v>2</v>
      </c>
      <c r="CI667" s="1">
        <f t="shared" si="71"/>
        <v>2.8333333333333335</v>
      </c>
      <c r="CJ667">
        <f t="shared" si="72"/>
        <v>3</v>
      </c>
      <c r="CK667">
        <f t="shared" si="73"/>
        <v>3</v>
      </c>
      <c r="CL667" s="1">
        <f t="shared" si="74"/>
        <v>5.8333333333333339</v>
      </c>
      <c r="CM667" s="1">
        <f t="shared" si="75"/>
        <v>11.666666666666668</v>
      </c>
      <c r="CO667" t="str">
        <f>IF(H667&gt;Tolerances!$C$5, "High Sat", "Low Sat")</f>
        <v>High Sat</v>
      </c>
      <c r="CP667" t="str">
        <f>IF(CM667&lt;Tolerances!$D$5, "High EL", "Low EL")</f>
        <v>Low EL</v>
      </c>
      <c r="CQ667" t="str">
        <f t="shared" si="76"/>
        <v>Mercenary</v>
      </c>
      <c r="CR667" t="b">
        <f>IF(AND(CM667&lt;Tolerances!$D$9,'Respondent data Original'!H371&gt;Tolerances!$C$9),"Enthusiast",IF(AND(CM667&gt;Tolerances!$D$10,'Respondent data Original'!H371&lt;Tolerances!$C$10),"Agitator"))</f>
        <v>0</v>
      </c>
    </row>
    <row r="668" spans="1:96">
      <c r="A668">
        <v>414</v>
      </c>
      <c r="B668" t="s">
        <v>70</v>
      </c>
      <c r="C668">
        <v>2</v>
      </c>
      <c r="D668">
        <v>2</v>
      </c>
      <c r="E668">
        <v>11</v>
      </c>
      <c r="F668">
        <v>1</v>
      </c>
      <c r="G668">
        <v>3</v>
      </c>
      <c r="H668">
        <v>10</v>
      </c>
      <c r="J668">
        <v>10</v>
      </c>
      <c r="L668">
        <v>10</v>
      </c>
      <c r="N668">
        <v>10</v>
      </c>
      <c r="P668">
        <v>6</v>
      </c>
      <c r="Q668">
        <v>3</v>
      </c>
      <c r="R668">
        <v>3</v>
      </c>
      <c r="S668">
        <v>3</v>
      </c>
      <c r="T668">
        <v>3</v>
      </c>
      <c r="U668">
        <v>3</v>
      </c>
      <c r="V668">
        <v>2</v>
      </c>
      <c r="W668">
        <v>3</v>
      </c>
      <c r="X668">
        <v>3</v>
      </c>
      <c r="Y668">
        <v>3</v>
      </c>
      <c r="Z668">
        <v>3</v>
      </c>
      <c r="AA668">
        <v>3</v>
      </c>
      <c r="AB668">
        <v>3</v>
      </c>
      <c r="AC668">
        <v>3</v>
      </c>
      <c r="AD668">
        <v>3</v>
      </c>
      <c r="AE668">
        <v>3</v>
      </c>
      <c r="AF668">
        <v>5</v>
      </c>
      <c r="AG668">
        <v>3</v>
      </c>
      <c r="AI668">
        <v>3</v>
      </c>
      <c r="AJ668">
        <v>3</v>
      </c>
      <c r="AK668">
        <v>3</v>
      </c>
      <c r="AL668">
        <v>3</v>
      </c>
      <c r="AM668">
        <v>3</v>
      </c>
      <c r="AN668">
        <v>3</v>
      </c>
      <c r="AO668">
        <v>3</v>
      </c>
      <c r="AP668">
        <v>3</v>
      </c>
      <c r="AQ668">
        <v>3</v>
      </c>
      <c r="AR668">
        <v>3</v>
      </c>
      <c r="AS668">
        <v>3</v>
      </c>
      <c r="AT668">
        <v>3</v>
      </c>
      <c r="AU668">
        <v>3</v>
      </c>
      <c r="AV668">
        <v>1</v>
      </c>
      <c r="AW668">
        <v>8</v>
      </c>
      <c r="AX668">
        <v>6</v>
      </c>
      <c r="AY668">
        <v>6</v>
      </c>
      <c r="AZ668">
        <v>7</v>
      </c>
      <c r="BA668">
        <v>6</v>
      </c>
      <c r="BB668">
        <v>6</v>
      </c>
      <c r="BC668">
        <v>5</v>
      </c>
      <c r="BD668">
        <v>11</v>
      </c>
      <c r="BE668">
        <v>6</v>
      </c>
      <c r="BF668">
        <v>5</v>
      </c>
      <c r="BG668">
        <v>5</v>
      </c>
      <c r="BH668">
        <v>5</v>
      </c>
      <c r="BI668">
        <v>12</v>
      </c>
      <c r="BJ668">
        <v>12</v>
      </c>
      <c r="BK668">
        <v>4</v>
      </c>
      <c r="BL668">
        <v>3</v>
      </c>
      <c r="BM668">
        <v>3</v>
      </c>
      <c r="BN668">
        <v>2</v>
      </c>
      <c r="BO668">
        <v>10</v>
      </c>
      <c r="BX668">
        <v>1</v>
      </c>
      <c r="BY668">
        <v>3</v>
      </c>
      <c r="CF668">
        <v>13</v>
      </c>
      <c r="CH668">
        <f t="shared" si="70"/>
        <v>1</v>
      </c>
      <c r="CI668" s="1">
        <f t="shared" si="71"/>
        <v>3.3888888888888888</v>
      </c>
      <c r="CJ668">
        <f t="shared" si="72"/>
        <v>3</v>
      </c>
      <c r="CK668">
        <f t="shared" si="73"/>
        <v>3</v>
      </c>
      <c r="CL668" s="1">
        <f t="shared" si="74"/>
        <v>6.3888888888888893</v>
      </c>
      <c r="CM668" s="1">
        <f t="shared" si="75"/>
        <v>6.3888888888888893</v>
      </c>
      <c r="CO668" t="str">
        <f>IF(H668&gt;Tolerances!$C$5, "High Sat", "Low Sat")</f>
        <v>High Sat</v>
      </c>
      <c r="CP668" t="str">
        <f>IF(CM668&lt;Tolerances!$D$5, "High EL", "Low EL")</f>
        <v>High EL</v>
      </c>
      <c r="CQ668" t="str">
        <f t="shared" si="76"/>
        <v>Loyalist</v>
      </c>
      <c r="CR668" t="b">
        <f>IF(AND(CM668&lt;Tolerances!$D$9,'Respondent data Original'!H375&gt;Tolerances!$C$9),"Enthusiast",IF(AND(CM668&gt;Tolerances!$D$10,'Respondent data Original'!H375&lt;Tolerances!$C$10),"Agitator"))</f>
        <v>0</v>
      </c>
    </row>
    <row r="669" spans="1:96">
      <c r="A669">
        <v>415</v>
      </c>
      <c r="B669" t="s">
        <v>70</v>
      </c>
      <c r="C669">
        <v>2</v>
      </c>
      <c r="D669">
        <v>2</v>
      </c>
      <c r="E669">
        <v>11</v>
      </c>
      <c r="F669">
        <v>1</v>
      </c>
      <c r="G669">
        <v>3</v>
      </c>
      <c r="H669">
        <v>11</v>
      </c>
      <c r="J669">
        <v>11</v>
      </c>
      <c r="L669">
        <v>10</v>
      </c>
      <c r="N669">
        <v>9</v>
      </c>
      <c r="P669">
        <v>6</v>
      </c>
      <c r="Q669">
        <v>3</v>
      </c>
      <c r="S669">
        <v>2</v>
      </c>
      <c r="T669">
        <v>3</v>
      </c>
      <c r="U669">
        <v>2</v>
      </c>
      <c r="V669">
        <v>3</v>
      </c>
      <c r="W669">
        <v>2</v>
      </c>
      <c r="X669">
        <v>2</v>
      </c>
      <c r="Y669">
        <v>4</v>
      </c>
      <c r="Z669">
        <v>2</v>
      </c>
      <c r="AA669">
        <v>3</v>
      </c>
      <c r="AB669">
        <v>3</v>
      </c>
      <c r="AC669">
        <v>3</v>
      </c>
      <c r="AE669">
        <v>4</v>
      </c>
      <c r="AF669">
        <v>1</v>
      </c>
      <c r="AG669">
        <v>2</v>
      </c>
      <c r="AH669">
        <v>2</v>
      </c>
      <c r="AI669">
        <v>2</v>
      </c>
      <c r="AJ669">
        <v>2</v>
      </c>
      <c r="AK669">
        <v>2</v>
      </c>
      <c r="AM669">
        <v>2</v>
      </c>
      <c r="AN669">
        <v>2</v>
      </c>
      <c r="AO669">
        <v>2</v>
      </c>
      <c r="AP669">
        <v>2</v>
      </c>
      <c r="AQ669">
        <v>2</v>
      </c>
      <c r="AR669">
        <v>2</v>
      </c>
      <c r="AS669">
        <v>2</v>
      </c>
      <c r="AT669">
        <v>2</v>
      </c>
      <c r="AU669">
        <v>2</v>
      </c>
      <c r="AV669">
        <v>1</v>
      </c>
      <c r="AW669">
        <v>6</v>
      </c>
      <c r="AX669">
        <v>6</v>
      </c>
      <c r="AY669">
        <v>6</v>
      </c>
      <c r="AZ669">
        <v>6</v>
      </c>
      <c r="BA669">
        <v>6</v>
      </c>
      <c r="BB669">
        <v>6</v>
      </c>
      <c r="BC669">
        <v>6</v>
      </c>
      <c r="BD669">
        <v>6</v>
      </c>
      <c r="BE669">
        <v>6</v>
      </c>
      <c r="BF669">
        <v>12</v>
      </c>
      <c r="BG669">
        <v>12</v>
      </c>
      <c r="BH669">
        <v>1</v>
      </c>
      <c r="BI669">
        <v>12</v>
      </c>
      <c r="BJ669">
        <v>12</v>
      </c>
      <c r="BK669">
        <v>1</v>
      </c>
      <c r="BN669">
        <v>5</v>
      </c>
      <c r="BO669">
        <v>10</v>
      </c>
      <c r="BX669">
        <v>1</v>
      </c>
      <c r="BY669">
        <v>6</v>
      </c>
      <c r="CF669">
        <v>11</v>
      </c>
      <c r="CH669">
        <f t="shared" si="70"/>
        <v>1</v>
      </c>
      <c r="CI669" s="1">
        <f t="shared" si="71"/>
        <v>3</v>
      </c>
      <c r="CJ669">
        <f t="shared" si="72"/>
        <v>0</v>
      </c>
      <c r="CK669">
        <f t="shared" si="73"/>
        <v>5</v>
      </c>
      <c r="CL669" s="1">
        <f t="shared" si="74"/>
        <v>8</v>
      </c>
      <c r="CM669" s="1">
        <f t="shared" si="75"/>
        <v>8</v>
      </c>
      <c r="CO669" t="str">
        <f>IF(H669&gt;Tolerances!$C$5, "High Sat", "Low Sat")</f>
        <v>High Sat</v>
      </c>
      <c r="CP669" t="str">
        <f>IF(CM669&lt;Tolerances!$D$5, "High EL", "Low EL")</f>
        <v>High EL</v>
      </c>
      <c r="CQ669" t="str">
        <f t="shared" si="76"/>
        <v>Loyalist</v>
      </c>
      <c r="CR669" t="b">
        <f>IF(AND(CM669&lt;Tolerances!$D$9,'Respondent data Original'!H376&gt;Tolerances!$C$9),"Enthusiast",IF(AND(CM669&gt;Tolerances!$D$10,'Respondent data Original'!H376&lt;Tolerances!$C$10),"Agitator"))</f>
        <v>0</v>
      </c>
    </row>
    <row r="670" spans="1:96">
      <c r="A670">
        <v>421</v>
      </c>
      <c r="B670" t="s">
        <v>70</v>
      </c>
      <c r="C670">
        <v>2</v>
      </c>
      <c r="D670">
        <v>1</v>
      </c>
      <c r="E670">
        <v>11</v>
      </c>
      <c r="F670">
        <v>2</v>
      </c>
      <c r="G670">
        <v>6</v>
      </c>
      <c r="H670">
        <v>7</v>
      </c>
      <c r="J670">
        <v>8</v>
      </c>
      <c r="L670">
        <v>8</v>
      </c>
      <c r="N670">
        <v>7</v>
      </c>
      <c r="P670">
        <v>6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5</v>
      </c>
      <c r="AH670">
        <v>2</v>
      </c>
      <c r="AI670">
        <v>2</v>
      </c>
      <c r="AJ670">
        <v>2</v>
      </c>
      <c r="AK670">
        <v>3</v>
      </c>
      <c r="AL670">
        <v>3</v>
      </c>
      <c r="AM670">
        <v>4</v>
      </c>
      <c r="AN670">
        <v>4</v>
      </c>
      <c r="AO670">
        <v>3</v>
      </c>
      <c r="AP670">
        <v>3</v>
      </c>
      <c r="AQ670">
        <v>3</v>
      </c>
      <c r="AR670">
        <v>3</v>
      </c>
      <c r="AS670">
        <v>3</v>
      </c>
      <c r="AU670">
        <v>2</v>
      </c>
      <c r="AV670">
        <v>1</v>
      </c>
      <c r="AW670">
        <v>11</v>
      </c>
      <c r="AX670">
        <v>6</v>
      </c>
      <c r="AY670">
        <v>11</v>
      </c>
      <c r="AZ670">
        <v>11</v>
      </c>
      <c r="BA670">
        <v>6</v>
      </c>
      <c r="BB670">
        <v>11</v>
      </c>
      <c r="BC670">
        <v>11</v>
      </c>
      <c r="BD670">
        <v>11</v>
      </c>
      <c r="BE670">
        <v>1</v>
      </c>
      <c r="BF670">
        <v>12</v>
      </c>
      <c r="BG670">
        <v>12</v>
      </c>
      <c r="BH670">
        <v>12</v>
      </c>
      <c r="BI670">
        <v>12</v>
      </c>
      <c r="BJ670">
        <v>12</v>
      </c>
      <c r="BK670">
        <v>2</v>
      </c>
      <c r="BL670">
        <v>4</v>
      </c>
      <c r="BM670">
        <v>2</v>
      </c>
      <c r="BN670">
        <v>3</v>
      </c>
      <c r="BO670">
        <v>7</v>
      </c>
      <c r="BP670">
        <v>5</v>
      </c>
      <c r="BQ670">
        <v>1</v>
      </c>
      <c r="BR670">
        <v>3</v>
      </c>
      <c r="BS670">
        <v>2</v>
      </c>
      <c r="BX670">
        <v>2</v>
      </c>
      <c r="CF670">
        <v>13</v>
      </c>
      <c r="CH670">
        <f t="shared" si="70"/>
        <v>2</v>
      </c>
      <c r="CI670" s="1">
        <f t="shared" si="71"/>
        <v>4.3888888888888893</v>
      </c>
      <c r="CJ670">
        <f t="shared" si="72"/>
        <v>4</v>
      </c>
      <c r="CK670">
        <f t="shared" si="73"/>
        <v>2</v>
      </c>
      <c r="CL670" s="1">
        <f t="shared" si="74"/>
        <v>6.3888888888888893</v>
      </c>
      <c r="CM670" s="1">
        <f t="shared" si="75"/>
        <v>12.777777777777779</v>
      </c>
      <c r="CO670" t="str">
        <f>IF(H670&gt;Tolerances!$C$5, "High Sat", "Low Sat")</f>
        <v>Low Sat</v>
      </c>
      <c r="CP670" t="str">
        <f>IF(CM670&lt;Tolerances!$D$5, "High EL", "Low EL")</f>
        <v>Low EL</v>
      </c>
      <c r="CQ670" t="str">
        <f t="shared" si="76"/>
        <v>Defector</v>
      </c>
      <c r="CR670" t="b">
        <f>IF(AND(CM670&lt;Tolerances!$D$9,'Respondent data Original'!H380&gt;Tolerances!$C$9),"Enthusiast",IF(AND(CM670&gt;Tolerances!$D$10,'Respondent data Original'!H380&lt;Tolerances!$C$10),"Agitator"))</f>
        <v>0</v>
      </c>
    </row>
    <row r="671" spans="1:96">
      <c r="A671">
        <v>423</v>
      </c>
      <c r="B671" t="s">
        <v>70</v>
      </c>
      <c r="C671">
        <v>2</v>
      </c>
      <c r="D671">
        <v>2</v>
      </c>
      <c r="E671">
        <v>11</v>
      </c>
      <c r="F671">
        <v>1</v>
      </c>
      <c r="G671">
        <v>4</v>
      </c>
      <c r="H671">
        <v>8</v>
      </c>
      <c r="J671">
        <v>7</v>
      </c>
      <c r="L671">
        <v>8</v>
      </c>
      <c r="N671">
        <v>7</v>
      </c>
      <c r="P671">
        <v>4</v>
      </c>
      <c r="Q671">
        <v>1</v>
      </c>
      <c r="R671">
        <v>3</v>
      </c>
      <c r="S671">
        <v>1</v>
      </c>
      <c r="T671">
        <v>3</v>
      </c>
      <c r="U671">
        <v>2</v>
      </c>
      <c r="V671">
        <v>1</v>
      </c>
      <c r="W671">
        <v>3</v>
      </c>
      <c r="X671">
        <v>2</v>
      </c>
      <c r="Y671">
        <v>3</v>
      </c>
      <c r="Z671">
        <v>2</v>
      </c>
      <c r="AA671">
        <v>2</v>
      </c>
      <c r="AB671">
        <v>2</v>
      </c>
      <c r="AC671">
        <v>2</v>
      </c>
      <c r="AD671">
        <v>3</v>
      </c>
      <c r="AE671">
        <v>2</v>
      </c>
      <c r="AF671">
        <v>6</v>
      </c>
      <c r="AG671">
        <v>3</v>
      </c>
      <c r="AH671">
        <v>4</v>
      </c>
      <c r="AI671">
        <v>3</v>
      </c>
      <c r="AJ671">
        <v>3</v>
      </c>
      <c r="AK671">
        <v>4</v>
      </c>
      <c r="AL671">
        <v>3</v>
      </c>
      <c r="AM671">
        <v>4</v>
      </c>
      <c r="AN671">
        <v>2</v>
      </c>
      <c r="AO671">
        <v>3</v>
      </c>
      <c r="AP671">
        <v>2</v>
      </c>
      <c r="AQ671">
        <v>3</v>
      </c>
      <c r="AR671">
        <v>3</v>
      </c>
      <c r="AS671">
        <v>3</v>
      </c>
      <c r="AT671">
        <v>4</v>
      </c>
      <c r="AU671">
        <v>3</v>
      </c>
      <c r="AV671">
        <v>3</v>
      </c>
      <c r="AW671">
        <v>8</v>
      </c>
      <c r="AX671">
        <v>5</v>
      </c>
      <c r="AY671">
        <v>10</v>
      </c>
      <c r="AZ671">
        <v>6</v>
      </c>
      <c r="BA671">
        <v>10</v>
      </c>
      <c r="BB671">
        <v>6</v>
      </c>
      <c r="BC671">
        <v>4</v>
      </c>
      <c r="BD671">
        <v>11</v>
      </c>
      <c r="BE671">
        <v>2</v>
      </c>
      <c r="BF671">
        <v>5</v>
      </c>
      <c r="BG671">
        <v>11</v>
      </c>
      <c r="BH671">
        <v>11</v>
      </c>
      <c r="BI671">
        <v>11</v>
      </c>
      <c r="BJ671">
        <v>11</v>
      </c>
      <c r="BK671">
        <v>2</v>
      </c>
      <c r="BL671">
        <v>3</v>
      </c>
      <c r="BM671">
        <v>2</v>
      </c>
      <c r="BN671">
        <v>2</v>
      </c>
      <c r="BO671">
        <v>4</v>
      </c>
      <c r="BP671">
        <v>5</v>
      </c>
      <c r="BQ671">
        <v>6</v>
      </c>
      <c r="BX671">
        <v>3</v>
      </c>
      <c r="CF671">
        <v>14</v>
      </c>
      <c r="CH671">
        <f t="shared" si="70"/>
        <v>3</v>
      </c>
      <c r="CI671" s="1">
        <f t="shared" si="71"/>
        <v>3.4444444444444446</v>
      </c>
      <c r="CJ671">
        <f t="shared" si="72"/>
        <v>3</v>
      </c>
      <c r="CK671">
        <f t="shared" si="73"/>
        <v>3</v>
      </c>
      <c r="CL671" s="1">
        <f t="shared" si="74"/>
        <v>6.4444444444444446</v>
      </c>
      <c r="CM671" s="1">
        <f t="shared" si="75"/>
        <v>19.333333333333336</v>
      </c>
      <c r="CO671" t="str">
        <f>IF(H671&gt;Tolerances!$C$5, "High Sat", "Low Sat")</f>
        <v>High Sat</v>
      </c>
      <c r="CP671" t="str">
        <f>IF(CM671&lt;Tolerances!$D$5, "High EL", "Low EL")</f>
        <v>Low EL</v>
      </c>
      <c r="CQ671" t="str">
        <f t="shared" si="76"/>
        <v>Mercenary</v>
      </c>
      <c r="CR671" t="b">
        <f>IF(AND(CM671&lt;Tolerances!$D$9,'Respondent data Original'!H382&gt;Tolerances!$C$9),"Enthusiast",IF(AND(CM671&gt;Tolerances!$D$10,'Respondent data Original'!H382&lt;Tolerances!$C$10),"Agitator"))</f>
        <v>0</v>
      </c>
    </row>
    <row r="672" spans="1:96">
      <c r="A672">
        <v>425</v>
      </c>
      <c r="B672" t="s">
        <v>70</v>
      </c>
      <c r="C672">
        <v>5</v>
      </c>
      <c r="D672">
        <v>2</v>
      </c>
      <c r="E672">
        <v>11</v>
      </c>
      <c r="F672">
        <v>2</v>
      </c>
      <c r="G672">
        <v>3</v>
      </c>
      <c r="H672">
        <v>7</v>
      </c>
      <c r="J672">
        <v>6</v>
      </c>
      <c r="L672">
        <v>6</v>
      </c>
      <c r="N672">
        <v>6</v>
      </c>
      <c r="P672">
        <v>3</v>
      </c>
      <c r="Q672">
        <v>2</v>
      </c>
      <c r="R672">
        <v>2</v>
      </c>
      <c r="S672">
        <v>2</v>
      </c>
      <c r="T672">
        <v>2</v>
      </c>
      <c r="U672">
        <v>2</v>
      </c>
      <c r="V672">
        <v>2</v>
      </c>
      <c r="W672">
        <v>2</v>
      </c>
      <c r="X672">
        <v>2</v>
      </c>
      <c r="Y672">
        <v>2</v>
      </c>
      <c r="Z672">
        <v>4</v>
      </c>
      <c r="AA672">
        <v>2</v>
      </c>
      <c r="AB672">
        <v>2</v>
      </c>
      <c r="AC672">
        <v>3</v>
      </c>
      <c r="AD672">
        <v>2</v>
      </c>
      <c r="AE672">
        <v>3</v>
      </c>
      <c r="AF672">
        <v>8</v>
      </c>
      <c r="AG672">
        <v>3</v>
      </c>
      <c r="AH672">
        <v>2</v>
      </c>
      <c r="AI672">
        <v>5</v>
      </c>
      <c r="AJ672">
        <v>4</v>
      </c>
      <c r="AK672">
        <v>4</v>
      </c>
      <c r="AL672">
        <v>3</v>
      </c>
      <c r="AM672">
        <v>4</v>
      </c>
      <c r="AN672">
        <v>4</v>
      </c>
      <c r="AO672">
        <v>3</v>
      </c>
      <c r="AP672">
        <v>4</v>
      </c>
      <c r="AQ672">
        <v>3</v>
      </c>
      <c r="AR672">
        <v>3</v>
      </c>
      <c r="AS672">
        <v>3</v>
      </c>
      <c r="AT672">
        <v>4</v>
      </c>
      <c r="AU672">
        <v>3</v>
      </c>
      <c r="AV672">
        <v>1</v>
      </c>
      <c r="AW672">
        <v>10</v>
      </c>
      <c r="AX672">
        <v>9</v>
      </c>
      <c r="AY672">
        <v>11</v>
      </c>
      <c r="AZ672">
        <v>8</v>
      </c>
      <c r="BA672">
        <v>9</v>
      </c>
      <c r="BB672">
        <v>8</v>
      </c>
      <c r="BC672">
        <v>6</v>
      </c>
      <c r="BD672">
        <v>10</v>
      </c>
      <c r="BE672">
        <v>7</v>
      </c>
      <c r="BF672">
        <v>4</v>
      </c>
      <c r="BG672">
        <v>3</v>
      </c>
      <c r="BH672">
        <v>12</v>
      </c>
      <c r="BI672">
        <v>12</v>
      </c>
      <c r="BJ672">
        <v>12</v>
      </c>
      <c r="BK672">
        <v>3</v>
      </c>
      <c r="BL672">
        <v>2</v>
      </c>
      <c r="BM672">
        <v>1</v>
      </c>
      <c r="BO672">
        <v>5</v>
      </c>
      <c r="BP672">
        <v>4</v>
      </c>
      <c r="BQ672">
        <v>3</v>
      </c>
      <c r="BR672">
        <v>6</v>
      </c>
      <c r="BS672">
        <v>2</v>
      </c>
      <c r="BX672">
        <v>2</v>
      </c>
      <c r="CF672">
        <v>15</v>
      </c>
      <c r="CH672">
        <f t="shared" si="70"/>
        <v>2</v>
      </c>
      <c r="CI672" s="1">
        <f t="shared" si="71"/>
        <v>4.333333333333333</v>
      </c>
      <c r="CJ672">
        <f t="shared" si="72"/>
        <v>2</v>
      </c>
      <c r="CK672">
        <f t="shared" si="73"/>
        <v>4</v>
      </c>
      <c r="CL672" s="1">
        <f t="shared" si="74"/>
        <v>8.3333333333333321</v>
      </c>
      <c r="CM672" s="1">
        <f t="shared" si="75"/>
        <v>16.666666666666664</v>
      </c>
      <c r="CO672" t="str">
        <f>IF(H672&gt;Tolerances!$C$5, "High Sat", "Low Sat")</f>
        <v>Low Sat</v>
      </c>
      <c r="CP672" t="str">
        <f>IF(CM672&lt;Tolerances!$D$5, "High EL", "Low EL")</f>
        <v>Low EL</v>
      </c>
      <c r="CQ672" t="str">
        <f t="shared" si="76"/>
        <v>Defector</v>
      </c>
      <c r="CR672" t="b">
        <f>IF(AND(CM672&lt;Tolerances!$D$9,'Respondent data Original'!H384&gt;Tolerances!$C$9),"Enthusiast",IF(AND(CM672&gt;Tolerances!$D$10,'Respondent data Original'!H384&lt;Tolerances!$C$10),"Agitator"))</f>
        <v>0</v>
      </c>
    </row>
    <row r="673" spans="1:96">
      <c r="A673">
        <v>426</v>
      </c>
      <c r="B673" t="s">
        <v>70</v>
      </c>
      <c r="C673">
        <v>4</v>
      </c>
      <c r="D673">
        <v>1</v>
      </c>
      <c r="E673">
        <v>11</v>
      </c>
      <c r="F673">
        <v>2</v>
      </c>
      <c r="G673">
        <v>3</v>
      </c>
      <c r="H673">
        <v>6</v>
      </c>
      <c r="J673">
        <v>6</v>
      </c>
      <c r="L673">
        <v>6</v>
      </c>
      <c r="N673">
        <v>6</v>
      </c>
      <c r="P673">
        <v>6</v>
      </c>
      <c r="Q673">
        <v>1</v>
      </c>
      <c r="S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3</v>
      </c>
      <c r="AA673">
        <v>2</v>
      </c>
      <c r="AB673">
        <v>2</v>
      </c>
      <c r="AD673">
        <v>1</v>
      </c>
      <c r="AE673">
        <v>2</v>
      </c>
      <c r="AF673">
        <v>1</v>
      </c>
      <c r="AG673">
        <v>4</v>
      </c>
      <c r="AI673">
        <v>3</v>
      </c>
      <c r="AJ673">
        <v>4</v>
      </c>
      <c r="AK673">
        <v>4</v>
      </c>
      <c r="AL673">
        <v>4</v>
      </c>
      <c r="AM673">
        <v>3</v>
      </c>
      <c r="AN673">
        <v>3</v>
      </c>
      <c r="AO673">
        <v>3</v>
      </c>
      <c r="AP673">
        <v>4</v>
      </c>
      <c r="AQ673">
        <v>4</v>
      </c>
      <c r="AR673">
        <v>4</v>
      </c>
      <c r="AS673">
        <v>4</v>
      </c>
      <c r="AT673">
        <v>4</v>
      </c>
      <c r="AU673">
        <v>4</v>
      </c>
      <c r="AV673">
        <v>1</v>
      </c>
      <c r="AW673">
        <v>6</v>
      </c>
      <c r="AX673">
        <v>11</v>
      </c>
      <c r="AY673">
        <v>11</v>
      </c>
      <c r="AZ673">
        <v>11</v>
      </c>
      <c r="BA673">
        <v>11</v>
      </c>
      <c r="BB673">
        <v>6</v>
      </c>
      <c r="BC673">
        <v>1</v>
      </c>
      <c r="BD673">
        <v>11</v>
      </c>
      <c r="BE673">
        <v>1</v>
      </c>
      <c r="BF673">
        <v>11</v>
      </c>
      <c r="BG673">
        <v>6</v>
      </c>
      <c r="BH673">
        <v>11</v>
      </c>
      <c r="BI673">
        <v>11</v>
      </c>
      <c r="BJ673">
        <v>11</v>
      </c>
      <c r="BK673">
        <v>3</v>
      </c>
      <c r="BL673">
        <v>2</v>
      </c>
      <c r="BM673">
        <v>1</v>
      </c>
      <c r="BN673">
        <v>1</v>
      </c>
      <c r="BO673">
        <v>6</v>
      </c>
      <c r="BX673">
        <v>2</v>
      </c>
      <c r="CF673">
        <v>17</v>
      </c>
      <c r="CH673">
        <f t="shared" si="70"/>
        <v>2</v>
      </c>
      <c r="CI673" s="1">
        <f t="shared" si="71"/>
        <v>3.8333333333333335</v>
      </c>
      <c r="CJ673">
        <f t="shared" si="72"/>
        <v>2</v>
      </c>
      <c r="CK673">
        <f t="shared" si="73"/>
        <v>4</v>
      </c>
      <c r="CL673" s="1">
        <f t="shared" si="74"/>
        <v>7.8333333333333339</v>
      </c>
      <c r="CM673" s="1">
        <f t="shared" si="75"/>
        <v>15.666666666666668</v>
      </c>
      <c r="CO673" t="str">
        <f>IF(H673&gt;Tolerances!$C$5, "High Sat", "Low Sat")</f>
        <v>Low Sat</v>
      </c>
      <c r="CP673" t="str">
        <f>IF(CM673&lt;Tolerances!$D$5, "High EL", "Low EL")</f>
        <v>Low EL</v>
      </c>
      <c r="CQ673" t="str">
        <f t="shared" si="76"/>
        <v>Defector</v>
      </c>
      <c r="CR673" t="b">
        <f>IF(AND(CM673&lt;Tolerances!$D$9,'Respondent data Original'!H385&gt;Tolerances!$C$9),"Enthusiast",IF(AND(CM673&gt;Tolerances!$D$10,'Respondent data Original'!H385&lt;Tolerances!$C$10),"Agitator"))</f>
        <v>0</v>
      </c>
    </row>
    <row r="674" spans="1:96">
      <c r="A674">
        <v>428</v>
      </c>
      <c r="B674" t="s">
        <v>70</v>
      </c>
      <c r="C674">
        <v>4</v>
      </c>
      <c r="D674">
        <v>1</v>
      </c>
      <c r="E674">
        <v>11</v>
      </c>
      <c r="F674">
        <v>2</v>
      </c>
      <c r="G674">
        <v>2</v>
      </c>
      <c r="H674">
        <v>10</v>
      </c>
      <c r="J674">
        <v>8</v>
      </c>
      <c r="L674">
        <v>8</v>
      </c>
      <c r="N674">
        <v>8</v>
      </c>
      <c r="P674">
        <v>6</v>
      </c>
      <c r="Q674">
        <v>1</v>
      </c>
      <c r="R674">
        <v>4</v>
      </c>
      <c r="S674">
        <v>1</v>
      </c>
      <c r="T674">
        <v>4</v>
      </c>
      <c r="U674">
        <v>3</v>
      </c>
      <c r="V674">
        <v>4</v>
      </c>
      <c r="W674">
        <v>4</v>
      </c>
      <c r="X674">
        <v>2</v>
      </c>
      <c r="Y674">
        <v>4</v>
      </c>
      <c r="Z674">
        <v>4</v>
      </c>
      <c r="AA674">
        <v>5</v>
      </c>
      <c r="AB674">
        <v>3</v>
      </c>
      <c r="AC674">
        <v>4</v>
      </c>
      <c r="AD674">
        <v>2</v>
      </c>
      <c r="AE674">
        <v>2</v>
      </c>
      <c r="AF674">
        <v>5</v>
      </c>
      <c r="AG674">
        <v>3</v>
      </c>
      <c r="AH674">
        <v>4</v>
      </c>
      <c r="AI674">
        <v>3</v>
      </c>
      <c r="AJ674">
        <v>4</v>
      </c>
      <c r="AL674">
        <v>2</v>
      </c>
      <c r="AM674">
        <v>4</v>
      </c>
      <c r="AN674">
        <v>2</v>
      </c>
      <c r="AO674">
        <v>4</v>
      </c>
      <c r="AP674">
        <v>4</v>
      </c>
      <c r="AQ674">
        <v>3</v>
      </c>
      <c r="AR674">
        <v>4</v>
      </c>
      <c r="AS674">
        <v>2</v>
      </c>
      <c r="AT674">
        <v>3</v>
      </c>
      <c r="AU674">
        <v>4</v>
      </c>
      <c r="AV674">
        <v>1</v>
      </c>
      <c r="AW674">
        <v>9</v>
      </c>
      <c r="AX674">
        <v>6</v>
      </c>
      <c r="AY674">
        <v>9</v>
      </c>
      <c r="AZ674">
        <v>8</v>
      </c>
      <c r="BA674">
        <v>9</v>
      </c>
      <c r="BB674">
        <v>6</v>
      </c>
      <c r="BC674">
        <v>3</v>
      </c>
      <c r="BD674">
        <v>3</v>
      </c>
      <c r="BE674">
        <v>6</v>
      </c>
      <c r="BF674">
        <v>12</v>
      </c>
      <c r="BG674">
        <v>12</v>
      </c>
      <c r="BH674">
        <v>12</v>
      </c>
      <c r="BI674">
        <v>12</v>
      </c>
      <c r="BJ674">
        <v>12</v>
      </c>
      <c r="BK674">
        <v>1</v>
      </c>
      <c r="BL674">
        <v>5</v>
      </c>
      <c r="BM674">
        <v>3</v>
      </c>
      <c r="BN674">
        <v>3</v>
      </c>
      <c r="BO674">
        <v>10</v>
      </c>
      <c r="BX674">
        <v>1</v>
      </c>
      <c r="BY674">
        <v>3</v>
      </c>
      <c r="CF674">
        <v>11</v>
      </c>
      <c r="CH674">
        <f t="shared" si="70"/>
        <v>1</v>
      </c>
      <c r="CI674" s="1">
        <f t="shared" si="71"/>
        <v>3.2777777777777777</v>
      </c>
      <c r="CJ674">
        <f t="shared" si="72"/>
        <v>5</v>
      </c>
      <c r="CK674">
        <f t="shared" si="73"/>
        <v>1</v>
      </c>
      <c r="CL674" s="1">
        <f t="shared" si="74"/>
        <v>4.2777777777777777</v>
      </c>
      <c r="CM674" s="1">
        <f t="shared" si="75"/>
        <v>4.2777777777777777</v>
      </c>
      <c r="CO674" t="str">
        <f>IF(H674&gt;Tolerances!$C$5, "High Sat", "Low Sat")</f>
        <v>High Sat</v>
      </c>
      <c r="CP674" t="str">
        <f>IF(CM674&lt;Tolerances!$D$5, "High EL", "Low EL")</f>
        <v>High EL</v>
      </c>
      <c r="CQ674" t="str">
        <f t="shared" si="76"/>
        <v>Loyalist</v>
      </c>
      <c r="CR674" t="b">
        <f>IF(AND(CM674&lt;Tolerances!$D$9,'Respondent data Original'!H387&gt;Tolerances!$C$9),"Enthusiast",IF(AND(CM674&gt;Tolerances!$D$10,'Respondent data Original'!H387&lt;Tolerances!$C$10),"Agitator"))</f>
        <v>0</v>
      </c>
    </row>
    <row r="675" spans="1:96">
      <c r="A675">
        <v>431</v>
      </c>
      <c r="B675" t="s">
        <v>70</v>
      </c>
      <c r="C675">
        <v>4</v>
      </c>
      <c r="D675">
        <v>1</v>
      </c>
      <c r="E675">
        <v>11</v>
      </c>
      <c r="F675">
        <v>1</v>
      </c>
      <c r="G675">
        <v>2</v>
      </c>
      <c r="H675">
        <v>9</v>
      </c>
      <c r="J675">
        <v>6</v>
      </c>
      <c r="L675">
        <v>8</v>
      </c>
      <c r="N675">
        <v>9</v>
      </c>
      <c r="P675">
        <v>6</v>
      </c>
      <c r="AF675">
        <v>1</v>
      </c>
      <c r="AG675">
        <v>2</v>
      </c>
      <c r="AI675">
        <v>2</v>
      </c>
      <c r="AL675">
        <v>2</v>
      </c>
      <c r="AN675">
        <v>2</v>
      </c>
      <c r="AO675">
        <v>2</v>
      </c>
      <c r="AP675">
        <v>2</v>
      </c>
      <c r="AQ675">
        <v>3</v>
      </c>
      <c r="AR675">
        <v>3</v>
      </c>
      <c r="AS675">
        <v>3</v>
      </c>
      <c r="AU675">
        <v>3</v>
      </c>
      <c r="AV675">
        <v>1</v>
      </c>
      <c r="AW675">
        <v>7</v>
      </c>
      <c r="AX675">
        <v>5</v>
      </c>
      <c r="AY675">
        <v>8</v>
      </c>
      <c r="AZ675">
        <v>1</v>
      </c>
      <c r="BA675">
        <v>9</v>
      </c>
      <c r="BB675">
        <v>5</v>
      </c>
      <c r="BC675">
        <v>1</v>
      </c>
      <c r="BD675">
        <v>11</v>
      </c>
      <c r="BE675">
        <v>1</v>
      </c>
      <c r="BF675">
        <v>12</v>
      </c>
      <c r="BG675">
        <v>12</v>
      </c>
      <c r="BH675">
        <v>4</v>
      </c>
      <c r="BI675">
        <v>4</v>
      </c>
      <c r="BJ675">
        <v>12</v>
      </c>
      <c r="BK675">
        <v>2</v>
      </c>
      <c r="BL675">
        <v>4</v>
      </c>
      <c r="BM675">
        <v>2</v>
      </c>
      <c r="BN675">
        <v>2</v>
      </c>
      <c r="BO675">
        <v>10</v>
      </c>
      <c r="BX675">
        <v>1</v>
      </c>
      <c r="BY675">
        <v>6</v>
      </c>
      <c r="CF675">
        <v>13</v>
      </c>
      <c r="CH675">
        <f t="shared" si="70"/>
        <v>1</v>
      </c>
      <c r="CI675" s="1">
        <f t="shared" si="71"/>
        <v>2.6666666666666665</v>
      </c>
      <c r="CJ675">
        <f t="shared" si="72"/>
        <v>4</v>
      </c>
      <c r="CK675">
        <f t="shared" si="73"/>
        <v>2</v>
      </c>
      <c r="CL675" s="1">
        <f t="shared" si="74"/>
        <v>4.6666666666666661</v>
      </c>
      <c r="CM675" s="1">
        <f t="shared" si="75"/>
        <v>4.6666666666666661</v>
      </c>
      <c r="CO675" t="str">
        <f>IF(H675&gt;Tolerances!$C$5, "High Sat", "Low Sat")</f>
        <v>High Sat</v>
      </c>
      <c r="CP675" t="str">
        <f>IF(CM675&lt;Tolerances!$D$5, "High EL", "Low EL")</f>
        <v>High EL</v>
      </c>
      <c r="CQ675" t="str">
        <f t="shared" si="76"/>
        <v>Loyalist</v>
      </c>
      <c r="CR675" t="str">
        <f>IF(AND(CM675&lt;Tolerances!$D$9,'Respondent data Original'!H390&gt;Tolerances!$C$9),"Enthusiast",IF(AND(CM675&gt;Tolerances!$D$10,'Respondent data Original'!H390&lt;Tolerances!$C$10),"Agitator"))</f>
        <v>Enthusiast</v>
      </c>
    </row>
    <row r="676" spans="1:96">
      <c r="A676">
        <v>434</v>
      </c>
      <c r="B676" t="s">
        <v>70</v>
      </c>
      <c r="C676">
        <v>2</v>
      </c>
      <c r="D676">
        <v>1</v>
      </c>
      <c r="E676">
        <v>11</v>
      </c>
      <c r="F676">
        <v>2</v>
      </c>
      <c r="G676">
        <v>4</v>
      </c>
      <c r="H676">
        <v>8</v>
      </c>
      <c r="J676">
        <v>6</v>
      </c>
      <c r="L676">
        <v>5</v>
      </c>
      <c r="N676">
        <v>7</v>
      </c>
      <c r="P676">
        <v>3</v>
      </c>
      <c r="Q676">
        <v>1</v>
      </c>
      <c r="R676">
        <v>1</v>
      </c>
      <c r="S676">
        <v>1</v>
      </c>
      <c r="T676">
        <v>2</v>
      </c>
      <c r="U676">
        <v>1</v>
      </c>
      <c r="V676">
        <v>2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7</v>
      </c>
      <c r="AG676">
        <v>2</v>
      </c>
      <c r="AH676">
        <v>1</v>
      </c>
      <c r="AI676">
        <v>4</v>
      </c>
      <c r="AJ676">
        <v>1</v>
      </c>
      <c r="AK676">
        <v>3</v>
      </c>
      <c r="AL676">
        <v>2</v>
      </c>
      <c r="AM676">
        <v>4</v>
      </c>
      <c r="AN676">
        <v>5</v>
      </c>
      <c r="AO676">
        <v>2</v>
      </c>
      <c r="AP676">
        <v>2</v>
      </c>
      <c r="AQ676">
        <v>3</v>
      </c>
      <c r="AR676">
        <v>3</v>
      </c>
      <c r="AS676">
        <v>2</v>
      </c>
      <c r="AT676">
        <v>2</v>
      </c>
      <c r="AU676">
        <v>2</v>
      </c>
      <c r="AV676">
        <v>2</v>
      </c>
      <c r="AW676">
        <v>11</v>
      </c>
      <c r="AX676">
        <v>11</v>
      </c>
      <c r="AY676">
        <v>10</v>
      </c>
      <c r="AZ676">
        <v>6</v>
      </c>
      <c r="BA676">
        <v>8</v>
      </c>
      <c r="BB676">
        <v>3</v>
      </c>
      <c r="BC676">
        <v>11</v>
      </c>
      <c r="BD676">
        <v>11</v>
      </c>
      <c r="BE676">
        <v>4</v>
      </c>
      <c r="BF676">
        <v>3</v>
      </c>
      <c r="BG676">
        <v>12</v>
      </c>
      <c r="BH676">
        <v>12</v>
      </c>
      <c r="BI676">
        <v>3</v>
      </c>
      <c r="BJ676">
        <v>6</v>
      </c>
      <c r="BK676">
        <v>3</v>
      </c>
      <c r="BL676">
        <v>2</v>
      </c>
      <c r="BM676">
        <v>1</v>
      </c>
      <c r="BO676">
        <v>5</v>
      </c>
      <c r="BP676">
        <v>4</v>
      </c>
      <c r="BQ676">
        <v>2</v>
      </c>
      <c r="BX676">
        <v>2</v>
      </c>
      <c r="CF676">
        <v>17</v>
      </c>
      <c r="CH676">
        <f t="shared" si="70"/>
        <v>2</v>
      </c>
      <c r="CI676" s="1">
        <f t="shared" si="71"/>
        <v>4.166666666666667</v>
      </c>
      <c r="CJ676">
        <f t="shared" si="72"/>
        <v>2</v>
      </c>
      <c r="CK676">
        <f t="shared" si="73"/>
        <v>4</v>
      </c>
      <c r="CL676" s="1">
        <f t="shared" si="74"/>
        <v>8.1666666666666679</v>
      </c>
      <c r="CM676" s="1">
        <f t="shared" si="75"/>
        <v>16.333333333333336</v>
      </c>
      <c r="CO676" t="str">
        <f>IF(H676&gt;Tolerances!$C$5, "High Sat", "Low Sat")</f>
        <v>High Sat</v>
      </c>
      <c r="CP676" t="str">
        <f>IF(CM676&lt;Tolerances!$D$5, "High EL", "Low EL")</f>
        <v>Low EL</v>
      </c>
      <c r="CQ676" t="str">
        <f t="shared" si="76"/>
        <v>Mercenary</v>
      </c>
      <c r="CR676" t="b">
        <f>IF(AND(CM676&lt;Tolerances!$D$9,'Respondent data Original'!H393&gt;Tolerances!$C$9),"Enthusiast",IF(AND(CM676&gt;Tolerances!$D$10,'Respondent data Original'!H393&lt;Tolerances!$C$10),"Agitator"))</f>
        <v>0</v>
      </c>
    </row>
    <row r="677" spans="1:96">
      <c r="A677">
        <v>435</v>
      </c>
      <c r="B677" t="s">
        <v>70</v>
      </c>
      <c r="C677">
        <v>3</v>
      </c>
      <c r="D677">
        <v>2</v>
      </c>
      <c r="E677">
        <v>11</v>
      </c>
      <c r="F677">
        <v>1</v>
      </c>
      <c r="G677">
        <v>2</v>
      </c>
      <c r="H677">
        <v>11</v>
      </c>
      <c r="J677">
        <v>11</v>
      </c>
      <c r="L677">
        <v>11</v>
      </c>
      <c r="N677">
        <v>11</v>
      </c>
      <c r="P677">
        <v>3</v>
      </c>
      <c r="Q677">
        <v>2</v>
      </c>
      <c r="R677">
        <v>3</v>
      </c>
      <c r="S677">
        <v>2</v>
      </c>
      <c r="T677">
        <v>2</v>
      </c>
      <c r="U677">
        <v>2</v>
      </c>
      <c r="V677">
        <v>2</v>
      </c>
      <c r="W677">
        <v>2</v>
      </c>
      <c r="X677">
        <v>2</v>
      </c>
      <c r="Y677">
        <v>2</v>
      </c>
      <c r="Z677">
        <v>2</v>
      </c>
      <c r="AA677">
        <v>2</v>
      </c>
      <c r="AB677">
        <v>2</v>
      </c>
      <c r="AC677">
        <v>2</v>
      </c>
      <c r="AD677">
        <v>2</v>
      </c>
      <c r="AE677">
        <v>2</v>
      </c>
      <c r="AF677">
        <v>6</v>
      </c>
      <c r="AG677">
        <v>2</v>
      </c>
      <c r="AH677">
        <v>4</v>
      </c>
      <c r="AI677">
        <v>2</v>
      </c>
      <c r="AJ677">
        <v>2</v>
      </c>
      <c r="AK677">
        <v>2</v>
      </c>
      <c r="AL677">
        <v>2</v>
      </c>
      <c r="AM677">
        <v>2</v>
      </c>
      <c r="AN677">
        <v>2</v>
      </c>
      <c r="AO677">
        <v>2</v>
      </c>
      <c r="AP677">
        <v>2</v>
      </c>
      <c r="AQ677">
        <v>2</v>
      </c>
      <c r="AR677">
        <v>2</v>
      </c>
      <c r="AS677">
        <v>2</v>
      </c>
      <c r="AT677">
        <v>2</v>
      </c>
      <c r="AU677">
        <v>2</v>
      </c>
      <c r="AV677">
        <v>1</v>
      </c>
      <c r="AW677">
        <v>6</v>
      </c>
      <c r="AX677">
        <v>7</v>
      </c>
      <c r="AY677">
        <v>6</v>
      </c>
      <c r="AZ677">
        <v>8</v>
      </c>
      <c r="BA677">
        <v>6</v>
      </c>
      <c r="BB677">
        <v>7</v>
      </c>
      <c r="BC677">
        <v>6</v>
      </c>
      <c r="BD677">
        <v>7</v>
      </c>
      <c r="BE677">
        <v>5</v>
      </c>
      <c r="BF677">
        <v>5</v>
      </c>
      <c r="BG677">
        <v>5</v>
      </c>
      <c r="BH677">
        <v>12</v>
      </c>
      <c r="BI677">
        <v>12</v>
      </c>
      <c r="BJ677">
        <v>12</v>
      </c>
      <c r="BK677">
        <v>2</v>
      </c>
      <c r="BL677">
        <v>5</v>
      </c>
      <c r="BM677">
        <v>5</v>
      </c>
      <c r="BN677">
        <v>5</v>
      </c>
      <c r="BO677">
        <v>10</v>
      </c>
      <c r="BX677">
        <v>1</v>
      </c>
      <c r="BY677">
        <v>6</v>
      </c>
      <c r="CF677">
        <v>15</v>
      </c>
      <c r="CH677">
        <f t="shared" si="70"/>
        <v>1</v>
      </c>
      <c r="CI677" s="1">
        <f t="shared" si="71"/>
        <v>3.2222222222222223</v>
      </c>
      <c r="CJ677">
        <f t="shared" si="72"/>
        <v>5</v>
      </c>
      <c r="CK677">
        <f t="shared" si="73"/>
        <v>1</v>
      </c>
      <c r="CL677" s="1">
        <f t="shared" si="74"/>
        <v>4.2222222222222223</v>
      </c>
      <c r="CM677" s="1">
        <f t="shared" si="75"/>
        <v>4.2222222222222223</v>
      </c>
      <c r="CO677" t="str">
        <f>IF(H677&gt;Tolerances!$C$5, "High Sat", "Low Sat")</f>
        <v>High Sat</v>
      </c>
      <c r="CP677" t="str">
        <f>IF(CM677&lt;Tolerances!$D$5, "High EL", "Low EL")</f>
        <v>High EL</v>
      </c>
      <c r="CQ677" t="str">
        <f t="shared" si="76"/>
        <v>Loyalist</v>
      </c>
      <c r="CR677" t="b">
        <f>IF(AND(CM677&lt;Tolerances!$D$9,'Respondent data Original'!H394&gt;Tolerances!$C$9),"Enthusiast",IF(AND(CM677&gt;Tolerances!$D$10,'Respondent data Original'!H394&lt;Tolerances!$C$10),"Agitator"))</f>
        <v>0</v>
      </c>
    </row>
    <row r="678" spans="1:96">
      <c r="A678">
        <v>438</v>
      </c>
      <c r="B678" t="s">
        <v>70</v>
      </c>
      <c r="C678">
        <v>3</v>
      </c>
      <c r="D678">
        <v>1</v>
      </c>
      <c r="E678">
        <v>11</v>
      </c>
      <c r="F678">
        <v>2</v>
      </c>
      <c r="G678">
        <v>5</v>
      </c>
      <c r="H678">
        <v>11</v>
      </c>
      <c r="J678">
        <v>11</v>
      </c>
      <c r="L678">
        <v>11</v>
      </c>
      <c r="N678">
        <v>10</v>
      </c>
      <c r="P678">
        <v>6</v>
      </c>
      <c r="Q678">
        <v>3</v>
      </c>
      <c r="R678">
        <v>3</v>
      </c>
      <c r="S678">
        <v>1</v>
      </c>
      <c r="T678">
        <v>3</v>
      </c>
      <c r="U678">
        <v>3</v>
      </c>
      <c r="V678">
        <v>1</v>
      </c>
      <c r="W678">
        <v>2</v>
      </c>
      <c r="X678">
        <v>1</v>
      </c>
      <c r="Y678">
        <v>3</v>
      </c>
      <c r="Z678">
        <v>3</v>
      </c>
      <c r="AA678">
        <v>1</v>
      </c>
      <c r="AB678">
        <v>1</v>
      </c>
      <c r="AC678">
        <v>1</v>
      </c>
      <c r="AD678">
        <v>3</v>
      </c>
      <c r="AE678">
        <v>3</v>
      </c>
      <c r="AF678">
        <v>1</v>
      </c>
      <c r="AG678">
        <v>1</v>
      </c>
      <c r="AH678">
        <v>2</v>
      </c>
      <c r="AI678">
        <v>1</v>
      </c>
      <c r="AJ678">
        <v>2</v>
      </c>
      <c r="AK678">
        <v>2</v>
      </c>
      <c r="AL678">
        <v>1</v>
      </c>
      <c r="AM678">
        <v>1</v>
      </c>
      <c r="AN678">
        <v>1</v>
      </c>
      <c r="AO678">
        <v>2</v>
      </c>
      <c r="AP678">
        <v>2</v>
      </c>
      <c r="AQ678">
        <v>1</v>
      </c>
      <c r="AR678">
        <v>1</v>
      </c>
      <c r="AS678">
        <v>2</v>
      </c>
      <c r="AT678">
        <v>2</v>
      </c>
      <c r="AU678">
        <v>1</v>
      </c>
      <c r="AV678">
        <v>1</v>
      </c>
      <c r="AW678">
        <v>1</v>
      </c>
      <c r="AX678">
        <v>6</v>
      </c>
      <c r="AY678">
        <v>6</v>
      </c>
      <c r="AZ678">
        <v>5</v>
      </c>
      <c r="BA678">
        <v>6</v>
      </c>
      <c r="BB678">
        <v>1</v>
      </c>
      <c r="BC678">
        <v>1</v>
      </c>
      <c r="BD678">
        <v>9</v>
      </c>
      <c r="BE678">
        <v>1</v>
      </c>
      <c r="BF678">
        <v>1</v>
      </c>
      <c r="BG678">
        <v>12</v>
      </c>
      <c r="BH678">
        <v>3</v>
      </c>
      <c r="BI678">
        <v>12</v>
      </c>
      <c r="BJ678">
        <v>12</v>
      </c>
      <c r="BK678">
        <v>1</v>
      </c>
      <c r="BL678">
        <v>4</v>
      </c>
      <c r="BM678">
        <v>3</v>
      </c>
      <c r="BN678">
        <v>2</v>
      </c>
      <c r="BO678">
        <v>10</v>
      </c>
      <c r="BX678">
        <v>1</v>
      </c>
      <c r="BY678">
        <v>1</v>
      </c>
      <c r="BZ678">
        <v>5</v>
      </c>
      <c r="CA678">
        <v>4</v>
      </c>
      <c r="CB678">
        <v>6</v>
      </c>
      <c r="CF678">
        <v>18</v>
      </c>
      <c r="CH678">
        <f t="shared" si="70"/>
        <v>1</v>
      </c>
      <c r="CI678" s="1">
        <f t="shared" si="71"/>
        <v>2</v>
      </c>
      <c r="CJ678">
        <f t="shared" si="72"/>
        <v>4</v>
      </c>
      <c r="CK678">
        <f t="shared" si="73"/>
        <v>2</v>
      </c>
      <c r="CL678" s="1">
        <f t="shared" si="74"/>
        <v>4</v>
      </c>
      <c r="CM678" s="1">
        <f t="shared" si="75"/>
        <v>4</v>
      </c>
      <c r="CO678" t="str">
        <f>IF(H678&gt;Tolerances!$C$5, "High Sat", "Low Sat")</f>
        <v>High Sat</v>
      </c>
      <c r="CP678" t="str">
        <f>IF(CM678&lt;Tolerances!$D$5, "High EL", "Low EL")</f>
        <v>High EL</v>
      </c>
      <c r="CQ678" t="str">
        <f t="shared" si="76"/>
        <v>Loyalist</v>
      </c>
      <c r="CR678" t="b">
        <f>IF(AND(CM678&lt;Tolerances!$D$9,'Respondent data Original'!H397&gt;Tolerances!$C$9),"Enthusiast",IF(AND(CM678&gt;Tolerances!$D$10,'Respondent data Original'!H397&lt;Tolerances!$C$10),"Agitator"))</f>
        <v>0</v>
      </c>
    </row>
    <row r="679" spans="1:96">
      <c r="A679">
        <v>441</v>
      </c>
      <c r="B679" t="s">
        <v>70</v>
      </c>
      <c r="C679">
        <v>2</v>
      </c>
      <c r="D679">
        <v>2</v>
      </c>
      <c r="E679">
        <v>11</v>
      </c>
      <c r="F679">
        <v>1</v>
      </c>
      <c r="G679">
        <v>4</v>
      </c>
      <c r="H679">
        <v>4</v>
      </c>
      <c r="J679">
        <v>6</v>
      </c>
      <c r="L679">
        <v>3</v>
      </c>
      <c r="N679">
        <v>10</v>
      </c>
      <c r="P679">
        <v>1</v>
      </c>
      <c r="Q679">
        <v>1</v>
      </c>
      <c r="S679">
        <v>1</v>
      </c>
      <c r="U679">
        <v>1</v>
      </c>
      <c r="V679">
        <v>1</v>
      </c>
      <c r="W679">
        <v>2</v>
      </c>
      <c r="X679">
        <v>1</v>
      </c>
      <c r="Y679">
        <v>1</v>
      </c>
      <c r="Z679">
        <v>2</v>
      </c>
      <c r="AA679">
        <v>2</v>
      </c>
      <c r="AB679">
        <v>1</v>
      </c>
      <c r="AC679">
        <v>1</v>
      </c>
      <c r="AD679">
        <v>4</v>
      </c>
      <c r="AE679">
        <v>2</v>
      </c>
      <c r="AF679">
        <v>1</v>
      </c>
      <c r="AG679">
        <v>2</v>
      </c>
      <c r="AI679">
        <v>5</v>
      </c>
      <c r="AK679">
        <v>5</v>
      </c>
      <c r="AL679">
        <v>3</v>
      </c>
      <c r="AM679">
        <v>3</v>
      </c>
      <c r="AN679">
        <v>5</v>
      </c>
      <c r="AO679">
        <v>3</v>
      </c>
      <c r="AP679">
        <v>5</v>
      </c>
      <c r="AQ679">
        <v>4</v>
      </c>
      <c r="AR679">
        <v>5</v>
      </c>
      <c r="AS679">
        <v>4</v>
      </c>
      <c r="AT679">
        <v>5</v>
      </c>
      <c r="AU679">
        <v>4</v>
      </c>
      <c r="AV679">
        <v>1</v>
      </c>
      <c r="AW679">
        <v>9</v>
      </c>
      <c r="AX679">
        <v>10</v>
      </c>
      <c r="AY679">
        <v>6</v>
      </c>
      <c r="AZ679">
        <v>10</v>
      </c>
      <c r="BA679">
        <v>8</v>
      </c>
      <c r="BB679">
        <v>1</v>
      </c>
      <c r="BC679">
        <v>10</v>
      </c>
      <c r="BD679">
        <v>11</v>
      </c>
      <c r="BE679">
        <v>7</v>
      </c>
      <c r="BF679">
        <v>2</v>
      </c>
      <c r="BG679">
        <v>12</v>
      </c>
      <c r="BH679">
        <v>11</v>
      </c>
      <c r="BI679">
        <v>12</v>
      </c>
      <c r="BJ679">
        <v>12</v>
      </c>
      <c r="BK679">
        <v>4</v>
      </c>
      <c r="BL679">
        <v>5</v>
      </c>
      <c r="BM679">
        <v>3</v>
      </c>
      <c r="BN679">
        <v>4</v>
      </c>
      <c r="BO679">
        <v>7</v>
      </c>
      <c r="BP679">
        <v>5</v>
      </c>
      <c r="BQ679">
        <v>3</v>
      </c>
      <c r="BR679">
        <v>6</v>
      </c>
      <c r="BS679">
        <v>4</v>
      </c>
      <c r="BX679">
        <v>3</v>
      </c>
      <c r="CF679">
        <v>21</v>
      </c>
      <c r="CH679">
        <f t="shared" si="70"/>
        <v>3</v>
      </c>
      <c r="CI679" s="1">
        <f t="shared" si="71"/>
        <v>4</v>
      </c>
      <c r="CJ679">
        <f t="shared" si="72"/>
        <v>5</v>
      </c>
      <c r="CK679">
        <f t="shared" si="73"/>
        <v>1</v>
      </c>
      <c r="CL679" s="1">
        <f t="shared" si="74"/>
        <v>5</v>
      </c>
      <c r="CM679" s="1">
        <f t="shared" si="75"/>
        <v>15</v>
      </c>
      <c r="CO679" t="str">
        <f>IF(H679&gt;Tolerances!$C$5, "High Sat", "Low Sat")</f>
        <v>Low Sat</v>
      </c>
      <c r="CP679" t="str">
        <f>IF(CM679&lt;Tolerances!$D$5, "High EL", "Low EL")</f>
        <v>Low EL</v>
      </c>
      <c r="CQ679" t="str">
        <f t="shared" si="76"/>
        <v>Defector</v>
      </c>
      <c r="CR679" t="b">
        <f>IF(AND(CM679&lt;Tolerances!$D$9,'Respondent data Original'!H400&gt;Tolerances!$C$9),"Enthusiast",IF(AND(CM679&gt;Tolerances!$D$10,'Respondent data Original'!H400&lt;Tolerances!$C$10),"Agitator"))</f>
        <v>0</v>
      </c>
    </row>
    <row r="680" spans="1:96">
      <c r="A680">
        <v>454</v>
      </c>
      <c r="B680" t="s">
        <v>70</v>
      </c>
      <c r="C680">
        <v>4</v>
      </c>
      <c r="D680">
        <v>2</v>
      </c>
      <c r="E680">
        <v>11</v>
      </c>
      <c r="F680">
        <v>1</v>
      </c>
      <c r="G680">
        <v>1</v>
      </c>
      <c r="H680">
        <v>11</v>
      </c>
      <c r="J680">
        <v>11</v>
      </c>
      <c r="L680">
        <v>11</v>
      </c>
      <c r="N680">
        <v>10</v>
      </c>
      <c r="P680">
        <v>5</v>
      </c>
      <c r="Q680">
        <v>1</v>
      </c>
      <c r="S680">
        <v>1</v>
      </c>
      <c r="T680">
        <v>2</v>
      </c>
      <c r="V680">
        <v>1</v>
      </c>
      <c r="W680">
        <v>2</v>
      </c>
      <c r="X680">
        <v>1</v>
      </c>
      <c r="Y680">
        <v>2</v>
      </c>
      <c r="Z680">
        <v>1</v>
      </c>
      <c r="AA680">
        <v>1</v>
      </c>
      <c r="AB680">
        <v>2</v>
      </c>
      <c r="AC680">
        <v>2</v>
      </c>
      <c r="AD680">
        <v>3</v>
      </c>
      <c r="AE680">
        <v>2</v>
      </c>
      <c r="AF680">
        <v>7</v>
      </c>
      <c r="AG680">
        <v>1</v>
      </c>
      <c r="AI680">
        <v>1</v>
      </c>
      <c r="AJ680">
        <v>2</v>
      </c>
      <c r="AL680">
        <v>1</v>
      </c>
      <c r="AM680">
        <v>1</v>
      </c>
      <c r="AN680">
        <v>2</v>
      </c>
      <c r="AO680">
        <v>1</v>
      </c>
      <c r="AP680">
        <v>1</v>
      </c>
      <c r="AQ680">
        <v>1</v>
      </c>
      <c r="AR680">
        <v>1</v>
      </c>
      <c r="AS680">
        <v>2</v>
      </c>
      <c r="AT680">
        <v>1</v>
      </c>
      <c r="AU680">
        <v>1</v>
      </c>
      <c r="AV680">
        <v>1</v>
      </c>
      <c r="AW680">
        <v>8</v>
      </c>
      <c r="AX680">
        <v>9</v>
      </c>
      <c r="AY680">
        <v>6</v>
      </c>
      <c r="AZ680">
        <v>7</v>
      </c>
      <c r="BA680">
        <v>4</v>
      </c>
      <c r="BB680">
        <v>7</v>
      </c>
      <c r="BC680">
        <v>6</v>
      </c>
      <c r="BD680">
        <v>9</v>
      </c>
      <c r="BE680">
        <v>4</v>
      </c>
      <c r="BF680">
        <v>12</v>
      </c>
      <c r="BG680">
        <v>12</v>
      </c>
      <c r="BH680">
        <v>12</v>
      </c>
      <c r="BI680">
        <v>12</v>
      </c>
      <c r="BJ680">
        <v>12</v>
      </c>
      <c r="BK680">
        <v>1</v>
      </c>
      <c r="BM680">
        <v>5</v>
      </c>
      <c r="BN680">
        <v>4</v>
      </c>
      <c r="BO680">
        <v>10</v>
      </c>
      <c r="BX680">
        <v>1</v>
      </c>
      <c r="BY680">
        <v>6</v>
      </c>
      <c r="BZ680">
        <v>4</v>
      </c>
      <c r="CA680">
        <v>1</v>
      </c>
      <c r="CF680">
        <v>13</v>
      </c>
      <c r="CH680">
        <f t="shared" si="70"/>
        <v>1</v>
      </c>
      <c r="CI680" s="1">
        <f t="shared" si="71"/>
        <v>3.3333333333333335</v>
      </c>
      <c r="CJ680">
        <f t="shared" si="72"/>
        <v>0</v>
      </c>
      <c r="CK680">
        <f t="shared" si="73"/>
        <v>5</v>
      </c>
      <c r="CL680" s="1">
        <f t="shared" si="74"/>
        <v>8.3333333333333339</v>
      </c>
      <c r="CM680" s="1">
        <f t="shared" si="75"/>
        <v>8.3333333333333339</v>
      </c>
      <c r="CO680" t="str">
        <f>IF(H680&gt;Tolerances!$C$5, "High Sat", "Low Sat")</f>
        <v>High Sat</v>
      </c>
      <c r="CP680" t="str">
        <f>IF(CM680&lt;Tolerances!$D$5, "High EL", "Low EL")</f>
        <v>High EL</v>
      </c>
      <c r="CQ680" t="str">
        <f t="shared" si="76"/>
        <v>Loyalist</v>
      </c>
      <c r="CR680" t="b">
        <f>IF(AND(CM680&lt;Tolerances!$D$9,'Respondent data Original'!H412&gt;Tolerances!$C$9),"Enthusiast",IF(AND(CM680&gt;Tolerances!$D$10,'Respondent data Original'!H412&lt;Tolerances!$C$10),"Agitator"))</f>
        <v>0</v>
      </c>
    </row>
    <row r="681" spans="1:96">
      <c r="A681">
        <v>458</v>
      </c>
      <c r="B681" t="s">
        <v>70</v>
      </c>
      <c r="C681">
        <v>1</v>
      </c>
      <c r="D681">
        <v>2</v>
      </c>
      <c r="E681">
        <v>11</v>
      </c>
      <c r="F681">
        <v>2</v>
      </c>
      <c r="G681">
        <v>5</v>
      </c>
      <c r="H681">
        <v>2</v>
      </c>
      <c r="J681">
        <v>1</v>
      </c>
      <c r="L681">
        <v>1</v>
      </c>
      <c r="N681">
        <v>2</v>
      </c>
      <c r="P681">
        <v>5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6</v>
      </c>
      <c r="AG681">
        <v>5</v>
      </c>
      <c r="AI681">
        <v>5</v>
      </c>
      <c r="AJ681">
        <v>3</v>
      </c>
      <c r="AK681">
        <v>5</v>
      </c>
      <c r="AL681">
        <v>5</v>
      </c>
      <c r="AM681">
        <v>5</v>
      </c>
      <c r="AN681">
        <v>5</v>
      </c>
      <c r="AO681">
        <v>4</v>
      </c>
      <c r="AP681">
        <v>5</v>
      </c>
      <c r="AQ681">
        <v>5</v>
      </c>
      <c r="AR681">
        <v>5</v>
      </c>
      <c r="AU681">
        <v>5</v>
      </c>
      <c r="AV681">
        <v>1</v>
      </c>
      <c r="AW681">
        <v>11</v>
      </c>
      <c r="AX681">
        <v>11</v>
      </c>
      <c r="AY681">
        <v>11</v>
      </c>
      <c r="AZ681">
        <v>11</v>
      </c>
      <c r="BA681">
        <v>11</v>
      </c>
      <c r="BB681">
        <v>10</v>
      </c>
      <c r="BC681">
        <v>1</v>
      </c>
      <c r="BD681">
        <v>11</v>
      </c>
      <c r="BE681">
        <v>1</v>
      </c>
      <c r="BF681">
        <v>12</v>
      </c>
      <c r="BG681">
        <v>12</v>
      </c>
      <c r="BH681">
        <v>12</v>
      </c>
      <c r="BI681">
        <v>12</v>
      </c>
      <c r="BJ681">
        <v>12</v>
      </c>
      <c r="BK681">
        <v>1</v>
      </c>
      <c r="BL681">
        <v>2</v>
      </c>
      <c r="BM681">
        <v>2</v>
      </c>
      <c r="BN681">
        <v>2</v>
      </c>
      <c r="BO681">
        <v>6</v>
      </c>
      <c r="BP681">
        <v>7</v>
      </c>
      <c r="BQ681">
        <v>3</v>
      </c>
      <c r="BR681">
        <v>4</v>
      </c>
      <c r="BX681">
        <v>2</v>
      </c>
      <c r="CF681">
        <v>11</v>
      </c>
      <c r="CH681">
        <f t="shared" si="70"/>
        <v>2</v>
      </c>
      <c r="CI681" s="1">
        <f t="shared" si="71"/>
        <v>4.333333333333333</v>
      </c>
      <c r="CJ681">
        <f t="shared" si="72"/>
        <v>2</v>
      </c>
      <c r="CK681">
        <f t="shared" si="73"/>
        <v>4</v>
      </c>
      <c r="CL681" s="1">
        <f t="shared" si="74"/>
        <v>8.3333333333333321</v>
      </c>
      <c r="CM681" s="1">
        <f t="shared" si="75"/>
        <v>16.666666666666664</v>
      </c>
      <c r="CO681" t="str">
        <f>IF(H681&gt;Tolerances!$C$5, "High Sat", "Low Sat")</f>
        <v>Low Sat</v>
      </c>
      <c r="CP681" t="str">
        <f>IF(CM681&lt;Tolerances!$D$5, "High EL", "Low EL")</f>
        <v>Low EL</v>
      </c>
      <c r="CQ681" t="str">
        <f t="shared" si="76"/>
        <v>Defector</v>
      </c>
      <c r="CR681" t="b">
        <f>IF(AND(CM681&lt;Tolerances!$D$9,'Respondent data Original'!H415&gt;Tolerances!$C$9),"Enthusiast",IF(AND(CM681&gt;Tolerances!$D$10,'Respondent data Original'!H415&lt;Tolerances!$C$10),"Agitator"))</f>
        <v>0</v>
      </c>
    </row>
    <row r="682" spans="1:96">
      <c r="A682">
        <v>464</v>
      </c>
      <c r="B682" t="s">
        <v>70</v>
      </c>
      <c r="C682">
        <v>4</v>
      </c>
      <c r="D682">
        <v>2</v>
      </c>
      <c r="E682">
        <v>11</v>
      </c>
      <c r="F682">
        <v>2</v>
      </c>
      <c r="G682">
        <v>5</v>
      </c>
      <c r="H682">
        <v>6</v>
      </c>
      <c r="J682">
        <v>6</v>
      </c>
      <c r="L682">
        <v>4</v>
      </c>
      <c r="N682">
        <v>5</v>
      </c>
      <c r="P682">
        <v>4</v>
      </c>
      <c r="Q682">
        <v>1</v>
      </c>
      <c r="R682">
        <v>1</v>
      </c>
      <c r="S682">
        <v>1</v>
      </c>
      <c r="T682">
        <v>2</v>
      </c>
      <c r="U682">
        <v>1</v>
      </c>
      <c r="V682">
        <v>1</v>
      </c>
      <c r="W682">
        <v>4</v>
      </c>
      <c r="X682">
        <v>1</v>
      </c>
      <c r="Y682">
        <v>2</v>
      </c>
      <c r="Z682">
        <v>5</v>
      </c>
      <c r="AA682">
        <v>3</v>
      </c>
      <c r="AB682">
        <v>4</v>
      </c>
      <c r="AC682">
        <v>2</v>
      </c>
      <c r="AD682">
        <v>3</v>
      </c>
      <c r="AE682">
        <v>4</v>
      </c>
      <c r="AF682">
        <v>8</v>
      </c>
      <c r="AG682">
        <v>4</v>
      </c>
      <c r="AH682">
        <v>1</v>
      </c>
      <c r="AI682">
        <v>5</v>
      </c>
      <c r="AJ682">
        <v>1</v>
      </c>
      <c r="AK682">
        <v>4</v>
      </c>
      <c r="AL682">
        <v>3</v>
      </c>
      <c r="AM682">
        <v>5</v>
      </c>
      <c r="AN682">
        <v>2</v>
      </c>
      <c r="AO682">
        <v>4</v>
      </c>
      <c r="AP682">
        <v>5</v>
      </c>
      <c r="AQ682">
        <v>5</v>
      </c>
      <c r="AR682">
        <v>5</v>
      </c>
      <c r="AS682">
        <v>5</v>
      </c>
      <c r="AT682">
        <v>2</v>
      </c>
      <c r="AU682">
        <v>4</v>
      </c>
      <c r="AV682">
        <v>1</v>
      </c>
      <c r="AW682">
        <v>6</v>
      </c>
      <c r="AX682">
        <v>11</v>
      </c>
      <c r="AY682">
        <v>6</v>
      </c>
      <c r="AZ682">
        <v>6</v>
      </c>
      <c r="BA682">
        <v>2</v>
      </c>
      <c r="BB682">
        <v>6</v>
      </c>
      <c r="BC682">
        <v>11</v>
      </c>
      <c r="BD682">
        <v>11</v>
      </c>
      <c r="BE682">
        <v>6</v>
      </c>
      <c r="BF682">
        <v>12</v>
      </c>
      <c r="BG682">
        <v>12</v>
      </c>
      <c r="BH682">
        <v>12</v>
      </c>
      <c r="BI682">
        <v>12</v>
      </c>
      <c r="BJ682">
        <v>12</v>
      </c>
      <c r="BK682">
        <v>1</v>
      </c>
      <c r="BL682">
        <v>5</v>
      </c>
      <c r="BM682">
        <v>1</v>
      </c>
      <c r="BN682">
        <v>1</v>
      </c>
      <c r="BO682">
        <v>1</v>
      </c>
      <c r="BP682">
        <v>4</v>
      </c>
      <c r="BX682">
        <v>2</v>
      </c>
      <c r="CF682">
        <v>20</v>
      </c>
      <c r="CH682">
        <f t="shared" si="70"/>
        <v>2</v>
      </c>
      <c r="CI682" s="1">
        <f t="shared" si="71"/>
        <v>3.6111111111111112</v>
      </c>
      <c r="CJ682">
        <f t="shared" si="72"/>
        <v>5</v>
      </c>
      <c r="CK682">
        <f t="shared" si="73"/>
        <v>1</v>
      </c>
      <c r="CL682" s="1">
        <f t="shared" si="74"/>
        <v>4.6111111111111107</v>
      </c>
      <c r="CM682" s="1">
        <f t="shared" si="75"/>
        <v>9.2222222222222214</v>
      </c>
      <c r="CO682" t="str">
        <f>IF(H682&gt;Tolerances!$C$5, "High Sat", "Low Sat")</f>
        <v>Low Sat</v>
      </c>
      <c r="CP682" t="str">
        <f>IF(CM682&lt;Tolerances!$D$5, "High EL", "Low EL")</f>
        <v>High EL</v>
      </c>
      <c r="CQ682" t="str">
        <f t="shared" si="76"/>
        <v>Hostage</v>
      </c>
      <c r="CR682" t="b">
        <f>IF(AND(CM682&lt;Tolerances!$D$9,'Respondent data Original'!H418&gt;Tolerances!$C$9),"Enthusiast",IF(AND(CM682&gt;Tolerances!$D$10,'Respondent data Original'!H418&lt;Tolerances!$C$10),"Agitator"))</f>
        <v>0</v>
      </c>
    </row>
    <row r="683" spans="1:96">
      <c r="A683">
        <v>465</v>
      </c>
      <c r="B683" t="s">
        <v>70</v>
      </c>
      <c r="C683">
        <v>4</v>
      </c>
      <c r="D683">
        <v>2</v>
      </c>
      <c r="E683">
        <v>11</v>
      </c>
      <c r="F683">
        <v>2</v>
      </c>
      <c r="G683">
        <v>4</v>
      </c>
      <c r="I683">
        <v>1</v>
      </c>
      <c r="J683">
        <v>8</v>
      </c>
      <c r="L683">
        <v>7</v>
      </c>
      <c r="N683">
        <v>8</v>
      </c>
      <c r="P683">
        <v>1</v>
      </c>
      <c r="Q683">
        <v>1</v>
      </c>
      <c r="R683">
        <v>2</v>
      </c>
      <c r="S683">
        <v>2</v>
      </c>
      <c r="T683">
        <v>3</v>
      </c>
      <c r="U683">
        <v>2</v>
      </c>
      <c r="V683">
        <v>4</v>
      </c>
      <c r="W683">
        <v>4</v>
      </c>
      <c r="X683">
        <v>1</v>
      </c>
      <c r="Y683">
        <v>3</v>
      </c>
      <c r="Z683">
        <v>4</v>
      </c>
      <c r="AA683">
        <v>2</v>
      </c>
      <c r="AB683">
        <v>4</v>
      </c>
      <c r="AC683">
        <v>4</v>
      </c>
      <c r="AD683">
        <v>4</v>
      </c>
      <c r="AE683">
        <v>4</v>
      </c>
      <c r="AF683">
        <v>3</v>
      </c>
      <c r="AG683">
        <v>3</v>
      </c>
      <c r="AH683">
        <v>3</v>
      </c>
      <c r="AI683">
        <v>3</v>
      </c>
      <c r="AJ683">
        <v>3</v>
      </c>
      <c r="AK683">
        <v>3</v>
      </c>
      <c r="AL683">
        <v>4</v>
      </c>
      <c r="AM683">
        <v>3</v>
      </c>
      <c r="AN683">
        <v>3</v>
      </c>
      <c r="AO683">
        <v>4</v>
      </c>
      <c r="AP683">
        <v>3</v>
      </c>
      <c r="AQ683">
        <v>3</v>
      </c>
      <c r="AR683">
        <v>3</v>
      </c>
      <c r="AS683">
        <v>4</v>
      </c>
      <c r="AT683">
        <v>4</v>
      </c>
      <c r="AU683">
        <v>4</v>
      </c>
      <c r="AV683">
        <v>2</v>
      </c>
      <c r="AW683">
        <v>8</v>
      </c>
      <c r="AX683">
        <v>8</v>
      </c>
      <c r="AY683">
        <v>6</v>
      </c>
      <c r="AZ683">
        <v>8</v>
      </c>
      <c r="BA683">
        <v>7</v>
      </c>
      <c r="BB683">
        <v>8</v>
      </c>
      <c r="BC683">
        <v>6</v>
      </c>
      <c r="BD683">
        <v>9</v>
      </c>
      <c r="BE683">
        <v>5</v>
      </c>
      <c r="BF683">
        <v>12</v>
      </c>
      <c r="BG683">
        <v>12</v>
      </c>
      <c r="BH683">
        <v>12</v>
      </c>
      <c r="BI683">
        <v>12</v>
      </c>
      <c r="BJ683">
        <v>12</v>
      </c>
      <c r="BK683">
        <v>1</v>
      </c>
      <c r="BL683">
        <v>3</v>
      </c>
      <c r="BM683">
        <v>3</v>
      </c>
      <c r="BN683">
        <v>3</v>
      </c>
      <c r="BO683">
        <v>6</v>
      </c>
      <c r="BP683">
        <v>2</v>
      </c>
      <c r="BX683">
        <v>1</v>
      </c>
      <c r="BY683">
        <v>6</v>
      </c>
      <c r="CF683">
        <v>16</v>
      </c>
      <c r="CH683">
        <f t="shared" si="70"/>
        <v>1</v>
      </c>
      <c r="CI683" s="1">
        <f t="shared" si="71"/>
        <v>3.6111111111111112</v>
      </c>
      <c r="CJ683">
        <f t="shared" si="72"/>
        <v>3</v>
      </c>
      <c r="CK683">
        <f t="shared" si="73"/>
        <v>3</v>
      </c>
      <c r="CL683" s="1">
        <f t="shared" si="74"/>
        <v>6.6111111111111107</v>
      </c>
      <c r="CM683" s="1">
        <f t="shared" si="75"/>
        <v>6.6111111111111107</v>
      </c>
      <c r="CO683" t="str">
        <f>IF(H683&gt;Tolerances!$C$5, "High Sat", "Low Sat")</f>
        <v>Low Sat</v>
      </c>
      <c r="CP683" t="str">
        <f>IF(CM683&lt;Tolerances!$D$5, "High EL", "Low EL")</f>
        <v>High EL</v>
      </c>
      <c r="CQ683" t="str">
        <f t="shared" si="76"/>
        <v>Hostage</v>
      </c>
      <c r="CR683" t="b">
        <f>IF(AND(CM683&lt;Tolerances!$D$9,'Respondent data Original'!H419&gt;Tolerances!$C$9),"Enthusiast",IF(AND(CM683&gt;Tolerances!$D$10,'Respondent data Original'!H419&lt;Tolerances!$C$10),"Agitator"))</f>
        <v>0</v>
      </c>
    </row>
    <row r="684" spans="1:96">
      <c r="A684">
        <v>471</v>
      </c>
      <c r="B684" t="s">
        <v>70</v>
      </c>
      <c r="C684">
        <v>4</v>
      </c>
      <c r="D684">
        <v>2</v>
      </c>
      <c r="E684">
        <v>11</v>
      </c>
      <c r="F684">
        <v>2</v>
      </c>
      <c r="G684">
        <v>4</v>
      </c>
      <c r="H684">
        <v>8</v>
      </c>
      <c r="J684">
        <v>9</v>
      </c>
      <c r="L684">
        <v>7</v>
      </c>
      <c r="N684">
        <v>7</v>
      </c>
      <c r="P684">
        <v>2</v>
      </c>
      <c r="Q684">
        <v>3</v>
      </c>
      <c r="R684">
        <v>2</v>
      </c>
      <c r="S684">
        <v>2</v>
      </c>
      <c r="T684">
        <v>3</v>
      </c>
      <c r="U684">
        <v>3</v>
      </c>
      <c r="V684">
        <v>3</v>
      </c>
      <c r="W684">
        <v>3</v>
      </c>
      <c r="X684">
        <v>4</v>
      </c>
      <c r="Y684">
        <v>2</v>
      </c>
      <c r="Z684">
        <v>3</v>
      </c>
      <c r="AA684">
        <v>3</v>
      </c>
      <c r="AB684">
        <v>2</v>
      </c>
      <c r="AC684">
        <v>3</v>
      </c>
      <c r="AD684">
        <v>2</v>
      </c>
      <c r="AE684">
        <v>2</v>
      </c>
      <c r="AF684">
        <v>7</v>
      </c>
      <c r="AG684">
        <v>2</v>
      </c>
      <c r="AH684">
        <v>2</v>
      </c>
      <c r="AI684">
        <v>3</v>
      </c>
      <c r="AJ684">
        <v>3</v>
      </c>
      <c r="AK684">
        <v>2</v>
      </c>
      <c r="AL684">
        <v>3</v>
      </c>
      <c r="AM684">
        <v>3</v>
      </c>
      <c r="AN684">
        <v>3</v>
      </c>
      <c r="AO684">
        <v>3</v>
      </c>
      <c r="AP684">
        <v>3</v>
      </c>
      <c r="AQ684">
        <v>2</v>
      </c>
      <c r="AR684">
        <v>2</v>
      </c>
      <c r="AS684">
        <v>2</v>
      </c>
      <c r="AT684">
        <v>3</v>
      </c>
      <c r="AU684">
        <v>3</v>
      </c>
      <c r="AV684">
        <v>1</v>
      </c>
      <c r="AW684">
        <v>5</v>
      </c>
      <c r="AX684">
        <v>5</v>
      </c>
      <c r="AY684">
        <v>6</v>
      </c>
      <c r="AZ684">
        <v>4</v>
      </c>
      <c r="BA684">
        <v>3</v>
      </c>
      <c r="BB684">
        <v>6</v>
      </c>
      <c r="BC684">
        <v>7</v>
      </c>
      <c r="BD684">
        <v>4</v>
      </c>
      <c r="BE684">
        <v>6</v>
      </c>
      <c r="BF684">
        <v>4</v>
      </c>
      <c r="BG684">
        <v>5</v>
      </c>
      <c r="BH684">
        <v>4</v>
      </c>
      <c r="BI684">
        <v>4</v>
      </c>
      <c r="BJ684">
        <v>4</v>
      </c>
      <c r="BK684">
        <v>2</v>
      </c>
      <c r="BL684">
        <v>2</v>
      </c>
      <c r="BM684">
        <v>3</v>
      </c>
      <c r="BN684">
        <v>3</v>
      </c>
      <c r="BO684">
        <v>7</v>
      </c>
      <c r="BX684">
        <v>2</v>
      </c>
      <c r="CF684">
        <v>14</v>
      </c>
      <c r="CH684">
        <f t="shared" si="70"/>
        <v>2</v>
      </c>
      <c r="CI684" s="1">
        <f t="shared" si="71"/>
        <v>2.5555555555555554</v>
      </c>
      <c r="CJ684">
        <f t="shared" si="72"/>
        <v>2</v>
      </c>
      <c r="CK684">
        <f t="shared" si="73"/>
        <v>4</v>
      </c>
      <c r="CL684" s="1">
        <f t="shared" si="74"/>
        <v>6.5555555555555554</v>
      </c>
      <c r="CM684" s="1">
        <f t="shared" si="75"/>
        <v>13.111111111111111</v>
      </c>
      <c r="CO684" t="str">
        <f>IF(H684&gt;Tolerances!$C$5, "High Sat", "Low Sat")</f>
        <v>High Sat</v>
      </c>
      <c r="CP684" t="str">
        <f>IF(CM684&lt;Tolerances!$D$5, "High EL", "Low EL")</f>
        <v>Low EL</v>
      </c>
      <c r="CQ684" t="str">
        <f t="shared" si="76"/>
        <v>Mercenary</v>
      </c>
      <c r="CR684" t="b">
        <f>IF(AND(CM684&lt;Tolerances!$D$9,'Respondent data Original'!H425&gt;Tolerances!$C$9),"Enthusiast",IF(AND(CM684&gt;Tolerances!$D$10,'Respondent data Original'!H425&lt;Tolerances!$C$10),"Agitator"))</f>
        <v>0</v>
      </c>
    </row>
    <row r="685" spans="1:96">
      <c r="A685">
        <v>484</v>
      </c>
      <c r="B685" t="s">
        <v>70</v>
      </c>
      <c r="C685">
        <v>2</v>
      </c>
      <c r="D685">
        <v>2</v>
      </c>
      <c r="E685">
        <v>11</v>
      </c>
      <c r="F685">
        <v>2</v>
      </c>
      <c r="G685">
        <v>5</v>
      </c>
      <c r="H685">
        <v>7</v>
      </c>
      <c r="J685">
        <v>5</v>
      </c>
      <c r="L685">
        <v>5</v>
      </c>
      <c r="N685">
        <v>5</v>
      </c>
      <c r="P685">
        <v>6</v>
      </c>
      <c r="Q685">
        <v>2</v>
      </c>
      <c r="R685">
        <v>1</v>
      </c>
      <c r="S685">
        <v>2</v>
      </c>
      <c r="T685">
        <v>2</v>
      </c>
      <c r="U685">
        <v>4</v>
      </c>
      <c r="V685">
        <v>3</v>
      </c>
      <c r="W685">
        <v>4</v>
      </c>
      <c r="X685">
        <v>2</v>
      </c>
      <c r="Y685">
        <v>3</v>
      </c>
      <c r="Z685">
        <v>4</v>
      </c>
      <c r="AA685">
        <v>3</v>
      </c>
      <c r="AB685">
        <v>4</v>
      </c>
      <c r="AC685">
        <v>4</v>
      </c>
      <c r="AD685">
        <v>3</v>
      </c>
      <c r="AE685">
        <v>3</v>
      </c>
      <c r="AF685">
        <v>7</v>
      </c>
      <c r="AG685">
        <v>3</v>
      </c>
      <c r="AH685">
        <v>2</v>
      </c>
      <c r="AI685">
        <v>3</v>
      </c>
      <c r="AJ685">
        <v>3</v>
      </c>
      <c r="AK685">
        <v>4</v>
      </c>
      <c r="AL685">
        <v>3</v>
      </c>
      <c r="AM685">
        <v>4</v>
      </c>
      <c r="AN685">
        <v>4</v>
      </c>
      <c r="AO685">
        <v>3</v>
      </c>
      <c r="AP685">
        <v>4</v>
      </c>
      <c r="AQ685">
        <v>4</v>
      </c>
      <c r="AR685">
        <v>4</v>
      </c>
      <c r="AS685">
        <v>4</v>
      </c>
      <c r="AT685">
        <v>3</v>
      </c>
      <c r="AU685">
        <v>3</v>
      </c>
      <c r="AV685">
        <v>1</v>
      </c>
      <c r="AW685">
        <v>8</v>
      </c>
      <c r="AX685">
        <v>8</v>
      </c>
      <c r="AY685">
        <v>8</v>
      </c>
      <c r="AZ685">
        <v>7</v>
      </c>
      <c r="BA685">
        <v>8</v>
      </c>
      <c r="BB685">
        <v>8</v>
      </c>
      <c r="BC685">
        <v>7</v>
      </c>
      <c r="BD685">
        <v>10</v>
      </c>
      <c r="BE685">
        <v>5</v>
      </c>
      <c r="BF685">
        <v>12</v>
      </c>
      <c r="BG685">
        <v>12</v>
      </c>
      <c r="BH685">
        <v>12</v>
      </c>
      <c r="BI685">
        <v>12</v>
      </c>
      <c r="BJ685">
        <v>12</v>
      </c>
      <c r="BK685">
        <v>1</v>
      </c>
      <c r="BL685">
        <v>3</v>
      </c>
      <c r="BM685">
        <v>3</v>
      </c>
      <c r="BN685">
        <v>2</v>
      </c>
      <c r="BO685">
        <v>2</v>
      </c>
      <c r="BP685">
        <v>1</v>
      </c>
      <c r="BX685">
        <v>1</v>
      </c>
      <c r="BY685">
        <v>5</v>
      </c>
      <c r="BZ685">
        <v>7</v>
      </c>
      <c r="CA685">
        <v>2</v>
      </c>
      <c r="CF685">
        <v>18</v>
      </c>
      <c r="CH685">
        <f t="shared" si="70"/>
        <v>1</v>
      </c>
      <c r="CI685" s="1">
        <f t="shared" si="71"/>
        <v>3.8333333333333335</v>
      </c>
      <c r="CJ685">
        <f t="shared" si="72"/>
        <v>3</v>
      </c>
      <c r="CK685">
        <f t="shared" si="73"/>
        <v>3</v>
      </c>
      <c r="CL685" s="1">
        <f t="shared" si="74"/>
        <v>6.8333333333333339</v>
      </c>
      <c r="CM685" s="1">
        <f t="shared" si="75"/>
        <v>6.8333333333333339</v>
      </c>
      <c r="CO685" t="str">
        <f>IF(H685&gt;Tolerances!$C$5, "High Sat", "Low Sat")</f>
        <v>Low Sat</v>
      </c>
      <c r="CP685" t="str">
        <f>IF(CM685&lt;Tolerances!$D$5, "High EL", "Low EL")</f>
        <v>High EL</v>
      </c>
      <c r="CQ685" t="str">
        <f t="shared" si="76"/>
        <v>Hostage</v>
      </c>
      <c r="CR685" t="b">
        <f>IF(AND(CM685&lt;Tolerances!$D$9,'Respondent data Original'!H437&gt;Tolerances!$C$9),"Enthusiast",IF(AND(CM685&gt;Tolerances!$D$10,'Respondent data Original'!H437&lt;Tolerances!$C$10),"Agitator"))</f>
        <v>0</v>
      </c>
    </row>
    <row r="686" spans="1:96">
      <c r="A686">
        <v>485</v>
      </c>
      <c r="B686" t="s">
        <v>70</v>
      </c>
      <c r="C686">
        <v>3</v>
      </c>
      <c r="D686">
        <v>2</v>
      </c>
      <c r="E686">
        <v>11</v>
      </c>
      <c r="F686">
        <v>1</v>
      </c>
      <c r="G686">
        <v>3</v>
      </c>
      <c r="H686">
        <v>9</v>
      </c>
      <c r="J686">
        <v>9</v>
      </c>
      <c r="L686">
        <v>8</v>
      </c>
      <c r="N686">
        <v>7</v>
      </c>
      <c r="P686">
        <v>6</v>
      </c>
      <c r="Q686">
        <v>2</v>
      </c>
      <c r="S686">
        <v>2</v>
      </c>
      <c r="T686">
        <v>5</v>
      </c>
      <c r="V686">
        <v>3</v>
      </c>
      <c r="W686">
        <v>3</v>
      </c>
      <c r="X686">
        <v>1</v>
      </c>
      <c r="Y686">
        <v>3</v>
      </c>
      <c r="Z686">
        <v>1</v>
      </c>
      <c r="AA686">
        <v>3</v>
      </c>
      <c r="AB686">
        <v>5</v>
      </c>
      <c r="AC686">
        <v>4</v>
      </c>
      <c r="AD686">
        <v>3</v>
      </c>
      <c r="AE686">
        <v>4</v>
      </c>
      <c r="AF686">
        <v>3</v>
      </c>
      <c r="AG686">
        <v>2</v>
      </c>
      <c r="AI686">
        <v>1</v>
      </c>
      <c r="AJ686">
        <v>2</v>
      </c>
      <c r="AL686">
        <v>3</v>
      </c>
      <c r="AM686">
        <v>1</v>
      </c>
      <c r="AN686">
        <v>1</v>
      </c>
      <c r="AO686">
        <v>3</v>
      </c>
      <c r="AP686">
        <v>1</v>
      </c>
      <c r="AQ686">
        <v>2</v>
      </c>
      <c r="AR686">
        <v>3</v>
      </c>
      <c r="AS686">
        <v>4</v>
      </c>
      <c r="AT686">
        <v>2</v>
      </c>
      <c r="AU686">
        <v>4</v>
      </c>
      <c r="AV686">
        <v>1</v>
      </c>
      <c r="AW686">
        <v>8</v>
      </c>
      <c r="AX686">
        <v>7</v>
      </c>
      <c r="AY686">
        <v>6</v>
      </c>
      <c r="AZ686">
        <v>6</v>
      </c>
      <c r="BA686">
        <v>7</v>
      </c>
      <c r="BB686">
        <v>2</v>
      </c>
      <c r="BC686">
        <v>6</v>
      </c>
      <c r="BD686">
        <v>10</v>
      </c>
      <c r="BE686">
        <v>3</v>
      </c>
      <c r="BF686">
        <v>12</v>
      </c>
      <c r="BG686">
        <v>3</v>
      </c>
      <c r="BH686">
        <v>12</v>
      </c>
      <c r="BI686">
        <v>12</v>
      </c>
      <c r="BJ686">
        <v>12</v>
      </c>
      <c r="BK686">
        <v>1</v>
      </c>
      <c r="BL686">
        <v>3</v>
      </c>
      <c r="BM686">
        <v>1</v>
      </c>
      <c r="BO686">
        <v>5</v>
      </c>
      <c r="BP686">
        <v>4</v>
      </c>
      <c r="BX686">
        <v>1</v>
      </c>
      <c r="BY686">
        <v>4</v>
      </c>
      <c r="BZ686">
        <v>7</v>
      </c>
      <c r="CA686">
        <v>6</v>
      </c>
      <c r="CF686">
        <v>17</v>
      </c>
      <c r="CH686">
        <f t="shared" si="70"/>
        <v>1</v>
      </c>
      <c r="CI686" s="1">
        <f t="shared" si="71"/>
        <v>3.0555555555555554</v>
      </c>
      <c r="CJ686">
        <f t="shared" si="72"/>
        <v>3</v>
      </c>
      <c r="CK686">
        <f t="shared" si="73"/>
        <v>3</v>
      </c>
      <c r="CL686" s="1">
        <f t="shared" si="74"/>
        <v>6.0555555555555554</v>
      </c>
      <c r="CM686" s="1">
        <f t="shared" si="75"/>
        <v>6.0555555555555554</v>
      </c>
      <c r="CO686" t="str">
        <f>IF(H686&gt;Tolerances!$C$5, "High Sat", "Low Sat")</f>
        <v>High Sat</v>
      </c>
      <c r="CP686" t="str">
        <f>IF(CM686&lt;Tolerances!$D$5, "High EL", "Low EL")</f>
        <v>High EL</v>
      </c>
      <c r="CQ686" t="str">
        <f t="shared" si="76"/>
        <v>Loyalist</v>
      </c>
      <c r="CR686" t="b">
        <f>IF(AND(CM686&lt;Tolerances!$D$9,'Respondent data Original'!H438&gt;Tolerances!$C$9),"Enthusiast",IF(AND(CM686&gt;Tolerances!$D$10,'Respondent data Original'!H438&lt;Tolerances!$C$10),"Agitator"))</f>
        <v>0</v>
      </c>
    </row>
    <row r="687" spans="1:96">
      <c r="A687">
        <v>486</v>
      </c>
      <c r="B687" t="s">
        <v>70</v>
      </c>
      <c r="C687">
        <v>4</v>
      </c>
      <c r="D687">
        <v>2</v>
      </c>
      <c r="E687">
        <v>11</v>
      </c>
      <c r="F687">
        <v>2</v>
      </c>
      <c r="G687">
        <v>4</v>
      </c>
      <c r="H687">
        <v>11</v>
      </c>
      <c r="J687">
        <v>11</v>
      </c>
      <c r="L687">
        <v>11</v>
      </c>
      <c r="N687">
        <v>10</v>
      </c>
      <c r="P687">
        <v>6</v>
      </c>
      <c r="Q687">
        <v>3</v>
      </c>
      <c r="R687">
        <v>4</v>
      </c>
      <c r="S687">
        <v>1</v>
      </c>
      <c r="T687">
        <v>3</v>
      </c>
      <c r="U687">
        <v>2</v>
      </c>
      <c r="V687">
        <v>1</v>
      </c>
      <c r="W687">
        <v>5</v>
      </c>
      <c r="X687">
        <v>1</v>
      </c>
      <c r="Y687">
        <v>1</v>
      </c>
      <c r="Z687">
        <v>3</v>
      </c>
      <c r="AA687">
        <v>1</v>
      </c>
      <c r="AB687">
        <v>3</v>
      </c>
      <c r="AC687">
        <v>3</v>
      </c>
      <c r="AD687">
        <v>2</v>
      </c>
      <c r="AE687">
        <v>3</v>
      </c>
      <c r="AF687">
        <v>1</v>
      </c>
      <c r="AG687">
        <v>3</v>
      </c>
      <c r="AH687">
        <v>4</v>
      </c>
      <c r="AI687">
        <v>1</v>
      </c>
      <c r="AJ687">
        <v>1</v>
      </c>
      <c r="AK687">
        <v>2</v>
      </c>
      <c r="AL687">
        <v>1</v>
      </c>
      <c r="AM687">
        <v>3</v>
      </c>
      <c r="AN687">
        <v>1</v>
      </c>
      <c r="AO687">
        <v>1</v>
      </c>
      <c r="AP687">
        <v>3</v>
      </c>
      <c r="AQ687">
        <v>1</v>
      </c>
      <c r="AR687">
        <v>3</v>
      </c>
      <c r="AS687">
        <v>3</v>
      </c>
      <c r="AT687">
        <v>5</v>
      </c>
      <c r="AU687">
        <v>3</v>
      </c>
      <c r="AV687">
        <v>1</v>
      </c>
      <c r="AW687">
        <v>3</v>
      </c>
      <c r="AX687">
        <v>7</v>
      </c>
      <c r="AY687">
        <v>4</v>
      </c>
      <c r="AZ687">
        <v>5</v>
      </c>
      <c r="BA687">
        <v>3</v>
      </c>
      <c r="BB687">
        <v>1</v>
      </c>
      <c r="BC687">
        <v>5</v>
      </c>
      <c r="BD687">
        <v>11</v>
      </c>
      <c r="BE687">
        <v>1</v>
      </c>
      <c r="BF687">
        <v>12</v>
      </c>
      <c r="BG687">
        <v>12</v>
      </c>
      <c r="BH687">
        <v>12</v>
      </c>
      <c r="BI687">
        <v>12</v>
      </c>
      <c r="BJ687">
        <v>12</v>
      </c>
      <c r="BK687">
        <v>1</v>
      </c>
      <c r="BL687">
        <v>5</v>
      </c>
      <c r="BM687">
        <v>4</v>
      </c>
      <c r="BN687">
        <v>3</v>
      </c>
      <c r="BO687">
        <v>10</v>
      </c>
      <c r="BX687">
        <v>1</v>
      </c>
      <c r="BY687">
        <v>6</v>
      </c>
      <c r="CF687">
        <v>21</v>
      </c>
      <c r="CH687">
        <f t="shared" si="70"/>
        <v>1</v>
      </c>
      <c r="CI687" s="1">
        <f t="shared" si="71"/>
        <v>2.2222222222222223</v>
      </c>
      <c r="CJ687">
        <f t="shared" si="72"/>
        <v>5</v>
      </c>
      <c r="CK687">
        <f t="shared" si="73"/>
        <v>1</v>
      </c>
      <c r="CL687" s="1">
        <f t="shared" si="74"/>
        <v>3.2222222222222223</v>
      </c>
      <c r="CM687" s="1">
        <f t="shared" si="75"/>
        <v>3.2222222222222223</v>
      </c>
      <c r="CO687" t="str">
        <f>IF(H687&gt;Tolerances!$C$5, "High Sat", "Low Sat")</f>
        <v>High Sat</v>
      </c>
      <c r="CP687" t="str">
        <f>IF(CM687&lt;Tolerances!$D$5, "High EL", "Low EL")</f>
        <v>High EL</v>
      </c>
      <c r="CQ687" t="str">
        <f t="shared" si="76"/>
        <v>Loyalist</v>
      </c>
      <c r="CR687" t="b">
        <f>IF(AND(CM687&lt;Tolerances!$D$9,'Respondent data Original'!H439&gt;Tolerances!$C$9),"Enthusiast",IF(AND(CM687&gt;Tolerances!$D$10,'Respondent data Original'!H439&lt;Tolerances!$C$10),"Agitator"))</f>
        <v>0</v>
      </c>
    </row>
    <row r="688" spans="1:96">
      <c r="A688">
        <v>487</v>
      </c>
      <c r="B688" t="s">
        <v>70</v>
      </c>
      <c r="C688">
        <v>4</v>
      </c>
      <c r="D688">
        <v>2</v>
      </c>
      <c r="E688">
        <v>11</v>
      </c>
      <c r="F688">
        <v>2</v>
      </c>
      <c r="G688">
        <v>4</v>
      </c>
      <c r="H688">
        <v>4</v>
      </c>
      <c r="K688">
        <v>1</v>
      </c>
      <c r="M688">
        <v>1</v>
      </c>
      <c r="N688">
        <v>1</v>
      </c>
      <c r="P688">
        <v>6</v>
      </c>
      <c r="Q688">
        <v>2</v>
      </c>
      <c r="R688">
        <v>2</v>
      </c>
      <c r="S688">
        <v>2</v>
      </c>
      <c r="T688">
        <v>5</v>
      </c>
      <c r="U688">
        <v>5</v>
      </c>
      <c r="V688">
        <v>2</v>
      </c>
      <c r="W688">
        <v>5</v>
      </c>
      <c r="X688">
        <v>2</v>
      </c>
      <c r="Y688">
        <v>2</v>
      </c>
      <c r="AA688">
        <v>2</v>
      </c>
      <c r="AB688">
        <v>2</v>
      </c>
      <c r="AC688">
        <v>2</v>
      </c>
      <c r="AF688">
        <v>1</v>
      </c>
      <c r="AG688">
        <v>4</v>
      </c>
      <c r="AH688">
        <v>1</v>
      </c>
      <c r="AI688">
        <v>4</v>
      </c>
      <c r="AK688">
        <v>5</v>
      </c>
      <c r="AL688">
        <v>4</v>
      </c>
      <c r="AM688">
        <v>5</v>
      </c>
      <c r="AN688">
        <v>4</v>
      </c>
      <c r="AO688">
        <v>5</v>
      </c>
      <c r="AQ688">
        <v>5</v>
      </c>
      <c r="AR688">
        <v>5</v>
      </c>
      <c r="AV688">
        <v>2</v>
      </c>
      <c r="AW688">
        <v>11</v>
      </c>
      <c r="AX688">
        <v>11</v>
      </c>
      <c r="AY688">
        <v>11</v>
      </c>
      <c r="AZ688">
        <v>11</v>
      </c>
      <c r="BA688">
        <v>11</v>
      </c>
      <c r="BB688">
        <v>11</v>
      </c>
      <c r="BC688">
        <v>1</v>
      </c>
      <c r="BD688">
        <v>11</v>
      </c>
      <c r="BE688">
        <v>1</v>
      </c>
      <c r="BF688">
        <v>12</v>
      </c>
      <c r="BG688">
        <v>12</v>
      </c>
      <c r="BH688">
        <v>12</v>
      </c>
      <c r="BI688">
        <v>12</v>
      </c>
      <c r="BJ688">
        <v>12</v>
      </c>
      <c r="BK688">
        <v>1</v>
      </c>
      <c r="BL688">
        <v>5</v>
      </c>
      <c r="BM688">
        <v>4</v>
      </c>
      <c r="BN688">
        <v>3</v>
      </c>
      <c r="BO688">
        <v>6</v>
      </c>
      <c r="BX688">
        <v>2</v>
      </c>
      <c r="CF688">
        <v>13</v>
      </c>
      <c r="CH688">
        <f t="shared" si="70"/>
        <v>2</v>
      </c>
      <c r="CI688" s="1">
        <f t="shared" si="71"/>
        <v>4.3888888888888893</v>
      </c>
      <c r="CJ688">
        <f t="shared" si="72"/>
        <v>5</v>
      </c>
      <c r="CK688">
        <f t="shared" si="73"/>
        <v>1</v>
      </c>
      <c r="CL688" s="1">
        <f t="shared" si="74"/>
        <v>5.3888888888888893</v>
      </c>
      <c r="CM688" s="1">
        <f t="shared" si="75"/>
        <v>10.777777777777779</v>
      </c>
      <c r="CO688" t="str">
        <f>IF(H688&gt;Tolerances!$C$5, "High Sat", "Low Sat")</f>
        <v>Low Sat</v>
      </c>
      <c r="CP688" t="str">
        <f>IF(CM688&lt;Tolerances!$D$5, "High EL", "Low EL")</f>
        <v>High EL</v>
      </c>
      <c r="CQ688" t="str">
        <f t="shared" si="76"/>
        <v>Hostage</v>
      </c>
      <c r="CR688" t="b">
        <f>IF(AND(CM688&lt;Tolerances!$D$9,'Respondent data Original'!H440&gt;Tolerances!$C$9),"Enthusiast",IF(AND(CM688&gt;Tolerances!$D$10,'Respondent data Original'!H440&lt;Tolerances!$C$10),"Agitator"))</f>
        <v>0</v>
      </c>
    </row>
    <row r="689" spans="1:96">
      <c r="A689">
        <v>491</v>
      </c>
      <c r="B689" t="s">
        <v>70</v>
      </c>
      <c r="C689">
        <v>4</v>
      </c>
      <c r="D689">
        <v>2</v>
      </c>
      <c r="E689">
        <v>11</v>
      </c>
      <c r="F689">
        <v>2</v>
      </c>
      <c r="G689">
        <v>2</v>
      </c>
      <c r="H689">
        <v>9</v>
      </c>
      <c r="J689">
        <v>9</v>
      </c>
      <c r="L689">
        <v>11</v>
      </c>
      <c r="N689">
        <v>9</v>
      </c>
      <c r="P689">
        <v>6</v>
      </c>
      <c r="Q689">
        <v>1</v>
      </c>
      <c r="S689">
        <v>2</v>
      </c>
      <c r="T689">
        <v>4</v>
      </c>
      <c r="V689">
        <v>2</v>
      </c>
      <c r="W689">
        <v>2</v>
      </c>
      <c r="X689">
        <v>1</v>
      </c>
      <c r="Y689">
        <v>3</v>
      </c>
      <c r="Z689">
        <v>4</v>
      </c>
      <c r="AA689">
        <v>1</v>
      </c>
      <c r="AB689">
        <v>2</v>
      </c>
      <c r="AC689">
        <v>3</v>
      </c>
      <c r="AD689">
        <v>5</v>
      </c>
      <c r="AE689">
        <v>3</v>
      </c>
      <c r="AF689">
        <v>1</v>
      </c>
      <c r="AG689">
        <v>2</v>
      </c>
      <c r="AI689">
        <v>2</v>
      </c>
      <c r="AJ689">
        <v>3</v>
      </c>
      <c r="AL689">
        <v>2</v>
      </c>
      <c r="AM689">
        <v>3</v>
      </c>
      <c r="AN689">
        <v>2</v>
      </c>
      <c r="AO689">
        <v>2</v>
      </c>
      <c r="AQ689">
        <v>2</v>
      </c>
      <c r="AR689">
        <v>2</v>
      </c>
      <c r="AS689">
        <v>3</v>
      </c>
      <c r="AU689">
        <v>3</v>
      </c>
      <c r="AV689">
        <v>1</v>
      </c>
      <c r="AW689">
        <v>8</v>
      </c>
      <c r="AX689">
        <v>8</v>
      </c>
      <c r="AY689">
        <v>6</v>
      </c>
      <c r="AZ689">
        <v>6</v>
      </c>
      <c r="BA689">
        <v>6</v>
      </c>
      <c r="BB689">
        <v>2</v>
      </c>
      <c r="BC689">
        <v>1</v>
      </c>
      <c r="BD689">
        <v>9</v>
      </c>
      <c r="BE689">
        <v>1</v>
      </c>
      <c r="BF689">
        <v>12</v>
      </c>
      <c r="BG689">
        <v>12</v>
      </c>
      <c r="BH689">
        <v>12</v>
      </c>
      <c r="BI689">
        <v>12</v>
      </c>
      <c r="BJ689">
        <v>12</v>
      </c>
      <c r="BK689">
        <v>1</v>
      </c>
      <c r="BL689">
        <v>5</v>
      </c>
      <c r="BM689">
        <v>3</v>
      </c>
      <c r="BN689">
        <v>3</v>
      </c>
      <c r="BO689">
        <v>10</v>
      </c>
      <c r="BX689">
        <v>1</v>
      </c>
      <c r="BY689">
        <v>6</v>
      </c>
      <c r="BZ689">
        <v>1</v>
      </c>
      <c r="CA689">
        <v>5</v>
      </c>
      <c r="CF689">
        <v>16</v>
      </c>
      <c r="CH689">
        <f t="shared" si="70"/>
        <v>1</v>
      </c>
      <c r="CI689" s="1">
        <f t="shared" si="71"/>
        <v>2.6111111111111112</v>
      </c>
      <c r="CJ689">
        <f t="shared" si="72"/>
        <v>5</v>
      </c>
      <c r="CK689">
        <f t="shared" si="73"/>
        <v>1</v>
      </c>
      <c r="CL689" s="1">
        <f t="shared" si="74"/>
        <v>3.6111111111111112</v>
      </c>
      <c r="CM689" s="1">
        <f t="shared" si="75"/>
        <v>3.6111111111111112</v>
      </c>
      <c r="CO689" t="str">
        <f>IF(H689&gt;Tolerances!$C$5, "High Sat", "Low Sat")</f>
        <v>High Sat</v>
      </c>
      <c r="CP689" t="str">
        <f>IF(CM689&lt;Tolerances!$D$5, "High EL", "Low EL")</f>
        <v>High EL</v>
      </c>
      <c r="CQ689" t="str">
        <f t="shared" si="76"/>
        <v>Loyalist</v>
      </c>
      <c r="CR689" t="str">
        <f>IF(AND(CM689&lt;Tolerances!$D$9,'Respondent data Original'!H444&gt;Tolerances!$C$9),"Enthusiast",IF(AND(CM689&gt;Tolerances!$D$10,'Respondent data Original'!H444&lt;Tolerances!$C$10),"Agitator"))</f>
        <v>Enthusiast</v>
      </c>
    </row>
    <row r="690" spans="1:96">
      <c r="A690">
        <v>492</v>
      </c>
      <c r="B690" t="s">
        <v>70</v>
      </c>
      <c r="C690">
        <v>4</v>
      </c>
      <c r="D690">
        <v>1</v>
      </c>
      <c r="E690">
        <v>11</v>
      </c>
      <c r="F690">
        <v>2</v>
      </c>
      <c r="G690">
        <v>5</v>
      </c>
      <c r="H690">
        <v>7</v>
      </c>
      <c r="J690">
        <v>4</v>
      </c>
      <c r="L690">
        <v>2</v>
      </c>
      <c r="N690">
        <v>1</v>
      </c>
      <c r="P690">
        <v>4</v>
      </c>
      <c r="Q690">
        <v>1</v>
      </c>
      <c r="R690">
        <v>5</v>
      </c>
      <c r="S690">
        <v>1</v>
      </c>
      <c r="T690">
        <v>5</v>
      </c>
      <c r="U690">
        <v>5</v>
      </c>
      <c r="V690">
        <v>2</v>
      </c>
      <c r="W690">
        <v>5</v>
      </c>
      <c r="X690">
        <v>1</v>
      </c>
      <c r="Y690">
        <v>1</v>
      </c>
      <c r="Z690">
        <v>5</v>
      </c>
      <c r="AA690">
        <v>2</v>
      </c>
      <c r="AB690">
        <v>2</v>
      </c>
      <c r="AC690">
        <v>5</v>
      </c>
      <c r="AD690">
        <v>2</v>
      </c>
      <c r="AE690">
        <v>5</v>
      </c>
      <c r="AF690">
        <v>9</v>
      </c>
      <c r="AG690">
        <v>3</v>
      </c>
      <c r="AI690">
        <v>5</v>
      </c>
      <c r="AJ690">
        <v>3</v>
      </c>
      <c r="AK690">
        <v>4</v>
      </c>
      <c r="AL690">
        <v>4</v>
      </c>
      <c r="AN690">
        <v>5</v>
      </c>
      <c r="AO690">
        <v>4</v>
      </c>
      <c r="AQ690">
        <v>4</v>
      </c>
      <c r="AR690">
        <v>5</v>
      </c>
      <c r="AT690">
        <v>5</v>
      </c>
      <c r="AV690">
        <v>2</v>
      </c>
      <c r="AW690">
        <v>7</v>
      </c>
      <c r="AX690">
        <v>9</v>
      </c>
      <c r="AY690">
        <v>9</v>
      </c>
      <c r="AZ690">
        <v>9</v>
      </c>
      <c r="BA690">
        <v>11</v>
      </c>
      <c r="BB690">
        <v>6</v>
      </c>
      <c r="BC690">
        <v>1</v>
      </c>
      <c r="BD690">
        <v>9</v>
      </c>
      <c r="BE690">
        <v>2</v>
      </c>
      <c r="BF690">
        <v>12</v>
      </c>
      <c r="BG690">
        <v>12</v>
      </c>
      <c r="BH690">
        <v>12</v>
      </c>
      <c r="BI690">
        <v>12</v>
      </c>
      <c r="BJ690">
        <v>12</v>
      </c>
      <c r="BK690">
        <v>1</v>
      </c>
      <c r="BL690">
        <v>3</v>
      </c>
      <c r="BM690">
        <v>2</v>
      </c>
      <c r="BN690">
        <v>2</v>
      </c>
      <c r="BO690">
        <v>4</v>
      </c>
      <c r="BX690">
        <v>3</v>
      </c>
      <c r="CF690">
        <v>17</v>
      </c>
      <c r="CH690">
        <f t="shared" si="70"/>
        <v>3</v>
      </c>
      <c r="CI690" s="1">
        <f t="shared" si="71"/>
        <v>3.5</v>
      </c>
      <c r="CJ690">
        <f t="shared" si="72"/>
        <v>3</v>
      </c>
      <c r="CK690">
        <f t="shared" si="73"/>
        <v>3</v>
      </c>
      <c r="CL690" s="1">
        <f t="shared" si="74"/>
        <v>6.5</v>
      </c>
      <c r="CM690" s="1">
        <f t="shared" si="75"/>
        <v>19.5</v>
      </c>
      <c r="CO690" t="str">
        <f>IF(H690&gt;Tolerances!$C$5, "High Sat", "Low Sat")</f>
        <v>Low Sat</v>
      </c>
      <c r="CP690" t="str">
        <f>IF(CM690&lt;Tolerances!$D$5, "High EL", "Low EL")</f>
        <v>Low EL</v>
      </c>
      <c r="CQ690" t="str">
        <f t="shared" si="76"/>
        <v>Defector</v>
      </c>
      <c r="CR690" t="b">
        <f>IF(AND(CM690&lt;Tolerances!$D$9,'Respondent data Original'!H445&gt;Tolerances!$C$9),"Enthusiast",IF(AND(CM690&gt;Tolerances!$D$10,'Respondent data Original'!H445&lt;Tolerances!$C$10),"Agitator"))</f>
        <v>0</v>
      </c>
    </row>
    <row r="691" spans="1:96">
      <c r="A691">
        <v>499</v>
      </c>
      <c r="B691" t="s">
        <v>70</v>
      </c>
      <c r="C691">
        <v>4</v>
      </c>
      <c r="D691">
        <v>1</v>
      </c>
      <c r="E691">
        <v>11</v>
      </c>
      <c r="F691">
        <v>1</v>
      </c>
      <c r="G691">
        <v>1</v>
      </c>
      <c r="H691">
        <v>8</v>
      </c>
      <c r="J691">
        <v>9</v>
      </c>
      <c r="L691">
        <v>9</v>
      </c>
      <c r="N691">
        <v>9</v>
      </c>
      <c r="P691">
        <v>6</v>
      </c>
      <c r="Q691">
        <v>1</v>
      </c>
      <c r="R691">
        <v>5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D691">
        <v>2</v>
      </c>
      <c r="AE691">
        <v>3</v>
      </c>
      <c r="AF691">
        <v>11</v>
      </c>
      <c r="AG691">
        <v>1</v>
      </c>
      <c r="AI691">
        <v>1</v>
      </c>
      <c r="AJ691">
        <v>1</v>
      </c>
      <c r="AK691">
        <v>1</v>
      </c>
      <c r="AL691">
        <v>3</v>
      </c>
      <c r="AM691">
        <v>1</v>
      </c>
      <c r="AN691">
        <v>1</v>
      </c>
      <c r="AO691">
        <v>3</v>
      </c>
      <c r="AP691">
        <v>1</v>
      </c>
      <c r="AQ691">
        <v>1</v>
      </c>
      <c r="AR691">
        <v>3</v>
      </c>
      <c r="AT691">
        <v>3</v>
      </c>
      <c r="AV691">
        <v>2</v>
      </c>
      <c r="AW691">
        <v>7</v>
      </c>
      <c r="AX691">
        <v>6</v>
      </c>
      <c r="AY691">
        <v>6</v>
      </c>
      <c r="AZ691">
        <v>11</v>
      </c>
      <c r="BA691">
        <v>6</v>
      </c>
      <c r="BB691">
        <v>9</v>
      </c>
      <c r="BC691">
        <v>1</v>
      </c>
      <c r="BD691">
        <v>11</v>
      </c>
      <c r="BE691">
        <v>11</v>
      </c>
      <c r="BF691">
        <v>12</v>
      </c>
      <c r="BG691">
        <v>6</v>
      </c>
      <c r="BH691">
        <v>6</v>
      </c>
      <c r="BI691">
        <v>12</v>
      </c>
      <c r="BJ691">
        <v>12</v>
      </c>
      <c r="BK691">
        <v>1</v>
      </c>
      <c r="BL691">
        <v>5</v>
      </c>
      <c r="BM691">
        <v>5</v>
      </c>
      <c r="BN691">
        <v>5</v>
      </c>
      <c r="BO691">
        <v>10</v>
      </c>
      <c r="BX691">
        <v>1</v>
      </c>
      <c r="BY691">
        <v>1</v>
      </c>
      <c r="CF691">
        <v>21</v>
      </c>
      <c r="CH691">
        <f t="shared" si="70"/>
        <v>1</v>
      </c>
      <c r="CI691" s="1">
        <f t="shared" si="71"/>
        <v>3.7777777777777777</v>
      </c>
      <c r="CJ691">
        <f t="shared" si="72"/>
        <v>5</v>
      </c>
      <c r="CK691">
        <f t="shared" si="73"/>
        <v>1</v>
      </c>
      <c r="CL691" s="1">
        <f t="shared" si="74"/>
        <v>4.7777777777777777</v>
      </c>
      <c r="CM691" s="1">
        <f t="shared" si="75"/>
        <v>4.7777777777777777</v>
      </c>
      <c r="CO691" t="str">
        <f>IF(H691&gt;Tolerances!$C$5, "High Sat", "Low Sat")</f>
        <v>High Sat</v>
      </c>
      <c r="CP691" t="str">
        <f>IF(CM691&lt;Tolerances!$D$5, "High EL", "Low EL")</f>
        <v>High EL</v>
      </c>
      <c r="CQ691" t="str">
        <f t="shared" si="76"/>
        <v>Loyalist</v>
      </c>
      <c r="CR691" t="b">
        <f>IF(AND(CM691&lt;Tolerances!$D$9,'Respondent data Original'!H451&gt;Tolerances!$C$9),"Enthusiast",IF(AND(CM691&gt;Tolerances!$D$10,'Respondent data Original'!H451&lt;Tolerances!$C$10),"Agitator"))</f>
        <v>0</v>
      </c>
    </row>
    <row r="692" spans="1:96">
      <c r="A692">
        <v>504</v>
      </c>
      <c r="B692" t="s">
        <v>70</v>
      </c>
      <c r="C692">
        <v>3</v>
      </c>
      <c r="D692">
        <v>2</v>
      </c>
      <c r="E692">
        <v>11</v>
      </c>
      <c r="F692">
        <v>2</v>
      </c>
      <c r="G692">
        <v>6</v>
      </c>
      <c r="H692">
        <v>8</v>
      </c>
      <c r="J692">
        <v>6</v>
      </c>
      <c r="L692">
        <v>6</v>
      </c>
      <c r="N692">
        <v>6</v>
      </c>
      <c r="P692">
        <v>6</v>
      </c>
      <c r="Q692">
        <v>1</v>
      </c>
      <c r="R692">
        <v>1</v>
      </c>
      <c r="S692">
        <v>1</v>
      </c>
      <c r="U692">
        <v>1</v>
      </c>
      <c r="V692">
        <v>1</v>
      </c>
      <c r="X692">
        <v>1</v>
      </c>
      <c r="AA692">
        <v>1</v>
      </c>
      <c r="AB692">
        <v>5</v>
      </c>
      <c r="AD692">
        <v>5</v>
      </c>
      <c r="AE692">
        <v>5</v>
      </c>
      <c r="AF692">
        <v>1</v>
      </c>
      <c r="AG692">
        <v>1</v>
      </c>
      <c r="AH692">
        <v>1</v>
      </c>
      <c r="AI692">
        <v>5</v>
      </c>
      <c r="AJ692">
        <v>1</v>
      </c>
      <c r="AK692">
        <v>2</v>
      </c>
      <c r="AL692">
        <v>1</v>
      </c>
      <c r="AM692">
        <v>2</v>
      </c>
      <c r="AN692">
        <v>5</v>
      </c>
      <c r="AQ692">
        <v>5</v>
      </c>
      <c r="AV692">
        <v>1</v>
      </c>
      <c r="AW692">
        <v>10</v>
      </c>
      <c r="AX692">
        <v>10</v>
      </c>
      <c r="AY692">
        <v>10</v>
      </c>
      <c r="AZ692">
        <v>6</v>
      </c>
      <c r="BA692">
        <v>6</v>
      </c>
      <c r="BB692">
        <v>1</v>
      </c>
      <c r="BC692">
        <v>11</v>
      </c>
      <c r="BD692">
        <v>11</v>
      </c>
      <c r="BE692">
        <v>1</v>
      </c>
      <c r="BF692">
        <v>1</v>
      </c>
      <c r="BG692">
        <v>12</v>
      </c>
      <c r="BH692">
        <v>12</v>
      </c>
      <c r="BI692">
        <v>12</v>
      </c>
      <c r="BJ692">
        <v>12</v>
      </c>
      <c r="BK692">
        <v>1</v>
      </c>
      <c r="BL692">
        <v>3</v>
      </c>
      <c r="BM692">
        <v>2</v>
      </c>
      <c r="BN692">
        <v>2</v>
      </c>
      <c r="BO692">
        <v>4</v>
      </c>
      <c r="BP692">
        <v>2</v>
      </c>
      <c r="BQ692">
        <v>5</v>
      </c>
      <c r="BX692">
        <v>2</v>
      </c>
      <c r="CF692">
        <v>16</v>
      </c>
      <c r="CH692">
        <f t="shared" si="70"/>
        <v>2</v>
      </c>
      <c r="CI692" s="1">
        <f t="shared" si="71"/>
        <v>3.6666666666666665</v>
      </c>
      <c r="CJ692">
        <f t="shared" si="72"/>
        <v>3</v>
      </c>
      <c r="CK692">
        <f t="shared" si="73"/>
        <v>3</v>
      </c>
      <c r="CL692" s="1">
        <f t="shared" si="74"/>
        <v>6.6666666666666661</v>
      </c>
      <c r="CM692" s="1">
        <f t="shared" si="75"/>
        <v>13.333333333333332</v>
      </c>
      <c r="CO692" t="str">
        <f>IF(H692&gt;Tolerances!$C$5, "High Sat", "Low Sat")</f>
        <v>High Sat</v>
      </c>
      <c r="CP692" t="str">
        <f>IF(CM692&lt;Tolerances!$D$5, "High EL", "Low EL")</f>
        <v>Low EL</v>
      </c>
      <c r="CQ692" t="str">
        <f t="shared" si="76"/>
        <v>Mercenary</v>
      </c>
      <c r="CR692" t="b">
        <f>IF(AND(CM692&lt;Tolerances!$D$9,'Respondent data Original'!H456&gt;Tolerances!$C$9),"Enthusiast",IF(AND(CM692&gt;Tolerances!$D$10,'Respondent data Original'!H456&lt;Tolerances!$C$10),"Agitator"))</f>
        <v>0</v>
      </c>
    </row>
    <row r="693" spans="1:96">
      <c r="A693">
        <v>516</v>
      </c>
      <c r="B693" t="s">
        <v>70</v>
      </c>
      <c r="C693">
        <v>2</v>
      </c>
      <c r="D693">
        <v>1</v>
      </c>
      <c r="E693">
        <v>11</v>
      </c>
      <c r="F693">
        <v>2</v>
      </c>
      <c r="G693">
        <v>2</v>
      </c>
      <c r="H693">
        <v>6</v>
      </c>
      <c r="J693">
        <v>6</v>
      </c>
      <c r="L693">
        <v>6</v>
      </c>
      <c r="N693">
        <v>6</v>
      </c>
      <c r="P693">
        <v>6</v>
      </c>
      <c r="Q693">
        <v>1</v>
      </c>
      <c r="R693">
        <v>2</v>
      </c>
      <c r="S693">
        <v>1</v>
      </c>
      <c r="T693">
        <v>4</v>
      </c>
      <c r="U693">
        <v>5</v>
      </c>
      <c r="V693">
        <v>2</v>
      </c>
      <c r="W693">
        <v>5</v>
      </c>
      <c r="X693">
        <v>2</v>
      </c>
      <c r="Y693">
        <v>4</v>
      </c>
      <c r="Z693">
        <v>4</v>
      </c>
      <c r="AA693">
        <v>2</v>
      </c>
      <c r="AB693">
        <v>4</v>
      </c>
      <c r="AC693">
        <v>5</v>
      </c>
      <c r="AD693">
        <v>3</v>
      </c>
      <c r="AE693">
        <v>4</v>
      </c>
      <c r="AF693">
        <v>6</v>
      </c>
      <c r="AG693">
        <v>4</v>
      </c>
      <c r="AH693">
        <v>2</v>
      </c>
      <c r="AI693">
        <v>2</v>
      </c>
      <c r="AJ693">
        <v>4</v>
      </c>
      <c r="AK693">
        <v>4</v>
      </c>
      <c r="AL693">
        <v>3</v>
      </c>
      <c r="AM693">
        <v>4</v>
      </c>
      <c r="AN693">
        <v>2</v>
      </c>
      <c r="AO693">
        <v>3</v>
      </c>
      <c r="AP693">
        <v>3</v>
      </c>
      <c r="AQ693">
        <v>3</v>
      </c>
      <c r="AR693">
        <v>4</v>
      </c>
      <c r="AS693">
        <v>4</v>
      </c>
      <c r="AT693">
        <v>3</v>
      </c>
      <c r="AU693">
        <v>4</v>
      </c>
      <c r="AV693">
        <v>1</v>
      </c>
      <c r="AW693">
        <v>8</v>
      </c>
      <c r="AX693">
        <v>6</v>
      </c>
      <c r="AY693">
        <v>8</v>
      </c>
      <c r="AZ693">
        <v>6</v>
      </c>
      <c r="BA693">
        <v>7</v>
      </c>
      <c r="BB693">
        <v>8</v>
      </c>
      <c r="BC693">
        <v>1</v>
      </c>
      <c r="BD693">
        <v>9</v>
      </c>
      <c r="BE693">
        <v>8</v>
      </c>
      <c r="BF693">
        <v>12</v>
      </c>
      <c r="BG693">
        <v>12</v>
      </c>
      <c r="BH693">
        <v>12</v>
      </c>
      <c r="BI693">
        <v>12</v>
      </c>
      <c r="BJ693">
        <v>12</v>
      </c>
      <c r="BK693">
        <v>1</v>
      </c>
      <c r="BL693">
        <v>4</v>
      </c>
      <c r="BM693">
        <v>4</v>
      </c>
      <c r="BN693">
        <v>3</v>
      </c>
      <c r="BO693">
        <v>4</v>
      </c>
      <c r="BX693">
        <v>1</v>
      </c>
      <c r="BY693">
        <v>6</v>
      </c>
      <c r="CF693">
        <v>15</v>
      </c>
      <c r="CH693">
        <f t="shared" si="70"/>
        <v>1</v>
      </c>
      <c r="CI693" s="1">
        <f t="shared" si="71"/>
        <v>3.3888888888888888</v>
      </c>
      <c r="CJ693">
        <f t="shared" si="72"/>
        <v>4</v>
      </c>
      <c r="CK693">
        <f t="shared" si="73"/>
        <v>2</v>
      </c>
      <c r="CL693" s="1">
        <f t="shared" si="74"/>
        <v>5.3888888888888893</v>
      </c>
      <c r="CM693" s="1">
        <f t="shared" si="75"/>
        <v>5.3888888888888893</v>
      </c>
      <c r="CO693" t="str">
        <f>IF(H693&gt;Tolerances!$C$5, "High Sat", "Low Sat")</f>
        <v>Low Sat</v>
      </c>
      <c r="CP693" t="str">
        <f>IF(CM693&lt;Tolerances!$D$5, "High EL", "Low EL")</f>
        <v>High EL</v>
      </c>
      <c r="CQ693" t="str">
        <f t="shared" si="76"/>
        <v>Hostage</v>
      </c>
      <c r="CR693" t="b">
        <f>IF(AND(CM693&lt;Tolerances!$D$9,'Respondent data Original'!H466&gt;Tolerances!$C$9),"Enthusiast",IF(AND(CM693&gt;Tolerances!$D$10,'Respondent data Original'!H466&lt;Tolerances!$C$10),"Agitator"))</f>
        <v>0</v>
      </c>
    </row>
    <row r="694" spans="1:96">
      <c r="A694">
        <v>521</v>
      </c>
      <c r="B694" t="s">
        <v>70</v>
      </c>
      <c r="C694">
        <v>2</v>
      </c>
      <c r="D694">
        <v>1</v>
      </c>
      <c r="E694">
        <v>11</v>
      </c>
      <c r="F694">
        <v>1</v>
      </c>
      <c r="G694">
        <v>4</v>
      </c>
      <c r="H694">
        <v>11</v>
      </c>
      <c r="J694">
        <v>11</v>
      </c>
      <c r="L694">
        <v>11</v>
      </c>
      <c r="N694">
        <v>11</v>
      </c>
      <c r="P694">
        <v>1</v>
      </c>
      <c r="Q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2</v>
      </c>
      <c r="Z694">
        <v>1</v>
      </c>
      <c r="AA694">
        <v>1</v>
      </c>
      <c r="AB694">
        <v>1</v>
      </c>
      <c r="AC694">
        <v>3</v>
      </c>
      <c r="AD694">
        <v>4</v>
      </c>
      <c r="AE694">
        <v>1</v>
      </c>
      <c r="AF694">
        <v>5</v>
      </c>
      <c r="AG694">
        <v>2</v>
      </c>
      <c r="AI694">
        <v>1</v>
      </c>
      <c r="AJ694">
        <v>1</v>
      </c>
      <c r="AK694">
        <v>2</v>
      </c>
      <c r="AL694">
        <v>1</v>
      </c>
      <c r="AM694">
        <v>1</v>
      </c>
      <c r="AN694">
        <v>1</v>
      </c>
      <c r="AO694">
        <v>1</v>
      </c>
      <c r="AP694">
        <v>1</v>
      </c>
      <c r="AQ694">
        <v>1</v>
      </c>
      <c r="AR694">
        <v>1</v>
      </c>
      <c r="AS694">
        <v>2</v>
      </c>
      <c r="AU694">
        <v>2</v>
      </c>
      <c r="AV694">
        <v>1</v>
      </c>
      <c r="AW694">
        <v>6</v>
      </c>
      <c r="AX694">
        <v>3</v>
      </c>
      <c r="AY694">
        <v>6</v>
      </c>
      <c r="AZ694">
        <v>8</v>
      </c>
      <c r="BA694">
        <v>2</v>
      </c>
      <c r="BB694">
        <v>3</v>
      </c>
      <c r="BC694">
        <v>3</v>
      </c>
      <c r="BD694">
        <v>9</v>
      </c>
      <c r="BE694">
        <v>2</v>
      </c>
      <c r="BF694">
        <v>12</v>
      </c>
      <c r="BG694">
        <v>1</v>
      </c>
      <c r="BH694">
        <v>3</v>
      </c>
      <c r="BI694">
        <v>2</v>
      </c>
      <c r="BJ694">
        <v>12</v>
      </c>
      <c r="BK694">
        <v>1</v>
      </c>
      <c r="BL694">
        <v>5</v>
      </c>
      <c r="BM694">
        <v>4</v>
      </c>
      <c r="BN694">
        <v>2</v>
      </c>
      <c r="BO694">
        <v>10</v>
      </c>
      <c r="BX694">
        <v>1</v>
      </c>
      <c r="BY694">
        <v>3</v>
      </c>
      <c r="BZ694">
        <v>6</v>
      </c>
      <c r="CA694">
        <v>5</v>
      </c>
      <c r="CB694">
        <v>4</v>
      </c>
      <c r="CC694">
        <v>1</v>
      </c>
      <c r="CF694">
        <v>12</v>
      </c>
      <c r="CH694">
        <f t="shared" si="70"/>
        <v>1</v>
      </c>
      <c r="CI694" s="1">
        <f t="shared" si="71"/>
        <v>2.3333333333333335</v>
      </c>
      <c r="CJ694">
        <f t="shared" si="72"/>
        <v>5</v>
      </c>
      <c r="CK694">
        <f t="shared" si="73"/>
        <v>1</v>
      </c>
      <c r="CL694" s="1">
        <f t="shared" si="74"/>
        <v>3.3333333333333335</v>
      </c>
      <c r="CM694" s="1">
        <f t="shared" si="75"/>
        <v>3.3333333333333335</v>
      </c>
      <c r="CO694" t="str">
        <f>IF(H694&gt;Tolerances!$C$5, "High Sat", "Low Sat")</f>
        <v>High Sat</v>
      </c>
      <c r="CP694" t="str">
        <f>IF(CM694&lt;Tolerances!$D$5, "High EL", "Low EL")</f>
        <v>High EL</v>
      </c>
      <c r="CQ694" t="str">
        <f t="shared" si="76"/>
        <v>Loyalist</v>
      </c>
      <c r="CR694" t="b">
        <f>IF(AND(CM694&lt;Tolerances!$D$9,'Respondent data Original'!H471&gt;Tolerances!$C$9),"Enthusiast",IF(AND(CM694&gt;Tolerances!$D$10,'Respondent data Original'!H471&lt;Tolerances!$C$10),"Agitator"))</f>
        <v>0</v>
      </c>
    </row>
    <row r="695" spans="1:96">
      <c r="A695">
        <v>524</v>
      </c>
      <c r="B695" t="s">
        <v>70</v>
      </c>
      <c r="C695">
        <v>5</v>
      </c>
      <c r="D695">
        <v>2</v>
      </c>
      <c r="E695">
        <v>11</v>
      </c>
      <c r="F695">
        <v>1</v>
      </c>
      <c r="G695">
        <v>1</v>
      </c>
      <c r="H695">
        <v>4</v>
      </c>
      <c r="J695">
        <v>1</v>
      </c>
      <c r="L695">
        <v>1</v>
      </c>
      <c r="N695">
        <v>3</v>
      </c>
      <c r="P695">
        <v>3</v>
      </c>
      <c r="Q695">
        <v>4</v>
      </c>
      <c r="S695">
        <v>1</v>
      </c>
      <c r="V695">
        <v>2</v>
      </c>
      <c r="W695">
        <v>5</v>
      </c>
      <c r="X695">
        <v>2</v>
      </c>
      <c r="Y695">
        <v>1</v>
      </c>
      <c r="Z695">
        <v>5</v>
      </c>
      <c r="AA695">
        <v>2</v>
      </c>
      <c r="AB695">
        <v>5</v>
      </c>
      <c r="AC695">
        <v>3</v>
      </c>
      <c r="AD695">
        <v>4</v>
      </c>
      <c r="AE695">
        <v>5</v>
      </c>
      <c r="AF695">
        <v>9</v>
      </c>
      <c r="AG695">
        <v>4</v>
      </c>
      <c r="AI695">
        <v>4</v>
      </c>
      <c r="AL695">
        <v>4</v>
      </c>
      <c r="AM695">
        <v>3</v>
      </c>
      <c r="AN695">
        <v>4</v>
      </c>
      <c r="AO695">
        <v>4</v>
      </c>
      <c r="AP695">
        <v>3</v>
      </c>
      <c r="AQ695">
        <v>5</v>
      </c>
      <c r="AR695">
        <v>5</v>
      </c>
      <c r="AS695">
        <v>3</v>
      </c>
      <c r="AT695">
        <v>2</v>
      </c>
      <c r="AU695">
        <v>3</v>
      </c>
      <c r="AV695">
        <v>2</v>
      </c>
      <c r="AW695">
        <v>11</v>
      </c>
      <c r="AX695">
        <v>7</v>
      </c>
      <c r="AY695">
        <v>8</v>
      </c>
      <c r="AZ695">
        <v>10</v>
      </c>
      <c r="BA695">
        <v>7</v>
      </c>
      <c r="BB695">
        <v>2</v>
      </c>
      <c r="BC695">
        <v>1</v>
      </c>
      <c r="BD695">
        <v>11</v>
      </c>
      <c r="BE695">
        <v>3</v>
      </c>
      <c r="BF695">
        <v>12</v>
      </c>
      <c r="BG695">
        <v>12</v>
      </c>
      <c r="BH695">
        <v>12</v>
      </c>
      <c r="BI695">
        <v>12</v>
      </c>
      <c r="BJ695">
        <v>12</v>
      </c>
      <c r="BK695">
        <v>1</v>
      </c>
      <c r="BL695">
        <v>3</v>
      </c>
      <c r="BM695">
        <v>3</v>
      </c>
      <c r="BN695">
        <v>2</v>
      </c>
      <c r="BO695">
        <v>6</v>
      </c>
      <c r="BP695">
        <v>4</v>
      </c>
      <c r="BQ695">
        <v>9</v>
      </c>
      <c r="BX695">
        <v>3</v>
      </c>
      <c r="CF695">
        <v>18</v>
      </c>
      <c r="CH695">
        <f t="shared" si="70"/>
        <v>3</v>
      </c>
      <c r="CI695" s="1">
        <f t="shared" si="71"/>
        <v>3.3333333333333335</v>
      </c>
      <c r="CJ695">
        <f t="shared" si="72"/>
        <v>3</v>
      </c>
      <c r="CK695">
        <f t="shared" si="73"/>
        <v>3</v>
      </c>
      <c r="CL695" s="1">
        <f t="shared" si="74"/>
        <v>6.3333333333333339</v>
      </c>
      <c r="CM695" s="1">
        <f t="shared" si="75"/>
        <v>19</v>
      </c>
      <c r="CO695" t="str">
        <f>IF(H695&gt;Tolerances!$C$5, "High Sat", "Low Sat")</f>
        <v>Low Sat</v>
      </c>
      <c r="CP695" t="str">
        <f>IF(CM695&lt;Tolerances!$D$5, "High EL", "Low EL")</f>
        <v>Low EL</v>
      </c>
      <c r="CQ695" t="str">
        <f t="shared" si="76"/>
        <v>Defector</v>
      </c>
      <c r="CR695" t="str">
        <f>IF(AND(CM695&lt;Tolerances!$D$9,'Respondent data Original'!H473&gt;Tolerances!$C$9),"Enthusiast",IF(AND(CM695&gt;Tolerances!$D$10,'Respondent data Original'!H473&lt;Tolerances!$C$10),"Agitator"))</f>
        <v>Agitator</v>
      </c>
    </row>
    <row r="696" spans="1:96">
      <c r="A696">
        <v>526</v>
      </c>
      <c r="B696" t="s">
        <v>70</v>
      </c>
      <c r="C696">
        <v>4</v>
      </c>
      <c r="D696">
        <v>2</v>
      </c>
      <c r="E696">
        <v>11</v>
      </c>
      <c r="F696">
        <v>1</v>
      </c>
      <c r="G696">
        <v>1</v>
      </c>
      <c r="H696">
        <v>6</v>
      </c>
      <c r="J696">
        <v>6</v>
      </c>
      <c r="L696">
        <v>6</v>
      </c>
      <c r="N696">
        <v>6</v>
      </c>
      <c r="P696">
        <v>6</v>
      </c>
      <c r="Q696">
        <v>2</v>
      </c>
      <c r="S696">
        <v>2</v>
      </c>
      <c r="T696">
        <v>3</v>
      </c>
      <c r="V696">
        <v>3</v>
      </c>
      <c r="W696">
        <v>4</v>
      </c>
      <c r="X696">
        <v>2</v>
      </c>
      <c r="Y696">
        <v>3</v>
      </c>
      <c r="Z696">
        <v>4</v>
      </c>
      <c r="AA696">
        <v>3</v>
      </c>
      <c r="AC696">
        <v>4</v>
      </c>
      <c r="AD696">
        <v>3</v>
      </c>
      <c r="AF696">
        <v>6</v>
      </c>
      <c r="AG696">
        <v>3</v>
      </c>
      <c r="AI696">
        <v>3</v>
      </c>
      <c r="AJ696">
        <v>4</v>
      </c>
      <c r="AL696">
        <v>3</v>
      </c>
      <c r="AN696">
        <v>3</v>
      </c>
      <c r="AO696">
        <v>3</v>
      </c>
      <c r="AP696">
        <v>3</v>
      </c>
      <c r="AQ696">
        <v>3</v>
      </c>
      <c r="AR696">
        <v>4</v>
      </c>
      <c r="AS696">
        <v>4</v>
      </c>
      <c r="AT696">
        <v>3</v>
      </c>
      <c r="AV696">
        <v>2</v>
      </c>
      <c r="AW696">
        <v>6</v>
      </c>
      <c r="AX696">
        <v>8</v>
      </c>
      <c r="AY696">
        <v>8</v>
      </c>
      <c r="AZ696">
        <v>8</v>
      </c>
      <c r="BA696">
        <v>10</v>
      </c>
      <c r="BB696">
        <v>6</v>
      </c>
      <c r="BC696">
        <v>4</v>
      </c>
      <c r="BD696">
        <v>11</v>
      </c>
      <c r="BE696">
        <v>4</v>
      </c>
      <c r="BF696">
        <v>12</v>
      </c>
      <c r="BG696">
        <v>12</v>
      </c>
      <c r="BH696">
        <v>12</v>
      </c>
      <c r="BI696">
        <v>12</v>
      </c>
      <c r="BJ696">
        <v>12</v>
      </c>
      <c r="BK696">
        <v>1</v>
      </c>
      <c r="BL696">
        <v>4</v>
      </c>
      <c r="BM696">
        <v>3</v>
      </c>
      <c r="BN696">
        <v>3</v>
      </c>
      <c r="BO696">
        <v>1</v>
      </c>
      <c r="BX696">
        <v>1</v>
      </c>
      <c r="BY696">
        <v>8</v>
      </c>
      <c r="CF696">
        <v>18</v>
      </c>
      <c r="CH696">
        <f t="shared" si="70"/>
        <v>1</v>
      </c>
      <c r="CI696" s="1">
        <f t="shared" si="71"/>
        <v>3.6111111111111112</v>
      </c>
      <c r="CJ696">
        <f t="shared" si="72"/>
        <v>4</v>
      </c>
      <c r="CK696">
        <f t="shared" si="73"/>
        <v>2</v>
      </c>
      <c r="CL696" s="1">
        <f t="shared" si="74"/>
        <v>5.6111111111111107</v>
      </c>
      <c r="CM696" s="1">
        <f t="shared" si="75"/>
        <v>5.6111111111111107</v>
      </c>
      <c r="CO696" t="str">
        <f>IF(H696&gt;Tolerances!$C$5, "High Sat", "Low Sat")</f>
        <v>Low Sat</v>
      </c>
      <c r="CP696" t="str">
        <f>IF(CM696&lt;Tolerances!$D$5, "High EL", "Low EL")</f>
        <v>High EL</v>
      </c>
      <c r="CQ696" t="str">
        <f t="shared" si="76"/>
        <v>Hostage</v>
      </c>
      <c r="CR696" t="b">
        <f>IF(AND(CM696&lt;Tolerances!$D$9,'Respondent data Original'!H475&gt;Tolerances!$C$9),"Enthusiast",IF(AND(CM696&gt;Tolerances!$D$10,'Respondent data Original'!H475&lt;Tolerances!$C$10),"Agitator"))</f>
        <v>0</v>
      </c>
    </row>
    <row r="697" spans="1:96">
      <c r="A697">
        <v>532</v>
      </c>
      <c r="B697" t="s">
        <v>70</v>
      </c>
      <c r="C697">
        <v>3</v>
      </c>
      <c r="D697">
        <v>2</v>
      </c>
      <c r="E697">
        <v>11</v>
      </c>
      <c r="F697">
        <v>1</v>
      </c>
      <c r="G697">
        <v>4</v>
      </c>
      <c r="H697">
        <v>10</v>
      </c>
      <c r="J697">
        <v>10</v>
      </c>
      <c r="L697">
        <v>10</v>
      </c>
      <c r="N697">
        <v>9</v>
      </c>
      <c r="P697">
        <v>2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3</v>
      </c>
      <c r="W697">
        <v>1</v>
      </c>
      <c r="X697">
        <v>1</v>
      </c>
      <c r="Y697">
        <v>3</v>
      </c>
      <c r="Z697">
        <v>1</v>
      </c>
      <c r="AA697">
        <v>1</v>
      </c>
      <c r="AB697">
        <v>3</v>
      </c>
      <c r="AC697">
        <v>2</v>
      </c>
      <c r="AD697">
        <v>3</v>
      </c>
      <c r="AE697">
        <v>3</v>
      </c>
      <c r="AF697">
        <v>10</v>
      </c>
      <c r="AG697">
        <v>4</v>
      </c>
      <c r="AH697">
        <v>3</v>
      </c>
      <c r="AI697">
        <v>3</v>
      </c>
      <c r="AJ697">
        <v>3</v>
      </c>
      <c r="AK697">
        <v>4</v>
      </c>
      <c r="AL697">
        <v>3</v>
      </c>
      <c r="AM697">
        <v>2</v>
      </c>
      <c r="AN697">
        <v>3</v>
      </c>
      <c r="AO697">
        <v>4</v>
      </c>
      <c r="AP697">
        <v>3</v>
      </c>
      <c r="AQ697">
        <v>3</v>
      </c>
      <c r="AR697">
        <v>3</v>
      </c>
      <c r="AS697">
        <v>3</v>
      </c>
      <c r="AT697">
        <v>2</v>
      </c>
      <c r="AU697">
        <v>4</v>
      </c>
      <c r="AV697">
        <v>2</v>
      </c>
      <c r="AW697">
        <v>6</v>
      </c>
      <c r="AX697">
        <v>11</v>
      </c>
      <c r="AY697">
        <v>10</v>
      </c>
      <c r="AZ697">
        <v>11</v>
      </c>
      <c r="BA697">
        <v>7</v>
      </c>
      <c r="BB697">
        <v>8</v>
      </c>
      <c r="BC697">
        <v>8</v>
      </c>
      <c r="BD697">
        <v>11</v>
      </c>
      <c r="BE697">
        <v>1</v>
      </c>
      <c r="BF697">
        <v>12</v>
      </c>
      <c r="BG697">
        <v>12</v>
      </c>
      <c r="BH697">
        <v>12</v>
      </c>
      <c r="BI697">
        <v>12</v>
      </c>
      <c r="BJ697">
        <v>12</v>
      </c>
      <c r="BK697">
        <v>1</v>
      </c>
      <c r="BL697">
        <v>5</v>
      </c>
      <c r="BM697">
        <v>2</v>
      </c>
      <c r="BN697">
        <v>1</v>
      </c>
      <c r="BO697">
        <v>5</v>
      </c>
      <c r="BP697">
        <v>4</v>
      </c>
      <c r="BX697">
        <v>1</v>
      </c>
      <c r="BY697">
        <v>2</v>
      </c>
      <c r="BZ697">
        <v>4</v>
      </c>
      <c r="CA697">
        <v>5</v>
      </c>
      <c r="CB697">
        <v>6</v>
      </c>
      <c r="CF697">
        <v>21</v>
      </c>
      <c r="CH697">
        <f t="shared" si="70"/>
        <v>1</v>
      </c>
      <c r="CI697" s="1">
        <f t="shared" si="71"/>
        <v>4.0555555555555554</v>
      </c>
      <c r="CJ697">
        <f t="shared" si="72"/>
        <v>5</v>
      </c>
      <c r="CK697">
        <f t="shared" si="73"/>
        <v>1</v>
      </c>
      <c r="CL697" s="1">
        <f t="shared" si="74"/>
        <v>5.0555555555555554</v>
      </c>
      <c r="CM697" s="1">
        <f t="shared" si="75"/>
        <v>5.0555555555555554</v>
      </c>
      <c r="CO697" t="str">
        <f>IF(H697&gt;Tolerances!$C$5, "High Sat", "Low Sat")</f>
        <v>High Sat</v>
      </c>
      <c r="CP697" t="str">
        <f>IF(CM697&lt;Tolerances!$D$5, "High EL", "Low EL")</f>
        <v>High EL</v>
      </c>
      <c r="CQ697" t="str">
        <f t="shared" si="76"/>
        <v>Loyalist</v>
      </c>
      <c r="CR697" t="b">
        <f>IF(AND(CM697&lt;Tolerances!$D$9,'Respondent data Original'!H481&gt;Tolerances!$C$9),"Enthusiast",IF(AND(CM697&gt;Tolerances!$D$10,'Respondent data Original'!H481&lt;Tolerances!$C$10),"Agitator"))</f>
        <v>0</v>
      </c>
    </row>
    <row r="698" spans="1:96">
      <c r="A698">
        <v>536</v>
      </c>
      <c r="B698" t="s">
        <v>70</v>
      </c>
      <c r="C698">
        <v>4</v>
      </c>
      <c r="D698">
        <v>2</v>
      </c>
      <c r="E698">
        <v>11</v>
      </c>
      <c r="F698">
        <v>2</v>
      </c>
      <c r="G698">
        <v>3</v>
      </c>
      <c r="H698">
        <v>9</v>
      </c>
      <c r="J698">
        <v>9</v>
      </c>
      <c r="L698">
        <v>9</v>
      </c>
      <c r="N698">
        <v>8</v>
      </c>
      <c r="P698">
        <v>5</v>
      </c>
      <c r="Q698">
        <v>2</v>
      </c>
      <c r="R698">
        <v>3</v>
      </c>
      <c r="S698">
        <v>2</v>
      </c>
      <c r="T698">
        <v>3</v>
      </c>
      <c r="U698">
        <v>3</v>
      </c>
      <c r="V698">
        <v>1</v>
      </c>
      <c r="W698">
        <v>5</v>
      </c>
      <c r="X698">
        <v>1</v>
      </c>
      <c r="Y698">
        <v>2</v>
      </c>
      <c r="Z698">
        <v>5</v>
      </c>
      <c r="AA698">
        <v>3</v>
      </c>
      <c r="AB698">
        <v>5</v>
      </c>
      <c r="AC698">
        <v>4</v>
      </c>
      <c r="AD698">
        <v>5</v>
      </c>
      <c r="AE698">
        <v>5</v>
      </c>
      <c r="AF698">
        <v>1</v>
      </c>
      <c r="AG698">
        <v>3</v>
      </c>
      <c r="AH698">
        <v>2</v>
      </c>
      <c r="AI698">
        <v>3</v>
      </c>
      <c r="AJ698">
        <v>3</v>
      </c>
      <c r="AK698">
        <v>3</v>
      </c>
      <c r="AL698">
        <v>2</v>
      </c>
      <c r="AN698">
        <v>2</v>
      </c>
      <c r="AO698">
        <v>2</v>
      </c>
      <c r="AQ698">
        <v>3</v>
      </c>
      <c r="AR698">
        <v>3</v>
      </c>
      <c r="AU698">
        <v>3</v>
      </c>
      <c r="AV698">
        <v>3</v>
      </c>
      <c r="AW698">
        <v>9</v>
      </c>
      <c r="AX698">
        <v>10</v>
      </c>
      <c r="AY698">
        <v>10</v>
      </c>
      <c r="AZ698">
        <v>11</v>
      </c>
      <c r="BA698">
        <v>11</v>
      </c>
      <c r="BB698">
        <v>6</v>
      </c>
      <c r="BC698">
        <v>7</v>
      </c>
      <c r="BD698">
        <v>11</v>
      </c>
      <c r="BE698">
        <v>4</v>
      </c>
      <c r="BF698">
        <v>12</v>
      </c>
      <c r="BG698">
        <v>12</v>
      </c>
      <c r="BH698">
        <v>12</v>
      </c>
      <c r="BI698">
        <v>12</v>
      </c>
      <c r="BJ698">
        <v>12</v>
      </c>
      <c r="BK698">
        <v>1</v>
      </c>
      <c r="BL698">
        <v>3</v>
      </c>
      <c r="BM698">
        <v>2</v>
      </c>
      <c r="BN698">
        <v>2</v>
      </c>
      <c r="BO698">
        <v>10</v>
      </c>
      <c r="BX698">
        <v>1</v>
      </c>
      <c r="BY698">
        <v>2</v>
      </c>
      <c r="CF698">
        <v>21</v>
      </c>
      <c r="CH698">
        <f t="shared" si="70"/>
        <v>1</v>
      </c>
      <c r="CI698" s="1">
        <f t="shared" si="71"/>
        <v>4.3888888888888893</v>
      </c>
      <c r="CJ698">
        <f t="shared" si="72"/>
        <v>3</v>
      </c>
      <c r="CK698">
        <f t="shared" si="73"/>
        <v>3</v>
      </c>
      <c r="CL698" s="1">
        <f t="shared" si="74"/>
        <v>7.3888888888888893</v>
      </c>
      <c r="CM698" s="1">
        <f t="shared" si="75"/>
        <v>7.3888888888888893</v>
      </c>
      <c r="CO698" t="str">
        <f>IF(H698&gt;Tolerances!$C$5, "High Sat", "Low Sat")</f>
        <v>High Sat</v>
      </c>
      <c r="CP698" t="str">
        <f>IF(CM698&lt;Tolerances!$D$5, "High EL", "Low EL")</f>
        <v>High EL</v>
      </c>
      <c r="CQ698" t="str">
        <f t="shared" si="76"/>
        <v>Loyalist</v>
      </c>
      <c r="CR698" t="b">
        <f>IF(AND(CM698&lt;Tolerances!$D$9,'Respondent data Original'!H485&gt;Tolerances!$C$9),"Enthusiast",IF(AND(CM698&gt;Tolerances!$D$10,'Respondent data Original'!H485&lt;Tolerances!$C$10),"Agitator"))</f>
        <v>0</v>
      </c>
    </row>
    <row r="699" spans="1:96">
      <c r="A699">
        <v>537</v>
      </c>
      <c r="B699" t="s">
        <v>70</v>
      </c>
      <c r="C699">
        <v>4</v>
      </c>
      <c r="D699">
        <v>2</v>
      </c>
      <c r="E699">
        <v>11</v>
      </c>
      <c r="F699">
        <v>1</v>
      </c>
      <c r="G699">
        <v>2</v>
      </c>
      <c r="H699">
        <v>11</v>
      </c>
      <c r="J699">
        <v>11</v>
      </c>
      <c r="L699">
        <v>11</v>
      </c>
      <c r="N699">
        <v>11</v>
      </c>
      <c r="P699">
        <v>6</v>
      </c>
      <c r="Q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I699">
        <v>1</v>
      </c>
      <c r="AJ699">
        <v>1</v>
      </c>
      <c r="AK699">
        <v>1</v>
      </c>
      <c r="AL699">
        <v>1</v>
      </c>
      <c r="AM699">
        <v>1</v>
      </c>
      <c r="AN699">
        <v>1</v>
      </c>
      <c r="AO699">
        <v>1</v>
      </c>
      <c r="AP699">
        <v>1</v>
      </c>
      <c r="AQ699">
        <v>1</v>
      </c>
      <c r="AR699">
        <v>1</v>
      </c>
      <c r="AS699">
        <v>1</v>
      </c>
      <c r="AT699">
        <v>1</v>
      </c>
      <c r="AU699">
        <v>1</v>
      </c>
      <c r="AV699">
        <v>1</v>
      </c>
      <c r="AW699">
        <v>6</v>
      </c>
      <c r="AX699">
        <v>3</v>
      </c>
      <c r="AY699">
        <v>5</v>
      </c>
      <c r="AZ699">
        <v>6</v>
      </c>
      <c r="BA699">
        <v>4</v>
      </c>
      <c r="BB699">
        <v>3</v>
      </c>
      <c r="BC699">
        <v>5</v>
      </c>
      <c r="BD699">
        <v>7</v>
      </c>
      <c r="BE699">
        <v>5</v>
      </c>
      <c r="BF699">
        <v>12</v>
      </c>
      <c r="BG699">
        <v>12</v>
      </c>
      <c r="BH699">
        <v>12</v>
      </c>
      <c r="BI699">
        <v>12</v>
      </c>
      <c r="BJ699">
        <v>12</v>
      </c>
      <c r="BK699">
        <v>1</v>
      </c>
      <c r="BN699">
        <v>5</v>
      </c>
      <c r="BO699">
        <v>5</v>
      </c>
      <c r="BP699">
        <v>4</v>
      </c>
      <c r="BQ699">
        <v>6</v>
      </c>
      <c r="BR699">
        <v>2</v>
      </c>
      <c r="BS699">
        <v>8</v>
      </c>
      <c r="BX699">
        <v>1</v>
      </c>
      <c r="BY699">
        <v>4</v>
      </c>
      <c r="BZ699">
        <v>3</v>
      </c>
      <c r="CA699">
        <v>6</v>
      </c>
      <c r="CF699">
        <v>12</v>
      </c>
      <c r="CH699">
        <f t="shared" si="70"/>
        <v>1</v>
      </c>
      <c r="CI699" s="1">
        <f t="shared" si="71"/>
        <v>2.4444444444444446</v>
      </c>
      <c r="CJ699">
        <f t="shared" si="72"/>
        <v>0</v>
      </c>
      <c r="CK699">
        <f t="shared" si="73"/>
        <v>5</v>
      </c>
      <c r="CL699" s="1">
        <f t="shared" si="74"/>
        <v>7.4444444444444446</v>
      </c>
      <c r="CM699" s="1">
        <f t="shared" si="75"/>
        <v>7.4444444444444446</v>
      </c>
      <c r="CO699" t="str">
        <f>IF(H699&gt;Tolerances!$C$5, "High Sat", "Low Sat")</f>
        <v>High Sat</v>
      </c>
      <c r="CP699" t="str">
        <f>IF(CM699&lt;Tolerances!$D$5, "High EL", "Low EL")</f>
        <v>High EL</v>
      </c>
      <c r="CQ699" t="str">
        <f t="shared" si="76"/>
        <v>Loyalist</v>
      </c>
      <c r="CR699" t="b">
        <f>IF(AND(CM699&lt;Tolerances!$D$9,'Respondent data Original'!H486&gt;Tolerances!$C$9),"Enthusiast",IF(AND(CM699&gt;Tolerances!$D$10,'Respondent data Original'!H486&lt;Tolerances!$C$10),"Agitator"))</f>
        <v>0</v>
      </c>
    </row>
    <row r="700" spans="1:96">
      <c r="A700">
        <v>541</v>
      </c>
      <c r="B700" t="s">
        <v>70</v>
      </c>
      <c r="C700">
        <v>4</v>
      </c>
      <c r="D700">
        <v>1</v>
      </c>
      <c r="E700">
        <v>11</v>
      </c>
      <c r="F700">
        <v>1</v>
      </c>
      <c r="G700">
        <v>1</v>
      </c>
      <c r="H700">
        <v>9</v>
      </c>
      <c r="J700">
        <v>8</v>
      </c>
      <c r="L700">
        <v>7</v>
      </c>
      <c r="N700">
        <v>6</v>
      </c>
      <c r="P700">
        <v>5</v>
      </c>
      <c r="Q700">
        <v>2</v>
      </c>
      <c r="R700">
        <v>2</v>
      </c>
      <c r="S700">
        <v>1</v>
      </c>
      <c r="T700">
        <v>2</v>
      </c>
      <c r="U700">
        <v>3</v>
      </c>
      <c r="V700">
        <v>2</v>
      </c>
      <c r="W700">
        <v>2</v>
      </c>
      <c r="X700">
        <v>1</v>
      </c>
      <c r="Y700">
        <v>3</v>
      </c>
      <c r="Z700">
        <v>3</v>
      </c>
      <c r="AA700">
        <v>3</v>
      </c>
      <c r="AB700">
        <v>4</v>
      </c>
      <c r="AC700">
        <v>3</v>
      </c>
      <c r="AD700">
        <v>4</v>
      </c>
      <c r="AE700">
        <v>3</v>
      </c>
      <c r="AF700">
        <v>8</v>
      </c>
      <c r="AG700">
        <v>4</v>
      </c>
      <c r="AI700">
        <v>3</v>
      </c>
      <c r="AJ700">
        <v>2</v>
      </c>
      <c r="AK700">
        <v>3</v>
      </c>
      <c r="AL700">
        <v>4</v>
      </c>
      <c r="AM700">
        <v>2</v>
      </c>
      <c r="AN700">
        <v>3</v>
      </c>
      <c r="AO700">
        <v>3</v>
      </c>
      <c r="AP700">
        <v>3</v>
      </c>
      <c r="AQ700">
        <v>2</v>
      </c>
      <c r="AR700">
        <v>2</v>
      </c>
      <c r="AS700">
        <v>4</v>
      </c>
      <c r="AT700">
        <v>4</v>
      </c>
      <c r="AU700">
        <v>4</v>
      </c>
      <c r="AV700">
        <v>1</v>
      </c>
      <c r="AW700">
        <v>6</v>
      </c>
      <c r="AX700">
        <v>10</v>
      </c>
      <c r="AY700">
        <v>6</v>
      </c>
      <c r="AZ700">
        <v>3</v>
      </c>
      <c r="BA700">
        <v>10</v>
      </c>
      <c r="BB700">
        <v>8</v>
      </c>
      <c r="BC700">
        <v>6</v>
      </c>
      <c r="BD700">
        <v>9</v>
      </c>
      <c r="BE700">
        <v>6</v>
      </c>
      <c r="BF700">
        <v>12</v>
      </c>
      <c r="BG700">
        <v>12</v>
      </c>
      <c r="BH700">
        <v>12</v>
      </c>
      <c r="BI700">
        <v>12</v>
      </c>
      <c r="BJ700">
        <v>12</v>
      </c>
      <c r="BK700">
        <v>1</v>
      </c>
      <c r="BN700">
        <v>5</v>
      </c>
      <c r="BO700">
        <v>5</v>
      </c>
      <c r="BX700">
        <v>1</v>
      </c>
      <c r="BY700">
        <v>8</v>
      </c>
      <c r="CF700">
        <v>15</v>
      </c>
      <c r="CH700">
        <f t="shared" si="70"/>
        <v>1</v>
      </c>
      <c r="CI700" s="1">
        <f t="shared" si="71"/>
        <v>3.5555555555555554</v>
      </c>
      <c r="CJ700">
        <f t="shared" si="72"/>
        <v>0</v>
      </c>
      <c r="CK700">
        <f t="shared" si="73"/>
        <v>5</v>
      </c>
      <c r="CL700" s="1">
        <f t="shared" si="74"/>
        <v>8.5555555555555554</v>
      </c>
      <c r="CM700" s="1">
        <f t="shared" si="75"/>
        <v>8.5555555555555554</v>
      </c>
      <c r="CO700" t="str">
        <f>IF(H700&gt;Tolerances!$C$5, "High Sat", "Low Sat")</f>
        <v>High Sat</v>
      </c>
      <c r="CP700" t="str">
        <f>IF(CM700&lt;Tolerances!$D$5, "High EL", "Low EL")</f>
        <v>High EL</v>
      </c>
      <c r="CQ700" t="str">
        <f t="shared" si="76"/>
        <v>Loyalist</v>
      </c>
      <c r="CR700" t="b">
        <f>IF(AND(CM700&lt;Tolerances!$D$9,'Respondent data Original'!H490&gt;Tolerances!$C$9),"Enthusiast",IF(AND(CM700&gt;Tolerances!$D$10,'Respondent data Original'!H490&lt;Tolerances!$C$10),"Agitator"))</f>
        <v>0</v>
      </c>
    </row>
    <row r="701" spans="1:96">
      <c r="A701">
        <v>543</v>
      </c>
      <c r="B701" t="s">
        <v>70</v>
      </c>
      <c r="C701">
        <v>4</v>
      </c>
      <c r="D701">
        <v>1</v>
      </c>
      <c r="E701">
        <v>11</v>
      </c>
      <c r="F701">
        <v>2</v>
      </c>
      <c r="G701">
        <v>6</v>
      </c>
      <c r="H701">
        <v>7</v>
      </c>
      <c r="J701">
        <v>3</v>
      </c>
      <c r="L701">
        <v>1</v>
      </c>
      <c r="N701">
        <v>1</v>
      </c>
      <c r="P701">
        <v>6</v>
      </c>
      <c r="Q701">
        <v>1</v>
      </c>
      <c r="R701">
        <v>3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5</v>
      </c>
      <c r="AA701">
        <v>2</v>
      </c>
      <c r="AB701">
        <v>1</v>
      </c>
      <c r="AC701">
        <v>1</v>
      </c>
      <c r="AD701">
        <v>2</v>
      </c>
      <c r="AE701">
        <v>1</v>
      </c>
      <c r="AF701">
        <v>3</v>
      </c>
      <c r="AG701">
        <v>5</v>
      </c>
      <c r="AH701">
        <v>1</v>
      </c>
      <c r="AI701">
        <v>3</v>
      </c>
      <c r="AJ701">
        <v>5</v>
      </c>
      <c r="AK701">
        <v>2</v>
      </c>
      <c r="AL701">
        <v>5</v>
      </c>
      <c r="AM701">
        <v>3</v>
      </c>
      <c r="AN701">
        <v>5</v>
      </c>
      <c r="AO701">
        <v>2</v>
      </c>
      <c r="AQ701">
        <v>5</v>
      </c>
      <c r="AR701">
        <v>5</v>
      </c>
      <c r="AS701">
        <v>5</v>
      </c>
      <c r="AU701">
        <v>5</v>
      </c>
      <c r="AV701">
        <v>2</v>
      </c>
      <c r="AW701">
        <v>11</v>
      </c>
      <c r="AX701">
        <v>11</v>
      </c>
      <c r="AY701">
        <v>11</v>
      </c>
      <c r="AZ701">
        <v>8</v>
      </c>
      <c r="BA701">
        <v>11</v>
      </c>
      <c r="BB701">
        <v>5</v>
      </c>
      <c r="BC701">
        <v>11</v>
      </c>
      <c r="BD701">
        <v>11</v>
      </c>
      <c r="BE701">
        <v>1</v>
      </c>
      <c r="BF701">
        <v>11</v>
      </c>
      <c r="BG701">
        <v>12</v>
      </c>
      <c r="BH701">
        <v>10</v>
      </c>
      <c r="BI701">
        <v>11</v>
      </c>
      <c r="BJ701">
        <v>11</v>
      </c>
      <c r="BK701">
        <v>6</v>
      </c>
      <c r="BL701">
        <v>1</v>
      </c>
      <c r="BO701">
        <v>5</v>
      </c>
      <c r="BP701">
        <v>6</v>
      </c>
      <c r="BQ701">
        <v>1</v>
      </c>
      <c r="BX701">
        <v>3</v>
      </c>
      <c r="CF701">
        <v>17</v>
      </c>
      <c r="CH701">
        <f t="shared" si="70"/>
        <v>3</v>
      </c>
      <c r="CI701" s="1">
        <f t="shared" si="71"/>
        <v>4.4444444444444446</v>
      </c>
      <c r="CJ701">
        <f t="shared" si="72"/>
        <v>1</v>
      </c>
      <c r="CK701">
        <f t="shared" si="73"/>
        <v>5</v>
      </c>
      <c r="CL701" s="1">
        <f t="shared" si="74"/>
        <v>9.4444444444444446</v>
      </c>
      <c r="CM701" s="1">
        <f t="shared" si="75"/>
        <v>28.333333333333336</v>
      </c>
      <c r="CO701" t="str">
        <f>IF(H701&gt;Tolerances!$C$5, "High Sat", "Low Sat")</f>
        <v>Low Sat</v>
      </c>
      <c r="CP701" t="str">
        <f>IF(CM701&lt;Tolerances!$D$5, "High EL", "Low EL")</f>
        <v>Low EL</v>
      </c>
      <c r="CQ701" t="str">
        <f t="shared" si="76"/>
        <v>Defector</v>
      </c>
      <c r="CR701" t="b">
        <f>IF(AND(CM701&lt;Tolerances!$D$9,'Respondent data Original'!H492&gt;Tolerances!$C$9),"Enthusiast",IF(AND(CM701&gt;Tolerances!$D$10,'Respondent data Original'!H492&lt;Tolerances!$C$10),"Agitator"))</f>
        <v>0</v>
      </c>
    </row>
    <row r="702" spans="1:96">
      <c r="A702">
        <v>546</v>
      </c>
      <c r="B702" t="s">
        <v>70</v>
      </c>
      <c r="C702">
        <v>2</v>
      </c>
      <c r="D702">
        <v>1</v>
      </c>
      <c r="E702">
        <v>11</v>
      </c>
      <c r="F702">
        <v>2</v>
      </c>
      <c r="G702">
        <v>2</v>
      </c>
      <c r="H702">
        <v>9</v>
      </c>
      <c r="J702">
        <v>8</v>
      </c>
      <c r="L702">
        <v>7</v>
      </c>
      <c r="N702">
        <v>7</v>
      </c>
      <c r="P702">
        <v>4</v>
      </c>
      <c r="Q702">
        <v>3</v>
      </c>
      <c r="R702">
        <v>3</v>
      </c>
      <c r="S702">
        <v>2</v>
      </c>
      <c r="T702">
        <v>3</v>
      </c>
      <c r="U702">
        <v>2</v>
      </c>
      <c r="V702">
        <v>2</v>
      </c>
      <c r="W702">
        <v>2</v>
      </c>
      <c r="X702">
        <v>2</v>
      </c>
      <c r="Y702">
        <v>2</v>
      </c>
      <c r="Z702">
        <v>2</v>
      </c>
      <c r="AA702">
        <v>3</v>
      </c>
      <c r="AB702">
        <v>3</v>
      </c>
      <c r="AC702">
        <v>3</v>
      </c>
      <c r="AD702">
        <v>2</v>
      </c>
      <c r="AE702">
        <v>2</v>
      </c>
      <c r="AF702">
        <v>8</v>
      </c>
      <c r="AG702">
        <v>3</v>
      </c>
      <c r="AH702">
        <v>3</v>
      </c>
      <c r="AI702">
        <v>3</v>
      </c>
      <c r="AJ702">
        <v>3</v>
      </c>
      <c r="AK702">
        <v>3</v>
      </c>
      <c r="AL702">
        <v>3</v>
      </c>
      <c r="AM702">
        <v>3</v>
      </c>
      <c r="AN702">
        <v>3</v>
      </c>
      <c r="AO702">
        <v>3</v>
      </c>
      <c r="AP702">
        <v>3</v>
      </c>
      <c r="AQ702">
        <v>3</v>
      </c>
      <c r="AR702">
        <v>3</v>
      </c>
      <c r="AS702">
        <v>3</v>
      </c>
      <c r="AT702">
        <v>3</v>
      </c>
      <c r="AU702">
        <v>3</v>
      </c>
      <c r="AV702">
        <v>1</v>
      </c>
      <c r="AW702">
        <v>3</v>
      </c>
      <c r="AX702">
        <v>3</v>
      </c>
      <c r="AY702">
        <v>3</v>
      </c>
      <c r="AZ702">
        <v>3</v>
      </c>
      <c r="BA702">
        <v>3</v>
      </c>
      <c r="BB702">
        <v>3</v>
      </c>
      <c r="BC702">
        <v>4</v>
      </c>
      <c r="BD702">
        <v>3</v>
      </c>
      <c r="BE702">
        <v>3</v>
      </c>
      <c r="BF702">
        <v>4</v>
      </c>
      <c r="BG702">
        <v>3</v>
      </c>
      <c r="BH702">
        <v>3</v>
      </c>
      <c r="BI702">
        <v>3</v>
      </c>
      <c r="BJ702">
        <v>3</v>
      </c>
      <c r="BK702">
        <v>2</v>
      </c>
      <c r="BL702">
        <v>3</v>
      </c>
      <c r="BM702">
        <v>3</v>
      </c>
      <c r="BN702">
        <v>3</v>
      </c>
      <c r="BO702">
        <v>2</v>
      </c>
      <c r="BX702">
        <v>1</v>
      </c>
      <c r="BY702">
        <v>3</v>
      </c>
      <c r="BZ702">
        <v>1</v>
      </c>
      <c r="CA702">
        <v>7</v>
      </c>
      <c r="CF702">
        <v>12</v>
      </c>
      <c r="CH702">
        <f t="shared" si="70"/>
        <v>1</v>
      </c>
      <c r="CI702" s="1">
        <f t="shared" si="71"/>
        <v>1.5555555555555556</v>
      </c>
      <c r="CJ702">
        <f t="shared" si="72"/>
        <v>3</v>
      </c>
      <c r="CK702">
        <f t="shared" si="73"/>
        <v>3</v>
      </c>
      <c r="CL702" s="1">
        <f t="shared" si="74"/>
        <v>4.5555555555555554</v>
      </c>
      <c r="CM702" s="1">
        <f t="shared" si="75"/>
        <v>4.5555555555555554</v>
      </c>
      <c r="CO702" t="str">
        <f>IF(H702&gt;Tolerances!$C$5, "High Sat", "Low Sat")</f>
        <v>High Sat</v>
      </c>
      <c r="CP702" t="str">
        <f>IF(CM702&lt;Tolerances!$D$5, "High EL", "Low EL")</f>
        <v>High EL</v>
      </c>
      <c r="CQ702" t="str">
        <f t="shared" si="76"/>
        <v>Loyalist</v>
      </c>
      <c r="CR702" t="b">
        <f>IF(AND(CM702&lt;Tolerances!$D$9,'Respondent data Original'!H495&gt;Tolerances!$C$9),"Enthusiast",IF(AND(CM702&gt;Tolerances!$D$10,'Respondent data Original'!H495&lt;Tolerances!$C$10),"Agitator"))</f>
        <v>0</v>
      </c>
    </row>
    <row r="703" spans="1:96">
      <c r="A703">
        <v>550</v>
      </c>
      <c r="B703" t="s">
        <v>70</v>
      </c>
      <c r="C703">
        <v>4</v>
      </c>
      <c r="D703">
        <v>1</v>
      </c>
      <c r="E703">
        <v>11</v>
      </c>
      <c r="F703">
        <v>1</v>
      </c>
      <c r="G703">
        <v>2</v>
      </c>
      <c r="H703">
        <v>9</v>
      </c>
      <c r="J703">
        <v>8</v>
      </c>
      <c r="L703">
        <v>8</v>
      </c>
      <c r="N703">
        <v>6</v>
      </c>
      <c r="P703">
        <v>5</v>
      </c>
      <c r="Q703">
        <v>2</v>
      </c>
      <c r="S703">
        <v>1</v>
      </c>
      <c r="T703">
        <v>5</v>
      </c>
      <c r="U703">
        <v>5</v>
      </c>
      <c r="V703">
        <v>4</v>
      </c>
      <c r="W703">
        <v>4</v>
      </c>
      <c r="X703">
        <v>2</v>
      </c>
      <c r="Y703">
        <v>2</v>
      </c>
      <c r="Z703">
        <v>5</v>
      </c>
      <c r="AA703">
        <v>3</v>
      </c>
      <c r="AB703">
        <v>3</v>
      </c>
      <c r="AC703">
        <v>4</v>
      </c>
      <c r="AD703">
        <v>3</v>
      </c>
      <c r="AE703">
        <v>4</v>
      </c>
      <c r="AF703">
        <v>7</v>
      </c>
      <c r="AG703">
        <v>3</v>
      </c>
      <c r="AI703">
        <v>1</v>
      </c>
      <c r="AJ703">
        <v>3</v>
      </c>
      <c r="AL703">
        <v>3</v>
      </c>
      <c r="AM703">
        <v>3</v>
      </c>
      <c r="AN703">
        <v>2</v>
      </c>
      <c r="AO703">
        <v>2</v>
      </c>
      <c r="AP703">
        <v>3</v>
      </c>
      <c r="AQ703">
        <v>3</v>
      </c>
      <c r="AR703">
        <v>3</v>
      </c>
      <c r="AS703">
        <v>4</v>
      </c>
      <c r="AT703">
        <v>2</v>
      </c>
      <c r="AU703">
        <v>3</v>
      </c>
      <c r="AV703">
        <v>1</v>
      </c>
      <c r="AW703">
        <v>6</v>
      </c>
      <c r="AX703">
        <v>8</v>
      </c>
      <c r="AY703">
        <v>7</v>
      </c>
      <c r="AZ703">
        <v>6</v>
      </c>
      <c r="BA703">
        <v>6</v>
      </c>
      <c r="BB703">
        <v>3</v>
      </c>
      <c r="BC703">
        <v>6</v>
      </c>
      <c r="BD703">
        <v>8</v>
      </c>
      <c r="BE703">
        <v>4</v>
      </c>
      <c r="BF703">
        <v>12</v>
      </c>
      <c r="BG703">
        <v>12</v>
      </c>
      <c r="BH703">
        <v>12</v>
      </c>
      <c r="BI703">
        <v>12</v>
      </c>
      <c r="BJ703">
        <v>12</v>
      </c>
      <c r="BK703">
        <v>1</v>
      </c>
      <c r="BL703">
        <v>3</v>
      </c>
      <c r="BM703">
        <v>2</v>
      </c>
      <c r="BN703">
        <v>1</v>
      </c>
      <c r="BO703">
        <v>4</v>
      </c>
      <c r="BP703">
        <v>5</v>
      </c>
      <c r="BX703">
        <v>1</v>
      </c>
      <c r="BY703">
        <v>4</v>
      </c>
      <c r="BZ703">
        <v>5</v>
      </c>
      <c r="CF703">
        <v>17</v>
      </c>
      <c r="CH703">
        <f t="shared" si="70"/>
        <v>1</v>
      </c>
      <c r="CI703" s="1">
        <f t="shared" si="71"/>
        <v>3</v>
      </c>
      <c r="CJ703">
        <f t="shared" si="72"/>
        <v>3</v>
      </c>
      <c r="CK703">
        <f t="shared" si="73"/>
        <v>3</v>
      </c>
      <c r="CL703" s="1">
        <f t="shared" si="74"/>
        <v>6</v>
      </c>
      <c r="CM703" s="1">
        <f t="shared" si="75"/>
        <v>6</v>
      </c>
      <c r="CO703" t="str">
        <f>IF(H703&gt;Tolerances!$C$5, "High Sat", "Low Sat")</f>
        <v>High Sat</v>
      </c>
      <c r="CP703" t="str">
        <f>IF(CM703&lt;Tolerances!$D$5, "High EL", "Low EL")</f>
        <v>High EL</v>
      </c>
      <c r="CQ703" t="str">
        <f t="shared" si="76"/>
        <v>Loyalist</v>
      </c>
      <c r="CR703" t="b">
        <f>IF(AND(CM703&lt;Tolerances!$D$9,'Respondent data Original'!H499&gt;Tolerances!$C$9),"Enthusiast",IF(AND(CM703&gt;Tolerances!$D$10,'Respondent data Original'!H499&lt;Tolerances!$C$10),"Agitator"))</f>
        <v>0</v>
      </c>
    </row>
    <row r="704" spans="1:96">
      <c r="A704">
        <v>552</v>
      </c>
      <c r="B704" t="s">
        <v>70</v>
      </c>
      <c r="C704">
        <v>4</v>
      </c>
      <c r="D704">
        <v>1</v>
      </c>
      <c r="E704">
        <v>11</v>
      </c>
      <c r="F704">
        <v>1</v>
      </c>
      <c r="G704">
        <v>2</v>
      </c>
      <c r="H704">
        <v>5</v>
      </c>
      <c r="J704">
        <v>4</v>
      </c>
      <c r="L704">
        <v>3</v>
      </c>
      <c r="N704">
        <v>3</v>
      </c>
      <c r="P704">
        <v>3</v>
      </c>
      <c r="Q704">
        <v>2</v>
      </c>
      <c r="S704">
        <v>3</v>
      </c>
      <c r="T704">
        <v>3</v>
      </c>
      <c r="U704">
        <v>4</v>
      </c>
      <c r="V704">
        <v>5</v>
      </c>
      <c r="W704">
        <v>2</v>
      </c>
      <c r="X704">
        <v>2</v>
      </c>
      <c r="Y704">
        <v>3</v>
      </c>
      <c r="AA704">
        <v>2</v>
      </c>
      <c r="AB704">
        <v>3</v>
      </c>
      <c r="AC704">
        <v>5</v>
      </c>
      <c r="AD704">
        <v>2</v>
      </c>
      <c r="AE704">
        <v>2</v>
      </c>
      <c r="AF704">
        <v>9</v>
      </c>
      <c r="AG704">
        <v>5</v>
      </c>
      <c r="AI704">
        <v>2</v>
      </c>
      <c r="AJ704">
        <v>2</v>
      </c>
      <c r="AK704">
        <v>4</v>
      </c>
      <c r="AL704">
        <v>5</v>
      </c>
      <c r="AM704">
        <v>5</v>
      </c>
      <c r="AN704">
        <v>3</v>
      </c>
      <c r="AO704">
        <v>3</v>
      </c>
      <c r="AP704">
        <v>4</v>
      </c>
      <c r="AQ704">
        <v>5</v>
      </c>
      <c r="AR704">
        <v>5</v>
      </c>
      <c r="AS704">
        <v>5</v>
      </c>
      <c r="AT704">
        <v>4</v>
      </c>
      <c r="AU704">
        <v>3</v>
      </c>
      <c r="AV704">
        <v>2</v>
      </c>
      <c r="AW704">
        <v>9</v>
      </c>
      <c r="AX704">
        <v>11</v>
      </c>
      <c r="AY704">
        <v>10</v>
      </c>
      <c r="AZ704">
        <v>10</v>
      </c>
      <c r="BA704">
        <v>10</v>
      </c>
      <c r="BB704">
        <v>9</v>
      </c>
      <c r="BC704">
        <v>11</v>
      </c>
      <c r="BD704">
        <v>11</v>
      </c>
      <c r="BE704">
        <v>6</v>
      </c>
      <c r="BF704">
        <v>7</v>
      </c>
      <c r="BG704">
        <v>9</v>
      </c>
      <c r="BH704">
        <v>12</v>
      </c>
      <c r="BI704">
        <v>12</v>
      </c>
      <c r="BJ704">
        <v>12</v>
      </c>
      <c r="BK704">
        <v>4</v>
      </c>
      <c r="BL704">
        <v>2</v>
      </c>
      <c r="BM704">
        <v>2</v>
      </c>
      <c r="BN704">
        <v>1</v>
      </c>
      <c r="BO704">
        <v>5</v>
      </c>
      <c r="BP704">
        <v>3</v>
      </c>
      <c r="BQ704">
        <v>6</v>
      </c>
      <c r="BR704">
        <v>2</v>
      </c>
      <c r="BX704">
        <v>3</v>
      </c>
      <c r="CF704">
        <v>13</v>
      </c>
      <c r="CH704">
        <f t="shared" si="70"/>
        <v>3</v>
      </c>
      <c r="CI704" s="1">
        <f t="shared" si="71"/>
        <v>4.833333333333333</v>
      </c>
      <c r="CJ704">
        <f t="shared" si="72"/>
        <v>2</v>
      </c>
      <c r="CK704">
        <f t="shared" si="73"/>
        <v>4</v>
      </c>
      <c r="CL704" s="1">
        <f t="shared" si="74"/>
        <v>8.8333333333333321</v>
      </c>
      <c r="CM704" s="1">
        <f t="shared" si="75"/>
        <v>26.499999999999996</v>
      </c>
      <c r="CO704" t="str">
        <f>IF(H704&gt;Tolerances!$C$5, "High Sat", "Low Sat")</f>
        <v>Low Sat</v>
      </c>
      <c r="CP704" t="str">
        <f>IF(CM704&lt;Tolerances!$D$5, "High EL", "Low EL")</f>
        <v>Low EL</v>
      </c>
      <c r="CQ704" t="str">
        <f t="shared" si="76"/>
        <v>Defector</v>
      </c>
      <c r="CR704" t="b">
        <f>IF(AND(CM704&lt;Tolerances!$D$9,'Respondent data Original'!H501&gt;Tolerances!$C$9),"Enthusiast",IF(AND(CM704&gt;Tolerances!$D$10,'Respondent data Original'!H501&lt;Tolerances!$C$10),"Agitator"))</f>
        <v>0</v>
      </c>
    </row>
    <row r="705" spans="1:96">
      <c r="A705">
        <v>553</v>
      </c>
      <c r="B705" t="s">
        <v>70</v>
      </c>
      <c r="C705">
        <v>4</v>
      </c>
      <c r="D705">
        <v>2</v>
      </c>
      <c r="E705">
        <v>11</v>
      </c>
      <c r="F705">
        <v>2</v>
      </c>
      <c r="G705">
        <v>1</v>
      </c>
      <c r="I705">
        <v>1</v>
      </c>
      <c r="K705">
        <v>1</v>
      </c>
      <c r="M705">
        <v>1</v>
      </c>
      <c r="O705">
        <v>1</v>
      </c>
      <c r="P705">
        <v>6</v>
      </c>
      <c r="Q705">
        <v>4</v>
      </c>
      <c r="R705">
        <v>5</v>
      </c>
      <c r="S705">
        <v>4</v>
      </c>
      <c r="T705">
        <v>5</v>
      </c>
      <c r="V705">
        <v>4</v>
      </c>
      <c r="X705">
        <v>4</v>
      </c>
      <c r="Y705">
        <v>4</v>
      </c>
      <c r="AA705">
        <v>4</v>
      </c>
      <c r="AB705">
        <v>4</v>
      </c>
      <c r="AD705">
        <v>5</v>
      </c>
      <c r="AF705">
        <v>1</v>
      </c>
      <c r="AG705">
        <v>4</v>
      </c>
      <c r="AH705">
        <v>4</v>
      </c>
      <c r="AI705">
        <v>4</v>
      </c>
      <c r="AJ705">
        <v>4</v>
      </c>
      <c r="AK705">
        <v>4</v>
      </c>
      <c r="AL705">
        <v>4</v>
      </c>
      <c r="AM705">
        <v>4</v>
      </c>
      <c r="AN705">
        <v>4</v>
      </c>
      <c r="AO705">
        <v>4</v>
      </c>
      <c r="AP705">
        <v>4</v>
      </c>
      <c r="AQ705">
        <v>4</v>
      </c>
      <c r="AR705">
        <v>4</v>
      </c>
      <c r="AS705">
        <v>4</v>
      </c>
      <c r="AT705">
        <v>4</v>
      </c>
      <c r="AU705">
        <v>4</v>
      </c>
      <c r="AV705">
        <v>1</v>
      </c>
      <c r="AW705">
        <v>8</v>
      </c>
      <c r="AX705">
        <v>9</v>
      </c>
      <c r="AY705">
        <v>4</v>
      </c>
      <c r="AZ705">
        <v>6</v>
      </c>
      <c r="BA705">
        <v>4</v>
      </c>
      <c r="BB705">
        <v>6</v>
      </c>
      <c r="BC705">
        <v>1</v>
      </c>
      <c r="BD705">
        <v>10</v>
      </c>
      <c r="BE705">
        <v>1</v>
      </c>
      <c r="BF705">
        <v>12</v>
      </c>
      <c r="BG705">
        <v>12</v>
      </c>
      <c r="BH705">
        <v>12</v>
      </c>
      <c r="BI705">
        <v>12</v>
      </c>
      <c r="BJ705">
        <v>12</v>
      </c>
      <c r="BK705">
        <v>1</v>
      </c>
      <c r="BL705">
        <v>4</v>
      </c>
      <c r="BM705">
        <v>4</v>
      </c>
      <c r="BN705">
        <v>2</v>
      </c>
      <c r="BO705">
        <v>10</v>
      </c>
      <c r="BX705">
        <v>1</v>
      </c>
      <c r="BY705">
        <v>7</v>
      </c>
      <c r="CF705">
        <v>21</v>
      </c>
      <c r="CH705">
        <f t="shared" si="70"/>
        <v>1</v>
      </c>
      <c r="CI705" s="1">
        <f t="shared" si="71"/>
        <v>2.7222222222222223</v>
      </c>
      <c r="CJ705">
        <f t="shared" si="72"/>
        <v>4</v>
      </c>
      <c r="CK705">
        <f t="shared" si="73"/>
        <v>2</v>
      </c>
      <c r="CL705" s="1">
        <f t="shared" si="74"/>
        <v>4.7222222222222223</v>
      </c>
      <c r="CM705" s="1">
        <f t="shared" si="75"/>
        <v>4.7222222222222223</v>
      </c>
      <c r="CO705" t="str">
        <f>IF(H705&gt;Tolerances!$C$5, "High Sat", "Low Sat")</f>
        <v>Low Sat</v>
      </c>
      <c r="CP705" t="str">
        <f>IF(CM705&lt;Tolerances!$D$5, "High EL", "Low EL")</f>
        <v>High EL</v>
      </c>
      <c r="CQ705" t="str">
        <f t="shared" si="76"/>
        <v>Hostage</v>
      </c>
      <c r="CR705" t="str">
        <f>IF(AND(CM705&lt;Tolerances!$D$9,'Respondent data Original'!H502&gt;Tolerances!$C$9),"Enthusiast",IF(AND(CM705&gt;Tolerances!$D$10,'Respondent data Original'!H502&lt;Tolerances!$C$10),"Agitator"))</f>
        <v>Enthusiast</v>
      </c>
    </row>
    <row r="706" spans="1:96">
      <c r="A706">
        <v>554</v>
      </c>
      <c r="B706" t="s">
        <v>70</v>
      </c>
      <c r="C706">
        <v>3</v>
      </c>
      <c r="D706">
        <v>1</v>
      </c>
      <c r="E706">
        <v>11</v>
      </c>
      <c r="F706">
        <v>2</v>
      </c>
      <c r="G706">
        <v>4</v>
      </c>
      <c r="H706">
        <v>7</v>
      </c>
      <c r="J706">
        <v>7</v>
      </c>
      <c r="L706">
        <v>7</v>
      </c>
      <c r="N706">
        <v>6</v>
      </c>
      <c r="P706">
        <v>5</v>
      </c>
      <c r="Q706">
        <v>2</v>
      </c>
      <c r="R706">
        <v>3</v>
      </c>
      <c r="S706">
        <v>2</v>
      </c>
      <c r="T706">
        <v>2</v>
      </c>
      <c r="U706">
        <v>2</v>
      </c>
      <c r="V706">
        <v>3</v>
      </c>
      <c r="W706">
        <v>4</v>
      </c>
      <c r="X706">
        <v>2</v>
      </c>
      <c r="Y706">
        <v>2</v>
      </c>
      <c r="Z706">
        <v>5</v>
      </c>
      <c r="AA706">
        <v>3</v>
      </c>
      <c r="AB706">
        <v>4</v>
      </c>
      <c r="AC706">
        <v>4</v>
      </c>
      <c r="AD706">
        <v>3</v>
      </c>
      <c r="AE706">
        <v>4</v>
      </c>
      <c r="AF706">
        <v>4</v>
      </c>
      <c r="AG706">
        <v>3</v>
      </c>
      <c r="AH706">
        <v>5</v>
      </c>
      <c r="AI706">
        <v>4</v>
      </c>
      <c r="AJ706">
        <v>3</v>
      </c>
      <c r="AK706">
        <v>3</v>
      </c>
      <c r="AL706">
        <v>3</v>
      </c>
      <c r="AM706">
        <v>5</v>
      </c>
      <c r="AN706">
        <v>3</v>
      </c>
      <c r="AO706">
        <v>3</v>
      </c>
      <c r="AP706">
        <v>4</v>
      </c>
      <c r="AQ706">
        <v>3</v>
      </c>
      <c r="AR706">
        <v>3</v>
      </c>
      <c r="AS706">
        <v>3</v>
      </c>
      <c r="AT706">
        <v>4</v>
      </c>
      <c r="AU706">
        <v>4</v>
      </c>
      <c r="AV706">
        <v>1</v>
      </c>
      <c r="AW706">
        <v>7</v>
      </c>
      <c r="AX706">
        <v>8</v>
      </c>
      <c r="AY706">
        <v>8</v>
      </c>
      <c r="AZ706">
        <v>9</v>
      </c>
      <c r="BA706">
        <v>4</v>
      </c>
      <c r="BB706">
        <v>6</v>
      </c>
      <c r="BC706">
        <v>8</v>
      </c>
      <c r="BD706">
        <v>10</v>
      </c>
      <c r="BE706">
        <v>3</v>
      </c>
      <c r="BF706">
        <v>12</v>
      </c>
      <c r="BG706">
        <v>12</v>
      </c>
      <c r="BH706">
        <v>12</v>
      </c>
      <c r="BI706">
        <v>12</v>
      </c>
      <c r="BJ706">
        <v>12</v>
      </c>
      <c r="BK706">
        <v>1</v>
      </c>
      <c r="BL706">
        <v>3</v>
      </c>
      <c r="BM706">
        <v>3</v>
      </c>
      <c r="BN706">
        <v>1</v>
      </c>
      <c r="BO706">
        <v>3</v>
      </c>
      <c r="BP706">
        <v>7</v>
      </c>
      <c r="BQ706">
        <v>2</v>
      </c>
      <c r="BX706">
        <v>1</v>
      </c>
      <c r="BY706">
        <v>7</v>
      </c>
      <c r="CF706">
        <v>20</v>
      </c>
      <c r="CH706">
        <f t="shared" ref="CH706:CH769" si="77">BX706</f>
        <v>1</v>
      </c>
      <c r="CI706" s="1">
        <f t="shared" ref="CI706:CI769" si="78">AVERAGE(AW706:BE706)/2</f>
        <v>3.5</v>
      </c>
      <c r="CJ706">
        <f t="shared" ref="CJ706:CJ769" si="79">BL706</f>
        <v>3</v>
      </c>
      <c r="CK706">
        <f t="shared" ref="CK706:CK769" si="80">IF(AND(CJ706=5),1,IF(AND(CJ706=4),2,IF(AND(CJ706=3),3,IF(AND(CJ706=2),4,IF(AND(CJ706=1),5,IF(AND(CJ706=0),5))))))</f>
        <v>3</v>
      </c>
      <c r="CL706" s="1">
        <f t="shared" ref="CL706:CL769" si="81">CI706+CK706</f>
        <v>6.5</v>
      </c>
      <c r="CM706" s="1">
        <f t="shared" ref="CM706:CM769" si="82">CH706*CL706</f>
        <v>6.5</v>
      </c>
      <c r="CO706" t="str">
        <f>IF(H706&gt;Tolerances!$C$5, "High Sat", "Low Sat")</f>
        <v>Low Sat</v>
      </c>
      <c r="CP706" t="str">
        <f>IF(CM706&lt;Tolerances!$D$5, "High EL", "Low EL")</f>
        <v>High EL</v>
      </c>
      <c r="CQ706" t="str">
        <f t="shared" ref="CQ706:CQ769" si="83">IF(AND(CP706="High EL", CO706="High Sat"),"Loyalist", IF(AND(CP706="High EL", CO706="Low Sat"),"Hostage", IF(AND(CP706="Low EL", CO706="Low Sat"),"Defector",IF(AND(CP706="Low EL", CO706="High Sat"),"Mercenary"))))</f>
        <v>Hostage</v>
      </c>
      <c r="CR706" t="b">
        <f>IF(AND(CM706&lt;Tolerances!$D$9,'Respondent data Original'!H503&gt;Tolerances!$C$9),"Enthusiast",IF(AND(CM706&gt;Tolerances!$D$10,'Respondent data Original'!H503&lt;Tolerances!$C$10),"Agitator"))</f>
        <v>0</v>
      </c>
    </row>
    <row r="707" spans="1:96">
      <c r="A707">
        <v>559</v>
      </c>
      <c r="B707" t="s">
        <v>70</v>
      </c>
      <c r="C707">
        <v>2</v>
      </c>
      <c r="D707">
        <v>1</v>
      </c>
      <c r="E707">
        <v>11</v>
      </c>
      <c r="F707">
        <v>2</v>
      </c>
      <c r="G707">
        <v>5</v>
      </c>
      <c r="H707">
        <v>10</v>
      </c>
      <c r="J707">
        <v>10</v>
      </c>
      <c r="L707">
        <v>9</v>
      </c>
      <c r="N707">
        <v>9</v>
      </c>
      <c r="P707">
        <v>5</v>
      </c>
      <c r="Q707">
        <v>1</v>
      </c>
      <c r="R707">
        <v>1</v>
      </c>
      <c r="S707">
        <v>1</v>
      </c>
      <c r="T707">
        <v>2</v>
      </c>
      <c r="U707">
        <v>2</v>
      </c>
      <c r="V707">
        <v>2</v>
      </c>
      <c r="W707">
        <v>3</v>
      </c>
      <c r="X707">
        <v>1</v>
      </c>
      <c r="Y707">
        <v>2</v>
      </c>
      <c r="Z707">
        <v>4</v>
      </c>
      <c r="AA707">
        <v>2</v>
      </c>
      <c r="AB707">
        <v>1</v>
      </c>
      <c r="AC707">
        <v>3</v>
      </c>
      <c r="AD707">
        <v>3</v>
      </c>
      <c r="AE707">
        <v>3</v>
      </c>
      <c r="AF707">
        <v>3</v>
      </c>
      <c r="AG707">
        <v>4</v>
      </c>
      <c r="AH707">
        <v>2</v>
      </c>
      <c r="AI707">
        <v>1</v>
      </c>
      <c r="AJ707">
        <v>1</v>
      </c>
      <c r="AK707">
        <v>3</v>
      </c>
      <c r="AL707">
        <v>3</v>
      </c>
      <c r="AM707">
        <v>3</v>
      </c>
      <c r="AN707">
        <v>2</v>
      </c>
      <c r="AO707">
        <v>2</v>
      </c>
      <c r="AP707">
        <v>2</v>
      </c>
      <c r="AQ707">
        <v>2</v>
      </c>
      <c r="AR707">
        <v>3</v>
      </c>
      <c r="AS707">
        <v>3</v>
      </c>
      <c r="AT707">
        <v>3</v>
      </c>
      <c r="AU707">
        <v>3</v>
      </c>
      <c r="AV707">
        <v>1</v>
      </c>
      <c r="AW707">
        <v>6</v>
      </c>
      <c r="AX707">
        <v>9</v>
      </c>
      <c r="AY707">
        <v>9</v>
      </c>
      <c r="AZ707">
        <v>5</v>
      </c>
      <c r="BA707">
        <v>9</v>
      </c>
      <c r="BB707">
        <v>3</v>
      </c>
      <c r="BC707">
        <v>4</v>
      </c>
      <c r="BD707">
        <v>11</v>
      </c>
      <c r="BE707">
        <v>7</v>
      </c>
      <c r="BF707">
        <v>12</v>
      </c>
      <c r="BG707">
        <v>12</v>
      </c>
      <c r="BH707">
        <v>12</v>
      </c>
      <c r="BI707">
        <v>12</v>
      </c>
      <c r="BJ707">
        <v>12</v>
      </c>
      <c r="BK707">
        <v>1</v>
      </c>
      <c r="BL707">
        <v>3</v>
      </c>
      <c r="BM707">
        <v>2</v>
      </c>
      <c r="BN707">
        <v>2</v>
      </c>
      <c r="BO707">
        <v>4</v>
      </c>
      <c r="BP707">
        <v>1</v>
      </c>
      <c r="BQ707">
        <v>5</v>
      </c>
      <c r="BR707">
        <v>6</v>
      </c>
      <c r="BX707">
        <v>1</v>
      </c>
      <c r="BY707">
        <v>6</v>
      </c>
      <c r="CF707">
        <v>17</v>
      </c>
      <c r="CH707">
        <f t="shared" si="77"/>
        <v>1</v>
      </c>
      <c r="CI707" s="1">
        <f t="shared" si="78"/>
        <v>3.5</v>
      </c>
      <c r="CJ707">
        <f t="shared" si="79"/>
        <v>3</v>
      </c>
      <c r="CK707">
        <f t="shared" si="80"/>
        <v>3</v>
      </c>
      <c r="CL707" s="1">
        <f t="shared" si="81"/>
        <v>6.5</v>
      </c>
      <c r="CM707" s="1">
        <f t="shared" si="82"/>
        <v>6.5</v>
      </c>
      <c r="CO707" t="str">
        <f>IF(H707&gt;Tolerances!$C$5, "High Sat", "Low Sat")</f>
        <v>High Sat</v>
      </c>
      <c r="CP707" t="str">
        <f>IF(CM707&lt;Tolerances!$D$5, "High EL", "Low EL")</f>
        <v>High EL</v>
      </c>
      <c r="CQ707" t="str">
        <f t="shared" si="83"/>
        <v>Loyalist</v>
      </c>
      <c r="CR707" t="b">
        <f>IF(AND(CM707&lt;Tolerances!$D$9,'Respondent data Original'!H508&gt;Tolerances!$C$9),"Enthusiast",IF(AND(CM707&gt;Tolerances!$D$10,'Respondent data Original'!H508&lt;Tolerances!$C$10),"Agitator"))</f>
        <v>0</v>
      </c>
    </row>
    <row r="708" spans="1:96">
      <c r="A708">
        <v>564</v>
      </c>
      <c r="B708" t="s">
        <v>70</v>
      </c>
      <c r="C708">
        <v>4</v>
      </c>
      <c r="D708">
        <v>2</v>
      </c>
      <c r="E708">
        <v>11</v>
      </c>
      <c r="F708">
        <v>2</v>
      </c>
      <c r="G708">
        <v>4</v>
      </c>
      <c r="H708">
        <v>9</v>
      </c>
      <c r="J708">
        <v>9</v>
      </c>
      <c r="L708">
        <v>9</v>
      </c>
      <c r="N708">
        <v>9</v>
      </c>
      <c r="P708">
        <v>6</v>
      </c>
      <c r="Q708">
        <v>1</v>
      </c>
      <c r="R708">
        <v>2</v>
      </c>
      <c r="S708">
        <v>1</v>
      </c>
      <c r="T708">
        <v>3</v>
      </c>
      <c r="U708">
        <v>3</v>
      </c>
      <c r="V708">
        <v>1</v>
      </c>
      <c r="W708">
        <v>3</v>
      </c>
      <c r="X708">
        <v>1</v>
      </c>
      <c r="Y708">
        <v>3</v>
      </c>
      <c r="Z708">
        <v>2</v>
      </c>
      <c r="AA708">
        <v>1</v>
      </c>
      <c r="AB708">
        <v>1</v>
      </c>
      <c r="AC708">
        <v>3</v>
      </c>
      <c r="AD708">
        <v>1</v>
      </c>
      <c r="AE708">
        <v>3</v>
      </c>
      <c r="AF708">
        <v>8</v>
      </c>
      <c r="AG708">
        <v>3</v>
      </c>
      <c r="AH708">
        <v>3</v>
      </c>
      <c r="AI708">
        <v>4</v>
      </c>
      <c r="AJ708">
        <v>3</v>
      </c>
      <c r="AK708">
        <v>3</v>
      </c>
      <c r="AL708">
        <v>3</v>
      </c>
      <c r="AM708">
        <v>3</v>
      </c>
      <c r="AN708">
        <v>3</v>
      </c>
      <c r="AO708">
        <v>3</v>
      </c>
      <c r="AP708">
        <v>2</v>
      </c>
      <c r="AQ708">
        <v>3</v>
      </c>
      <c r="AR708">
        <v>3</v>
      </c>
      <c r="AS708">
        <v>3</v>
      </c>
      <c r="AT708">
        <v>2</v>
      </c>
      <c r="AU708">
        <v>3</v>
      </c>
      <c r="AV708">
        <v>1</v>
      </c>
      <c r="AW708">
        <v>6</v>
      </c>
      <c r="AX708">
        <v>8</v>
      </c>
      <c r="AY708">
        <v>6</v>
      </c>
      <c r="AZ708">
        <v>8</v>
      </c>
      <c r="BA708">
        <v>7</v>
      </c>
      <c r="BB708">
        <v>6</v>
      </c>
      <c r="BC708">
        <v>1</v>
      </c>
      <c r="BD708">
        <v>11</v>
      </c>
      <c r="BE708">
        <v>1</v>
      </c>
      <c r="BF708">
        <v>12</v>
      </c>
      <c r="BG708">
        <v>3</v>
      </c>
      <c r="BH708">
        <v>12</v>
      </c>
      <c r="BI708">
        <v>12</v>
      </c>
      <c r="BJ708">
        <v>12</v>
      </c>
      <c r="BK708">
        <v>1</v>
      </c>
      <c r="BL708">
        <v>4</v>
      </c>
      <c r="BM708">
        <v>3</v>
      </c>
      <c r="BN708">
        <v>3</v>
      </c>
      <c r="BO708">
        <v>4</v>
      </c>
      <c r="BX708">
        <v>2</v>
      </c>
      <c r="CF708">
        <v>14</v>
      </c>
      <c r="CH708">
        <f t="shared" si="77"/>
        <v>2</v>
      </c>
      <c r="CI708" s="1">
        <f t="shared" si="78"/>
        <v>3</v>
      </c>
      <c r="CJ708">
        <f t="shared" si="79"/>
        <v>4</v>
      </c>
      <c r="CK708">
        <f t="shared" si="80"/>
        <v>2</v>
      </c>
      <c r="CL708" s="1">
        <f t="shared" si="81"/>
        <v>5</v>
      </c>
      <c r="CM708" s="1">
        <f t="shared" si="82"/>
        <v>10</v>
      </c>
      <c r="CO708" t="str">
        <f>IF(H708&gt;Tolerances!$C$5, "High Sat", "Low Sat")</f>
        <v>High Sat</v>
      </c>
      <c r="CP708" t="str">
        <f>IF(CM708&lt;Tolerances!$D$5, "High EL", "Low EL")</f>
        <v>High EL</v>
      </c>
      <c r="CQ708" t="str">
        <f t="shared" si="83"/>
        <v>Loyalist</v>
      </c>
      <c r="CR708" t="b">
        <f>IF(AND(CM708&lt;Tolerances!$D$9,'Respondent data Original'!H513&gt;Tolerances!$C$9),"Enthusiast",IF(AND(CM708&gt;Tolerances!$D$10,'Respondent data Original'!H513&lt;Tolerances!$C$10),"Agitator"))</f>
        <v>0</v>
      </c>
    </row>
    <row r="709" spans="1:96">
      <c r="A709">
        <v>566</v>
      </c>
      <c r="B709" t="s">
        <v>70</v>
      </c>
      <c r="C709">
        <v>3</v>
      </c>
      <c r="D709">
        <v>1</v>
      </c>
      <c r="E709">
        <v>11</v>
      </c>
      <c r="F709">
        <v>2</v>
      </c>
      <c r="G709">
        <v>3</v>
      </c>
      <c r="H709">
        <v>10</v>
      </c>
      <c r="J709">
        <v>10</v>
      </c>
      <c r="L709">
        <v>10</v>
      </c>
      <c r="N709">
        <v>6</v>
      </c>
      <c r="P709">
        <v>6</v>
      </c>
      <c r="Q709">
        <v>1</v>
      </c>
      <c r="R709">
        <v>4</v>
      </c>
      <c r="S709">
        <v>1</v>
      </c>
      <c r="T709">
        <v>1</v>
      </c>
      <c r="U709">
        <v>3</v>
      </c>
      <c r="V709">
        <v>2</v>
      </c>
      <c r="W709">
        <v>3</v>
      </c>
      <c r="X709">
        <v>1</v>
      </c>
      <c r="Y709">
        <v>1</v>
      </c>
      <c r="Z709">
        <v>3</v>
      </c>
      <c r="AA709">
        <v>1</v>
      </c>
      <c r="AB709">
        <v>3</v>
      </c>
      <c r="AC709">
        <v>3</v>
      </c>
      <c r="AD709">
        <v>4</v>
      </c>
      <c r="AE709">
        <v>3</v>
      </c>
      <c r="AF709">
        <v>1</v>
      </c>
      <c r="AG709">
        <v>1</v>
      </c>
      <c r="AH709">
        <v>4</v>
      </c>
      <c r="AI709">
        <v>1</v>
      </c>
      <c r="AJ709">
        <v>1</v>
      </c>
      <c r="AK709">
        <v>3</v>
      </c>
      <c r="AL709">
        <v>2</v>
      </c>
      <c r="AM709">
        <v>3</v>
      </c>
      <c r="AN709">
        <v>2</v>
      </c>
      <c r="AO709">
        <v>2</v>
      </c>
      <c r="AP709">
        <v>2</v>
      </c>
      <c r="AQ709">
        <v>2</v>
      </c>
      <c r="AR709">
        <v>3</v>
      </c>
      <c r="AS709">
        <v>3</v>
      </c>
      <c r="AT709">
        <v>3</v>
      </c>
      <c r="AU709">
        <v>3</v>
      </c>
      <c r="AV709">
        <v>1</v>
      </c>
      <c r="AW709">
        <v>6</v>
      </c>
      <c r="AX709">
        <v>6</v>
      </c>
      <c r="AY709">
        <v>8</v>
      </c>
      <c r="AZ709">
        <v>4</v>
      </c>
      <c r="BA709">
        <v>6</v>
      </c>
      <c r="BB709">
        <v>5</v>
      </c>
      <c r="BC709">
        <v>6</v>
      </c>
      <c r="BD709">
        <v>6</v>
      </c>
      <c r="BE709">
        <v>1</v>
      </c>
      <c r="BF709">
        <v>1</v>
      </c>
      <c r="BG709">
        <v>12</v>
      </c>
      <c r="BH709">
        <v>3</v>
      </c>
      <c r="BI709">
        <v>12</v>
      </c>
      <c r="BJ709">
        <v>12</v>
      </c>
      <c r="BK709">
        <v>2</v>
      </c>
      <c r="BL709">
        <v>4</v>
      </c>
      <c r="BM709">
        <v>3</v>
      </c>
      <c r="BN709">
        <v>2</v>
      </c>
      <c r="BO709">
        <v>2</v>
      </c>
      <c r="BP709">
        <v>7</v>
      </c>
      <c r="BX709">
        <v>1</v>
      </c>
      <c r="BY709">
        <v>6</v>
      </c>
      <c r="BZ709">
        <v>5</v>
      </c>
      <c r="CF709">
        <v>15</v>
      </c>
      <c r="CH709">
        <f t="shared" si="77"/>
        <v>1</v>
      </c>
      <c r="CI709" s="1">
        <f t="shared" si="78"/>
        <v>2.6666666666666665</v>
      </c>
      <c r="CJ709">
        <f t="shared" si="79"/>
        <v>4</v>
      </c>
      <c r="CK709">
        <f t="shared" si="80"/>
        <v>2</v>
      </c>
      <c r="CL709" s="1">
        <f t="shared" si="81"/>
        <v>4.6666666666666661</v>
      </c>
      <c r="CM709" s="1">
        <f t="shared" si="82"/>
        <v>4.6666666666666661</v>
      </c>
      <c r="CO709" t="str">
        <f>IF(H709&gt;Tolerances!$C$5, "High Sat", "Low Sat")</f>
        <v>High Sat</v>
      </c>
      <c r="CP709" t="str">
        <f>IF(CM709&lt;Tolerances!$D$5, "High EL", "Low EL")</f>
        <v>High EL</v>
      </c>
      <c r="CQ709" t="str">
        <f t="shared" si="83"/>
        <v>Loyalist</v>
      </c>
      <c r="CR709" t="b">
        <f>IF(AND(CM709&lt;Tolerances!$D$9,'Respondent data Original'!H515&gt;Tolerances!$C$9),"Enthusiast",IF(AND(CM709&gt;Tolerances!$D$10,'Respondent data Original'!H515&lt;Tolerances!$C$10),"Agitator"))</f>
        <v>0</v>
      </c>
    </row>
    <row r="710" spans="1:96">
      <c r="A710">
        <v>569</v>
      </c>
      <c r="B710" t="s">
        <v>70</v>
      </c>
      <c r="C710">
        <v>5</v>
      </c>
      <c r="D710">
        <v>2</v>
      </c>
      <c r="E710">
        <v>11</v>
      </c>
      <c r="F710">
        <v>1</v>
      </c>
      <c r="G710">
        <v>1</v>
      </c>
      <c r="H710">
        <v>9</v>
      </c>
      <c r="J710">
        <v>8</v>
      </c>
      <c r="L710">
        <v>6</v>
      </c>
      <c r="N710">
        <v>8</v>
      </c>
      <c r="P710">
        <v>5</v>
      </c>
      <c r="Q710">
        <v>3</v>
      </c>
      <c r="R710">
        <v>4</v>
      </c>
      <c r="S710">
        <v>3</v>
      </c>
      <c r="T710">
        <v>3</v>
      </c>
      <c r="U710">
        <v>3</v>
      </c>
      <c r="V710">
        <v>3</v>
      </c>
      <c r="W710">
        <v>3</v>
      </c>
      <c r="X710">
        <v>3</v>
      </c>
      <c r="Y710">
        <v>3</v>
      </c>
      <c r="Z710">
        <v>3</v>
      </c>
      <c r="AA710">
        <v>3</v>
      </c>
      <c r="AB710">
        <v>3</v>
      </c>
      <c r="AC710">
        <v>3</v>
      </c>
      <c r="AD710">
        <v>3</v>
      </c>
      <c r="AE710">
        <v>3</v>
      </c>
      <c r="AF710">
        <v>7</v>
      </c>
      <c r="AG710">
        <v>3</v>
      </c>
      <c r="AH710">
        <v>3</v>
      </c>
      <c r="AI710">
        <v>3</v>
      </c>
      <c r="AJ710">
        <v>3</v>
      </c>
      <c r="AK710">
        <v>3</v>
      </c>
      <c r="AL710">
        <v>3</v>
      </c>
      <c r="AM710">
        <v>3</v>
      </c>
      <c r="AN710">
        <v>3</v>
      </c>
      <c r="AO710">
        <v>3</v>
      </c>
      <c r="AP710">
        <v>3</v>
      </c>
      <c r="AQ710">
        <v>3</v>
      </c>
      <c r="AR710">
        <v>3</v>
      </c>
      <c r="AS710">
        <v>3</v>
      </c>
      <c r="AT710">
        <v>3</v>
      </c>
      <c r="AU710">
        <v>3</v>
      </c>
      <c r="AV710">
        <v>1</v>
      </c>
      <c r="AW710">
        <v>6</v>
      </c>
      <c r="AX710">
        <v>7</v>
      </c>
      <c r="AY710">
        <v>9</v>
      </c>
      <c r="AZ710">
        <v>8</v>
      </c>
      <c r="BA710">
        <v>6</v>
      </c>
      <c r="BB710">
        <v>6</v>
      </c>
      <c r="BC710">
        <v>1</v>
      </c>
      <c r="BD710">
        <v>11</v>
      </c>
      <c r="BE710">
        <v>6</v>
      </c>
      <c r="BF710">
        <v>12</v>
      </c>
      <c r="BG710">
        <v>12</v>
      </c>
      <c r="BH710">
        <v>12</v>
      </c>
      <c r="BI710">
        <v>12</v>
      </c>
      <c r="BJ710">
        <v>12</v>
      </c>
      <c r="BK710">
        <v>1</v>
      </c>
      <c r="BL710">
        <v>5</v>
      </c>
      <c r="BM710">
        <v>3</v>
      </c>
      <c r="BN710">
        <v>3</v>
      </c>
      <c r="BO710">
        <v>10</v>
      </c>
      <c r="BX710">
        <v>1</v>
      </c>
      <c r="BY710">
        <v>5</v>
      </c>
      <c r="BZ710">
        <v>2</v>
      </c>
      <c r="CA710">
        <v>3</v>
      </c>
      <c r="CF710">
        <v>12</v>
      </c>
      <c r="CH710">
        <f t="shared" si="77"/>
        <v>1</v>
      </c>
      <c r="CI710" s="1">
        <f t="shared" si="78"/>
        <v>3.3333333333333335</v>
      </c>
      <c r="CJ710">
        <f t="shared" si="79"/>
        <v>5</v>
      </c>
      <c r="CK710">
        <f t="shared" si="80"/>
        <v>1</v>
      </c>
      <c r="CL710" s="1">
        <f t="shared" si="81"/>
        <v>4.3333333333333339</v>
      </c>
      <c r="CM710" s="1">
        <f t="shared" si="82"/>
        <v>4.3333333333333339</v>
      </c>
      <c r="CO710" t="str">
        <f>IF(H710&gt;Tolerances!$C$5, "High Sat", "Low Sat")</f>
        <v>High Sat</v>
      </c>
      <c r="CP710" t="str">
        <f>IF(CM710&lt;Tolerances!$D$5, "High EL", "Low EL")</f>
        <v>High EL</v>
      </c>
      <c r="CQ710" t="str">
        <f t="shared" si="83"/>
        <v>Loyalist</v>
      </c>
      <c r="CR710" t="str">
        <f>IF(AND(CM710&lt;Tolerances!$D$9,'Respondent data Original'!H518&gt;Tolerances!$C$9),"Enthusiast",IF(AND(CM710&gt;Tolerances!$D$10,'Respondent data Original'!H518&lt;Tolerances!$C$10),"Agitator"))</f>
        <v>Enthusiast</v>
      </c>
    </row>
    <row r="711" spans="1:96">
      <c r="A711">
        <v>572</v>
      </c>
      <c r="B711" t="s">
        <v>70</v>
      </c>
      <c r="C711">
        <v>2</v>
      </c>
      <c r="D711">
        <v>2</v>
      </c>
      <c r="E711">
        <v>11</v>
      </c>
      <c r="F711">
        <v>1</v>
      </c>
      <c r="G711">
        <v>5</v>
      </c>
      <c r="H711">
        <v>8</v>
      </c>
      <c r="J711">
        <v>8</v>
      </c>
      <c r="L711">
        <v>7</v>
      </c>
      <c r="N711">
        <v>6</v>
      </c>
      <c r="P711">
        <v>2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2</v>
      </c>
      <c r="AF711">
        <v>8</v>
      </c>
      <c r="AG711">
        <v>4</v>
      </c>
      <c r="AH711">
        <v>3</v>
      </c>
      <c r="AI711">
        <v>3</v>
      </c>
      <c r="AJ711">
        <v>3</v>
      </c>
      <c r="AK711">
        <v>4</v>
      </c>
      <c r="AL711">
        <v>3</v>
      </c>
      <c r="AM711">
        <v>5</v>
      </c>
      <c r="AN711">
        <v>4</v>
      </c>
      <c r="AO711">
        <v>2</v>
      </c>
      <c r="AP711">
        <v>3</v>
      </c>
      <c r="AQ711">
        <v>3</v>
      </c>
      <c r="AR711">
        <v>3</v>
      </c>
      <c r="AS711">
        <v>3</v>
      </c>
      <c r="AT711">
        <v>3</v>
      </c>
      <c r="AU711">
        <v>3</v>
      </c>
      <c r="AV711">
        <v>1</v>
      </c>
      <c r="AW711">
        <v>8</v>
      </c>
      <c r="AX711">
        <v>8</v>
      </c>
      <c r="AY711">
        <v>5</v>
      </c>
      <c r="AZ711">
        <v>8</v>
      </c>
      <c r="BA711">
        <v>7</v>
      </c>
      <c r="BB711">
        <v>8</v>
      </c>
      <c r="BC711">
        <v>5</v>
      </c>
      <c r="BD711">
        <v>6</v>
      </c>
      <c r="BE711">
        <v>5</v>
      </c>
      <c r="BF711">
        <v>7</v>
      </c>
      <c r="BG711">
        <v>5</v>
      </c>
      <c r="BH711">
        <v>5</v>
      </c>
      <c r="BI711">
        <v>5</v>
      </c>
      <c r="BJ711">
        <v>5</v>
      </c>
      <c r="BK711">
        <v>2</v>
      </c>
      <c r="BL711">
        <v>3</v>
      </c>
      <c r="BM711">
        <v>3</v>
      </c>
      <c r="BN711">
        <v>3</v>
      </c>
      <c r="BO711">
        <v>3</v>
      </c>
      <c r="BX711">
        <v>2</v>
      </c>
      <c r="CF711">
        <v>16</v>
      </c>
      <c r="CH711">
        <f t="shared" si="77"/>
        <v>2</v>
      </c>
      <c r="CI711" s="1">
        <f t="shared" si="78"/>
        <v>3.3333333333333335</v>
      </c>
      <c r="CJ711">
        <f t="shared" si="79"/>
        <v>3</v>
      </c>
      <c r="CK711">
        <f t="shared" si="80"/>
        <v>3</v>
      </c>
      <c r="CL711" s="1">
        <f t="shared" si="81"/>
        <v>6.3333333333333339</v>
      </c>
      <c r="CM711" s="1">
        <f t="shared" si="82"/>
        <v>12.666666666666668</v>
      </c>
      <c r="CO711" t="str">
        <f>IF(H711&gt;Tolerances!$C$5, "High Sat", "Low Sat")</f>
        <v>High Sat</v>
      </c>
      <c r="CP711" t="str">
        <f>IF(CM711&lt;Tolerances!$D$5, "High EL", "Low EL")</f>
        <v>Low EL</v>
      </c>
      <c r="CQ711" t="str">
        <f t="shared" si="83"/>
        <v>Mercenary</v>
      </c>
      <c r="CR711" t="b">
        <f>IF(AND(CM711&lt;Tolerances!$D$9,'Respondent data Original'!H521&gt;Tolerances!$C$9),"Enthusiast",IF(AND(CM711&gt;Tolerances!$D$10,'Respondent data Original'!H521&lt;Tolerances!$C$10),"Agitator"))</f>
        <v>0</v>
      </c>
    </row>
    <row r="712" spans="1:96">
      <c r="A712">
        <v>573</v>
      </c>
      <c r="B712" t="s">
        <v>70</v>
      </c>
      <c r="C712">
        <v>4</v>
      </c>
      <c r="D712">
        <v>2</v>
      </c>
      <c r="E712">
        <v>11</v>
      </c>
      <c r="F712">
        <v>2</v>
      </c>
      <c r="G712">
        <v>5</v>
      </c>
      <c r="H712">
        <v>8</v>
      </c>
      <c r="J712">
        <v>8</v>
      </c>
      <c r="L712">
        <v>6</v>
      </c>
      <c r="N712">
        <v>6</v>
      </c>
      <c r="P712">
        <v>2</v>
      </c>
      <c r="Q712">
        <v>2</v>
      </c>
      <c r="R712">
        <v>2</v>
      </c>
      <c r="S712">
        <v>2</v>
      </c>
      <c r="T712">
        <v>3</v>
      </c>
      <c r="U712">
        <v>3</v>
      </c>
      <c r="V712">
        <v>2</v>
      </c>
      <c r="W712">
        <v>3</v>
      </c>
      <c r="X712">
        <v>2</v>
      </c>
      <c r="Y712">
        <v>2</v>
      </c>
      <c r="Z712">
        <v>3</v>
      </c>
      <c r="AA712">
        <v>2</v>
      </c>
      <c r="AB712">
        <v>3</v>
      </c>
      <c r="AC712">
        <v>4</v>
      </c>
      <c r="AD712">
        <v>3</v>
      </c>
      <c r="AE712">
        <v>4</v>
      </c>
      <c r="AF712">
        <v>6</v>
      </c>
      <c r="AG712">
        <v>3</v>
      </c>
      <c r="AH712">
        <v>2</v>
      </c>
      <c r="AI712">
        <v>1</v>
      </c>
      <c r="AJ712">
        <v>3</v>
      </c>
      <c r="AK712">
        <v>2</v>
      </c>
      <c r="AL712">
        <v>2</v>
      </c>
      <c r="AM712">
        <v>4</v>
      </c>
      <c r="AN712">
        <v>2</v>
      </c>
      <c r="AO712">
        <v>3</v>
      </c>
      <c r="AP712">
        <v>3</v>
      </c>
      <c r="AQ712">
        <v>2</v>
      </c>
      <c r="AR712">
        <v>3</v>
      </c>
      <c r="AS712">
        <v>3</v>
      </c>
      <c r="AT712">
        <v>3</v>
      </c>
      <c r="AU712">
        <v>3</v>
      </c>
      <c r="AV712">
        <v>3</v>
      </c>
      <c r="AW712">
        <v>5</v>
      </c>
      <c r="AX712">
        <v>11</v>
      </c>
      <c r="AY712">
        <v>9</v>
      </c>
      <c r="AZ712">
        <v>7</v>
      </c>
      <c r="BA712">
        <v>8</v>
      </c>
      <c r="BB712">
        <v>2</v>
      </c>
      <c r="BC712">
        <v>1</v>
      </c>
      <c r="BD712">
        <v>11</v>
      </c>
      <c r="BE712">
        <v>3</v>
      </c>
      <c r="BF712">
        <v>12</v>
      </c>
      <c r="BG712">
        <v>12</v>
      </c>
      <c r="BH712">
        <v>12</v>
      </c>
      <c r="BI712">
        <v>12</v>
      </c>
      <c r="BJ712">
        <v>12</v>
      </c>
      <c r="BK712">
        <v>1</v>
      </c>
      <c r="BL712">
        <v>2</v>
      </c>
      <c r="BM712">
        <v>1</v>
      </c>
      <c r="BN712">
        <v>2</v>
      </c>
      <c r="BO712">
        <v>10</v>
      </c>
      <c r="BX712">
        <v>2</v>
      </c>
      <c r="CF712">
        <v>16</v>
      </c>
      <c r="CH712">
        <f t="shared" si="77"/>
        <v>2</v>
      </c>
      <c r="CI712" s="1">
        <f t="shared" si="78"/>
        <v>3.1666666666666665</v>
      </c>
      <c r="CJ712">
        <f t="shared" si="79"/>
        <v>2</v>
      </c>
      <c r="CK712">
        <f t="shared" si="80"/>
        <v>4</v>
      </c>
      <c r="CL712" s="1">
        <f t="shared" si="81"/>
        <v>7.1666666666666661</v>
      </c>
      <c r="CM712" s="1">
        <f t="shared" si="82"/>
        <v>14.333333333333332</v>
      </c>
      <c r="CO712" t="str">
        <f>IF(H712&gt;Tolerances!$C$5, "High Sat", "Low Sat")</f>
        <v>High Sat</v>
      </c>
      <c r="CP712" t="str">
        <f>IF(CM712&lt;Tolerances!$D$5, "High EL", "Low EL")</f>
        <v>Low EL</v>
      </c>
      <c r="CQ712" t="str">
        <f t="shared" si="83"/>
        <v>Mercenary</v>
      </c>
      <c r="CR712" t="b">
        <f>IF(AND(CM712&lt;Tolerances!$D$9,'Respondent data Original'!H522&gt;Tolerances!$C$9),"Enthusiast",IF(AND(CM712&gt;Tolerances!$D$10,'Respondent data Original'!H522&lt;Tolerances!$C$10),"Agitator"))</f>
        <v>0</v>
      </c>
    </row>
    <row r="713" spans="1:96">
      <c r="A713">
        <v>574</v>
      </c>
      <c r="B713" t="s">
        <v>70</v>
      </c>
      <c r="C713">
        <v>5</v>
      </c>
      <c r="D713">
        <v>1</v>
      </c>
      <c r="E713">
        <v>11</v>
      </c>
      <c r="F713">
        <v>2</v>
      </c>
      <c r="G713">
        <v>2</v>
      </c>
      <c r="H713">
        <v>9</v>
      </c>
      <c r="K713">
        <v>1</v>
      </c>
      <c r="L713">
        <v>8</v>
      </c>
      <c r="N713">
        <v>6</v>
      </c>
      <c r="P713">
        <v>2</v>
      </c>
      <c r="Q713">
        <v>2</v>
      </c>
      <c r="R713">
        <v>4</v>
      </c>
      <c r="S713">
        <v>2</v>
      </c>
      <c r="T713">
        <v>1</v>
      </c>
      <c r="U713">
        <v>2</v>
      </c>
      <c r="V713">
        <v>1</v>
      </c>
      <c r="W713">
        <v>5</v>
      </c>
      <c r="X713">
        <v>1</v>
      </c>
      <c r="Y713">
        <v>1</v>
      </c>
      <c r="Z713">
        <v>3</v>
      </c>
      <c r="AA713">
        <v>1</v>
      </c>
      <c r="AB713">
        <v>2</v>
      </c>
      <c r="AC713">
        <v>4</v>
      </c>
      <c r="AD713">
        <v>2</v>
      </c>
      <c r="AE713">
        <v>2</v>
      </c>
      <c r="AF713">
        <v>7</v>
      </c>
      <c r="AG713">
        <v>2</v>
      </c>
      <c r="AI713">
        <v>2</v>
      </c>
      <c r="AJ713">
        <v>2</v>
      </c>
      <c r="AK713">
        <v>2</v>
      </c>
      <c r="AL713">
        <v>1</v>
      </c>
      <c r="AN713">
        <v>1</v>
      </c>
      <c r="AO713">
        <v>1</v>
      </c>
      <c r="AP713">
        <v>1</v>
      </c>
      <c r="AQ713">
        <v>1</v>
      </c>
      <c r="AR713">
        <v>2</v>
      </c>
      <c r="AT713">
        <v>2</v>
      </c>
      <c r="AU713">
        <v>3</v>
      </c>
      <c r="AV713">
        <v>1</v>
      </c>
      <c r="AW713">
        <v>3</v>
      </c>
      <c r="AX713">
        <v>8</v>
      </c>
      <c r="AY713">
        <v>4</v>
      </c>
      <c r="AZ713">
        <v>8</v>
      </c>
      <c r="BA713">
        <v>11</v>
      </c>
      <c r="BB713">
        <v>1</v>
      </c>
      <c r="BC713">
        <v>3</v>
      </c>
      <c r="BD713">
        <v>11</v>
      </c>
      <c r="BE713">
        <v>4</v>
      </c>
      <c r="BF713">
        <v>1</v>
      </c>
      <c r="BG713">
        <v>2</v>
      </c>
      <c r="BH713">
        <v>12</v>
      </c>
      <c r="BI713">
        <v>12</v>
      </c>
      <c r="BJ713">
        <v>12</v>
      </c>
      <c r="BK713">
        <v>3</v>
      </c>
      <c r="BL713">
        <v>4</v>
      </c>
      <c r="BM713">
        <v>3</v>
      </c>
      <c r="BN713">
        <v>2</v>
      </c>
      <c r="BO713">
        <v>2</v>
      </c>
      <c r="BP713">
        <v>8</v>
      </c>
      <c r="BQ713">
        <v>4</v>
      </c>
      <c r="BR713">
        <v>6</v>
      </c>
      <c r="BX713">
        <v>1</v>
      </c>
      <c r="BY713">
        <v>1</v>
      </c>
      <c r="BZ713">
        <v>5</v>
      </c>
      <c r="CA713">
        <v>7</v>
      </c>
      <c r="CF713">
        <v>17</v>
      </c>
      <c r="CH713">
        <f t="shared" si="77"/>
        <v>1</v>
      </c>
      <c r="CI713" s="1">
        <f t="shared" si="78"/>
        <v>2.9444444444444446</v>
      </c>
      <c r="CJ713">
        <f t="shared" si="79"/>
        <v>4</v>
      </c>
      <c r="CK713">
        <f t="shared" si="80"/>
        <v>2</v>
      </c>
      <c r="CL713" s="1">
        <f t="shared" si="81"/>
        <v>4.9444444444444446</v>
      </c>
      <c r="CM713" s="1">
        <f t="shared" si="82"/>
        <v>4.9444444444444446</v>
      </c>
      <c r="CO713" t="str">
        <f>IF(H713&gt;Tolerances!$C$5, "High Sat", "Low Sat")</f>
        <v>High Sat</v>
      </c>
      <c r="CP713" t="str">
        <f>IF(CM713&lt;Tolerances!$D$5, "High EL", "Low EL")</f>
        <v>High EL</v>
      </c>
      <c r="CQ713" t="str">
        <f t="shared" si="83"/>
        <v>Loyalist</v>
      </c>
      <c r="CR713" t="str">
        <f>IF(AND(CM713&lt;Tolerances!$D$9,'Respondent data Original'!H523&gt;Tolerances!$C$9),"Enthusiast",IF(AND(CM713&gt;Tolerances!$D$10,'Respondent data Original'!H523&lt;Tolerances!$C$10),"Agitator"))</f>
        <v>Enthusiast</v>
      </c>
    </row>
    <row r="714" spans="1:96">
      <c r="A714">
        <v>576</v>
      </c>
      <c r="B714" t="s">
        <v>70</v>
      </c>
      <c r="C714">
        <v>4</v>
      </c>
      <c r="D714">
        <v>1</v>
      </c>
      <c r="E714">
        <v>11</v>
      </c>
      <c r="F714">
        <v>1</v>
      </c>
      <c r="G714">
        <v>1</v>
      </c>
      <c r="H714">
        <v>7</v>
      </c>
      <c r="J714">
        <v>8</v>
      </c>
      <c r="L714">
        <v>8</v>
      </c>
      <c r="N714">
        <v>8</v>
      </c>
      <c r="P714">
        <v>6</v>
      </c>
      <c r="Q714">
        <v>3</v>
      </c>
      <c r="R714">
        <v>3</v>
      </c>
      <c r="S714">
        <v>1</v>
      </c>
      <c r="T714">
        <v>5</v>
      </c>
      <c r="U714">
        <v>5</v>
      </c>
      <c r="V714">
        <v>4</v>
      </c>
      <c r="W714">
        <v>3</v>
      </c>
      <c r="X714">
        <v>1</v>
      </c>
      <c r="Y714">
        <v>3</v>
      </c>
      <c r="Z714">
        <v>3</v>
      </c>
      <c r="AA714">
        <v>3</v>
      </c>
      <c r="AB714">
        <v>3</v>
      </c>
      <c r="AC714">
        <v>4</v>
      </c>
      <c r="AD714">
        <v>5</v>
      </c>
      <c r="AE714">
        <v>3</v>
      </c>
      <c r="AF714">
        <v>1</v>
      </c>
      <c r="AG714">
        <v>2</v>
      </c>
      <c r="AI714">
        <v>1</v>
      </c>
      <c r="AK714">
        <v>4</v>
      </c>
      <c r="AL714">
        <v>3</v>
      </c>
      <c r="AM714">
        <v>3</v>
      </c>
      <c r="AN714">
        <v>1</v>
      </c>
      <c r="AO714">
        <v>3</v>
      </c>
      <c r="AQ714">
        <v>3</v>
      </c>
      <c r="AR714">
        <v>3</v>
      </c>
      <c r="AU714">
        <v>3</v>
      </c>
      <c r="AV714">
        <v>1</v>
      </c>
      <c r="AW714">
        <v>11</v>
      </c>
      <c r="AX714">
        <v>10</v>
      </c>
      <c r="AY714">
        <v>10</v>
      </c>
      <c r="AZ714">
        <v>11</v>
      </c>
      <c r="BA714">
        <v>10</v>
      </c>
      <c r="BB714">
        <v>11</v>
      </c>
      <c r="BC714">
        <v>11</v>
      </c>
      <c r="BD714">
        <v>3</v>
      </c>
      <c r="BE714">
        <v>11</v>
      </c>
      <c r="BF714">
        <v>12</v>
      </c>
      <c r="BG714">
        <v>12</v>
      </c>
      <c r="BH714">
        <v>12</v>
      </c>
      <c r="BI714">
        <v>12</v>
      </c>
      <c r="BJ714">
        <v>12</v>
      </c>
      <c r="BK714">
        <v>1</v>
      </c>
      <c r="BN714">
        <v>5</v>
      </c>
      <c r="BO714">
        <v>10</v>
      </c>
      <c r="BX714">
        <v>1</v>
      </c>
      <c r="BY714">
        <v>6</v>
      </c>
      <c r="CF714">
        <v>21</v>
      </c>
      <c r="CH714">
        <f t="shared" si="77"/>
        <v>1</v>
      </c>
      <c r="CI714" s="1">
        <f t="shared" si="78"/>
        <v>4.8888888888888893</v>
      </c>
      <c r="CJ714">
        <f t="shared" si="79"/>
        <v>0</v>
      </c>
      <c r="CK714">
        <f t="shared" si="80"/>
        <v>5</v>
      </c>
      <c r="CL714" s="1">
        <f t="shared" si="81"/>
        <v>9.8888888888888893</v>
      </c>
      <c r="CM714" s="1">
        <f t="shared" si="82"/>
        <v>9.8888888888888893</v>
      </c>
      <c r="CO714" t="str">
        <f>IF(H714&gt;Tolerances!$C$5, "High Sat", "Low Sat")</f>
        <v>Low Sat</v>
      </c>
      <c r="CP714" t="str">
        <f>IF(CM714&lt;Tolerances!$D$5, "High EL", "Low EL")</f>
        <v>High EL</v>
      </c>
      <c r="CQ714" t="str">
        <f t="shared" si="83"/>
        <v>Hostage</v>
      </c>
      <c r="CR714" t="b">
        <f>IF(AND(CM714&lt;Tolerances!$D$9,'Respondent data Original'!H525&gt;Tolerances!$C$9),"Enthusiast",IF(AND(CM714&gt;Tolerances!$D$10,'Respondent data Original'!H525&lt;Tolerances!$C$10),"Agitator"))</f>
        <v>0</v>
      </c>
    </row>
    <row r="715" spans="1:96">
      <c r="A715">
        <v>580</v>
      </c>
      <c r="B715" t="s">
        <v>70</v>
      </c>
      <c r="C715">
        <v>5</v>
      </c>
      <c r="D715">
        <v>2</v>
      </c>
      <c r="E715">
        <v>11</v>
      </c>
      <c r="F715">
        <v>1</v>
      </c>
      <c r="G715">
        <v>1</v>
      </c>
      <c r="H715">
        <v>9</v>
      </c>
      <c r="J715">
        <v>10</v>
      </c>
      <c r="L715">
        <v>9</v>
      </c>
      <c r="O715">
        <v>1</v>
      </c>
      <c r="P715">
        <v>3</v>
      </c>
      <c r="S715">
        <v>3</v>
      </c>
      <c r="V715">
        <v>3</v>
      </c>
      <c r="W715">
        <v>3</v>
      </c>
      <c r="X715">
        <v>3</v>
      </c>
      <c r="Y715">
        <v>3</v>
      </c>
      <c r="Z715">
        <v>3</v>
      </c>
      <c r="AA715">
        <v>3</v>
      </c>
      <c r="AB715">
        <v>3</v>
      </c>
      <c r="AC715">
        <v>5</v>
      </c>
      <c r="AD715">
        <v>3</v>
      </c>
      <c r="AE715">
        <v>4</v>
      </c>
      <c r="AF715">
        <v>8</v>
      </c>
      <c r="AI715">
        <v>3</v>
      </c>
      <c r="AJ715">
        <v>3</v>
      </c>
      <c r="AL715">
        <v>3</v>
      </c>
      <c r="AM715">
        <v>3</v>
      </c>
      <c r="AN715">
        <v>3</v>
      </c>
      <c r="AO715">
        <v>3</v>
      </c>
      <c r="AP715">
        <v>3</v>
      </c>
      <c r="AQ715">
        <v>3</v>
      </c>
      <c r="AR715">
        <v>3</v>
      </c>
      <c r="AS715">
        <v>3</v>
      </c>
      <c r="AT715">
        <v>2</v>
      </c>
      <c r="AU715">
        <v>3</v>
      </c>
      <c r="AV715">
        <v>1</v>
      </c>
      <c r="AW715">
        <v>2</v>
      </c>
      <c r="AX715">
        <v>9</v>
      </c>
      <c r="AY715">
        <v>7</v>
      </c>
      <c r="AZ715">
        <v>7</v>
      </c>
      <c r="BA715">
        <v>6</v>
      </c>
      <c r="BB715">
        <v>1</v>
      </c>
      <c r="BC715">
        <v>1</v>
      </c>
      <c r="BD715">
        <v>7</v>
      </c>
      <c r="BE715">
        <v>6</v>
      </c>
      <c r="BF715">
        <v>12</v>
      </c>
      <c r="BG715">
        <v>12</v>
      </c>
      <c r="BH715">
        <v>12</v>
      </c>
      <c r="BI715">
        <v>12</v>
      </c>
      <c r="BJ715">
        <v>12</v>
      </c>
      <c r="BK715">
        <v>1</v>
      </c>
      <c r="BN715">
        <v>5</v>
      </c>
      <c r="BO715">
        <v>10</v>
      </c>
      <c r="BX715">
        <v>1</v>
      </c>
      <c r="BY715">
        <v>7</v>
      </c>
      <c r="CF715">
        <v>13</v>
      </c>
      <c r="CH715">
        <f t="shared" si="77"/>
        <v>1</v>
      </c>
      <c r="CI715" s="1">
        <f t="shared" si="78"/>
        <v>2.5555555555555554</v>
      </c>
      <c r="CJ715">
        <f t="shared" si="79"/>
        <v>0</v>
      </c>
      <c r="CK715">
        <f t="shared" si="80"/>
        <v>5</v>
      </c>
      <c r="CL715" s="1">
        <f t="shared" si="81"/>
        <v>7.5555555555555554</v>
      </c>
      <c r="CM715" s="1">
        <f t="shared" si="82"/>
        <v>7.5555555555555554</v>
      </c>
      <c r="CO715" t="str">
        <f>IF(H715&gt;Tolerances!$C$5, "High Sat", "Low Sat")</f>
        <v>High Sat</v>
      </c>
      <c r="CP715" t="str">
        <f>IF(CM715&lt;Tolerances!$D$5, "High EL", "Low EL")</f>
        <v>High EL</v>
      </c>
      <c r="CQ715" t="str">
        <f t="shared" si="83"/>
        <v>Loyalist</v>
      </c>
      <c r="CR715" t="b">
        <f>IF(AND(CM715&lt;Tolerances!$D$9,'Respondent data Original'!H528&gt;Tolerances!$C$9),"Enthusiast",IF(AND(CM715&gt;Tolerances!$D$10,'Respondent data Original'!H528&lt;Tolerances!$C$10),"Agitator"))</f>
        <v>0</v>
      </c>
    </row>
    <row r="716" spans="1:96">
      <c r="A716">
        <v>585</v>
      </c>
      <c r="B716" t="s">
        <v>70</v>
      </c>
      <c r="C716">
        <v>4</v>
      </c>
      <c r="D716">
        <v>2</v>
      </c>
      <c r="E716">
        <v>11</v>
      </c>
      <c r="F716">
        <v>1</v>
      </c>
      <c r="G716">
        <v>2</v>
      </c>
      <c r="H716">
        <v>11</v>
      </c>
      <c r="J716">
        <v>11</v>
      </c>
      <c r="L716">
        <v>10</v>
      </c>
      <c r="N716">
        <v>10</v>
      </c>
      <c r="P716">
        <v>6</v>
      </c>
      <c r="Q716">
        <v>4</v>
      </c>
      <c r="S716">
        <v>1</v>
      </c>
      <c r="T716">
        <v>1</v>
      </c>
      <c r="U716">
        <v>1</v>
      </c>
      <c r="V716">
        <v>1</v>
      </c>
      <c r="W716">
        <v>2</v>
      </c>
      <c r="X716">
        <v>1</v>
      </c>
      <c r="Y716">
        <v>1</v>
      </c>
      <c r="Z716">
        <v>2</v>
      </c>
      <c r="AA716">
        <v>1</v>
      </c>
      <c r="AB716">
        <v>1</v>
      </c>
      <c r="AC716">
        <v>3</v>
      </c>
      <c r="AD716">
        <v>4</v>
      </c>
      <c r="AE716">
        <v>2</v>
      </c>
      <c r="AF716">
        <v>3</v>
      </c>
      <c r="AG716">
        <v>2</v>
      </c>
      <c r="AI716">
        <v>2</v>
      </c>
      <c r="AJ716">
        <v>1</v>
      </c>
      <c r="AK716">
        <v>1</v>
      </c>
      <c r="AL716">
        <v>1</v>
      </c>
      <c r="AM716">
        <v>1</v>
      </c>
      <c r="AN716">
        <v>2</v>
      </c>
      <c r="AO716">
        <v>2</v>
      </c>
      <c r="AP716">
        <v>1</v>
      </c>
      <c r="AQ716">
        <v>1</v>
      </c>
      <c r="AR716">
        <v>1</v>
      </c>
      <c r="AS716">
        <v>2</v>
      </c>
      <c r="AT716">
        <v>3</v>
      </c>
      <c r="AU716">
        <v>1</v>
      </c>
      <c r="AV716">
        <v>1</v>
      </c>
      <c r="AW716">
        <v>3</v>
      </c>
      <c r="AX716">
        <v>5</v>
      </c>
      <c r="AY716">
        <v>4</v>
      </c>
      <c r="AZ716">
        <v>4</v>
      </c>
      <c r="BA716">
        <v>5</v>
      </c>
      <c r="BB716">
        <v>3</v>
      </c>
      <c r="BC716">
        <v>7</v>
      </c>
      <c r="BD716">
        <v>9</v>
      </c>
      <c r="BE716">
        <v>1</v>
      </c>
      <c r="BF716">
        <v>12</v>
      </c>
      <c r="BG716">
        <v>3</v>
      </c>
      <c r="BH716">
        <v>3</v>
      </c>
      <c r="BI716">
        <v>3</v>
      </c>
      <c r="BJ716">
        <v>12</v>
      </c>
      <c r="BK716">
        <v>1</v>
      </c>
      <c r="BN716">
        <v>5</v>
      </c>
      <c r="BO716">
        <v>10</v>
      </c>
      <c r="BX716">
        <v>1</v>
      </c>
      <c r="BY716">
        <v>1</v>
      </c>
      <c r="BZ716">
        <v>6</v>
      </c>
      <c r="CA716">
        <v>4</v>
      </c>
      <c r="CF716">
        <v>17</v>
      </c>
      <c r="CH716">
        <f t="shared" si="77"/>
        <v>1</v>
      </c>
      <c r="CI716" s="1">
        <f t="shared" si="78"/>
        <v>2.2777777777777777</v>
      </c>
      <c r="CJ716">
        <f t="shared" si="79"/>
        <v>0</v>
      </c>
      <c r="CK716">
        <f t="shared" si="80"/>
        <v>5</v>
      </c>
      <c r="CL716" s="1">
        <f t="shared" si="81"/>
        <v>7.2777777777777777</v>
      </c>
      <c r="CM716" s="1">
        <f t="shared" si="82"/>
        <v>7.2777777777777777</v>
      </c>
      <c r="CO716" t="str">
        <f>IF(H716&gt;Tolerances!$C$5, "High Sat", "Low Sat")</f>
        <v>High Sat</v>
      </c>
      <c r="CP716" t="str">
        <f>IF(CM716&lt;Tolerances!$D$5, "High EL", "Low EL")</f>
        <v>High EL</v>
      </c>
      <c r="CQ716" t="str">
        <f t="shared" si="83"/>
        <v>Loyalist</v>
      </c>
      <c r="CR716" t="b">
        <f>IF(AND(CM716&lt;Tolerances!$D$9,'Respondent data Original'!H533&gt;Tolerances!$C$9),"Enthusiast",IF(AND(CM716&gt;Tolerances!$D$10,'Respondent data Original'!H533&lt;Tolerances!$C$10),"Agitator"))</f>
        <v>0</v>
      </c>
    </row>
    <row r="717" spans="1:96">
      <c r="A717">
        <v>586</v>
      </c>
      <c r="B717" t="s">
        <v>70</v>
      </c>
      <c r="C717">
        <v>4</v>
      </c>
      <c r="D717">
        <v>2</v>
      </c>
      <c r="E717">
        <v>11</v>
      </c>
      <c r="F717">
        <v>1</v>
      </c>
      <c r="G717">
        <v>1</v>
      </c>
      <c r="H717">
        <v>10</v>
      </c>
      <c r="J717">
        <v>10</v>
      </c>
      <c r="L717">
        <v>10</v>
      </c>
      <c r="N717">
        <v>8</v>
      </c>
      <c r="P717">
        <v>6</v>
      </c>
      <c r="Q717">
        <v>1</v>
      </c>
      <c r="S717">
        <v>1</v>
      </c>
      <c r="T717">
        <v>3</v>
      </c>
      <c r="U717">
        <v>3</v>
      </c>
      <c r="V717">
        <v>2</v>
      </c>
      <c r="W717">
        <v>1</v>
      </c>
      <c r="X717">
        <v>2</v>
      </c>
      <c r="Y717">
        <v>2</v>
      </c>
      <c r="Z717">
        <v>2</v>
      </c>
      <c r="AA717">
        <v>2</v>
      </c>
      <c r="AB717">
        <v>2</v>
      </c>
      <c r="AC717">
        <v>2</v>
      </c>
      <c r="AD717">
        <v>4</v>
      </c>
      <c r="AE717">
        <v>2</v>
      </c>
      <c r="AF717">
        <v>3</v>
      </c>
      <c r="AG717">
        <v>2</v>
      </c>
      <c r="AI717">
        <v>1</v>
      </c>
      <c r="AJ717">
        <v>3</v>
      </c>
      <c r="AK717">
        <v>3</v>
      </c>
      <c r="AL717">
        <v>3</v>
      </c>
      <c r="AM717">
        <v>3</v>
      </c>
      <c r="AN717">
        <v>3</v>
      </c>
      <c r="AO717">
        <v>3</v>
      </c>
      <c r="AP717">
        <v>3</v>
      </c>
      <c r="AQ717">
        <v>2</v>
      </c>
      <c r="AR717">
        <v>3</v>
      </c>
      <c r="AS717">
        <v>3</v>
      </c>
      <c r="AT717">
        <v>4</v>
      </c>
      <c r="AU717">
        <v>3</v>
      </c>
      <c r="AV717">
        <v>1</v>
      </c>
      <c r="AW717">
        <v>9</v>
      </c>
      <c r="AX717">
        <v>6</v>
      </c>
      <c r="AY717">
        <v>9</v>
      </c>
      <c r="AZ717">
        <v>5</v>
      </c>
      <c r="BA717">
        <v>9</v>
      </c>
      <c r="BB717">
        <v>7</v>
      </c>
      <c r="BC717">
        <v>5</v>
      </c>
      <c r="BD717">
        <v>11</v>
      </c>
      <c r="BE717">
        <v>4</v>
      </c>
      <c r="BF717">
        <v>12</v>
      </c>
      <c r="BG717">
        <v>12</v>
      </c>
      <c r="BH717">
        <v>12</v>
      </c>
      <c r="BI717">
        <v>12</v>
      </c>
      <c r="BJ717">
        <v>12</v>
      </c>
      <c r="BK717">
        <v>1</v>
      </c>
      <c r="BL717">
        <v>5</v>
      </c>
      <c r="BM717">
        <v>4</v>
      </c>
      <c r="BN717">
        <v>3</v>
      </c>
      <c r="BO717">
        <v>10</v>
      </c>
      <c r="BX717">
        <v>1</v>
      </c>
      <c r="BY717">
        <v>7</v>
      </c>
      <c r="CF717">
        <v>21</v>
      </c>
      <c r="CH717">
        <f t="shared" si="77"/>
        <v>1</v>
      </c>
      <c r="CI717" s="1">
        <f t="shared" si="78"/>
        <v>3.6111111111111112</v>
      </c>
      <c r="CJ717">
        <f t="shared" si="79"/>
        <v>5</v>
      </c>
      <c r="CK717">
        <f t="shared" si="80"/>
        <v>1</v>
      </c>
      <c r="CL717" s="1">
        <f t="shared" si="81"/>
        <v>4.6111111111111107</v>
      </c>
      <c r="CM717" s="1">
        <f t="shared" si="82"/>
        <v>4.6111111111111107</v>
      </c>
      <c r="CO717" t="str">
        <f>IF(H717&gt;Tolerances!$C$5, "High Sat", "Low Sat")</f>
        <v>High Sat</v>
      </c>
      <c r="CP717" t="str">
        <f>IF(CM717&lt;Tolerances!$D$5, "High EL", "Low EL")</f>
        <v>High EL</v>
      </c>
      <c r="CQ717" t="str">
        <f t="shared" si="83"/>
        <v>Loyalist</v>
      </c>
      <c r="CR717" t="str">
        <f>IF(AND(CM717&lt;Tolerances!$D$9,'Respondent data Original'!H534&gt;Tolerances!$C$9),"Enthusiast",IF(AND(CM717&gt;Tolerances!$D$10,'Respondent data Original'!H534&lt;Tolerances!$C$10),"Agitator"))</f>
        <v>Enthusiast</v>
      </c>
    </row>
    <row r="718" spans="1:96">
      <c r="A718">
        <v>590</v>
      </c>
      <c r="B718" t="s">
        <v>70</v>
      </c>
      <c r="C718">
        <v>4</v>
      </c>
      <c r="D718">
        <v>2</v>
      </c>
      <c r="E718">
        <v>11</v>
      </c>
      <c r="F718">
        <v>2</v>
      </c>
      <c r="G718">
        <v>1</v>
      </c>
      <c r="H718">
        <v>10</v>
      </c>
      <c r="J718">
        <v>11</v>
      </c>
      <c r="L718">
        <v>11</v>
      </c>
      <c r="N718">
        <v>8</v>
      </c>
      <c r="P718">
        <v>5</v>
      </c>
      <c r="Q718">
        <v>1</v>
      </c>
      <c r="R718">
        <v>1</v>
      </c>
      <c r="S718">
        <v>2</v>
      </c>
      <c r="T718">
        <v>2</v>
      </c>
      <c r="U718">
        <v>3</v>
      </c>
      <c r="V718">
        <v>2</v>
      </c>
      <c r="W718">
        <v>3</v>
      </c>
      <c r="X718">
        <v>1</v>
      </c>
      <c r="Y718">
        <v>2</v>
      </c>
      <c r="Z718">
        <v>3</v>
      </c>
      <c r="AA718">
        <v>1</v>
      </c>
      <c r="AB718">
        <v>1</v>
      </c>
      <c r="AC718">
        <v>2</v>
      </c>
      <c r="AD718">
        <v>3</v>
      </c>
      <c r="AE718">
        <v>3</v>
      </c>
      <c r="AF718">
        <v>6</v>
      </c>
      <c r="AG718">
        <v>3</v>
      </c>
      <c r="AH718">
        <v>1</v>
      </c>
      <c r="AI718">
        <v>2</v>
      </c>
      <c r="AJ718">
        <v>2</v>
      </c>
      <c r="AK718">
        <v>2</v>
      </c>
      <c r="AL718">
        <v>2</v>
      </c>
      <c r="AM718">
        <v>3</v>
      </c>
      <c r="AN718">
        <v>2</v>
      </c>
      <c r="AO718">
        <v>2</v>
      </c>
      <c r="AP718">
        <v>3</v>
      </c>
      <c r="AQ718">
        <v>2</v>
      </c>
      <c r="AR718">
        <v>2</v>
      </c>
      <c r="AS718">
        <v>3</v>
      </c>
      <c r="AT718">
        <v>3</v>
      </c>
      <c r="AU718">
        <v>3</v>
      </c>
      <c r="AV718">
        <v>1</v>
      </c>
      <c r="AW718">
        <v>10</v>
      </c>
      <c r="AX718">
        <v>11</v>
      </c>
      <c r="AY718">
        <v>11</v>
      </c>
      <c r="AZ718">
        <v>10</v>
      </c>
      <c r="BA718">
        <v>11</v>
      </c>
      <c r="BB718">
        <v>9</v>
      </c>
      <c r="BC718">
        <v>9</v>
      </c>
      <c r="BD718">
        <v>11</v>
      </c>
      <c r="BE718">
        <v>2</v>
      </c>
      <c r="BF718">
        <v>12</v>
      </c>
      <c r="BG718">
        <v>12</v>
      </c>
      <c r="BH718">
        <v>12</v>
      </c>
      <c r="BI718">
        <v>12</v>
      </c>
      <c r="BJ718">
        <v>12</v>
      </c>
      <c r="BK718">
        <v>1</v>
      </c>
      <c r="BL718">
        <v>5</v>
      </c>
      <c r="BM718">
        <v>4</v>
      </c>
      <c r="BN718">
        <v>2</v>
      </c>
      <c r="BO718">
        <v>2</v>
      </c>
      <c r="BP718">
        <v>4</v>
      </c>
      <c r="BQ718">
        <v>5</v>
      </c>
      <c r="BR718">
        <v>1</v>
      </c>
      <c r="BX718">
        <v>1</v>
      </c>
      <c r="BY718">
        <v>5</v>
      </c>
      <c r="CF718">
        <v>17</v>
      </c>
      <c r="CH718">
        <f t="shared" si="77"/>
        <v>1</v>
      </c>
      <c r="CI718" s="1">
        <f t="shared" si="78"/>
        <v>4.666666666666667</v>
      </c>
      <c r="CJ718">
        <f t="shared" si="79"/>
        <v>5</v>
      </c>
      <c r="CK718">
        <f t="shared" si="80"/>
        <v>1</v>
      </c>
      <c r="CL718" s="1">
        <f t="shared" si="81"/>
        <v>5.666666666666667</v>
      </c>
      <c r="CM718" s="1">
        <f t="shared" si="82"/>
        <v>5.666666666666667</v>
      </c>
      <c r="CO718" t="str">
        <f>IF(H718&gt;Tolerances!$C$5, "High Sat", "Low Sat")</f>
        <v>High Sat</v>
      </c>
      <c r="CP718" t="str">
        <f>IF(CM718&lt;Tolerances!$D$5, "High EL", "Low EL")</f>
        <v>High EL</v>
      </c>
      <c r="CQ718" t="str">
        <f t="shared" si="83"/>
        <v>Loyalist</v>
      </c>
      <c r="CR718" t="b">
        <f>IF(AND(CM718&lt;Tolerances!$D$9,'Respondent data Original'!H538&gt;Tolerances!$C$9),"Enthusiast",IF(AND(CM718&gt;Tolerances!$D$10,'Respondent data Original'!H538&lt;Tolerances!$C$10),"Agitator"))</f>
        <v>0</v>
      </c>
    </row>
    <row r="719" spans="1:96">
      <c r="A719">
        <v>591</v>
      </c>
      <c r="B719" t="s">
        <v>70</v>
      </c>
      <c r="C719">
        <v>4</v>
      </c>
      <c r="D719">
        <v>2</v>
      </c>
      <c r="E719">
        <v>11</v>
      </c>
      <c r="F719">
        <v>2</v>
      </c>
      <c r="G719">
        <v>6</v>
      </c>
      <c r="H719">
        <v>10</v>
      </c>
      <c r="J719">
        <v>11</v>
      </c>
      <c r="L719">
        <v>11</v>
      </c>
      <c r="N719">
        <v>11</v>
      </c>
      <c r="P719">
        <v>6</v>
      </c>
      <c r="Q719">
        <v>1</v>
      </c>
      <c r="R719">
        <v>2</v>
      </c>
      <c r="S719">
        <v>1</v>
      </c>
      <c r="T719">
        <v>2</v>
      </c>
      <c r="U719">
        <v>3</v>
      </c>
      <c r="V719">
        <v>2</v>
      </c>
      <c r="X719">
        <v>1</v>
      </c>
      <c r="Z719">
        <v>2</v>
      </c>
      <c r="AA719">
        <v>2</v>
      </c>
      <c r="AC719">
        <v>3</v>
      </c>
      <c r="AD719">
        <v>3</v>
      </c>
      <c r="AE719">
        <v>3</v>
      </c>
      <c r="AF719">
        <v>1</v>
      </c>
      <c r="AG719">
        <v>4</v>
      </c>
      <c r="AH719">
        <v>2</v>
      </c>
      <c r="AI719">
        <v>2</v>
      </c>
      <c r="AJ719">
        <v>2</v>
      </c>
      <c r="AK719">
        <v>2</v>
      </c>
      <c r="AL719">
        <v>2</v>
      </c>
      <c r="AN719">
        <v>2</v>
      </c>
      <c r="AO719">
        <v>2</v>
      </c>
      <c r="AQ719">
        <v>2</v>
      </c>
      <c r="AR719">
        <v>4</v>
      </c>
      <c r="AS719">
        <v>2</v>
      </c>
      <c r="AT719">
        <v>3</v>
      </c>
      <c r="AU719">
        <v>3</v>
      </c>
      <c r="AV719">
        <v>1</v>
      </c>
      <c r="AW719">
        <v>8</v>
      </c>
      <c r="AX719">
        <v>8</v>
      </c>
      <c r="AY719">
        <v>9</v>
      </c>
      <c r="AZ719">
        <v>8</v>
      </c>
      <c r="BA719">
        <v>8</v>
      </c>
      <c r="BB719">
        <v>1</v>
      </c>
      <c r="BC719">
        <v>6</v>
      </c>
      <c r="BD719">
        <v>9</v>
      </c>
      <c r="BE719">
        <v>5</v>
      </c>
      <c r="BF719">
        <v>12</v>
      </c>
      <c r="BG719">
        <v>1</v>
      </c>
      <c r="BH719">
        <v>3</v>
      </c>
      <c r="BI719">
        <v>3</v>
      </c>
      <c r="BJ719">
        <v>12</v>
      </c>
      <c r="BK719">
        <v>3</v>
      </c>
      <c r="BL719">
        <v>4</v>
      </c>
      <c r="BM719">
        <v>3</v>
      </c>
      <c r="BN719">
        <v>3</v>
      </c>
      <c r="BO719">
        <v>7</v>
      </c>
      <c r="BP719">
        <v>5</v>
      </c>
      <c r="BQ719">
        <v>3</v>
      </c>
      <c r="BX719">
        <v>2</v>
      </c>
      <c r="CF719">
        <v>14</v>
      </c>
      <c r="CH719">
        <f t="shared" si="77"/>
        <v>2</v>
      </c>
      <c r="CI719" s="1">
        <f t="shared" si="78"/>
        <v>3.4444444444444446</v>
      </c>
      <c r="CJ719">
        <f t="shared" si="79"/>
        <v>4</v>
      </c>
      <c r="CK719">
        <f t="shared" si="80"/>
        <v>2</v>
      </c>
      <c r="CL719" s="1">
        <f t="shared" si="81"/>
        <v>5.4444444444444446</v>
      </c>
      <c r="CM719" s="1">
        <f t="shared" si="82"/>
        <v>10.888888888888889</v>
      </c>
      <c r="CO719" t="str">
        <f>IF(H719&gt;Tolerances!$C$5, "High Sat", "Low Sat")</f>
        <v>High Sat</v>
      </c>
      <c r="CP719" t="str">
        <f>IF(CM719&lt;Tolerances!$D$5, "High EL", "Low EL")</f>
        <v>High EL</v>
      </c>
      <c r="CQ719" t="str">
        <f t="shared" si="83"/>
        <v>Loyalist</v>
      </c>
      <c r="CR719" t="b">
        <f>IF(AND(CM719&lt;Tolerances!$D$9,'Respondent data Original'!H539&gt;Tolerances!$C$9),"Enthusiast",IF(AND(CM719&gt;Tolerances!$D$10,'Respondent data Original'!H539&lt;Tolerances!$C$10),"Agitator"))</f>
        <v>0</v>
      </c>
    </row>
    <row r="720" spans="1:96">
      <c r="A720">
        <v>600</v>
      </c>
      <c r="B720" t="s">
        <v>70</v>
      </c>
      <c r="C720">
        <v>3</v>
      </c>
      <c r="D720">
        <v>2</v>
      </c>
      <c r="E720">
        <v>11</v>
      </c>
      <c r="F720">
        <v>2</v>
      </c>
      <c r="G720">
        <v>2</v>
      </c>
      <c r="H720">
        <v>11</v>
      </c>
      <c r="J720">
        <v>10</v>
      </c>
      <c r="L720">
        <v>10</v>
      </c>
      <c r="N720">
        <v>7</v>
      </c>
      <c r="P720">
        <v>3</v>
      </c>
      <c r="Q720">
        <v>1</v>
      </c>
      <c r="R720">
        <v>3</v>
      </c>
      <c r="S720">
        <v>2</v>
      </c>
      <c r="T720">
        <v>3</v>
      </c>
      <c r="U720">
        <v>4</v>
      </c>
      <c r="V720">
        <v>3</v>
      </c>
      <c r="W720">
        <v>2</v>
      </c>
      <c r="X720">
        <v>2</v>
      </c>
      <c r="Z720">
        <v>4</v>
      </c>
      <c r="AA720">
        <v>2</v>
      </c>
      <c r="AB720">
        <v>2</v>
      </c>
      <c r="AC720">
        <v>3</v>
      </c>
      <c r="AD720">
        <v>2</v>
      </c>
      <c r="AF720">
        <v>7</v>
      </c>
      <c r="AG720">
        <v>2</v>
      </c>
      <c r="AH720">
        <v>5</v>
      </c>
      <c r="AI720">
        <v>1</v>
      </c>
      <c r="AK720">
        <v>4</v>
      </c>
      <c r="AL720">
        <v>2</v>
      </c>
      <c r="AM720">
        <v>2</v>
      </c>
      <c r="AN720">
        <v>2</v>
      </c>
      <c r="AO720">
        <v>2</v>
      </c>
      <c r="AP720">
        <v>2</v>
      </c>
      <c r="AQ720">
        <v>1</v>
      </c>
      <c r="AS720">
        <v>1</v>
      </c>
      <c r="AT720">
        <v>2</v>
      </c>
      <c r="AU720">
        <v>2</v>
      </c>
      <c r="AV720">
        <v>1</v>
      </c>
      <c r="AW720">
        <v>7</v>
      </c>
      <c r="AX720">
        <v>10</v>
      </c>
      <c r="AY720">
        <v>8</v>
      </c>
      <c r="AZ720">
        <v>9</v>
      </c>
      <c r="BA720">
        <v>8</v>
      </c>
      <c r="BB720">
        <v>8</v>
      </c>
      <c r="BC720">
        <v>7</v>
      </c>
      <c r="BD720">
        <v>10</v>
      </c>
      <c r="BE720">
        <v>8</v>
      </c>
      <c r="BF720">
        <v>12</v>
      </c>
      <c r="BG720">
        <v>2</v>
      </c>
      <c r="BH720">
        <v>12</v>
      </c>
      <c r="BI720">
        <v>12</v>
      </c>
      <c r="BJ720">
        <v>12</v>
      </c>
      <c r="BK720">
        <v>2</v>
      </c>
      <c r="BL720">
        <v>5</v>
      </c>
      <c r="BM720">
        <v>2</v>
      </c>
      <c r="BN720">
        <v>2</v>
      </c>
      <c r="BO720">
        <v>5</v>
      </c>
      <c r="BX720">
        <v>1</v>
      </c>
      <c r="BY720">
        <v>7</v>
      </c>
      <c r="BZ720">
        <v>6</v>
      </c>
      <c r="CA720">
        <v>1</v>
      </c>
      <c r="CF720">
        <v>17</v>
      </c>
      <c r="CH720">
        <f t="shared" si="77"/>
        <v>1</v>
      </c>
      <c r="CI720" s="1">
        <f t="shared" si="78"/>
        <v>4.166666666666667</v>
      </c>
      <c r="CJ720">
        <f t="shared" si="79"/>
        <v>5</v>
      </c>
      <c r="CK720">
        <f t="shared" si="80"/>
        <v>1</v>
      </c>
      <c r="CL720" s="1">
        <f t="shared" si="81"/>
        <v>5.166666666666667</v>
      </c>
      <c r="CM720" s="1">
        <f t="shared" si="82"/>
        <v>5.166666666666667</v>
      </c>
      <c r="CO720" t="str">
        <f>IF(H720&gt;Tolerances!$C$5, "High Sat", "Low Sat")</f>
        <v>High Sat</v>
      </c>
      <c r="CP720" t="str">
        <f>IF(CM720&lt;Tolerances!$D$5, "High EL", "Low EL")</f>
        <v>High EL</v>
      </c>
      <c r="CQ720" t="str">
        <f t="shared" si="83"/>
        <v>Loyalist</v>
      </c>
      <c r="CR720" t="b">
        <f>IF(AND(CM720&lt;Tolerances!$D$9,'Respondent data Original'!H548&gt;Tolerances!$C$9),"Enthusiast",IF(AND(CM720&gt;Tolerances!$D$10,'Respondent data Original'!H548&lt;Tolerances!$C$10),"Agitator"))</f>
        <v>0</v>
      </c>
    </row>
    <row r="721" spans="1:96">
      <c r="A721">
        <v>604</v>
      </c>
      <c r="B721" t="s">
        <v>70</v>
      </c>
      <c r="C721">
        <v>5</v>
      </c>
      <c r="D721">
        <v>1</v>
      </c>
      <c r="E721">
        <v>11</v>
      </c>
      <c r="F721">
        <v>1</v>
      </c>
      <c r="G721">
        <v>1</v>
      </c>
      <c r="H721">
        <v>9</v>
      </c>
      <c r="J721">
        <v>10</v>
      </c>
      <c r="L721">
        <v>9</v>
      </c>
      <c r="N721">
        <v>9</v>
      </c>
      <c r="P721">
        <v>1</v>
      </c>
      <c r="Q721">
        <v>2</v>
      </c>
      <c r="R721">
        <v>3</v>
      </c>
      <c r="S721">
        <v>2</v>
      </c>
      <c r="T721">
        <v>3</v>
      </c>
      <c r="U721">
        <v>2</v>
      </c>
      <c r="V721">
        <v>2</v>
      </c>
      <c r="W721">
        <v>3</v>
      </c>
      <c r="X721">
        <v>2</v>
      </c>
      <c r="Y721">
        <v>2</v>
      </c>
      <c r="Z721">
        <v>3</v>
      </c>
      <c r="AA721">
        <v>2</v>
      </c>
      <c r="AB721">
        <v>2</v>
      </c>
      <c r="AC721">
        <v>3</v>
      </c>
      <c r="AD721">
        <v>4</v>
      </c>
      <c r="AE721">
        <v>2</v>
      </c>
      <c r="AF721">
        <v>6</v>
      </c>
      <c r="AG721">
        <v>3</v>
      </c>
      <c r="AH721">
        <v>4</v>
      </c>
      <c r="AI721">
        <v>2</v>
      </c>
      <c r="AJ721">
        <v>2</v>
      </c>
      <c r="AK721">
        <v>3</v>
      </c>
      <c r="AL721">
        <v>2</v>
      </c>
      <c r="AM721">
        <v>3</v>
      </c>
      <c r="AN721">
        <v>2</v>
      </c>
      <c r="AO721">
        <v>3</v>
      </c>
      <c r="AP721">
        <v>3</v>
      </c>
      <c r="AQ721">
        <v>2</v>
      </c>
      <c r="AR721">
        <v>2</v>
      </c>
      <c r="AS721">
        <v>2</v>
      </c>
      <c r="AT721">
        <v>4</v>
      </c>
      <c r="AU721">
        <v>2</v>
      </c>
      <c r="AV721">
        <v>1</v>
      </c>
      <c r="AW721">
        <v>6</v>
      </c>
      <c r="AX721">
        <v>8</v>
      </c>
      <c r="AY721">
        <v>9</v>
      </c>
      <c r="AZ721">
        <v>9</v>
      </c>
      <c r="BA721">
        <v>7</v>
      </c>
      <c r="BB721">
        <v>8</v>
      </c>
      <c r="BC721">
        <v>1</v>
      </c>
      <c r="BD721">
        <v>9</v>
      </c>
      <c r="BE721">
        <v>4</v>
      </c>
      <c r="BF721">
        <v>3</v>
      </c>
      <c r="BG721">
        <v>3</v>
      </c>
      <c r="BH721">
        <v>4</v>
      </c>
      <c r="BI721">
        <v>4</v>
      </c>
      <c r="BJ721">
        <v>3</v>
      </c>
      <c r="BK721">
        <v>2</v>
      </c>
      <c r="BL721">
        <v>5</v>
      </c>
      <c r="BM721">
        <v>3</v>
      </c>
      <c r="BN721">
        <v>3</v>
      </c>
      <c r="BO721">
        <v>10</v>
      </c>
      <c r="BX721">
        <v>1</v>
      </c>
      <c r="BY721">
        <v>8</v>
      </c>
      <c r="CF721">
        <v>14</v>
      </c>
      <c r="CH721">
        <f t="shared" si="77"/>
        <v>1</v>
      </c>
      <c r="CI721" s="1">
        <f t="shared" si="78"/>
        <v>3.3888888888888888</v>
      </c>
      <c r="CJ721">
        <f t="shared" si="79"/>
        <v>5</v>
      </c>
      <c r="CK721">
        <f t="shared" si="80"/>
        <v>1</v>
      </c>
      <c r="CL721" s="1">
        <f t="shared" si="81"/>
        <v>4.3888888888888893</v>
      </c>
      <c r="CM721" s="1">
        <f t="shared" si="82"/>
        <v>4.3888888888888893</v>
      </c>
      <c r="CO721" t="str">
        <f>IF(H721&gt;Tolerances!$C$5, "High Sat", "Low Sat")</f>
        <v>High Sat</v>
      </c>
      <c r="CP721" t="str">
        <f>IF(CM721&lt;Tolerances!$D$5, "High EL", "Low EL")</f>
        <v>High EL</v>
      </c>
      <c r="CQ721" t="str">
        <f t="shared" si="83"/>
        <v>Loyalist</v>
      </c>
      <c r="CR721" t="b">
        <f>IF(AND(CM721&lt;Tolerances!$D$9,'Respondent data Original'!H552&gt;Tolerances!$C$9),"Enthusiast",IF(AND(CM721&gt;Tolerances!$D$10,'Respondent data Original'!H552&lt;Tolerances!$C$10),"Agitator"))</f>
        <v>0</v>
      </c>
    </row>
    <row r="722" spans="1:96">
      <c r="A722">
        <v>606</v>
      </c>
      <c r="B722" t="s">
        <v>70</v>
      </c>
      <c r="C722">
        <v>2</v>
      </c>
      <c r="D722">
        <v>1</v>
      </c>
      <c r="E722">
        <v>11</v>
      </c>
      <c r="F722">
        <v>2</v>
      </c>
      <c r="G722">
        <v>6</v>
      </c>
      <c r="H722">
        <v>8</v>
      </c>
      <c r="J722">
        <v>9</v>
      </c>
      <c r="L722">
        <v>8</v>
      </c>
      <c r="N722">
        <v>9</v>
      </c>
      <c r="P722">
        <v>5</v>
      </c>
      <c r="Q722">
        <v>1</v>
      </c>
      <c r="R722">
        <v>2</v>
      </c>
      <c r="S722">
        <v>1</v>
      </c>
      <c r="T722">
        <v>1</v>
      </c>
      <c r="U722">
        <v>2</v>
      </c>
      <c r="V722">
        <v>2</v>
      </c>
      <c r="W722">
        <v>4</v>
      </c>
      <c r="X722">
        <v>1</v>
      </c>
      <c r="Y722">
        <v>3</v>
      </c>
      <c r="Z722">
        <v>3</v>
      </c>
      <c r="AA722">
        <v>2</v>
      </c>
      <c r="AB722">
        <v>3</v>
      </c>
      <c r="AC722">
        <v>3</v>
      </c>
      <c r="AD722">
        <v>4</v>
      </c>
      <c r="AE722">
        <v>3</v>
      </c>
      <c r="AF722">
        <v>7</v>
      </c>
      <c r="AG722">
        <v>4</v>
      </c>
      <c r="AH722">
        <v>2</v>
      </c>
      <c r="AI722">
        <v>2</v>
      </c>
      <c r="AJ722">
        <v>2</v>
      </c>
      <c r="AK722">
        <v>3</v>
      </c>
      <c r="AL722">
        <v>3</v>
      </c>
      <c r="AM722">
        <v>3</v>
      </c>
      <c r="AN722">
        <v>3</v>
      </c>
      <c r="AO722">
        <v>3</v>
      </c>
      <c r="AP722">
        <v>4</v>
      </c>
      <c r="AQ722">
        <v>2</v>
      </c>
      <c r="AR722">
        <v>3</v>
      </c>
      <c r="AS722">
        <v>3</v>
      </c>
      <c r="AT722">
        <v>4</v>
      </c>
      <c r="AU722">
        <v>3</v>
      </c>
      <c r="AV722">
        <v>1</v>
      </c>
      <c r="AW722">
        <v>4</v>
      </c>
      <c r="AX722">
        <v>10</v>
      </c>
      <c r="AY722">
        <v>6</v>
      </c>
      <c r="AZ722">
        <v>8</v>
      </c>
      <c r="BA722">
        <v>10</v>
      </c>
      <c r="BB722">
        <v>6</v>
      </c>
      <c r="BC722">
        <v>10</v>
      </c>
      <c r="BD722">
        <v>11</v>
      </c>
      <c r="BE722">
        <v>1</v>
      </c>
      <c r="BF722">
        <v>12</v>
      </c>
      <c r="BG722">
        <v>12</v>
      </c>
      <c r="BH722">
        <v>12</v>
      </c>
      <c r="BI722">
        <v>12</v>
      </c>
      <c r="BJ722">
        <v>12</v>
      </c>
      <c r="BK722">
        <v>1</v>
      </c>
      <c r="BL722">
        <v>2</v>
      </c>
      <c r="BM722">
        <v>2</v>
      </c>
      <c r="BN722">
        <v>2</v>
      </c>
      <c r="BO722">
        <v>4</v>
      </c>
      <c r="BP722">
        <v>7</v>
      </c>
      <c r="BQ722">
        <v>2</v>
      </c>
      <c r="BR722">
        <v>3</v>
      </c>
      <c r="BX722">
        <v>2</v>
      </c>
      <c r="CF722">
        <v>17</v>
      </c>
      <c r="CH722">
        <f t="shared" si="77"/>
        <v>2</v>
      </c>
      <c r="CI722" s="1">
        <f t="shared" si="78"/>
        <v>3.6666666666666665</v>
      </c>
      <c r="CJ722">
        <f t="shared" si="79"/>
        <v>2</v>
      </c>
      <c r="CK722">
        <f t="shared" si="80"/>
        <v>4</v>
      </c>
      <c r="CL722" s="1">
        <f t="shared" si="81"/>
        <v>7.6666666666666661</v>
      </c>
      <c r="CM722" s="1">
        <f t="shared" si="82"/>
        <v>15.333333333333332</v>
      </c>
      <c r="CO722" t="str">
        <f>IF(H722&gt;Tolerances!$C$5, "High Sat", "Low Sat")</f>
        <v>High Sat</v>
      </c>
      <c r="CP722" t="str">
        <f>IF(CM722&lt;Tolerances!$D$5, "High EL", "Low EL")</f>
        <v>Low EL</v>
      </c>
      <c r="CQ722" t="str">
        <f t="shared" si="83"/>
        <v>Mercenary</v>
      </c>
      <c r="CR722" t="b">
        <f>IF(AND(CM722&lt;Tolerances!$D$9,'Respondent data Original'!H554&gt;Tolerances!$C$9),"Enthusiast",IF(AND(CM722&gt;Tolerances!$D$10,'Respondent data Original'!H554&lt;Tolerances!$C$10),"Agitator"))</f>
        <v>0</v>
      </c>
    </row>
    <row r="723" spans="1:96">
      <c r="A723">
        <v>608</v>
      </c>
      <c r="B723" t="s">
        <v>70</v>
      </c>
      <c r="C723">
        <v>2</v>
      </c>
      <c r="D723">
        <v>1</v>
      </c>
      <c r="E723">
        <v>11</v>
      </c>
      <c r="F723">
        <v>2</v>
      </c>
      <c r="G723">
        <v>4</v>
      </c>
      <c r="H723">
        <v>10</v>
      </c>
      <c r="J723">
        <v>10</v>
      </c>
      <c r="L723">
        <v>9</v>
      </c>
      <c r="N723">
        <v>9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7</v>
      </c>
      <c r="AG723">
        <v>2</v>
      </c>
      <c r="AH723">
        <v>5</v>
      </c>
      <c r="AI723">
        <v>2</v>
      </c>
      <c r="AJ723">
        <v>2</v>
      </c>
      <c r="AK723">
        <v>2</v>
      </c>
      <c r="AL723">
        <v>2</v>
      </c>
      <c r="AM723">
        <v>3</v>
      </c>
      <c r="AN723">
        <v>2</v>
      </c>
      <c r="AO723">
        <v>3</v>
      </c>
      <c r="AP723">
        <v>3</v>
      </c>
      <c r="AQ723">
        <v>2</v>
      </c>
      <c r="AR723">
        <v>2</v>
      </c>
      <c r="AS723">
        <v>2</v>
      </c>
      <c r="AT723">
        <v>2</v>
      </c>
      <c r="AU723">
        <v>2</v>
      </c>
      <c r="AV723">
        <v>1</v>
      </c>
      <c r="AW723">
        <v>6</v>
      </c>
      <c r="AX723">
        <v>9</v>
      </c>
      <c r="AY723">
        <v>5</v>
      </c>
      <c r="AZ723">
        <v>9</v>
      </c>
      <c r="BA723">
        <v>8</v>
      </c>
      <c r="BB723">
        <v>7</v>
      </c>
      <c r="BC723">
        <v>9</v>
      </c>
      <c r="BD723">
        <v>11</v>
      </c>
      <c r="BE723">
        <v>5</v>
      </c>
      <c r="BF723">
        <v>3</v>
      </c>
      <c r="BG723">
        <v>3</v>
      </c>
      <c r="BH723">
        <v>3</v>
      </c>
      <c r="BI723">
        <v>3</v>
      </c>
      <c r="BJ723">
        <v>3</v>
      </c>
      <c r="BK723">
        <v>3</v>
      </c>
      <c r="BL723">
        <v>3</v>
      </c>
      <c r="BM723">
        <v>2</v>
      </c>
      <c r="BN723">
        <v>1</v>
      </c>
      <c r="BO723">
        <v>5</v>
      </c>
      <c r="BP723">
        <v>2</v>
      </c>
      <c r="BX723">
        <v>1</v>
      </c>
      <c r="BY723">
        <v>2</v>
      </c>
      <c r="BZ723">
        <v>6</v>
      </c>
      <c r="CF723">
        <v>18</v>
      </c>
      <c r="CH723">
        <f t="shared" si="77"/>
        <v>1</v>
      </c>
      <c r="CI723" s="1">
        <f t="shared" si="78"/>
        <v>3.8333333333333335</v>
      </c>
      <c r="CJ723">
        <f t="shared" si="79"/>
        <v>3</v>
      </c>
      <c r="CK723">
        <f t="shared" si="80"/>
        <v>3</v>
      </c>
      <c r="CL723" s="1">
        <f t="shared" si="81"/>
        <v>6.8333333333333339</v>
      </c>
      <c r="CM723" s="1">
        <f t="shared" si="82"/>
        <v>6.8333333333333339</v>
      </c>
      <c r="CO723" t="str">
        <f>IF(H723&gt;Tolerances!$C$5, "High Sat", "Low Sat")</f>
        <v>High Sat</v>
      </c>
      <c r="CP723" t="str">
        <f>IF(CM723&lt;Tolerances!$D$5, "High EL", "Low EL")</f>
        <v>High EL</v>
      </c>
      <c r="CQ723" t="str">
        <f t="shared" si="83"/>
        <v>Loyalist</v>
      </c>
      <c r="CR723" t="b">
        <f>IF(AND(CM723&lt;Tolerances!$D$9,'Respondent data Original'!H556&gt;Tolerances!$C$9),"Enthusiast",IF(AND(CM723&gt;Tolerances!$D$10,'Respondent data Original'!H556&lt;Tolerances!$C$10),"Agitator"))</f>
        <v>0</v>
      </c>
    </row>
    <row r="724" spans="1:96">
      <c r="A724">
        <v>616</v>
      </c>
      <c r="B724" t="s">
        <v>70</v>
      </c>
      <c r="C724">
        <v>3</v>
      </c>
      <c r="D724">
        <v>2</v>
      </c>
      <c r="E724">
        <v>11</v>
      </c>
      <c r="F724">
        <v>1</v>
      </c>
      <c r="G724">
        <v>2</v>
      </c>
      <c r="H724">
        <v>9</v>
      </c>
      <c r="J724">
        <v>9</v>
      </c>
      <c r="L724">
        <v>9</v>
      </c>
      <c r="N724">
        <v>9</v>
      </c>
      <c r="P724">
        <v>6</v>
      </c>
      <c r="Q724">
        <v>1</v>
      </c>
      <c r="S724">
        <v>3</v>
      </c>
      <c r="T724">
        <v>3</v>
      </c>
      <c r="V724">
        <v>3</v>
      </c>
      <c r="W724">
        <v>3</v>
      </c>
      <c r="X724">
        <v>1</v>
      </c>
      <c r="Y724">
        <v>4</v>
      </c>
      <c r="Z724">
        <v>3</v>
      </c>
      <c r="AA724">
        <v>2</v>
      </c>
      <c r="AB724">
        <v>3</v>
      </c>
      <c r="AC724">
        <v>3</v>
      </c>
      <c r="AD724">
        <v>4</v>
      </c>
      <c r="AE724">
        <v>3</v>
      </c>
      <c r="AF724">
        <v>6</v>
      </c>
      <c r="AG724">
        <v>3</v>
      </c>
      <c r="AI724">
        <v>3</v>
      </c>
      <c r="AJ724">
        <v>4</v>
      </c>
      <c r="AL724">
        <v>3</v>
      </c>
      <c r="AM724">
        <v>3</v>
      </c>
      <c r="AN724">
        <v>3</v>
      </c>
      <c r="AO724">
        <v>4</v>
      </c>
      <c r="AP724">
        <v>4</v>
      </c>
      <c r="AQ724">
        <v>3</v>
      </c>
      <c r="AR724">
        <v>3</v>
      </c>
      <c r="AS724">
        <v>3</v>
      </c>
      <c r="AT724">
        <v>4</v>
      </c>
      <c r="AU724">
        <v>3</v>
      </c>
      <c r="AV724">
        <v>1</v>
      </c>
      <c r="AW724">
        <v>8</v>
      </c>
      <c r="AX724">
        <v>9</v>
      </c>
      <c r="AY724">
        <v>8</v>
      </c>
      <c r="AZ724">
        <v>6</v>
      </c>
      <c r="BA724">
        <v>8</v>
      </c>
      <c r="BB724">
        <v>8</v>
      </c>
      <c r="BC724">
        <v>1</v>
      </c>
      <c r="BD724">
        <v>9</v>
      </c>
      <c r="BE724">
        <v>1</v>
      </c>
      <c r="BF724">
        <v>12</v>
      </c>
      <c r="BG724">
        <v>12</v>
      </c>
      <c r="BH724">
        <v>12</v>
      </c>
      <c r="BI724">
        <v>12</v>
      </c>
      <c r="BJ724">
        <v>12</v>
      </c>
      <c r="BK724">
        <v>1</v>
      </c>
      <c r="BL724">
        <v>3</v>
      </c>
      <c r="BM724">
        <v>2</v>
      </c>
      <c r="BN724">
        <v>2</v>
      </c>
      <c r="BO724">
        <v>5</v>
      </c>
      <c r="BX724">
        <v>1</v>
      </c>
      <c r="BY724">
        <v>2</v>
      </c>
      <c r="BZ724">
        <v>7</v>
      </c>
      <c r="CA724">
        <v>6</v>
      </c>
      <c r="CF724">
        <v>17</v>
      </c>
      <c r="CH724">
        <f t="shared" si="77"/>
        <v>1</v>
      </c>
      <c r="CI724" s="1">
        <f t="shared" si="78"/>
        <v>3.2222222222222223</v>
      </c>
      <c r="CJ724">
        <f t="shared" si="79"/>
        <v>3</v>
      </c>
      <c r="CK724">
        <f t="shared" si="80"/>
        <v>3</v>
      </c>
      <c r="CL724" s="1">
        <f t="shared" si="81"/>
        <v>6.2222222222222223</v>
      </c>
      <c r="CM724" s="1">
        <f t="shared" si="82"/>
        <v>6.2222222222222223</v>
      </c>
      <c r="CO724" t="str">
        <f>IF(H724&gt;Tolerances!$C$5, "High Sat", "Low Sat")</f>
        <v>High Sat</v>
      </c>
      <c r="CP724" t="str">
        <f>IF(CM724&lt;Tolerances!$D$5, "High EL", "Low EL")</f>
        <v>High EL</v>
      </c>
      <c r="CQ724" t="str">
        <f t="shared" si="83"/>
        <v>Loyalist</v>
      </c>
      <c r="CR724" t="b">
        <f>IF(AND(CM724&lt;Tolerances!$D$9,'Respondent data Original'!H564&gt;Tolerances!$C$9),"Enthusiast",IF(AND(CM724&gt;Tolerances!$D$10,'Respondent data Original'!H564&lt;Tolerances!$C$10),"Agitator"))</f>
        <v>0</v>
      </c>
    </row>
    <row r="725" spans="1:96">
      <c r="A725">
        <v>617</v>
      </c>
      <c r="B725" t="s">
        <v>70</v>
      </c>
      <c r="C725">
        <v>3</v>
      </c>
      <c r="D725">
        <v>2</v>
      </c>
      <c r="E725">
        <v>11</v>
      </c>
      <c r="F725">
        <v>2</v>
      </c>
      <c r="G725">
        <v>2</v>
      </c>
      <c r="H725">
        <v>11</v>
      </c>
      <c r="J725">
        <v>11</v>
      </c>
      <c r="L725">
        <v>11</v>
      </c>
      <c r="O725">
        <v>1</v>
      </c>
      <c r="P725">
        <v>6</v>
      </c>
      <c r="Q725">
        <v>2</v>
      </c>
      <c r="R725">
        <v>5</v>
      </c>
      <c r="S725">
        <v>1</v>
      </c>
      <c r="T725">
        <v>4</v>
      </c>
      <c r="U725">
        <v>5</v>
      </c>
      <c r="W725">
        <v>5</v>
      </c>
      <c r="X725">
        <v>1</v>
      </c>
      <c r="Y725">
        <v>4</v>
      </c>
      <c r="Z725">
        <v>3</v>
      </c>
      <c r="AA725">
        <v>3</v>
      </c>
      <c r="AB725">
        <v>4</v>
      </c>
      <c r="AD725">
        <v>4</v>
      </c>
      <c r="AE725">
        <v>3</v>
      </c>
      <c r="AF725">
        <v>1</v>
      </c>
      <c r="AG725">
        <v>2</v>
      </c>
      <c r="AH725">
        <v>2</v>
      </c>
      <c r="AI725">
        <v>2</v>
      </c>
      <c r="AL725">
        <v>3</v>
      </c>
      <c r="AM725">
        <v>4</v>
      </c>
      <c r="AN725">
        <v>2</v>
      </c>
      <c r="AP725">
        <v>3</v>
      </c>
      <c r="AQ725">
        <v>3</v>
      </c>
      <c r="AR725">
        <v>4</v>
      </c>
      <c r="AV725">
        <v>1</v>
      </c>
      <c r="AW725">
        <v>7</v>
      </c>
      <c r="AX725">
        <v>10</v>
      </c>
      <c r="AY725">
        <v>8</v>
      </c>
      <c r="AZ725">
        <v>8</v>
      </c>
      <c r="BA725">
        <v>9</v>
      </c>
      <c r="BB725">
        <v>8</v>
      </c>
      <c r="BC725">
        <v>1</v>
      </c>
      <c r="BD725">
        <v>11</v>
      </c>
      <c r="BE725">
        <v>1</v>
      </c>
      <c r="BF725">
        <v>1</v>
      </c>
      <c r="BG725">
        <v>1</v>
      </c>
      <c r="BH725">
        <v>6</v>
      </c>
      <c r="BI725">
        <v>1</v>
      </c>
      <c r="BJ725">
        <v>12</v>
      </c>
      <c r="BK725">
        <v>4</v>
      </c>
      <c r="BL725">
        <v>3</v>
      </c>
      <c r="BM725">
        <v>3</v>
      </c>
      <c r="BN725">
        <v>3</v>
      </c>
      <c r="BO725">
        <v>4</v>
      </c>
      <c r="BP725">
        <v>6</v>
      </c>
      <c r="BX725">
        <v>1</v>
      </c>
      <c r="BY725">
        <v>2</v>
      </c>
      <c r="BZ725">
        <v>8</v>
      </c>
      <c r="CF725">
        <v>18</v>
      </c>
      <c r="CH725">
        <f t="shared" si="77"/>
        <v>1</v>
      </c>
      <c r="CI725" s="1">
        <f t="shared" si="78"/>
        <v>3.5</v>
      </c>
      <c r="CJ725">
        <f t="shared" si="79"/>
        <v>3</v>
      </c>
      <c r="CK725">
        <f t="shared" si="80"/>
        <v>3</v>
      </c>
      <c r="CL725" s="1">
        <f t="shared" si="81"/>
        <v>6.5</v>
      </c>
      <c r="CM725" s="1">
        <f t="shared" si="82"/>
        <v>6.5</v>
      </c>
      <c r="CO725" t="str">
        <f>IF(H725&gt;Tolerances!$C$5, "High Sat", "Low Sat")</f>
        <v>High Sat</v>
      </c>
      <c r="CP725" t="str">
        <f>IF(CM725&lt;Tolerances!$D$5, "High EL", "Low EL")</f>
        <v>High EL</v>
      </c>
      <c r="CQ725" t="str">
        <f t="shared" si="83"/>
        <v>Loyalist</v>
      </c>
      <c r="CR725" t="b">
        <f>IF(AND(CM725&lt;Tolerances!$D$9,'Respondent data Original'!H565&gt;Tolerances!$C$9),"Enthusiast",IF(AND(CM725&gt;Tolerances!$D$10,'Respondent data Original'!H565&lt;Tolerances!$C$10),"Agitator"))</f>
        <v>0</v>
      </c>
    </row>
    <row r="726" spans="1:96">
      <c r="A726">
        <v>627</v>
      </c>
      <c r="B726" t="s">
        <v>70</v>
      </c>
      <c r="C726">
        <v>1</v>
      </c>
      <c r="D726">
        <v>2</v>
      </c>
      <c r="E726">
        <v>11</v>
      </c>
      <c r="F726">
        <v>2</v>
      </c>
      <c r="G726">
        <v>4</v>
      </c>
      <c r="H726">
        <v>9</v>
      </c>
      <c r="J726">
        <v>9</v>
      </c>
      <c r="L726">
        <v>9</v>
      </c>
      <c r="N726">
        <v>8</v>
      </c>
      <c r="P726">
        <v>6</v>
      </c>
      <c r="Q726">
        <v>2</v>
      </c>
      <c r="R726">
        <v>2</v>
      </c>
      <c r="S726">
        <v>1</v>
      </c>
      <c r="T726">
        <v>2</v>
      </c>
      <c r="U726">
        <v>2</v>
      </c>
      <c r="V726">
        <v>1</v>
      </c>
      <c r="W726">
        <v>2</v>
      </c>
      <c r="X726">
        <v>1</v>
      </c>
      <c r="Y726">
        <v>3</v>
      </c>
      <c r="Z726">
        <v>3</v>
      </c>
      <c r="AA726">
        <v>2</v>
      </c>
      <c r="AB726">
        <v>2</v>
      </c>
      <c r="AC726">
        <v>3</v>
      </c>
      <c r="AD726">
        <v>3</v>
      </c>
      <c r="AE726">
        <v>3</v>
      </c>
      <c r="AF726">
        <v>7</v>
      </c>
      <c r="AG726">
        <v>3</v>
      </c>
      <c r="AH726">
        <v>2</v>
      </c>
      <c r="AI726">
        <v>2</v>
      </c>
      <c r="AJ726">
        <v>2</v>
      </c>
      <c r="AK726">
        <v>2</v>
      </c>
      <c r="AL726">
        <v>2</v>
      </c>
      <c r="AM726">
        <v>3</v>
      </c>
      <c r="AN726">
        <v>2</v>
      </c>
      <c r="AO726">
        <v>3</v>
      </c>
      <c r="AP726">
        <v>3</v>
      </c>
      <c r="AQ726">
        <v>2</v>
      </c>
      <c r="AR726">
        <v>2</v>
      </c>
      <c r="AS726">
        <v>2</v>
      </c>
      <c r="AT726">
        <v>2</v>
      </c>
      <c r="AU726">
        <v>2</v>
      </c>
      <c r="AV726">
        <v>1</v>
      </c>
      <c r="AW726">
        <v>4</v>
      </c>
      <c r="AX726">
        <v>8</v>
      </c>
      <c r="AY726">
        <v>7</v>
      </c>
      <c r="AZ726">
        <v>6</v>
      </c>
      <c r="BA726">
        <v>6</v>
      </c>
      <c r="BB726">
        <v>9</v>
      </c>
      <c r="BC726">
        <v>6</v>
      </c>
      <c r="BD726">
        <v>10</v>
      </c>
      <c r="BE726">
        <v>2</v>
      </c>
      <c r="BF726">
        <v>12</v>
      </c>
      <c r="BG726">
        <v>12</v>
      </c>
      <c r="BH726">
        <v>5</v>
      </c>
      <c r="BI726">
        <v>5</v>
      </c>
      <c r="BJ726">
        <v>12</v>
      </c>
      <c r="BK726">
        <v>2</v>
      </c>
      <c r="BL726">
        <v>3</v>
      </c>
      <c r="BM726">
        <v>2</v>
      </c>
      <c r="BN726">
        <v>2</v>
      </c>
      <c r="BO726">
        <v>6</v>
      </c>
      <c r="BP726">
        <v>4</v>
      </c>
      <c r="BX726">
        <v>1</v>
      </c>
      <c r="BY726">
        <v>6</v>
      </c>
      <c r="BZ726">
        <v>2</v>
      </c>
      <c r="CA726">
        <v>3</v>
      </c>
      <c r="CF726">
        <v>16</v>
      </c>
      <c r="CH726">
        <f t="shared" si="77"/>
        <v>1</v>
      </c>
      <c r="CI726" s="1">
        <f t="shared" si="78"/>
        <v>3.2222222222222223</v>
      </c>
      <c r="CJ726">
        <f t="shared" si="79"/>
        <v>3</v>
      </c>
      <c r="CK726">
        <f t="shared" si="80"/>
        <v>3</v>
      </c>
      <c r="CL726" s="1">
        <f t="shared" si="81"/>
        <v>6.2222222222222223</v>
      </c>
      <c r="CM726" s="1">
        <f t="shared" si="82"/>
        <v>6.2222222222222223</v>
      </c>
      <c r="CO726" t="str">
        <f>IF(H726&gt;Tolerances!$C$5, "High Sat", "Low Sat")</f>
        <v>High Sat</v>
      </c>
      <c r="CP726" t="str">
        <f>IF(CM726&lt;Tolerances!$D$5, "High EL", "Low EL")</f>
        <v>High EL</v>
      </c>
      <c r="CQ726" t="str">
        <f t="shared" si="83"/>
        <v>Loyalist</v>
      </c>
      <c r="CR726" t="b">
        <f>IF(AND(CM726&lt;Tolerances!$D$9,'Respondent data Original'!H572&gt;Tolerances!$C$9),"Enthusiast",IF(AND(CM726&gt;Tolerances!$D$10,'Respondent data Original'!H572&lt;Tolerances!$C$10),"Agitator"))</f>
        <v>0</v>
      </c>
    </row>
    <row r="727" spans="1:96">
      <c r="A727">
        <v>634</v>
      </c>
      <c r="B727" t="s">
        <v>70</v>
      </c>
      <c r="C727">
        <v>4</v>
      </c>
      <c r="D727">
        <v>1</v>
      </c>
      <c r="E727">
        <v>11</v>
      </c>
      <c r="F727">
        <v>2</v>
      </c>
      <c r="G727">
        <v>4</v>
      </c>
      <c r="H727">
        <v>7</v>
      </c>
      <c r="J727">
        <v>6</v>
      </c>
      <c r="L727">
        <v>7</v>
      </c>
      <c r="N727">
        <v>7</v>
      </c>
      <c r="P727">
        <v>1</v>
      </c>
      <c r="Q727">
        <v>2</v>
      </c>
      <c r="R727">
        <v>2</v>
      </c>
      <c r="S727">
        <v>2</v>
      </c>
      <c r="T727">
        <v>2</v>
      </c>
      <c r="U727">
        <v>3</v>
      </c>
      <c r="V727">
        <v>3</v>
      </c>
      <c r="W727">
        <v>3</v>
      </c>
      <c r="X727">
        <v>2</v>
      </c>
      <c r="Y727">
        <v>3</v>
      </c>
      <c r="Z727">
        <v>4</v>
      </c>
      <c r="AA727">
        <v>3</v>
      </c>
      <c r="AB727">
        <v>3</v>
      </c>
      <c r="AC727">
        <v>3</v>
      </c>
      <c r="AD727">
        <v>3</v>
      </c>
      <c r="AE727">
        <v>2</v>
      </c>
      <c r="AF727">
        <v>4</v>
      </c>
      <c r="AG727">
        <v>2</v>
      </c>
      <c r="AH727">
        <v>3</v>
      </c>
      <c r="AI727">
        <v>4</v>
      </c>
      <c r="AJ727">
        <v>3</v>
      </c>
      <c r="AK727">
        <v>3</v>
      </c>
      <c r="AL727">
        <v>3</v>
      </c>
      <c r="AM727">
        <v>3</v>
      </c>
      <c r="AN727">
        <v>3</v>
      </c>
      <c r="AO727">
        <v>3</v>
      </c>
      <c r="AP727">
        <v>3</v>
      </c>
      <c r="AQ727">
        <v>3</v>
      </c>
      <c r="AR727">
        <v>3</v>
      </c>
      <c r="AS727">
        <v>3</v>
      </c>
      <c r="AT727">
        <v>3</v>
      </c>
      <c r="AU727">
        <v>3</v>
      </c>
      <c r="AV727">
        <v>3</v>
      </c>
      <c r="AW727">
        <v>8</v>
      </c>
      <c r="AX727">
        <v>8</v>
      </c>
      <c r="AY727">
        <v>8</v>
      </c>
      <c r="AZ727">
        <v>8</v>
      </c>
      <c r="BA727">
        <v>8</v>
      </c>
      <c r="BB727">
        <v>6</v>
      </c>
      <c r="BC727">
        <v>6</v>
      </c>
      <c r="BD727">
        <v>8</v>
      </c>
      <c r="BE727">
        <v>6</v>
      </c>
      <c r="BF727">
        <v>12</v>
      </c>
      <c r="BG727">
        <v>12</v>
      </c>
      <c r="BH727">
        <v>12</v>
      </c>
      <c r="BI727">
        <v>12</v>
      </c>
      <c r="BJ727">
        <v>12</v>
      </c>
      <c r="BK727">
        <v>1</v>
      </c>
      <c r="BL727">
        <v>3</v>
      </c>
      <c r="BM727">
        <v>2</v>
      </c>
      <c r="BN727">
        <v>2</v>
      </c>
      <c r="BO727">
        <v>1</v>
      </c>
      <c r="BP727">
        <v>5</v>
      </c>
      <c r="BQ727">
        <v>4</v>
      </c>
      <c r="BR727">
        <v>2</v>
      </c>
      <c r="BX727">
        <v>2</v>
      </c>
      <c r="CF727">
        <v>17</v>
      </c>
      <c r="CH727">
        <f t="shared" si="77"/>
        <v>2</v>
      </c>
      <c r="CI727" s="1">
        <f t="shared" si="78"/>
        <v>3.6666666666666665</v>
      </c>
      <c r="CJ727">
        <f t="shared" si="79"/>
        <v>3</v>
      </c>
      <c r="CK727">
        <f t="shared" si="80"/>
        <v>3</v>
      </c>
      <c r="CL727" s="1">
        <f t="shared" si="81"/>
        <v>6.6666666666666661</v>
      </c>
      <c r="CM727" s="1">
        <f t="shared" si="82"/>
        <v>13.333333333333332</v>
      </c>
      <c r="CO727" t="str">
        <f>IF(H727&gt;Tolerances!$C$5, "High Sat", "Low Sat")</f>
        <v>Low Sat</v>
      </c>
      <c r="CP727" t="str">
        <f>IF(CM727&lt;Tolerances!$D$5, "High EL", "Low EL")</f>
        <v>Low EL</v>
      </c>
      <c r="CQ727" t="str">
        <f t="shared" si="83"/>
        <v>Defector</v>
      </c>
      <c r="CR727" t="b">
        <f>IF(AND(CM727&lt;Tolerances!$D$9,'Respondent data Original'!H576&gt;Tolerances!$C$9),"Enthusiast",IF(AND(CM727&gt;Tolerances!$D$10,'Respondent data Original'!H576&lt;Tolerances!$C$10),"Agitator"))</f>
        <v>0</v>
      </c>
    </row>
    <row r="728" spans="1:96">
      <c r="A728">
        <v>645</v>
      </c>
      <c r="B728" t="s">
        <v>70</v>
      </c>
      <c r="C728">
        <v>3</v>
      </c>
      <c r="D728">
        <v>1</v>
      </c>
      <c r="E728">
        <v>11</v>
      </c>
      <c r="F728">
        <v>2</v>
      </c>
      <c r="G728">
        <v>5</v>
      </c>
      <c r="H728">
        <v>11</v>
      </c>
      <c r="J728">
        <v>9</v>
      </c>
      <c r="L728">
        <v>9</v>
      </c>
      <c r="N728">
        <v>9</v>
      </c>
      <c r="P728">
        <v>5</v>
      </c>
      <c r="Q728">
        <v>1</v>
      </c>
      <c r="R728">
        <v>5</v>
      </c>
      <c r="S728">
        <v>2</v>
      </c>
      <c r="T728">
        <v>2</v>
      </c>
      <c r="U728">
        <v>3</v>
      </c>
      <c r="V728">
        <v>1</v>
      </c>
      <c r="W728">
        <v>5</v>
      </c>
      <c r="X728">
        <v>2</v>
      </c>
      <c r="Y728">
        <v>3</v>
      </c>
      <c r="Z728">
        <v>5</v>
      </c>
      <c r="AA728">
        <v>1</v>
      </c>
      <c r="AB728">
        <v>2</v>
      </c>
      <c r="AC728">
        <v>5</v>
      </c>
      <c r="AD728">
        <v>3</v>
      </c>
      <c r="AE728">
        <v>5</v>
      </c>
      <c r="AF728">
        <v>7</v>
      </c>
      <c r="AG728">
        <v>3</v>
      </c>
      <c r="AI728">
        <v>2</v>
      </c>
      <c r="AJ728">
        <v>2</v>
      </c>
      <c r="AK728">
        <v>3</v>
      </c>
      <c r="AL728">
        <v>1</v>
      </c>
      <c r="AN728">
        <v>2</v>
      </c>
      <c r="AO728">
        <v>2</v>
      </c>
      <c r="AQ728">
        <v>1</v>
      </c>
      <c r="AR728">
        <v>1</v>
      </c>
      <c r="AT728">
        <v>2</v>
      </c>
      <c r="AV728">
        <v>1</v>
      </c>
      <c r="AW728">
        <v>6</v>
      </c>
      <c r="AX728">
        <v>11</v>
      </c>
      <c r="AY728">
        <v>6</v>
      </c>
      <c r="AZ728">
        <v>3</v>
      </c>
      <c r="BA728">
        <v>3</v>
      </c>
      <c r="BB728">
        <v>6</v>
      </c>
      <c r="BC728">
        <v>11</v>
      </c>
      <c r="BD728">
        <v>11</v>
      </c>
      <c r="BE728">
        <v>1</v>
      </c>
      <c r="BF728">
        <v>2</v>
      </c>
      <c r="BG728">
        <v>12</v>
      </c>
      <c r="BH728">
        <v>3</v>
      </c>
      <c r="BI728">
        <v>3</v>
      </c>
      <c r="BJ728">
        <v>12</v>
      </c>
      <c r="BK728">
        <v>2</v>
      </c>
      <c r="BL728">
        <v>4</v>
      </c>
      <c r="BM728">
        <v>2</v>
      </c>
      <c r="BN728">
        <v>1</v>
      </c>
      <c r="BO728">
        <v>1</v>
      </c>
      <c r="BP728">
        <v>2</v>
      </c>
      <c r="BX728">
        <v>1</v>
      </c>
      <c r="BY728">
        <v>6</v>
      </c>
      <c r="CF728">
        <v>18</v>
      </c>
      <c r="CH728">
        <f t="shared" si="77"/>
        <v>1</v>
      </c>
      <c r="CI728" s="1">
        <f t="shared" si="78"/>
        <v>3.2222222222222223</v>
      </c>
      <c r="CJ728">
        <f t="shared" si="79"/>
        <v>4</v>
      </c>
      <c r="CK728">
        <f t="shared" si="80"/>
        <v>2</v>
      </c>
      <c r="CL728" s="1">
        <f t="shared" si="81"/>
        <v>5.2222222222222223</v>
      </c>
      <c r="CM728" s="1">
        <f t="shared" si="82"/>
        <v>5.2222222222222223</v>
      </c>
      <c r="CO728" t="str">
        <f>IF(H728&gt;Tolerances!$C$15, "High Sat", "Low Sat")</f>
        <v>High Sat</v>
      </c>
      <c r="CP728" t="str">
        <f>IF(CM728&lt;Tolerances!$D$15, "High EL", "Low EL")</f>
        <v>High EL</v>
      </c>
      <c r="CQ728" t="str">
        <f t="shared" si="83"/>
        <v>Loyalist</v>
      </c>
      <c r="CR728" t="b">
        <f>IF(AND(CM728&lt;Tolerances!$D$19,'Respondent data Original'!H583&gt;Tolerances!$C$19),"Enthusiast",IF(AND(CM728&gt;Tolerances!$D$20,'Respondent data Original'!H583&lt;Tolerances!$C$20),"Agitator"))</f>
        <v>0</v>
      </c>
    </row>
    <row r="729" spans="1:96">
      <c r="A729">
        <v>650</v>
      </c>
      <c r="B729" t="s">
        <v>70</v>
      </c>
      <c r="C729">
        <v>4</v>
      </c>
      <c r="D729">
        <v>2</v>
      </c>
      <c r="E729">
        <v>11</v>
      </c>
      <c r="F729">
        <v>2</v>
      </c>
      <c r="G729">
        <v>4</v>
      </c>
      <c r="H729">
        <v>10</v>
      </c>
      <c r="J729">
        <v>9</v>
      </c>
      <c r="L729">
        <v>9</v>
      </c>
      <c r="N729">
        <v>10</v>
      </c>
      <c r="P729">
        <v>5</v>
      </c>
      <c r="Q729">
        <v>1</v>
      </c>
      <c r="R729">
        <v>1</v>
      </c>
      <c r="S729">
        <v>1</v>
      </c>
      <c r="T729">
        <v>3</v>
      </c>
      <c r="U729">
        <v>3</v>
      </c>
      <c r="V729">
        <v>2</v>
      </c>
      <c r="W729">
        <v>4</v>
      </c>
      <c r="X729">
        <v>1</v>
      </c>
      <c r="Y729">
        <v>1</v>
      </c>
      <c r="AA729">
        <v>2</v>
      </c>
      <c r="AB729">
        <v>2</v>
      </c>
      <c r="AC729">
        <v>3</v>
      </c>
      <c r="AE729">
        <v>3</v>
      </c>
      <c r="AF729">
        <v>1</v>
      </c>
      <c r="AG729">
        <v>1</v>
      </c>
      <c r="AH729">
        <v>2</v>
      </c>
      <c r="AI729">
        <v>1</v>
      </c>
      <c r="AJ729">
        <v>2</v>
      </c>
      <c r="AK729">
        <v>2</v>
      </c>
      <c r="AL729">
        <v>3</v>
      </c>
      <c r="AN729">
        <v>2</v>
      </c>
      <c r="AO729">
        <v>3</v>
      </c>
      <c r="AQ729">
        <v>2</v>
      </c>
      <c r="AR729">
        <v>3</v>
      </c>
      <c r="AS729">
        <v>3</v>
      </c>
      <c r="AU729">
        <v>3</v>
      </c>
      <c r="AV729">
        <v>1</v>
      </c>
      <c r="AW729">
        <v>6</v>
      </c>
      <c r="AX729">
        <v>9</v>
      </c>
      <c r="AY729">
        <v>7</v>
      </c>
      <c r="AZ729">
        <v>7</v>
      </c>
      <c r="BA729">
        <v>9</v>
      </c>
      <c r="BB729">
        <v>6</v>
      </c>
      <c r="BC729">
        <v>4</v>
      </c>
      <c r="BD729">
        <v>11</v>
      </c>
      <c r="BE729">
        <v>4</v>
      </c>
      <c r="BF729">
        <v>12</v>
      </c>
      <c r="BG729">
        <v>5</v>
      </c>
      <c r="BH729">
        <v>12</v>
      </c>
      <c r="BI729">
        <v>3</v>
      </c>
      <c r="BJ729">
        <v>12</v>
      </c>
      <c r="BK729">
        <v>2</v>
      </c>
      <c r="BL729">
        <v>3</v>
      </c>
      <c r="BM729">
        <v>3</v>
      </c>
      <c r="BN729">
        <v>2</v>
      </c>
      <c r="BO729">
        <v>6</v>
      </c>
      <c r="BP729">
        <v>3</v>
      </c>
      <c r="BQ729">
        <v>4</v>
      </c>
      <c r="BR729">
        <v>2</v>
      </c>
      <c r="BX729">
        <v>2</v>
      </c>
      <c r="CF729">
        <v>15</v>
      </c>
      <c r="CH729">
        <f t="shared" si="77"/>
        <v>2</v>
      </c>
      <c r="CI729" s="1">
        <f t="shared" si="78"/>
        <v>3.5</v>
      </c>
      <c r="CJ729">
        <f t="shared" si="79"/>
        <v>3</v>
      </c>
      <c r="CK729">
        <f t="shared" si="80"/>
        <v>3</v>
      </c>
      <c r="CL729" s="1">
        <f t="shared" si="81"/>
        <v>6.5</v>
      </c>
      <c r="CM729" s="1">
        <f t="shared" si="82"/>
        <v>13</v>
      </c>
      <c r="CO729" t="str">
        <f>IF(H729&gt;Tolerances!$C$5, "High Sat", "Low Sat")</f>
        <v>High Sat</v>
      </c>
      <c r="CP729" t="str">
        <f>IF(CM729&lt;Tolerances!$D$5, "High EL", "Low EL")</f>
        <v>Low EL</v>
      </c>
      <c r="CQ729" t="str">
        <f t="shared" si="83"/>
        <v>Mercenary</v>
      </c>
      <c r="CR729" t="b">
        <f>IF(AND(CM729&lt;Tolerances!$D$9,'Respondent data Original'!H587&gt;Tolerances!$C$9),"Enthusiast",IF(AND(CM729&gt;Tolerances!$D$10,'Respondent data Original'!H587&lt;Tolerances!$C$10),"Agitator"))</f>
        <v>0</v>
      </c>
    </row>
    <row r="730" spans="1:96">
      <c r="A730">
        <v>655</v>
      </c>
      <c r="B730" t="s">
        <v>70</v>
      </c>
      <c r="C730">
        <v>2</v>
      </c>
      <c r="D730">
        <v>2</v>
      </c>
      <c r="E730">
        <v>11</v>
      </c>
      <c r="F730">
        <v>2</v>
      </c>
      <c r="G730">
        <v>4</v>
      </c>
      <c r="H730">
        <v>11</v>
      </c>
      <c r="J730">
        <v>11</v>
      </c>
      <c r="L730">
        <v>11</v>
      </c>
      <c r="N730">
        <v>8</v>
      </c>
      <c r="P730">
        <v>6</v>
      </c>
      <c r="Q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2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1</v>
      </c>
      <c r="AR730">
        <v>1</v>
      </c>
      <c r="AS730">
        <v>1</v>
      </c>
      <c r="AT730">
        <v>1</v>
      </c>
      <c r="AU730">
        <v>1</v>
      </c>
      <c r="AV730">
        <v>1</v>
      </c>
      <c r="AW730">
        <v>1</v>
      </c>
      <c r="AX730">
        <v>6</v>
      </c>
      <c r="AY730">
        <v>1</v>
      </c>
      <c r="AZ730">
        <v>6</v>
      </c>
      <c r="BA730">
        <v>7</v>
      </c>
      <c r="BB730">
        <v>1</v>
      </c>
      <c r="BC730">
        <v>7</v>
      </c>
      <c r="BD730">
        <v>11</v>
      </c>
      <c r="BE730">
        <v>1</v>
      </c>
      <c r="BF730">
        <v>1</v>
      </c>
      <c r="BG730">
        <v>12</v>
      </c>
      <c r="BH730">
        <v>12</v>
      </c>
      <c r="BI730">
        <v>12</v>
      </c>
      <c r="BJ730">
        <v>12</v>
      </c>
      <c r="BK730">
        <v>2</v>
      </c>
      <c r="BN730">
        <v>5</v>
      </c>
      <c r="BO730">
        <v>10</v>
      </c>
      <c r="BX730">
        <v>1</v>
      </c>
      <c r="BY730">
        <v>5</v>
      </c>
      <c r="BZ730">
        <v>1</v>
      </c>
      <c r="CA730">
        <v>6</v>
      </c>
      <c r="CB730">
        <v>3</v>
      </c>
      <c r="CF730">
        <v>17</v>
      </c>
      <c r="CH730">
        <f t="shared" si="77"/>
        <v>1</v>
      </c>
      <c r="CI730" s="1">
        <f t="shared" si="78"/>
        <v>2.2777777777777777</v>
      </c>
      <c r="CJ730">
        <f t="shared" si="79"/>
        <v>0</v>
      </c>
      <c r="CK730">
        <f t="shared" si="80"/>
        <v>5</v>
      </c>
      <c r="CL730" s="1">
        <f t="shared" si="81"/>
        <v>7.2777777777777777</v>
      </c>
      <c r="CM730" s="1">
        <f t="shared" si="82"/>
        <v>7.2777777777777777</v>
      </c>
      <c r="CO730" t="str">
        <f>IF(H730&gt;Tolerances!$C$5, "High Sat", "Low Sat")</f>
        <v>High Sat</v>
      </c>
      <c r="CP730" t="str">
        <f>IF(CM730&lt;Tolerances!$D$5, "High EL", "Low EL")</f>
        <v>High EL</v>
      </c>
      <c r="CQ730" t="str">
        <f t="shared" si="83"/>
        <v>Loyalist</v>
      </c>
      <c r="CR730" t="b">
        <f>IF(AND(CM730&lt;Tolerances!$D$9,'Respondent data Original'!H591&gt;Tolerances!$C$9),"Enthusiast",IF(AND(CM730&gt;Tolerances!$D$10,'Respondent data Original'!H591&lt;Tolerances!$C$10),"Agitator"))</f>
        <v>0</v>
      </c>
    </row>
    <row r="731" spans="1:96">
      <c r="A731">
        <v>659</v>
      </c>
      <c r="B731" t="s">
        <v>70</v>
      </c>
      <c r="C731">
        <v>2</v>
      </c>
      <c r="D731">
        <v>2</v>
      </c>
      <c r="E731">
        <v>11</v>
      </c>
      <c r="F731">
        <v>1</v>
      </c>
      <c r="G731">
        <v>1</v>
      </c>
      <c r="H731">
        <v>8</v>
      </c>
      <c r="J731">
        <v>8</v>
      </c>
      <c r="L731">
        <v>7</v>
      </c>
      <c r="N731">
        <v>6</v>
      </c>
      <c r="P731">
        <v>1</v>
      </c>
      <c r="Q731">
        <v>3</v>
      </c>
      <c r="S731">
        <v>3</v>
      </c>
      <c r="T731">
        <v>5</v>
      </c>
      <c r="U731">
        <v>3</v>
      </c>
      <c r="V731">
        <v>3</v>
      </c>
      <c r="X731">
        <v>2</v>
      </c>
      <c r="Y731">
        <v>3</v>
      </c>
      <c r="Z731">
        <v>3</v>
      </c>
      <c r="AA731">
        <v>3</v>
      </c>
      <c r="AB731">
        <v>3</v>
      </c>
      <c r="AC731">
        <v>5</v>
      </c>
      <c r="AD731">
        <v>5</v>
      </c>
      <c r="AE731">
        <v>3</v>
      </c>
      <c r="AF731">
        <v>1</v>
      </c>
      <c r="AG731">
        <v>3</v>
      </c>
      <c r="AI731">
        <v>4</v>
      </c>
      <c r="AJ731">
        <v>3</v>
      </c>
      <c r="AK731">
        <v>3</v>
      </c>
      <c r="AL731">
        <v>3</v>
      </c>
      <c r="AM731">
        <v>4</v>
      </c>
      <c r="AN731">
        <v>3</v>
      </c>
      <c r="AO731">
        <v>3</v>
      </c>
      <c r="AP731">
        <v>3</v>
      </c>
      <c r="AQ731">
        <v>3</v>
      </c>
      <c r="AR731">
        <v>3</v>
      </c>
      <c r="AS731">
        <v>3</v>
      </c>
      <c r="AT731">
        <v>4</v>
      </c>
      <c r="AU731">
        <v>3</v>
      </c>
      <c r="AV731">
        <v>3</v>
      </c>
      <c r="AW731">
        <v>7</v>
      </c>
      <c r="AX731">
        <v>6</v>
      </c>
      <c r="AY731">
        <v>7</v>
      </c>
      <c r="AZ731">
        <v>4</v>
      </c>
      <c r="BA731">
        <v>5</v>
      </c>
      <c r="BB731">
        <v>6</v>
      </c>
      <c r="BC731">
        <v>3</v>
      </c>
      <c r="BD731">
        <v>11</v>
      </c>
      <c r="BE731">
        <v>1</v>
      </c>
      <c r="BF731">
        <v>12</v>
      </c>
      <c r="BG731">
        <v>12</v>
      </c>
      <c r="BH731">
        <v>12</v>
      </c>
      <c r="BI731">
        <v>12</v>
      </c>
      <c r="BJ731">
        <v>12</v>
      </c>
      <c r="BK731">
        <v>1</v>
      </c>
      <c r="BL731">
        <v>4</v>
      </c>
      <c r="BM731">
        <v>4</v>
      </c>
      <c r="BN731">
        <v>4</v>
      </c>
      <c r="BO731">
        <v>5</v>
      </c>
      <c r="BP731">
        <v>4</v>
      </c>
      <c r="BX731">
        <v>1</v>
      </c>
      <c r="BY731">
        <v>2</v>
      </c>
      <c r="CF731">
        <v>14</v>
      </c>
      <c r="CH731">
        <f t="shared" si="77"/>
        <v>1</v>
      </c>
      <c r="CI731" s="1">
        <f t="shared" si="78"/>
        <v>2.7777777777777777</v>
      </c>
      <c r="CJ731">
        <f t="shared" si="79"/>
        <v>4</v>
      </c>
      <c r="CK731">
        <f t="shared" si="80"/>
        <v>2</v>
      </c>
      <c r="CL731" s="1">
        <f t="shared" si="81"/>
        <v>4.7777777777777777</v>
      </c>
      <c r="CM731" s="1">
        <f t="shared" si="82"/>
        <v>4.7777777777777777</v>
      </c>
      <c r="CO731" t="str">
        <f>IF(H731&gt;Tolerances!$C$5, "High Sat", "Low Sat")</f>
        <v>High Sat</v>
      </c>
      <c r="CP731" t="str">
        <f>IF(CM731&lt;Tolerances!$D$5, "High EL", "Low EL")</f>
        <v>High EL</v>
      </c>
      <c r="CQ731" t="str">
        <f t="shared" si="83"/>
        <v>Loyalist</v>
      </c>
      <c r="CR731" t="b">
        <f>IF(AND(CM731&lt;Tolerances!$D$9,'Respondent data Original'!H594&gt;Tolerances!$C$9),"Enthusiast",IF(AND(CM731&gt;Tolerances!$D$10,'Respondent data Original'!H594&lt;Tolerances!$C$10),"Agitator"))</f>
        <v>0</v>
      </c>
    </row>
    <row r="732" spans="1:96">
      <c r="A732">
        <v>660</v>
      </c>
      <c r="B732" t="s">
        <v>70</v>
      </c>
      <c r="C732">
        <v>3</v>
      </c>
      <c r="D732">
        <v>1</v>
      </c>
      <c r="E732">
        <v>11</v>
      </c>
      <c r="F732">
        <v>2</v>
      </c>
      <c r="G732">
        <v>5</v>
      </c>
      <c r="H732">
        <v>11</v>
      </c>
      <c r="J732">
        <v>11</v>
      </c>
      <c r="L732">
        <v>11</v>
      </c>
      <c r="N732">
        <v>11</v>
      </c>
      <c r="P732">
        <v>4</v>
      </c>
      <c r="Q732">
        <v>1</v>
      </c>
      <c r="R732">
        <v>3</v>
      </c>
      <c r="S732">
        <v>1</v>
      </c>
      <c r="T732">
        <v>1</v>
      </c>
      <c r="U732">
        <v>2</v>
      </c>
      <c r="V732">
        <v>1</v>
      </c>
      <c r="X732">
        <v>1</v>
      </c>
      <c r="Y732">
        <v>3</v>
      </c>
      <c r="Z732">
        <v>1</v>
      </c>
      <c r="AA732">
        <v>1</v>
      </c>
      <c r="AB732">
        <v>1</v>
      </c>
      <c r="AC732">
        <v>1</v>
      </c>
      <c r="AD732">
        <v>5</v>
      </c>
      <c r="AE732">
        <v>2</v>
      </c>
      <c r="AF732">
        <v>1</v>
      </c>
      <c r="AG732">
        <v>3</v>
      </c>
      <c r="AH732">
        <v>1</v>
      </c>
      <c r="AI732">
        <v>2</v>
      </c>
      <c r="AJ732">
        <v>1</v>
      </c>
      <c r="AK732">
        <v>1</v>
      </c>
      <c r="AL732">
        <v>3</v>
      </c>
      <c r="AM732">
        <v>5</v>
      </c>
      <c r="AN732">
        <v>1</v>
      </c>
      <c r="AO732">
        <v>1</v>
      </c>
      <c r="AP732">
        <v>1</v>
      </c>
      <c r="AQ732">
        <v>1</v>
      </c>
      <c r="AR732">
        <v>3</v>
      </c>
      <c r="AS732">
        <v>4</v>
      </c>
      <c r="AT732">
        <v>5</v>
      </c>
      <c r="AU732">
        <v>3</v>
      </c>
      <c r="AV732">
        <v>1</v>
      </c>
      <c r="AW732">
        <v>6</v>
      </c>
      <c r="AX732">
        <v>6</v>
      </c>
      <c r="AY732">
        <v>8</v>
      </c>
      <c r="AZ732">
        <v>6</v>
      </c>
      <c r="BA732">
        <v>10</v>
      </c>
      <c r="BB732">
        <v>1</v>
      </c>
      <c r="BC732">
        <v>1</v>
      </c>
      <c r="BD732">
        <v>11</v>
      </c>
      <c r="BE732">
        <v>1</v>
      </c>
      <c r="BF732">
        <v>1</v>
      </c>
      <c r="BG732">
        <v>5</v>
      </c>
      <c r="BH732">
        <v>3</v>
      </c>
      <c r="BI732">
        <v>3</v>
      </c>
      <c r="BJ732">
        <v>2</v>
      </c>
      <c r="BK732">
        <v>2</v>
      </c>
      <c r="BL732">
        <v>5</v>
      </c>
      <c r="BM732">
        <v>5</v>
      </c>
      <c r="BN732">
        <v>5</v>
      </c>
      <c r="BO732">
        <v>9</v>
      </c>
      <c r="BX732">
        <v>1</v>
      </c>
      <c r="BY732">
        <v>6</v>
      </c>
      <c r="CF732">
        <v>18</v>
      </c>
      <c r="CH732">
        <f t="shared" si="77"/>
        <v>1</v>
      </c>
      <c r="CI732" s="1">
        <f t="shared" si="78"/>
        <v>2.7777777777777777</v>
      </c>
      <c r="CJ732">
        <f t="shared" si="79"/>
        <v>5</v>
      </c>
      <c r="CK732">
        <f t="shared" si="80"/>
        <v>1</v>
      </c>
      <c r="CL732" s="1">
        <f t="shared" si="81"/>
        <v>3.7777777777777777</v>
      </c>
      <c r="CM732" s="1">
        <f t="shared" si="82"/>
        <v>3.7777777777777777</v>
      </c>
      <c r="CO732" t="str">
        <f>IF(H732&gt;Tolerances!$C$15, "High Sat", "Low Sat")</f>
        <v>High Sat</v>
      </c>
      <c r="CP732" t="str">
        <f>IF(CM732&lt;Tolerances!$D$15, "High EL", "Low EL")</f>
        <v>High EL</v>
      </c>
      <c r="CQ732" t="str">
        <f t="shared" si="83"/>
        <v>Loyalist</v>
      </c>
      <c r="CR732" t="str">
        <f>IF(AND(CM732&lt;Tolerances!$D$19,'Respondent data Original'!H595&gt;Tolerances!$C$19),"Enthusiast",IF(AND(CM732&gt;Tolerances!$D$20,'Respondent data Original'!H595&lt;Tolerances!$C$20),"Agitator"))</f>
        <v>Enthusiast</v>
      </c>
    </row>
    <row r="733" spans="1:96">
      <c r="A733">
        <v>661</v>
      </c>
      <c r="B733" t="s">
        <v>70</v>
      </c>
      <c r="C733">
        <v>2</v>
      </c>
      <c r="D733">
        <v>1</v>
      </c>
      <c r="E733">
        <v>11</v>
      </c>
      <c r="F733">
        <v>1</v>
      </c>
      <c r="G733">
        <v>4</v>
      </c>
      <c r="H733">
        <v>10</v>
      </c>
      <c r="J733">
        <v>11</v>
      </c>
      <c r="L733">
        <v>11</v>
      </c>
      <c r="N733">
        <v>10</v>
      </c>
      <c r="P733">
        <v>6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2</v>
      </c>
      <c r="W733">
        <v>2</v>
      </c>
      <c r="X733">
        <v>1</v>
      </c>
      <c r="Y733">
        <v>1</v>
      </c>
      <c r="Z733">
        <v>2</v>
      </c>
      <c r="AA733">
        <v>1</v>
      </c>
      <c r="AB733">
        <v>1</v>
      </c>
      <c r="AC733">
        <v>2</v>
      </c>
      <c r="AD733">
        <v>3</v>
      </c>
      <c r="AE733">
        <v>1</v>
      </c>
      <c r="AF733">
        <v>11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1</v>
      </c>
      <c r="AR733">
        <v>1</v>
      </c>
      <c r="AS733">
        <v>1</v>
      </c>
      <c r="AT733">
        <v>1</v>
      </c>
      <c r="AU733">
        <v>1</v>
      </c>
      <c r="AV733">
        <v>1</v>
      </c>
      <c r="AW733">
        <v>6</v>
      </c>
      <c r="AX733">
        <v>8</v>
      </c>
      <c r="AY733">
        <v>6</v>
      </c>
      <c r="AZ733">
        <v>6</v>
      </c>
      <c r="BA733">
        <v>6</v>
      </c>
      <c r="BB733">
        <v>6</v>
      </c>
      <c r="BC733">
        <v>6</v>
      </c>
      <c r="BD733">
        <v>10</v>
      </c>
      <c r="BE733">
        <v>1</v>
      </c>
      <c r="BF733">
        <v>3</v>
      </c>
      <c r="BG733">
        <v>2</v>
      </c>
      <c r="BH733">
        <v>1</v>
      </c>
      <c r="BI733">
        <v>6</v>
      </c>
      <c r="BJ733">
        <v>1</v>
      </c>
      <c r="BK733">
        <v>1</v>
      </c>
      <c r="BL733">
        <v>3</v>
      </c>
      <c r="BM733">
        <v>3</v>
      </c>
      <c r="BN733">
        <v>2</v>
      </c>
      <c r="BO733">
        <v>3</v>
      </c>
      <c r="BP733">
        <v>8</v>
      </c>
      <c r="BQ733">
        <v>7</v>
      </c>
      <c r="BR733">
        <v>2</v>
      </c>
      <c r="BS733">
        <v>4</v>
      </c>
      <c r="BT733">
        <v>5</v>
      </c>
      <c r="BX733">
        <v>1</v>
      </c>
      <c r="BY733">
        <v>6</v>
      </c>
      <c r="BZ733">
        <v>3</v>
      </c>
      <c r="CA733">
        <v>5</v>
      </c>
      <c r="CB733">
        <v>1</v>
      </c>
      <c r="CF733">
        <v>17</v>
      </c>
      <c r="CH733">
        <f t="shared" si="77"/>
        <v>1</v>
      </c>
      <c r="CI733" s="1">
        <f t="shared" si="78"/>
        <v>3.0555555555555554</v>
      </c>
      <c r="CJ733">
        <f t="shared" si="79"/>
        <v>3</v>
      </c>
      <c r="CK733">
        <f t="shared" si="80"/>
        <v>3</v>
      </c>
      <c r="CL733" s="1">
        <f t="shared" si="81"/>
        <v>6.0555555555555554</v>
      </c>
      <c r="CM733" s="1">
        <f t="shared" si="82"/>
        <v>6.0555555555555554</v>
      </c>
      <c r="CO733" t="str">
        <f>IF(H733&gt;Tolerances!$C$5, "High Sat", "Low Sat")</f>
        <v>High Sat</v>
      </c>
      <c r="CP733" t="str">
        <f>IF(CM733&lt;Tolerances!$D$5, "High EL", "Low EL")</f>
        <v>High EL</v>
      </c>
      <c r="CQ733" t="str">
        <f t="shared" si="83"/>
        <v>Loyalist</v>
      </c>
      <c r="CR733" t="b">
        <f>IF(AND(CM733&lt;Tolerances!$D$9,'Respondent data Original'!H596&gt;Tolerances!$C$9),"Enthusiast",IF(AND(CM733&gt;Tolerances!$D$10,'Respondent data Original'!H596&lt;Tolerances!$C$10),"Agitator"))</f>
        <v>0</v>
      </c>
    </row>
    <row r="734" spans="1:96">
      <c r="A734">
        <v>663</v>
      </c>
      <c r="B734" t="s">
        <v>70</v>
      </c>
      <c r="C734">
        <v>4</v>
      </c>
      <c r="D734">
        <v>1</v>
      </c>
      <c r="E734">
        <v>11</v>
      </c>
      <c r="F734">
        <v>2</v>
      </c>
      <c r="G734">
        <v>6</v>
      </c>
      <c r="H734">
        <v>8</v>
      </c>
      <c r="J734">
        <v>8</v>
      </c>
      <c r="L734">
        <v>8</v>
      </c>
      <c r="N734">
        <v>8</v>
      </c>
      <c r="P734">
        <v>5</v>
      </c>
      <c r="Q734">
        <v>2</v>
      </c>
      <c r="R734">
        <v>2</v>
      </c>
      <c r="S734">
        <v>1</v>
      </c>
      <c r="T734">
        <v>3</v>
      </c>
      <c r="U734">
        <v>2</v>
      </c>
      <c r="V734">
        <v>3</v>
      </c>
      <c r="W734">
        <v>3</v>
      </c>
      <c r="X734">
        <v>2</v>
      </c>
      <c r="Y734">
        <v>2</v>
      </c>
      <c r="Z734">
        <v>2</v>
      </c>
      <c r="AA734">
        <v>3</v>
      </c>
      <c r="AB734">
        <v>3</v>
      </c>
      <c r="AC734">
        <v>3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2</v>
      </c>
      <c r="AJ734">
        <v>4</v>
      </c>
      <c r="AK734">
        <v>3</v>
      </c>
      <c r="AL734">
        <v>3</v>
      </c>
      <c r="AM734">
        <v>5</v>
      </c>
      <c r="AN734">
        <v>3</v>
      </c>
      <c r="AO734">
        <v>3</v>
      </c>
      <c r="AP734">
        <v>3</v>
      </c>
      <c r="AQ734">
        <v>3</v>
      </c>
      <c r="AR734">
        <v>4</v>
      </c>
      <c r="AS734">
        <v>4</v>
      </c>
      <c r="AU734">
        <v>4</v>
      </c>
      <c r="AV734">
        <v>1</v>
      </c>
      <c r="AW734">
        <v>6</v>
      </c>
      <c r="AX734">
        <v>10</v>
      </c>
      <c r="AY734">
        <v>6</v>
      </c>
      <c r="AZ734">
        <v>8</v>
      </c>
      <c r="BA734">
        <v>9</v>
      </c>
      <c r="BB734">
        <v>6</v>
      </c>
      <c r="BC734">
        <v>6</v>
      </c>
      <c r="BD734">
        <v>11</v>
      </c>
      <c r="BE734">
        <v>1</v>
      </c>
      <c r="BF734">
        <v>6</v>
      </c>
      <c r="BG734">
        <v>6</v>
      </c>
      <c r="BH734">
        <v>12</v>
      </c>
      <c r="BI734">
        <v>12</v>
      </c>
      <c r="BJ734">
        <v>12</v>
      </c>
      <c r="BK734">
        <v>1</v>
      </c>
      <c r="BL734">
        <v>4</v>
      </c>
      <c r="BM734">
        <v>3</v>
      </c>
      <c r="BN734">
        <v>2</v>
      </c>
      <c r="BO734">
        <v>3</v>
      </c>
      <c r="BP734">
        <v>1</v>
      </c>
      <c r="BQ734">
        <v>7</v>
      </c>
      <c r="BX734">
        <v>1</v>
      </c>
      <c r="BY734">
        <v>6</v>
      </c>
      <c r="CF734">
        <v>17</v>
      </c>
      <c r="CH734">
        <f t="shared" si="77"/>
        <v>1</v>
      </c>
      <c r="CI734" s="1">
        <f t="shared" si="78"/>
        <v>3.5</v>
      </c>
      <c r="CJ734">
        <f t="shared" si="79"/>
        <v>4</v>
      </c>
      <c r="CK734">
        <f t="shared" si="80"/>
        <v>2</v>
      </c>
      <c r="CL734" s="1">
        <f t="shared" si="81"/>
        <v>5.5</v>
      </c>
      <c r="CM734" s="1">
        <f t="shared" si="82"/>
        <v>5.5</v>
      </c>
      <c r="CO734" t="str">
        <f>IF(H734&gt;Tolerances!$C$5, "High Sat", "Low Sat")</f>
        <v>High Sat</v>
      </c>
      <c r="CP734" t="str">
        <f>IF(CM734&lt;Tolerances!$D$5, "High EL", "Low EL")</f>
        <v>High EL</v>
      </c>
      <c r="CQ734" t="str">
        <f t="shared" si="83"/>
        <v>Loyalist</v>
      </c>
      <c r="CR734" t="b">
        <f>IF(AND(CM734&lt;Tolerances!$D$9,'Respondent data Original'!H598&gt;Tolerances!$C$9),"Enthusiast",IF(AND(CM734&gt;Tolerances!$D$10,'Respondent data Original'!H598&lt;Tolerances!$C$10),"Agitator"))</f>
        <v>0</v>
      </c>
    </row>
    <row r="735" spans="1:96">
      <c r="A735">
        <v>664</v>
      </c>
      <c r="B735" t="s">
        <v>70</v>
      </c>
      <c r="C735">
        <v>2</v>
      </c>
      <c r="D735">
        <v>1</v>
      </c>
      <c r="E735">
        <v>11</v>
      </c>
      <c r="F735">
        <v>2</v>
      </c>
      <c r="G735">
        <v>4</v>
      </c>
      <c r="H735">
        <v>9</v>
      </c>
      <c r="J735">
        <v>8</v>
      </c>
      <c r="L735">
        <v>8</v>
      </c>
      <c r="N735">
        <v>6</v>
      </c>
      <c r="P735">
        <v>6</v>
      </c>
      <c r="Q735">
        <v>2</v>
      </c>
      <c r="R735">
        <v>1</v>
      </c>
      <c r="S735">
        <v>1</v>
      </c>
      <c r="T735">
        <v>2</v>
      </c>
      <c r="U735">
        <v>1</v>
      </c>
      <c r="V735">
        <v>3</v>
      </c>
      <c r="W735">
        <v>3</v>
      </c>
      <c r="X735">
        <v>2</v>
      </c>
      <c r="Y735">
        <v>2</v>
      </c>
      <c r="Z735">
        <v>3</v>
      </c>
      <c r="AA735">
        <v>2</v>
      </c>
      <c r="AB735">
        <v>3</v>
      </c>
      <c r="AC735">
        <v>4</v>
      </c>
      <c r="AD735">
        <v>2</v>
      </c>
      <c r="AE735">
        <v>3</v>
      </c>
      <c r="AF735">
        <v>7</v>
      </c>
      <c r="AG735">
        <v>3</v>
      </c>
      <c r="AH735">
        <v>1</v>
      </c>
      <c r="AI735">
        <v>1</v>
      </c>
      <c r="AJ735">
        <v>1</v>
      </c>
      <c r="AK735">
        <v>2</v>
      </c>
      <c r="AL735">
        <v>4</v>
      </c>
      <c r="AM735">
        <v>4</v>
      </c>
      <c r="AN735">
        <v>3</v>
      </c>
      <c r="AO735">
        <v>2</v>
      </c>
      <c r="AP735">
        <v>2</v>
      </c>
      <c r="AQ735">
        <v>3</v>
      </c>
      <c r="AR735">
        <v>4</v>
      </c>
      <c r="AS735">
        <v>2</v>
      </c>
      <c r="AT735">
        <v>1</v>
      </c>
      <c r="AU735">
        <v>3</v>
      </c>
      <c r="AV735">
        <v>1</v>
      </c>
      <c r="AW735">
        <v>8</v>
      </c>
      <c r="AX735">
        <v>8</v>
      </c>
      <c r="AY735">
        <v>7</v>
      </c>
      <c r="AZ735">
        <v>6</v>
      </c>
      <c r="BA735">
        <v>6</v>
      </c>
      <c r="BB735">
        <v>5</v>
      </c>
      <c r="BC735">
        <v>6</v>
      </c>
      <c r="BD735">
        <v>9</v>
      </c>
      <c r="BE735">
        <v>3</v>
      </c>
      <c r="BF735">
        <v>12</v>
      </c>
      <c r="BG735">
        <v>4</v>
      </c>
      <c r="BH735">
        <v>4</v>
      </c>
      <c r="BI735">
        <v>4</v>
      </c>
      <c r="BJ735">
        <v>4</v>
      </c>
      <c r="BK735">
        <v>1</v>
      </c>
      <c r="BL735">
        <v>3</v>
      </c>
      <c r="BM735">
        <v>4</v>
      </c>
      <c r="BN735">
        <v>1</v>
      </c>
      <c r="BO735">
        <v>1</v>
      </c>
      <c r="BP735">
        <v>5</v>
      </c>
      <c r="BQ735">
        <v>3</v>
      </c>
      <c r="BX735">
        <v>1</v>
      </c>
      <c r="BY735">
        <v>2</v>
      </c>
      <c r="BZ735">
        <v>5</v>
      </c>
      <c r="CF735">
        <v>17</v>
      </c>
      <c r="CH735">
        <f t="shared" si="77"/>
        <v>1</v>
      </c>
      <c r="CI735" s="1">
        <f t="shared" si="78"/>
        <v>3.2222222222222223</v>
      </c>
      <c r="CJ735">
        <f t="shared" si="79"/>
        <v>3</v>
      </c>
      <c r="CK735">
        <f t="shared" si="80"/>
        <v>3</v>
      </c>
      <c r="CL735" s="1">
        <f t="shared" si="81"/>
        <v>6.2222222222222223</v>
      </c>
      <c r="CM735" s="1">
        <f t="shared" si="82"/>
        <v>6.2222222222222223</v>
      </c>
      <c r="CO735" t="str">
        <f>IF(H735&gt;Tolerances!$C$5, "High Sat", "Low Sat")</f>
        <v>High Sat</v>
      </c>
      <c r="CP735" t="str">
        <f>IF(CM735&lt;Tolerances!$D$5, "High EL", "Low EL")</f>
        <v>High EL</v>
      </c>
      <c r="CQ735" t="str">
        <f t="shared" si="83"/>
        <v>Loyalist</v>
      </c>
      <c r="CR735" t="b">
        <f>IF(AND(CM735&lt;Tolerances!$D$9,'Respondent data Original'!H599&gt;Tolerances!$C$9),"Enthusiast",IF(AND(CM735&gt;Tolerances!$D$10,'Respondent data Original'!H599&lt;Tolerances!$C$10),"Agitator"))</f>
        <v>0</v>
      </c>
    </row>
    <row r="736" spans="1:96">
      <c r="A736">
        <v>667</v>
      </c>
      <c r="B736" t="s">
        <v>70</v>
      </c>
      <c r="C736">
        <v>2</v>
      </c>
      <c r="D736">
        <v>1</v>
      </c>
      <c r="E736">
        <v>11</v>
      </c>
      <c r="F736">
        <v>2</v>
      </c>
      <c r="G736">
        <v>4</v>
      </c>
      <c r="H736">
        <v>10</v>
      </c>
      <c r="J736">
        <v>7</v>
      </c>
      <c r="L736">
        <v>8</v>
      </c>
      <c r="N736">
        <v>8</v>
      </c>
      <c r="P736">
        <v>3</v>
      </c>
      <c r="Q736">
        <v>2</v>
      </c>
      <c r="R736">
        <v>2</v>
      </c>
      <c r="S736">
        <v>2</v>
      </c>
      <c r="T736">
        <v>2</v>
      </c>
      <c r="U736">
        <v>2</v>
      </c>
      <c r="V736">
        <v>2</v>
      </c>
      <c r="W736">
        <v>2</v>
      </c>
      <c r="X736">
        <v>2</v>
      </c>
      <c r="Y736">
        <v>2</v>
      </c>
      <c r="Z736">
        <v>2</v>
      </c>
      <c r="AA736">
        <v>2</v>
      </c>
      <c r="AB736">
        <v>2</v>
      </c>
      <c r="AC736">
        <v>2</v>
      </c>
      <c r="AD736">
        <v>2</v>
      </c>
      <c r="AE736">
        <v>2</v>
      </c>
      <c r="AF736">
        <v>9</v>
      </c>
      <c r="AG736">
        <v>2</v>
      </c>
      <c r="AH736">
        <v>3</v>
      </c>
      <c r="AI736">
        <v>3</v>
      </c>
      <c r="AJ736">
        <v>3</v>
      </c>
      <c r="AK736">
        <v>3</v>
      </c>
      <c r="AL736">
        <v>3</v>
      </c>
      <c r="AM736">
        <v>3</v>
      </c>
      <c r="AN736">
        <v>3</v>
      </c>
      <c r="AO736">
        <v>2</v>
      </c>
      <c r="AP736">
        <v>3</v>
      </c>
      <c r="AQ736">
        <v>3</v>
      </c>
      <c r="AR736">
        <v>3</v>
      </c>
      <c r="AS736">
        <v>3</v>
      </c>
      <c r="AT736">
        <v>3</v>
      </c>
      <c r="AU736">
        <v>3</v>
      </c>
      <c r="AV736">
        <v>2</v>
      </c>
      <c r="AW736">
        <v>9</v>
      </c>
      <c r="AX736">
        <v>9</v>
      </c>
      <c r="AY736">
        <v>9</v>
      </c>
      <c r="AZ736">
        <v>9</v>
      </c>
      <c r="BA736">
        <v>9</v>
      </c>
      <c r="BB736">
        <v>9</v>
      </c>
      <c r="BC736">
        <v>9</v>
      </c>
      <c r="BD736">
        <v>9</v>
      </c>
      <c r="BE736">
        <v>9</v>
      </c>
      <c r="BF736">
        <v>9</v>
      </c>
      <c r="BG736">
        <v>9</v>
      </c>
      <c r="BH736">
        <v>9</v>
      </c>
      <c r="BI736">
        <v>9</v>
      </c>
      <c r="BJ736">
        <v>9</v>
      </c>
      <c r="BK736">
        <v>3</v>
      </c>
      <c r="BL736">
        <v>3</v>
      </c>
      <c r="BM736">
        <v>3</v>
      </c>
      <c r="BN736">
        <v>3</v>
      </c>
      <c r="BO736">
        <v>7</v>
      </c>
      <c r="BX736">
        <v>1</v>
      </c>
      <c r="BY736">
        <v>2</v>
      </c>
      <c r="CF736">
        <v>13</v>
      </c>
      <c r="CH736">
        <f t="shared" si="77"/>
        <v>1</v>
      </c>
      <c r="CI736" s="1">
        <f t="shared" si="78"/>
        <v>4.5</v>
      </c>
      <c r="CJ736">
        <f t="shared" si="79"/>
        <v>3</v>
      </c>
      <c r="CK736">
        <f t="shared" si="80"/>
        <v>3</v>
      </c>
      <c r="CL736" s="1">
        <f t="shared" si="81"/>
        <v>7.5</v>
      </c>
      <c r="CM736" s="1">
        <f t="shared" si="82"/>
        <v>7.5</v>
      </c>
      <c r="CO736" t="str">
        <f>IF(H736&gt;Tolerances!$C$5, "High Sat", "Low Sat")</f>
        <v>High Sat</v>
      </c>
      <c r="CP736" t="str">
        <f>IF(CM736&lt;Tolerances!$D$5, "High EL", "Low EL")</f>
        <v>High EL</v>
      </c>
      <c r="CQ736" t="str">
        <f t="shared" si="83"/>
        <v>Loyalist</v>
      </c>
      <c r="CR736" t="b">
        <f>IF(AND(CM736&lt;Tolerances!$D$9,'Respondent data Original'!H602&gt;Tolerances!$C$9),"Enthusiast",IF(AND(CM736&gt;Tolerances!$D$10,'Respondent data Original'!H602&lt;Tolerances!$C$10),"Agitator"))</f>
        <v>0</v>
      </c>
    </row>
    <row r="737" spans="1:96">
      <c r="A737">
        <v>671</v>
      </c>
      <c r="B737" t="s">
        <v>70</v>
      </c>
      <c r="C737">
        <v>4</v>
      </c>
      <c r="D737">
        <v>1</v>
      </c>
      <c r="E737">
        <v>11</v>
      </c>
      <c r="F737">
        <v>1</v>
      </c>
      <c r="G737">
        <v>1</v>
      </c>
      <c r="H737">
        <v>9</v>
      </c>
      <c r="J737">
        <v>8</v>
      </c>
      <c r="M737">
        <v>1</v>
      </c>
      <c r="O737">
        <v>1</v>
      </c>
      <c r="P737">
        <v>4</v>
      </c>
      <c r="S737">
        <v>3</v>
      </c>
      <c r="U737">
        <v>3</v>
      </c>
      <c r="V737">
        <v>4</v>
      </c>
      <c r="W737">
        <v>4</v>
      </c>
      <c r="X737">
        <v>2</v>
      </c>
      <c r="Y737">
        <v>3</v>
      </c>
      <c r="Z737">
        <v>4</v>
      </c>
      <c r="AA737">
        <v>4</v>
      </c>
      <c r="AB737">
        <v>4</v>
      </c>
      <c r="AC737">
        <v>4</v>
      </c>
      <c r="AD737">
        <v>4</v>
      </c>
      <c r="AE737">
        <v>4</v>
      </c>
      <c r="AF737">
        <v>4</v>
      </c>
      <c r="AG737">
        <v>4</v>
      </c>
      <c r="AI737">
        <v>3</v>
      </c>
      <c r="AK737">
        <v>3</v>
      </c>
      <c r="AL737">
        <v>4</v>
      </c>
      <c r="AM737">
        <v>4</v>
      </c>
      <c r="AN737">
        <v>3</v>
      </c>
      <c r="AO737">
        <v>3</v>
      </c>
      <c r="AP737">
        <v>3</v>
      </c>
      <c r="AQ737">
        <v>3</v>
      </c>
      <c r="AR737">
        <v>4</v>
      </c>
      <c r="AS737">
        <v>3</v>
      </c>
      <c r="AU737">
        <v>3</v>
      </c>
      <c r="AV737">
        <v>3</v>
      </c>
      <c r="AW737">
        <v>6</v>
      </c>
      <c r="AX737">
        <v>7</v>
      </c>
      <c r="AY737">
        <v>6</v>
      </c>
      <c r="AZ737">
        <v>6</v>
      </c>
      <c r="BA737">
        <v>7</v>
      </c>
      <c r="BB737">
        <v>1</v>
      </c>
      <c r="BC737">
        <v>1</v>
      </c>
      <c r="BD737">
        <v>6</v>
      </c>
      <c r="BE737">
        <v>1</v>
      </c>
      <c r="BF737">
        <v>12</v>
      </c>
      <c r="BG737">
        <v>12</v>
      </c>
      <c r="BH737">
        <v>12</v>
      </c>
      <c r="BI737">
        <v>12</v>
      </c>
      <c r="BJ737">
        <v>12</v>
      </c>
      <c r="BK737">
        <v>1</v>
      </c>
      <c r="BL737">
        <v>2</v>
      </c>
      <c r="BM737">
        <v>2</v>
      </c>
      <c r="BN737">
        <v>2</v>
      </c>
      <c r="BO737">
        <v>9</v>
      </c>
      <c r="BX737">
        <v>1</v>
      </c>
      <c r="BY737">
        <v>8</v>
      </c>
      <c r="CF737">
        <v>13</v>
      </c>
      <c r="CH737">
        <f t="shared" si="77"/>
        <v>1</v>
      </c>
      <c r="CI737" s="1">
        <f t="shared" si="78"/>
        <v>2.2777777777777777</v>
      </c>
      <c r="CJ737">
        <f t="shared" si="79"/>
        <v>2</v>
      </c>
      <c r="CK737">
        <f t="shared" si="80"/>
        <v>4</v>
      </c>
      <c r="CL737" s="1">
        <f t="shared" si="81"/>
        <v>6.2777777777777777</v>
      </c>
      <c r="CM737" s="1">
        <f t="shared" si="82"/>
        <v>6.2777777777777777</v>
      </c>
      <c r="CO737" t="str">
        <f>IF(H737&gt;Tolerances!$C$5, "High Sat", "Low Sat")</f>
        <v>High Sat</v>
      </c>
      <c r="CP737" t="str">
        <f>IF(CM737&lt;Tolerances!$D$5, "High EL", "Low EL")</f>
        <v>High EL</v>
      </c>
      <c r="CQ737" t="str">
        <f t="shared" si="83"/>
        <v>Loyalist</v>
      </c>
      <c r="CR737" t="b">
        <f>IF(AND(CM737&lt;Tolerances!$D$9,'Respondent data Original'!H604&gt;Tolerances!$C$9),"Enthusiast",IF(AND(CM737&gt;Tolerances!$D$10,'Respondent data Original'!H604&lt;Tolerances!$C$10),"Agitator"))</f>
        <v>0</v>
      </c>
    </row>
    <row r="738" spans="1:96">
      <c r="A738">
        <v>676</v>
      </c>
      <c r="B738" t="s">
        <v>70</v>
      </c>
      <c r="C738">
        <v>2</v>
      </c>
      <c r="D738">
        <v>1</v>
      </c>
      <c r="E738">
        <v>11</v>
      </c>
      <c r="F738">
        <v>2</v>
      </c>
      <c r="G738">
        <v>5</v>
      </c>
      <c r="H738">
        <v>9</v>
      </c>
      <c r="J738">
        <v>9</v>
      </c>
      <c r="L738">
        <v>11</v>
      </c>
      <c r="N738">
        <v>9</v>
      </c>
      <c r="P738">
        <v>3</v>
      </c>
      <c r="Q738">
        <v>1</v>
      </c>
      <c r="R738">
        <v>2</v>
      </c>
      <c r="S738">
        <v>1</v>
      </c>
      <c r="T738">
        <v>3</v>
      </c>
      <c r="U738">
        <v>2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11</v>
      </c>
      <c r="AG738">
        <v>2</v>
      </c>
      <c r="AH738">
        <v>2</v>
      </c>
      <c r="AI738">
        <v>1</v>
      </c>
      <c r="AJ738">
        <v>1</v>
      </c>
      <c r="AK738">
        <v>2</v>
      </c>
      <c r="AL738">
        <v>3</v>
      </c>
      <c r="AM738">
        <v>1</v>
      </c>
      <c r="AN738">
        <v>1</v>
      </c>
      <c r="AO738">
        <v>1</v>
      </c>
      <c r="AP738">
        <v>1</v>
      </c>
      <c r="AQ738">
        <v>1</v>
      </c>
      <c r="AR738">
        <v>2</v>
      </c>
      <c r="AS738">
        <v>1</v>
      </c>
      <c r="AT738">
        <v>1</v>
      </c>
      <c r="AU738">
        <v>1</v>
      </c>
      <c r="AV738">
        <v>1</v>
      </c>
      <c r="AW738">
        <v>4</v>
      </c>
      <c r="AX738">
        <v>3</v>
      </c>
      <c r="AY738">
        <v>5</v>
      </c>
      <c r="AZ738">
        <v>8</v>
      </c>
      <c r="BA738">
        <v>2</v>
      </c>
      <c r="BB738">
        <v>1</v>
      </c>
      <c r="BC738">
        <v>1</v>
      </c>
      <c r="BD738">
        <v>8</v>
      </c>
      <c r="BE738">
        <v>1</v>
      </c>
      <c r="BF738">
        <v>3</v>
      </c>
      <c r="BG738">
        <v>12</v>
      </c>
      <c r="BH738">
        <v>2</v>
      </c>
      <c r="BI738">
        <v>5</v>
      </c>
      <c r="BJ738">
        <v>12</v>
      </c>
      <c r="BK738">
        <v>3</v>
      </c>
      <c r="BL738">
        <v>3</v>
      </c>
      <c r="BM738">
        <v>2</v>
      </c>
      <c r="BN738">
        <v>2</v>
      </c>
      <c r="BO738">
        <v>7</v>
      </c>
      <c r="BP738">
        <v>5</v>
      </c>
      <c r="BQ738">
        <v>4</v>
      </c>
      <c r="BR738">
        <v>3</v>
      </c>
      <c r="BS738">
        <v>1</v>
      </c>
      <c r="BX738">
        <v>2</v>
      </c>
      <c r="CF738">
        <v>13</v>
      </c>
      <c r="CH738">
        <f t="shared" si="77"/>
        <v>2</v>
      </c>
      <c r="CI738" s="1">
        <f t="shared" si="78"/>
        <v>1.8333333333333333</v>
      </c>
      <c r="CJ738">
        <f t="shared" si="79"/>
        <v>3</v>
      </c>
      <c r="CK738">
        <f t="shared" si="80"/>
        <v>3</v>
      </c>
      <c r="CL738" s="1">
        <f t="shared" si="81"/>
        <v>4.833333333333333</v>
      </c>
      <c r="CM738" s="1">
        <f t="shared" si="82"/>
        <v>9.6666666666666661</v>
      </c>
      <c r="CO738" t="str">
        <f>IF(H738&gt;Tolerances!$C$5, "High Sat", "Low Sat")</f>
        <v>High Sat</v>
      </c>
      <c r="CP738" t="str">
        <f>IF(CM738&lt;Tolerances!$D$5, "High EL", "Low EL")</f>
        <v>High EL</v>
      </c>
      <c r="CQ738" t="str">
        <f t="shared" si="83"/>
        <v>Loyalist</v>
      </c>
      <c r="CR738" t="b">
        <f>IF(AND(CM738&lt;Tolerances!$D$9,'Respondent data Original'!H609&gt;Tolerances!$C$9),"Enthusiast",IF(AND(CM738&gt;Tolerances!$D$10,'Respondent data Original'!H609&lt;Tolerances!$C$10),"Agitator"))</f>
        <v>0</v>
      </c>
    </row>
    <row r="739" spans="1:96">
      <c r="A739">
        <v>689</v>
      </c>
      <c r="B739" t="s">
        <v>70</v>
      </c>
      <c r="C739">
        <v>3</v>
      </c>
      <c r="D739">
        <v>2</v>
      </c>
      <c r="E739">
        <v>11</v>
      </c>
      <c r="F739">
        <v>1</v>
      </c>
      <c r="G739">
        <v>3</v>
      </c>
      <c r="H739">
        <v>11</v>
      </c>
      <c r="J739">
        <v>11</v>
      </c>
      <c r="L739">
        <v>11</v>
      </c>
      <c r="O739">
        <v>1</v>
      </c>
      <c r="P739">
        <v>6</v>
      </c>
      <c r="Q739">
        <v>1</v>
      </c>
      <c r="S739">
        <v>1</v>
      </c>
      <c r="T739">
        <v>2</v>
      </c>
      <c r="V739">
        <v>2</v>
      </c>
      <c r="W739">
        <v>2</v>
      </c>
      <c r="X739">
        <v>1</v>
      </c>
      <c r="Y739">
        <v>2</v>
      </c>
      <c r="Z739">
        <v>1</v>
      </c>
      <c r="AA739">
        <v>1</v>
      </c>
      <c r="AB739">
        <v>3</v>
      </c>
      <c r="AC739">
        <v>3</v>
      </c>
      <c r="AD739">
        <v>2</v>
      </c>
      <c r="AE739">
        <v>2</v>
      </c>
      <c r="AF739">
        <v>3</v>
      </c>
      <c r="AG739">
        <v>1</v>
      </c>
      <c r="AI739">
        <v>1</v>
      </c>
      <c r="AJ739">
        <v>2</v>
      </c>
      <c r="AL739">
        <v>1</v>
      </c>
      <c r="AM739">
        <v>2</v>
      </c>
      <c r="AN739">
        <v>1</v>
      </c>
      <c r="AO739">
        <v>2</v>
      </c>
      <c r="AP739">
        <v>1</v>
      </c>
      <c r="AQ739">
        <v>1</v>
      </c>
      <c r="AR739">
        <v>2</v>
      </c>
      <c r="AS739">
        <v>2</v>
      </c>
      <c r="AT739">
        <v>1</v>
      </c>
      <c r="AU739">
        <v>2</v>
      </c>
      <c r="AV739">
        <v>1</v>
      </c>
      <c r="AW739">
        <v>9</v>
      </c>
      <c r="AX739">
        <v>9</v>
      </c>
      <c r="AY739">
        <v>9</v>
      </c>
      <c r="AZ739">
        <v>10</v>
      </c>
      <c r="BA739">
        <v>9</v>
      </c>
      <c r="BB739">
        <v>9</v>
      </c>
      <c r="BC739">
        <v>8</v>
      </c>
      <c r="BD739">
        <v>11</v>
      </c>
      <c r="BE739">
        <v>9</v>
      </c>
      <c r="BF739">
        <v>12</v>
      </c>
      <c r="BG739">
        <v>12</v>
      </c>
      <c r="BH739">
        <v>12</v>
      </c>
      <c r="BI739">
        <v>12</v>
      </c>
      <c r="BJ739">
        <v>12</v>
      </c>
      <c r="BK739">
        <v>1</v>
      </c>
      <c r="BL739">
        <v>5</v>
      </c>
      <c r="BM739">
        <v>3</v>
      </c>
      <c r="BN739">
        <v>3</v>
      </c>
      <c r="BO739">
        <v>10</v>
      </c>
      <c r="BX739">
        <v>1</v>
      </c>
      <c r="BY739">
        <v>5</v>
      </c>
      <c r="BZ739">
        <v>7</v>
      </c>
      <c r="CA739">
        <v>6</v>
      </c>
      <c r="CB739">
        <v>4</v>
      </c>
      <c r="CF739">
        <v>13</v>
      </c>
      <c r="CH739">
        <f t="shared" si="77"/>
        <v>1</v>
      </c>
      <c r="CI739" s="1">
        <f t="shared" si="78"/>
        <v>4.6111111111111107</v>
      </c>
      <c r="CJ739">
        <f t="shared" si="79"/>
        <v>5</v>
      </c>
      <c r="CK739">
        <f t="shared" si="80"/>
        <v>1</v>
      </c>
      <c r="CL739" s="1">
        <f t="shared" si="81"/>
        <v>5.6111111111111107</v>
      </c>
      <c r="CM739" s="1">
        <f t="shared" si="82"/>
        <v>5.6111111111111107</v>
      </c>
      <c r="CO739" t="str">
        <f>IF(H739&gt;Tolerances!$C$5, "High Sat", "Low Sat")</f>
        <v>High Sat</v>
      </c>
      <c r="CP739" t="str">
        <f>IF(CM739&lt;Tolerances!$D$5, "High EL", "Low EL")</f>
        <v>High EL</v>
      </c>
      <c r="CQ739" t="str">
        <f t="shared" si="83"/>
        <v>Loyalist</v>
      </c>
      <c r="CR739" t="b">
        <f>IF(AND(CM739&lt;Tolerances!$D$9,'Respondent data Original'!H616&gt;Tolerances!$C$9),"Enthusiast",IF(AND(CM739&gt;Tolerances!$D$10,'Respondent data Original'!H616&lt;Tolerances!$C$10),"Agitator"))</f>
        <v>0</v>
      </c>
    </row>
    <row r="740" spans="1:96">
      <c r="A740">
        <v>693</v>
      </c>
      <c r="B740" t="s">
        <v>70</v>
      </c>
      <c r="C740">
        <v>2</v>
      </c>
      <c r="D740">
        <v>2</v>
      </c>
      <c r="E740">
        <v>11</v>
      </c>
      <c r="F740">
        <v>2</v>
      </c>
      <c r="G740">
        <v>5</v>
      </c>
      <c r="H740">
        <v>9</v>
      </c>
      <c r="J740">
        <v>10</v>
      </c>
      <c r="L740">
        <v>10</v>
      </c>
      <c r="N740">
        <v>10</v>
      </c>
      <c r="P740">
        <v>4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3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2</v>
      </c>
      <c r="AD740">
        <v>3</v>
      </c>
      <c r="AE740">
        <v>3</v>
      </c>
      <c r="AF740">
        <v>7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3</v>
      </c>
      <c r="AN740">
        <v>1</v>
      </c>
      <c r="AO740">
        <v>1</v>
      </c>
      <c r="AP740">
        <v>1</v>
      </c>
      <c r="AQ740">
        <v>1</v>
      </c>
      <c r="AR740">
        <v>1</v>
      </c>
      <c r="AS740">
        <v>1</v>
      </c>
      <c r="AT740">
        <v>3</v>
      </c>
      <c r="AU740">
        <v>1</v>
      </c>
      <c r="AV740">
        <v>1</v>
      </c>
      <c r="AW740">
        <v>9</v>
      </c>
      <c r="AX740">
        <v>10</v>
      </c>
      <c r="AY740">
        <v>8</v>
      </c>
      <c r="AZ740">
        <v>9</v>
      </c>
      <c r="BA740">
        <v>9</v>
      </c>
      <c r="BB740">
        <v>6</v>
      </c>
      <c r="BC740">
        <v>6</v>
      </c>
      <c r="BD740">
        <v>11</v>
      </c>
      <c r="BE740">
        <v>3</v>
      </c>
      <c r="BF740">
        <v>1</v>
      </c>
      <c r="BG740">
        <v>12</v>
      </c>
      <c r="BH740">
        <v>2</v>
      </c>
      <c r="BI740">
        <v>12</v>
      </c>
      <c r="BJ740">
        <v>12</v>
      </c>
      <c r="BK740">
        <v>2</v>
      </c>
      <c r="BL740">
        <v>4</v>
      </c>
      <c r="BM740">
        <v>3</v>
      </c>
      <c r="BN740">
        <v>2</v>
      </c>
      <c r="BO740">
        <v>7</v>
      </c>
      <c r="BX740">
        <v>1</v>
      </c>
      <c r="BY740">
        <v>3</v>
      </c>
      <c r="BZ740">
        <v>4</v>
      </c>
      <c r="CA740">
        <v>6</v>
      </c>
      <c r="CB740">
        <v>1</v>
      </c>
      <c r="CF740">
        <v>14</v>
      </c>
      <c r="CH740">
        <f t="shared" si="77"/>
        <v>1</v>
      </c>
      <c r="CI740" s="1">
        <f t="shared" si="78"/>
        <v>3.9444444444444446</v>
      </c>
      <c r="CJ740">
        <f t="shared" si="79"/>
        <v>4</v>
      </c>
      <c r="CK740">
        <f t="shared" si="80"/>
        <v>2</v>
      </c>
      <c r="CL740" s="1">
        <f t="shared" si="81"/>
        <v>5.9444444444444446</v>
      </c>
      <c r="CM740" s="1">
        <f t="shared" si="82"/>
        <v>5.9444444444444446</v>
      </c>
      <c r="CO740" t="str">
        <f>IF(H740&gt;Tolerances!$C$5, "High Sat", "Low Sat")</f>
        <v>High Sat</v>
      </c>
      <c r="CP740" t="str">
        <f>IF(CM740&lt;Tolerances!$D$5, "High EL", "Low EL")</f>
        <v>High EL</v>
      </c>
      <c r="CQ740" t="str">
        <f t="shared" si="83"/>
        <v>Loyalist</v>
      </c>
      <c r="CR740" t="b">
        <f>IF(AND(CM740&lt;Tolerances!$D$9,'Respondent data Original'!H619&gt;Tolerances!$C$9),"Enthusiast",IF(AND(CM740&gt;Tolerances!$D$10,'Respondent data Original'!H619&lt;Tolerances!$C$10),"Agitator"))</f>
        <v>0</v>
      </c>
    </row>
    <row r="741" spans="1:96">
      <c r="A741">
        <v>695</v>
      </c>
      <c r="B741" t="s">
        <v>70</v>
      </c>
      <c r="C741">
        <v>2</v>
      </c>
      <c r="D741">
        <v>1</v>
      </c>
      <c r="E741">
        <v>11</v>
      </c>
      <c r="F741">
        <v>2</v>
      </c>
      <c r="G741">
        <v>4</v>
      </c>
      <c r="H741">
        <v>8</v>
      </c>
      <c r="J741">
        <v>8</v>
      </c>
      <c r="L741">
        <v>8</v>
      </c>
      <c r="N741">
        <v>9</v>
      </c>
      <c r="P741">
        <v>4</v>
      </c>
      <c r="Q741">
        <v>1</v>
      </c>
      <c r="R741">
        <v>4</v>
      </c>
      <c r="S741">
        <v>1</v>
      </c>
      <c r="T741">
        <v>3</v>
      </c>
      <c r="U741">
        <v>2</v>
      </c>
      <c r="V741">
        <v>1</v>
      </c>
      <c r="W741">
        <v>2</v>
      </c>
      <c r="X741">
        <v>1</v>
      </c>
      <c r="Y741">
        <v>1</v>
      </c>
      <c r="AA741">
        <v>2</v>
      </c>
      <c r="AB741">
        <v>2</v>
      </c>
      <c r="AC741">
        <v>2</v>
      </c>
      <c r="AD741">
        <v>3</v>
      </c>
      <c r="AE741">
        <v>3</v>
      </c>
      <c r="AF741">
        <v>1</v>
      </c>
      <c r="AG741">
        <v>2</v>
      </c>
      <c r="AH741">
        <v>4</v>
      </c>
      <c r="AI741">
        <v>2</v>
      </c>
      <c r="AJ741">
        <v>2</v>
      </c>
      <c r="AK741">
        <v>2</v>
      </c>
      <c r="AL741">
        <v>2</v>
      </c>
      <c r="AM741">
        <v>2</v>
      </c>
      <c r="AN741">
        <v>3</v>
      </c>
      <c r="AO741">
        <v>2</v>
      </c>
      <c r="AQ741">
        <v>3</v>
      </c>
      <c r="AR741">
        <v>2</v>
      </c>
      <c r="AS741">
        <v>3</v>
      </c>
      <c r="AT741">
        <v>3</v>
      </c>
      <c r="AU741">
        <v>2</v>
      </c>
      <c r="AV741">
        <v>1</v>
      </c>
      <c r="AW741">
        <v>9</v>
      </c>
      <c r="AX741">
        <v>8</v>
      </c>
      <c r="AY741">
        <v>8</v>
      </c>
      <c r="AZ741">
        <v>7</v>
      </c>
      <c r="BA741">
        <v>8</v>
      </c>
      <c r="BB741">
        <v>9</v>
      </c>
      <c r="BC741">
        <v>9</v>
      </c>
      <c r="BD741">
        <v>8</v>
      </c>
      <c r="BE741">
        <v>2</v>
      </c>
      <c r="BF741">
        <v>12</v>
      </c>
      <c r="BG741">
        <v>12</v>
      </c>
      <c r="BH741">
        <v>12</v>
      </c>
      <c r="BI741">
        <v>1</v>
      </c>
      <c r="BJ741">
        <v>12</v>
      </c>
      <c r="BK741">
        <v>2</v>
      </c>
      <c r="BL741">
        <v>4</v>
      </c>
      <c r="BM741">
        <v>3</v>
      </c>
      <c r="BN741">
        <v>2</v>
      </c>
      <c r="BO741">
        <v>2</v>
      </c>
      <c r="BP741">
        <v>4</v>
      </c>
      <c r="BQ741">
        <v>3</v>
      </c>
      <c r="BR741">
        <v>5</v>
      </c>
      <c r="BX741">
        <v>1</v>
      </c>
      <c r="BY741">
        <v>7</v>
      </c>
      <c r="BZ741">
        <v>3</v>
      </c>
      <c r="CF741">
        <v>19</v>
      </c>
      <c r="CH741">
        <f t="shared" si="77"/>
        <v>1</v>
      </c>
      <c r="CI741" s="1">
        <f t="shared" si="78"/>
        <v>3.7777777777777777</v>
      </c>
      <c r="CJ741">
        <f t="shared" si="79"/>
        <v>4</v>
      </c>
      <c r="CK741">
        <f t="shared" si="80"/>
        <v>2</v>
      </c>
      <c r="CL741" s="1">
        <f t="shared" si="81"/>
        <v>5.7777777777777777</v>
      </c>
      <c r="CM741" s="1">
        <f t="shared" si="82"/>
        <v>5.7777777777777777</v>
      </c>
      <c r="CO741" t="str">
        <f>IF(H741&gt;Tolerances!$C$5, "High Sat", "Low Sat")</f>
        <v>High Sat</v>
      </c>
      <c r="CP741" t="str">
        <f>IF(CM741&lt;Tolerances!$D$5, "High EL", "Low EL")</f>
        <v>High EL</v>
      </c>
      <c r="CQ741" t="str">
        <f t="shared" si="83"/>
        <v>Loyalist</v>
      </c>
      <c r="CR741" t="b">
        <f>IF(AND(CM741&lt;Tolerances!$D$9,'Respondent data Original'!H621&gt;Tolerances!$C$9),"Enthusiast",IF(AND(CM741&gt;Tolerances!$D$10,'Respondent data Original'!H621&lt;Tolerances!$C$10),"Agitator"))</f>
        <v>0</v>
      </c>
    </row>
    <row r="742" spans="1:96">
      <c r="A742">
        <v>699</v>
      </c>
      <c r="B742" t="s">
        <v>70</v>
      </c>
      <c r="C742">
        <v>2</v>
      </c>
      <c r="D742">
        <v>2</v>
      </c>
      <c r="E742">
        <v>11</v>
      </c>
      <c r="F742">
        <v>1</v>
      </c>
      <c r="G742">
        <v>2</v>
      </c>
      <c r="H742">
        <v>10</v>
      </c>
      <c r="J742">
        <v>10</v>
      </c>
      <c r="L742">
        <v>10</v>
      </c>
      <c r="N742">
        <v>9</v>
      </c>
      <c r="P742">
        <v>6</v>
      </c>
      <c r="Q742">
        <v>2</v>
      </c>
      <c r="R742">
        <v>3</v>
      </c>
      <c r="S742">
        <v>1</v>
      </c>
      <c r="T742">
        <v>2</v>
      </c>
      <c r="U742">
        <v>3</v>
      </c>
      <c r="V742">
        <v>2</v>
      </c>
      <c r="W742">
        <v>2</v>
      </c>
      <c r="X742">
        <v>1</v>
      </c>
      <c r="Y742">
        <v>2</v>
      </c>
      <c r="Z742">
        <v>2</v>
      </c>
      <c r="AA742">
        <v>2</v>
      </c>
      <c r="AB742">
        <v>2</v>
      </c>
      <c r="AC742">
        <v>3</v>
      </c>
      <c r="AD742">
        <v>3</v>
      </c>
      <c r="AE742">
        <v>2</v>
      </c>
      <c r="AF742">
        <v>6</v>
      </c>
      <c r="AG742">
        <v>2</v>
      </c>
      <c r="AH742">
        <v>2</v>
      </c>
      <c r="AI742">
        <v>2</v>
      </c>
      <c r="AJ742">
        <v>2</v>
      </c>
      <c r="AL742">
        <v>3</v>
      </c>
      <c r="AM742">
        <v>3</v>
      </c>
      <c r="AN742">
        <v>2</v>
      </c>
      <c r="AO742">
        <v>3</v>
      </c>
      <c r="AP742">
        <v>2</v>
      </c>
      <c r="AQ742">
        <v>2</v>
      </c>
      <c r="AR742">
        <v>3</v>
      </c>
      <c r="AS742">
        <v>2</v>
      </c>
      <c r="AT742">
        <v>3</v>
      </c>
      <c r="AU742">
        <v>3</v>
      </c>
      <c r="AV742">
        <v>1</v>
      </c>
      <c r="AW742">
        <v>6</v>
      </c>
      <c r="AX742">
        <v>8</v>
      </c>
      <c r="AY742">
        <v>6</v>
      </c>
      <c r="AZ742">
        <v>7</v>
      </c>
      <c r="BA742">
        <v>7</v>
      </c>
      <c r="BB742">
        <v>4</v>
      </c>
      <c r="BC742">
        <v>6</v>
      </c>
      <c r="BD742">
        <v>8</v>
      </c>
      <c r="BE742">
        <v>1</v>
      </c>
      <c r="BF742">
        <v>12</v>
      </c>
      <c r="BG742">
        <v>12</v>
      </c>
      <c r="BH742">
        <v>12</v>
      </c>
      <c r="BI742">
        <v>12</v>
      </c>
      <c r="BJ742">
        <v>12</v>
      </c>
      <c r="BK742">
        <v>1</v>
      </c>
      <c r="BL742">
        <v>5</v>
      </c>
      <c r="BM742">
        <v>4</v>
      </c>
      <c r="BN742">
        <v>4</v>
      </c>
      <c r="BO742">
        <v>1</v>
      </c>
      <c r="BP742">
        <v>4</v>
      </c>
      <c r="BQ742">
        <v>5</v>
      </c>
      <c r="BX742">
        <v>1</v>
      </c>
      <c r="BY742">
        <v>4</v>
      </c>
      <c r="BZ742">
        <v>1</v>
      </c>
      <c r="CA742">
        <v>6</v>
      </c>
      <c r="CB742">
        <v>5</v>
      </c>
      <c r="CC742">
        <v>2</v>
      </c>
      <c r="CF742">
        <v>18</v>
      </c>
      <c r="CH742">
        <f t="shared" si="77"/>
        <v>1</v>
      </c>
      <c r="CI742" s="1">
        <f t="shared" si="78"/>
        <v>2.9444444444444446</v>
      </c>
      <c r="CJ742">
        <f t="shared" si="79"/>
        <v>5</v>
      </c>
      <c r="CK742">
        <f t="shared" si="80"/>
        <v>1</v>
      </c>
      <c r="CL742" s="1">
        <f t="shared" si="81"/>
        <v>3.9444444444444446</v>
      </c>
      <c r="CM742" s="1">
        <f t="shared" si="82"/>
        <v>3.9444444444444446</v>
      </c>
      <c r="CO742" t="str">
        <f>IF(H742&gt;Tolerances!$C$15, "High Sat", "Low Sat")</f>
        <v>High Sat</v>
      </c>
      <c r="CP742" t="str">
        <f>IF(CM742&lt;Tolerances!$D$15, "High EL", "Low EL")</f>
        <v>High EL</v>
      </c>
      <c r="CQ742" t="str">
        <f t="shared" si="83"/>
        <v>Loyalist</v>
      </c>
      <c r="CR742" t="b">
        <f>IF(AND(CM742&lt;Tolerances!$D$19,'Respondent data Original'!H623&gt;Tolerances!$C$19),"Enthusiast",IF(AND(CM742&gt;Tolerances!$D$20,'Respondent data Original'!H623&lt;Tolerances!$C$20),"Agitator"))</f>
        <v>0</v>
      </c>
    </row>
    <row r="743" spans="1:96">
      <c r="A743">
        <v>718</v>
      </c>
      <c r="B743" t="s">
        <v>70</v>
      </c>
      <c r="C743">
        <v>1</v>
      </c>
      <c r="D743">
        <v>1</v>
      </c>
      <c r="E743">
        <v>11</v>
      </c>
      <c r="F743">
        <v>1</v>
      </c>
      <c r="G743">
        <v>4</v>
      </c>
      <c r="H743">
        <v>7</v>
      </c>
      <c r="J743">
        <v>10</v>
      </c>
      <c r="L743">
        <v>8</v>
      </c>
      <c r="N743">
        <v>9</v>
      </c>
      <c r="P743">
        <v>5</v>
      </c>
      <c r="Q743">
        <v>3</v>
      </c>
      <c r="R743">
        <v>5</v>
      </c>
      <c r="S743">
        <v>1</v>
      </c>
      <c r="T743">
        <v>5</v>
      </c>
      <c r="U743">
        <v>3</v>
      </c>
      <c r="V743">
        <v>3</v>
      </c>
      <c r="W743">
        <v>3</v>
      </c>
      <c r="X743">
        <v>3</v>
      </c>
      <c r="Y743">
        <v>3</v>
      </c>
      <c r="Z743">
        <v>3</v>
      </c>
      <c r="AA743">
        <v>3</v>
      </c>
      <c r="AB743">
        <v>3</v>
      </c>
      <c r="AC743">
        <v>5</v>
      </c>
      <c r="AD743">
        <v>5</v>
      </c>
      <c r="AE743">
        <v>5</v>
      </c>
      <c r="AF743">
        <v>1</v>
      </c>
      <c r="AG743">
        <v>5</v>
      </c>
      <c r="AI743">
        <v>2</v>
      </c>
      <c r="AJ743">
        <v>4</v>
      </c>
      <c r="AK743">
        <v>4</v>
      </c>
      <c r="AL743">
        <v>4</v>
      </c>
      <c r="AM743">
        <v>2</v>
      </c>
      <c r="AN743">
        <v>4</v>
      </c>
      <c r="AO743">
        <v>4</v>
      </c>
      <c r="AP743">
        <v>3</v>
      </c>
      <c r="AQ743">
        <v>5</v>
      </c>
      <c r="AR743">
        <v>5</v>
      </c>
      <c r="AT743">
        <v>4</v>
      </c>
      <c r="AU743">
        <v>4</v>
      </c>
      <c r="AV743">
        <v>3</v>
      </c>
      <c r="AW743">
        <v>1</v>
      </c>
      <c r="AX743">
        <v>10</v>
      </c>
      <c r="AY743">
        <v>9</v>
      </c>
      <c r="AZ743">
        <v>9</v>
      </c>
      <c r="BA743">
        <v>6</v>
      </c>
      <c r="BB743">
        <v>7</v>
      </c>
      <c r="BC743">
        <v>1</v>
      </c>
      <c r="BD743">
        <v>10</v>
      </c>
      <c r="BE743">
        <v>1</v>
      </c>
      <c r="BF743">
        <v>12</v>
      </c>
      <c r="BG743">
        <v>12</v>
      </c>
      <c r="BH743">
        <v>12</v>
      </c>
      <c r="BI743">
        <v>12</v>
      </c>
      <c r="BJ743">
        <v>12</v>
      </c>
      <c r="BK743">
        <v>1</v>
      </c>
      <c r="BN743">
        <v>5</v>
      </c>
      <c r="BO743">
        <v>5</v>
      </c>
      <c r="BX743">
        <v>1</v>
      </c>
      <c r="BY743">
        <v>5</v>
      </c>
      <c r="CF743">
        <v>21</v>
      </c>
      <c r="CH743">
        <f t="shared" si="77"/>
        <v>1</v>
      </c>
      <c r="CI743" s="1">
        <f t="shared" si="78"/>
        <v>3</v>
      </c>
      <c r="CJ743">
        <f t="shared" si="79"/>
        <v>0</v>
      </c>
      <c r="CK743">
        <f t="shared" si="80"/>
        <v>5</v>
      </c>
      <c r="CL743" s="1">
        <f t="shared" si="81"/>
        <v>8</v>
      </c>
      <c r="CM743" s="1">
        <f t="shared" si="82"/>
        <v>8</v>
      </c>
      <c r="CO743" t="str">
        <f>IF(H743&gt;Tolerances!$C$5, "High Sat", "Low Sat")</f>
        <v>Low Sat</v>
      </c>
      <c r="CP743" t="str">
        <f>IF(CM743&lt;Tolerances!$D$5, "High EL", "Low EL")</f>
        <v>High EL</v>
      </c>
      <c r="CQ743" t="str">
        <f t="shared" si="83"/>
        <v>Hostage</v>
      </c>
      <c r="CR743" t="b">
        <f>IF(AND(CM743&lt;Tolerances!$D$9,'Respondent data Original'!H634&gt;Tolerances!$C$9),"Enthusiast",IF(AND(CM743&gt;Tolerances!$D$10,'Respondent data Original'!H634&lt;Tolerances!$C$10),"Agitator"))</f>
        <v>0</v>
      </c>
    </row>
    <row r="744" spans="1:96">
      <c r="A744">
        <v>731</v>
      </c>
      <c r="B744" t="s">
        <v>70</v>
      </c>
      <c r="C744">
        <v>1</v>
      </c>
      <c r="D744">
        <v>2</v>
      </c>
      <c r="E744">
        <v>11</v>
      </c>
      <c r="F744">
        <v>2</v>
      </c>
      <c r="G744">
        <v>2</v>
      </c>
      <c r="H744">
        <v>9</v>
      </c>
      <c r="J744">
        <v>9</v>
      </c>
      <c r="L744">
        <v>9</v>
      </c>
      <c r="N744">
        <v>10</v>
      </c>
      <c r="P744">
        <v>1</v>
      </c>
      <c r="Q744">
        <v>1</v>
      </c>
      <c r="R744">
        <v>3</v>
      </c>
      <c r="S744">
        <v>1</v>
      </c>
      <c r="T744">
        <v>3</v>
      </c>
      <c r="U744">
        <v>2</v>
      </c>
      <c r="V744">
        <v>2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2</v>
      </c>
      <c r="AC744">
        <v>3</v>
      </c>
      <c r="AD744">
        <v>4</v>
      </c>
      <c r="AE744">
        <v>1</v>
      </c>
      <c r="AF744">
        <v>1</v>
      </c>
      <c r="AG744">
        <v>1</v>
      </c>
      <c r="AI744">
        <v>1</v>
      </c>
      <c r="AJ744">
        <v>2</v>
      </c>
      <c r="AK744">
        <v>2</v>
      </c>
      <c r="AL744">
        <v>2</v>
      </c>
      <c r="AM744">
        <v>1</v>
      </c>
      <c r="AN744">
        <v>1</v>
      </c>
      <c r="AO744">
        <v>2</v>
      </c>
      <c r="AP744">
        <v>1</v>
      </c>
      <c r="AQ744">
        <v>1</v>
      </c>
      <c r="AR744">
        <v>1</v>
      </c>
      <c r="AS744">
        <v>1</v>
      </c>
      <c r="AT744">
        <v>2</v>
      </c>
      <c r="AU744">
        <v>2</v>
      </c>
      <c r="AV744">
        <v>1</v>
      </c>
      <c r="AW744">
        <v>3</v>
      </c>
      <c r="AX744">
        <v>8</v>
      </c>
      <c r="AY744">
        <v>5</v>
      </c>
      <c r="AZ744">
        <v>4</v>
      </c>
      <c r="BA744">
        <v>7</v>
      </c>
      <c r="BB744">
        <v>1</v>
      </c>
      <c r="BC744">
        <v>1</v>
      </c>
      <c r="BD744">
        <v>9</v>
      </c>
      <c r="BE744">
        <v>1</v>
      </c>
      <c r="BF744">
        <v>3</v>
      </c>
      <c r="BG744">
        <v>12</v>
      </c>
      <c r="BH744">
        <v>5</v>
      </c>
      <c r="BI744">
        <v>12</v>
      </c>
      <c r="BJ744">
        <v>12</v>
      </c>
      <c r="BK744">
        <v>1</v>
      </c>
      <c r="BL744">
        <v>3</v>
      </c>
      <c r="BM744">
        <v>2</v>
      </c>
      <c r="BN744">
        <v>1</v>
      </c>
      <c r="BO744">
        <v>3</v>
      </c>
      <c r="BP744">
        <v>7</v>
      </c>
      <c r="BQ744">
        <v>6</v>
      </c>
      <c r="BR744">
        <v>5</v>
      </c>
      <c r="BS744">
        <v>4</v>
      </c>
      <c r="BX744">
        <v>2</v>
      </c>
      <c r="CF744">
        <v>21</v>
      </c>
      <c r="CH744">
        <f t="shared" si="77"/>
        <v>2</v>
      </c>
      <c r="CI744" s="1">
        <f t="shared" si="78"/>
        <v>2.1666666666666665</v>
      </c>
      <c r="CJ744">
        <f t="shared" si="79"/>
        <v>3</v>
      </c>
      <c r="CK744">
        <f t="shared" si="80"/>
        <v>3</v>
      </c>
      <c r="CL744" s="1">
        <f t="shared" si="81"/>
        <v>5.1666666666666661</v>
      </c>
      <c r="CM744" s="1">
        <f t="shared" si="82"/>
        <v>10.333333333333332</v>
      </c>
      <c r="CO744" t="str">
        <f>IF(H744&gt;Tolerances!$C$15, "High Sat", "Low Sat")</f>
        <v>High Sat</v>
      </c>
      <c r="CP744" t="str">
        <f>IF(CM744&lt;Tolerances!$D$15, "High EL", "Low EL")</f>
        <v>High EL</v>
      </c>
      <c r="CQ744" t="str">
        <f t="shared" si="83"/>
        <v>Loyalist</v>
      </c>
      <c r="CR744" t="b">
        <f>IF(AND(CM744&lt;Tolerances!$D$19,'Respondent data Original'!H644&gt;Tolerances!$C$19),"Enthusiast",IF(AND(CM744&gt;Tolerances!$D$20,'Respondent data Original'!H644&lt;Tolerances!$C$20),"Agitator"))</f>
        <v>0</v>
      </c>
    </row>
    <row r="745" spans="1:96">
      <c r="A745">
        <v>739</v>
      </c>
      <c r="B745" t="s">
        <v>70</v>
      </c>
      <c r="C745">
        <v>2</v>
      </c>
      <c r="D745">
        <v>2</v>
      </c>
      <c r="E745">
        <v>11</v>
      </c>
      <c r="F745">
        <v>1</v>
      </c>
      <c r="G745">
        <v>4</v>
      </c>
      <c r="H745">
        <v>7</v>
      </c>
      <c r="J745">
        <v>7</v>
      </c>
      <c r="L745">
        <v>8</v>
      </c>
      <c r="N745">
        <v>8</v>
      </c>
      <c r="P745">
        <v>2</v>
      </c>
      <c r="Q745">
        <v>2</v>
      </c>
      <c r="R745">
        <v>2</v>
      </c>
      <c r="S745">
        <v>1</v>
      </c>
      <c r="T745">
        <v>2</v>
      </c>
      <c r="U745">
        <v>1</v>
      </c>
      <c r="V745">
        <v>2</v>
      </c>
      <c r="W745">
        <v>3</v>
      </c>
      <c r="X745">
        <v>1</v>
      </c>
      <c r="Y745">
        <v>1</v>
      </c>
      <c r="Z745">
        <v>2</v>
      </c>
      <c r="AA745">
        <v>2</v>
      </c>
      <c r="AB745">
        <v>3</v>
      </c>
      <c r="AC745">
        <v>2</v>
      </c>
      <c r="AD745">
        <v>2</v>
      </c>
      <c r="AE745">
        <v>1</v>
      </c>
      <c r="AF745">
        <v>7</v>
      </c>
      <c r="AG745">
        <v>2</v>
      </c>
      <c r="AH745">
        <v>3</v>
      </c>
      <c r="AI745">
        <v>1</v>
      </c>
      <c r="AJ745">
        <v>2</v>
      </c>
      <c r="AK745">
        <v>2</v>
      </c>
      <c r="AL745">
        <v>2</v>
      </c>
      <c r="AM745">
        <v>1</v>
      </c>
      <c r="AN745">
        <v>2</v>
      </c>
      <c r="AO745">
        <v>2</v>
      </c>
      <c r="AP745">
        <v>2</v>
      </c>
      <c r="AQ745">
        <v>2</v>
      </c>
      <c r="AR745">
        <v>3</v>
      </c>
      <c r="AS745">
        <v>2</v>
      </c>
      <c r="AT745">
        <v>2</v>
      </c>
      <c r="AU745">
        <v>2</v>
      </c>
      <c r="AV745">
        <v>1</v>
      </c>
      <c r="AW745">
        <v>7</v>
      </c>
      <c r="AX745">
        <v>7</v>
      </c>
      <c r="AY745">
        <v>11</v>
      </c>
      <c r="AZ745">
        <v>8</v>
      </c>
      <c r="BA745">
        <v>9</v>
      </c>
      <c r="BB745">
        <v>6</v>
      </c>
      <c r="BC745">
        <v>7</v>
      </c>
      <c r="BD745">
        <v>11</v>
      </c>
      <c r="BE745">
        <v>5</v>
      </c>
      <c r="BF745">
        <v>3</v>
      </c>
      <c r="BG745">
        <v>3</v>
      </c>
      <c r="BH745">
        <v>3</v>
      </c>
      <c r="BI745">
        <v>3</v>
      </c>
      <c r="BJ745">
        <v>3</v>
      </c>
      <c r="BK745">
        <v>1</v>
      </c>
      <c r="BL745">
        <v>2</v>
      </c>
      <c r="BM745">
        <v>1</v>
      </c>
      <c r="BO745">
        <v>5</v>
      </c>
      <c r="BP745">
        <v>7</v>
      </c>
      <c r="BQ745">
        <v>4</v>
      </c>
      <c r="BR745">
        <v>3</v>
      </c>
      <c r="BX745">
        <v>2</v>
      </c>
      <c r="CF745">
        <v>18</v>
      </c>
      <c r="CH745">
        <f t="shared" si="77"/>
        <v>2</v>
      </c>
      <c r="CI745" s="1">
        <f t="shared" si="78"/>
        <v>3.9444444444444446</v>
      </c>
      <c r="CJ745">
        <f t="shared" si="79"/>
        <v>2</v>
      </c>
      <c r="CK745">
        <f t="shared" si="80"/>
        <v>4</v>
      </c>
      <c r="CL745" s="1">
        <f t="shared" si="81"/>
        <v>7.9444444444444446</v>
      </c>
      <c r="CM745" s="1">
        <f t="shared" si="82"/>
        <v>15.888888888888889</v>
      </c>
      <c r="CO745" t="str">
        <f>IF(H745&gt;Tolerances!$C$15, "High Sat", "Low Sat")</f>
        <v>Low Sat</v>
      </c>
      <c r="CP745" t="str">
        <f>IF(CM745&lt;Tolerances!$D$15, "High EL", "Low EL")</f>
        <v>Low EL</v>
      </c>
      <c r="CQ745" t="str">
        <f t="shared" si="83"/>
        <v>Defector</v>
      </c>
      <c r="CR745" t="b">
        <f>IF(AND(CM745&lt;Tolerances!$D$19,'Respondent data Original'!H645&gt;Tolerances!$C$19),"Enthusiast",IF(AND(CM745&gt;Tolerances!$D$20,'Respondent data Original'!H645&lt;Tolerances!$C$20),"Agitator"))</f>
        <v>0</v>
      </c>
    </row>
    <row r="746" spans="1:96">
      <c r="A746">
        <v>734</v>
      </c>
      <c r="B746" t="s">
        <v>70</v>
      </c>
      <c r="C746">
        <v>2</v>
      </c>
      <c r="D746">
        <v>2</v>
      </c>
      <c r="E746">
        <v>11</v>
      </c>
      <c r="F746">
        <v>2</v>
      </c>
      <c r="G746">
        <v>2</v>
      </c>
      <c r="H746">
        <v>8</v>
      </c>
      <c r="J746">
        <v>8</v>
      </c>
      <c r="L746">
        <v>7</v>
      </c>
      <c r="N746">
        <v>7</v>
      </c>
      <c r="P746">
        <v>3</v>
      </c>
      <c r="Q746">
        <v>3</v>
      </c>
      <c r="R746">
        <v>2</v>
      </c>
      <c r="S746">
        <v>2</v>
      </c>
      <c r="T746">
        <v>2</v>
      </c>
      <c r="U746">
        <v>2</v>
      </c>
      <c r="V746">
        <v>2</v>
      </c>
      <c r="W746">
        <v>1</v>
      </c>
      <c r="X746">
        <v>2</v>
      </c>
      <c r="Y746">
        <v>1</v>
      </c>
      <c r="Z746">
        <v>1</v>
      </c>
      <c r="AA746">
        <v>1</v>
      </c>
      <c r="AB746">
        <v>3</v>
      </c>
      <c r="AC746">
        <v>2</v>
      </c>
      <c r="AD746">
        <v>1</v>
      </c>
      <c r="AE746">
        <v>1</v>
      </c>
      <c r="AF746">
        <v>9</v>
      </c>
      <c r="AG746">
        <v>1</v>
      </c>
      <c r="AH746">
        <v>1</v>
      </c>
      <c r="AI746">
        <v>1</v>
      </c>
      <c r="AJ746">
        <v>2</v>
      </c>
      <c r="AK746">
        <v>1</v>
      </c>
      <c r="AL746">
        <v>2</v>
      </c>
      <c r="AM746">
        <v>1</v>
      </c>
      <c r="AN746">
        <v>2</v>
      </c>
      <c r="AO746">
        <v>3</v>
      </c>
      <c r="AP746">
        <v>3</v>
      </c>
      <c r="AQ746">
        <v>3</v>
      </c>
      <c r="AR746">
        <v>3</v>
      </c>
      <c r="AS746">
        <v>2</v>
      </c>
      <c r="AT746">
        <v>2</v>
      </c>
      <c r="AU746">
        <v>1</v>
      </c>
      <c r="AV746">
        <v>1</v>
      </c>
      <c r="AW746">
        <v>9</v>
      </c>
      <c r="AX746">
        <v>10</v>
      </c>
      <c r="AY746">
        <v>11</v>
      </c>
      <c r="AZ746">
        <v>9</v>
      </c>
      <c r="BA746">
        <v>9</v>
      </c>
      <c r="BB746">
        <v>7</v>
      </c>
      <c r="BC746">
        <v>9</v>
      </c>
      <c r="BD746">
        <v>7</v>
      </c>
      <c r="BE746">
        <v>8</v>
      </c>
      <c r="BF746">
        <v>6</v>
      </c>
      <c r="BG746">
        <v>3</v>
      </c>
      <c r="BH746">
        <v>4</v>
      </c>
      <c r="BI746">
        <v>4</v>
      </c>
      <c r="BJ746">
        <v>3</v>
      </c>
      <c r="BK746">
        <v>2</v>
      </c>
      <c r="BL746">
        <v>4</v>
      </c>
      <c r="BM746">
        <v>3</v>
      </c>
      <c r="BN746">
        <v>2</v>
      </c>
      <c r="BO746">
        <v>3</v>
      </c>
      <c r="BX746">
        <v>1</v>
      </c>
      <c r="BY746">
        <v>3</v>
      </c>
      <c r="CF746">
        <v>14</v>
      </c>
      <c r="CH746">
        <f t="shared" si="77"/>
        <v>1</v>
      </c>
      <c r="CI746" s="1">
        <f t="shared" si="78"/>
        <v>4.3888888888888893</v>
      </c>
      <c r="CJ746">
        <f t="shared" si="79"/>
        <v>4</v>
      </c>
      <c r="CK746">
        <f t="shared" si="80"/>
        <v>2</v>
      </c>
      <c r="CL746" s="1">
        <f t="shared" si="81"/>
        <v>6.3888888888888893</v>
      </c>
      <c r="CM746" s="1">
        <f t="shared" si="82"/>
        <v>6.3888888888888893</v>
      </c>
      <c r="CO746" t="str">
        <f>IF(H746&gt;Tolerances!$C$5, "High Sat", "Low Sat")</f>
        <v>High Sat</v>
      </c>
      <c r="CP746" t="str">
        <f>IF(CM746&lt;Tolerances!$D$5, "High EL", "Low EL")</f>
        <v>High EL</v>
      </c>
      <c r="CQ746" t="str">
        <f t="shared" si="83"/>
        <v>Loyalist</v>
      </c>
      <c r="CR746" t="b">
        <f>IF(AND(CM746&lt;Tolerances!$D$9,'Respondent data Original'!H646&gt;Tolerances!$C$9),"Enthusiast",IF(AND(CM746&gt;Tolerances!$D$10,'Respondent data Original'!H646&lt;Tolerances!$C$10),"Agitator"))</f>
        <v>0</v>
      </c>
    </row>
    <row r="747" spans="1:96">
      <c r="A747">
        <v>744</v>
      </c>
      <c r="B747" t="s">
        <v>70</v>
      </c>
      <c r="C747">
        <v>2</v>
      </c>
      <c r="D747">
        <v>2</v>
      </c>
      <c r="E747">
        <v>11</v>
      </c>
      <c r="F747">
        <v>1</v>
      </c>
      <c r="G747">
        <v>4</v>
      </c>
      <c r="H747">
        <v>11</v>
      </c>
      <c r="J747">
        <v>10</v>
      </c>
      <c r="L747">
        <v>10</v>
      </c>
      <c r="N747">
        <v>9</v>
      </c>
      <c r="P747">
        <v>3</v>
      </c>
      <c r="Q747">
        <v>1</v>
      </c>
      <c r="R747">
        <v>1</v>
      </c>
      <c r="S747">
        <v>2</v>
      </c>
      <c r="T747">
        <v>1</v>
      </c>
      <c r="U747">
        <v>2</v>
      </c>
      <c r="V747">
        <v>1</v>
      </c>
      <c r="W747">
        <v>2</v>
      </c>
      <c r="X747">
        <v>1</v>
      </c>
      <c r="Y747">
        <v>2</v>
      </c>
      <c r="Z747">
        <v>1</v>
      </c>
      <c r="AA747">
        <v>1</v>
      </c>
      <c r="AB747">
        <v>3</v>
      </c>
      <c r="AC747">
        <v>2</v>
      </c>
      <c r="AD747">
        <v>2</v>
      </c>
      <c r="AE747">
        <v>2</v>
      </c>
      <c r="AF747">
        <v>7</v>
      </c>
      <c r="AG747">
        <v>2</v>
      </c>
      <c r="AH747">
        <v>2</v>
      </c>
      <c r="AI747">
        <v>1</v>
      </c>
      <c r="AJ747">
        <v>1</v>
      </c>
      <c r="AK747">
        <v>1</v>
      </c>
      <c r="AL747">
        <v>2</v>
      </c>
      <c r="AM747">
        <v>1</v>
      </c>
      <c r="AN747">
        <v>1</v>
      </c>
      <c r="AO747">
        <v>2</v>
      </c>
      <c r="AP747">
        <v>2</v>
      </c>
      <c r="AQ747">
        <v>1</v>
      </c>
      <c r="AR747">
        <v>2</v>
      </c>
      <c r="AS747">
        <v>1</v>
      </c>
      <c r="AT747">
        <v>1</v>
      </c>
      <c r="AU747">
        <v>1</v>
      </c>
      <c r="AV747">
        <v>3</v>
      </c>
      <c r="AW747">
        <v>8</v>
      </c>
      <c r="AX747">
        <v>8</v>
      </c>
      <c r="AY747">
        <v>10</v>
      </c>
      <c r="AZ747">
        <v>10</v>
      </c>
      <c r="BA747">
        <v>5</v>
      </c>
      <c r="BB747">
        <v>6</v>
      </c>
      <c r="BC747">
        <v>9</v>
      </c>
      <c r="BD747">
        <v>8</v>
      </c>
      <c r="BE747">
        <v>8</v>
      </c>
      <c r="BF747">
        <v>2</v>
      </c>
      <c r="BG747">
        <v>1</v>
      </c>
      <c r="BH747">
        <v>2</v>
      </c>
      <c r="BI747">
        <v>2</v>
      </c>
      <c r="BJ747">
        <v>2</v>
      </c>
      <c r="BK747">
        <v>1</v>
      </c>
      <c r="BL747">
        <v>4</v>
      </c>
      <c r="BM747">
        <v>3</v>
      </c>
      <c r="BN747">
        <v>2</v>
      </c>
      <c r="BO747">
        <v>5</v>
      </c>
      <c r="BX747">
        <v>1</v>
      </c>
      <c r="BY747">
        <v>7</v>
      </c>
      <c r="CF747">
        <v>17</v>
      </c>
      <c r="CH747">
        <f t="shared" si="77"/>
        <v>1</v>
      </c>
      <c r="CI747" s="1">
        <f t="shared" si="78"/>
        <v>4</v>
      </c>
      <c r="CJ747">
        <f t="shared" si="79"/>
        <v>4</v>
      </c>
      <c r="CK747">
        <f t="shared" si="80"/>
        <v>2</v>
      </c>
      <c r="CL747" s="1">
        <f t="shared" si="81"/>
        <v>6</v>
      </c>
      <c r="CM747" s="1">
        <f t="shared" si="82"/>
        <v>6</v>
      </c>
      <c r="CO747" t="str">
        <f>IF(H747&gt;Tolerances!$C$5, "High Sat", "Low Sat")</f>
        <v>High Sat</v>
      </c>
      <c r="CP747" t="str">
        <f>IF(CM747&lt;Tolerances!$D$5, "High EL", "Low EL")</f>
        <v>High EL</v>
      </c>
      <c r="CQ747" t="str">
        <f t="shared" si="83"/>
        <v>Loyalist</v>
      </c>
      <c r="CR747" t="b">
        <f>IF(AND(CM747&lt;Tolerances!$D$9,'Respondent data Original'!H648&gt;Tolerances!$C$9),"Enthusiast",IF(AND(CM747&gt;Tolerances!$D$10,'Respondent data Original'!H648&lt;Tolerances!$C$10),"Agitator"))</f>
        <v>0</v>
      </c>
    </row>
    <row r="748" spans="1:96">
      <c r="A748">
        <v>747</v>
      </c>
      <c r="B748" t="s">
        <v>70</v>
      </c>
      <c r="C748">
        <v>2</v>
      </c>
      <c r="D748">
        <v>2</v>
      </c>
      <c r="E748">
        <v>11</v>
      </c>
      <c r="F748">
        <v>1</v>
      </c>
      <c r="G748">
        <v>3</v>
      </c>
      <c r="H748">
        <v>8</v>
      </c>
      <c r="J748">
        <v>8</v>
      </c>
      <c r="L748">
        <v>5</v>
      </c>
      <c r="N748">
        <v>5</v>
      </c>
      <c r="P748">
        <v>2</v>
      </c>
      <c r="Q748">
        <v>4</v>
      </c>
      <c r="R748">
        <v>2</v>
      </c>
      <c r="S748">
        <v>1</v>
      </c>
      <c r="T748">
        <v>3</v>
      </c>
      <c r="U748">
        <v>2</v>
      </c>
      <c r="V748">
        <v>5</v>
      </c>
      <c r="W748">
        <v>1</v>
      </c>
      <c r="X748">
        <v>3</v>
      </c>
      <c r="Y748">
        <v>2</v>
      </c>
      <c r="Z748">
        <v>2</v>
      </c>
      <c r="AB748">
        <v>3</v>
      </c>
      <c r="AC748">
        <v>2</v>
      </c>
      <c r="AD748">
        <v>5</v>
      </c>
      <c r="AE748">
        <v>4</v>
      </c>
      <c r="AF748">
        <v>7</v>
      </c>
      <c r="AG748">
        <v>2</v>
      </c>
      <c r="AH748">
        <v>3</v>
      </c>
      <c r="AI748">
        <v>3</v>
      </c>
      <c r="AJ748">
        <v>2</v>
      </c>
      <c r="AK748">
        <v>2</v>
      </c>
      <c r="AL748">
        <v>3</v>
      </c>
      <c r="AM748">
        <v>2</v>
      </c>
      <c r="AN748">
        <v>3</v>
      </c>
      <c r="AO748">
        <v>5</v>
      </c>
      <c r="AP748">
        <v>3</v>
      </c>
      <c r="AQ748">
        <v>2</v>
      </c>
      <c r="AR748">
        <v>4</v>
      </c>
      <c r="AS748">
        <v>2</v>
      </c>
      <c r="AT748">
        <v>2</v>
      </c>
      <c r="AU748">
        <v>3</v>
      </c>
      <c r="AV748">
        <v>1</v>
      </c>
      <c r="AW748">
        <v>3</v>
      </c>
      <c r="AX748">
        <v>5</v>
      </c>
      <c r="AY748">
        <v>5</v>
      </c>
      <c r="AZ748">
        <v>3</v>
      </c>
      <c r="BA748">
        <v>6</v>
      </c>
      <c r="BB748">
        <v>3</v>
      </c>
      <c r="BC748">
        <v>4</v>
      </c>
      <c r="BD748">
        <v>7</v>
      </c>
      <c r="BE748">
        <v>3</v>
      </c>
      <c r="BF748">
        <v>5</v>
      </c>
      <c r="BG748">
        <v>5</v>
      </c>
      <c r="BH748">
        <v>4</v>
      </c>
      <c r="BI748">
        <v>4</v>
      </c>
      <c r="BJ748">
        <v>3</v>
      </c>
      <c r="BK748">
        <v>3</v>
      </c>
      <c r="BL748">
        <v>4</v>
      </c>
      <c r="BM748">
        <v>2</v>
      </c>
      <c r="BN748">
        <v>2</v>
      </c>
      <c r="BO748">
        <v>3</v>
      </c>
      <c r="BX748">
        <v>2</v>
      </c>
      <c r="CF748">
        <v>13</v>
      </c>
      <c r="CH748">
        <f t="shared" si="77"/>
        <v>2</v>
      </c>
      <c r="CI748" s="1">
        <f t="shared" si="78"/>
        <v>2.1666666666666665</v>
      </c>
      <c r="CJ748">
        <f t="shared" si="79"/>
        <v>4</v>
      </c>
      <c r="CK748">
        <f t="shared" si="80"/>
        <v>2</v>
      </c>
      <c r="CL748" s="1">
        <f t="shared" si="81"/>
        <v>4.1666666666666661</v>
      </c>
      <c r="CM748" s="1">
        <f t="shared" si="82"/>
        <v>8.3333333333333321</v>
      </c>
      <c r="CO748" t="str">
        <f>IF(H748&gt;Tolerances!$C$5, "High Sat", "Low Sat")</f>
        <v>High Sat</v>
      </c>
      <c r="CP748" t="str">
        <f>IF(CM748&lt;Tolerances!$D$5, "High EL", "Low EL")</f>
        <v>High EL</v>
      </c>
      <c r="CQ748" t="str">
        <f t="shared" si="83"/>
        <v>Loyalist</v>
      </c>
      <c r="CR748" t="b">
        <f>IF(AND(CM748&lt;Tolerances!$D$9,'Respondent data Original'!H651&gt;Tolerances!$C$9),"Enthusiast",IF(AND(CM748&gt;Tolerances!$D$10,'Respondent data Original'!H651&lt;Tolerances!$C$10),"Agitator"))</f>
        <v>0</v>
      </c>
    </row>
    <row r="749" spans="1:96">
      <c r="A749">
        <v>761</v>
      </c>
      <c r="B749" t="s">
        <v>70</v>
      </c>
      <c r="C749">
        <v>2</v>
      </c>
      <c r="D749">
        <v>2</v>
      </c>
      <c r="E749">
        <v>11</v>
      </c>
      <c r="F749">
        <v>1</v>
      </c>
      <c r="G749">
        <v>2</v>
      </c>
      <c r="H749">
        <v>6</v>
      </c>
      <c r="J749">
        <v>6</v>
      </c>
      <c r="L749">
        <v>6</v>
      </c>
      <c r="N749">
        <v>6</v>
      </c>
      <c r="P749">
        <v>4</v>
      </c>
      <c r="Q749">
        <v>3</v>
      </c>
      <c r="R749">
        <v>3</v>
      </c>
      <c r="S749">
        <v>3</v>
      </c>
      <c r="T749">
        <v>3</v>
      </c>
      <c r="U749">
        <v>3</v>
      </c>
      <c r="V749">
        <v>3</v>
      </c>
      <c r="W749">
        <v>3</v>
      </c>
      <c r="X749">
        <v>3</v>
      </c>
      <c r="Y749">
        <v>3</v>
      </c>
      <c r="Z749">
        <v>3</v>
      </c>
      <c r="AA749">
        <v>3</v>
      </c>
      <c r="AB749">
        <v>3</v>
      </c>
      <c r="AC749">
        <v>3</v>
      </c>
      <c r="AD749">
        <v>3</v>
      </c>
      <c r="AE749">
        <v>3</v>
      </c>
      <c r="AF749">
        <v>6</v>
      </c>
      <c r="AG749">
        <v>3</v>
      </c>
      <c r="AH749">
        <v>3</v>
      </c>
      <c r="AI749">
        <v>3</v>
      </c>
      <c r="AJ749">
        <v>3</v>
      </c>
      <c r="AK749">
        <v>3</v>
      </c>
      <c r="AL749">
        <v>3</v>
      </c>
      <c r="AM749">
        <v>3</v>
      </c>
      <c r="AN749">
        <v>3</v>
      </c>
      <c r="AO749">
        <v>3</v>
      </c>
      <c r="AP749">
        <v>3</v>
      </c>
      <c r="AQ749">
        <v>3</v>
      </c>
      <c r="AR749">
        <v>3</v>
      </c>
      <c r="AS749">
        <v>3</v>
      </c>
      <c r="AT749">
        <v>3</v>
      </c>
      <c r="AU749">
        <v>3</v>
      </c>
      <c r="AV749">
        <v>1</v>
      </c>
      <c r="AW749">
        <v>8</v>
      </c>
      <c r="AX749">
        <v>11</v>
      </c>
      <c r="AY749">
        <v>11</v>
      </c>
      <c r="AZ749">
        <v>11</v>
      </c>
      <c r="BA749">
        <v>9</v>
      </c>
      <c r="BB749">
        <v>11</v>
      </c>
      <c r="BC749">
        <v>11</v>
      </c>
      <c r="BD749">
        <v>11</v>
      </c>
      <c r="BE749">
        <v>5</v>
      </c>
      <c r="BF749">
        <v>6</v>
      </c>
      <c r="BG749">
        <v>6</v>
      </c>
      <c r="BH749">
        <v>6</v>
      </c>
      <c r="BI749">
        <v>6</v>
      </c>
      <c r="BJ749">
        <v>6</v>
      </c>
      <c r="BK749">
        <v>1</v>
      </c>
      <c r="BL749">
        <v>3</v>
      </c>
      <c r="BM749">
        <v>2</v>
      </c>
      <c r="BN749">
        <v>2</v>
      </c>
      <c r="BO749">
        <v>2</v>
      </c>
      <c r="BP749">
        <v>4</v>
      </c>
      <c r="BQ749">
        <v>5</v>
      </c>
      <c r="BX749">
        <v>2</v>
      </c>
      <c r="CF749">
        <v>11</v>
      </c>
      <c r="CH749">
        <f t="shared" si="77"/>
        <v>2</v>
      </c>
      <c r="CI749" s="1">
        <f t="shared" si="78"/>
        <v>4.8888888888888893</v>
      </c>
      <c r="CJ749">
        <f t="shared" si="79"/>
        <v>3</v>
      </c>
      <c r="CK749">
        <f t="shared" si="80"/>
        <v>3</v>
      </c>
      <c r="CL749" s="1">
        <f t="shared" si="81"/>
        <v>7.8888888888888893</v>
      </c>
      <c r="CM749" s="1">
        <f t="shared" si="82"/>
        <v>15.777777777777779</v>
      </c>
      <c r="CO749" t="str">
        <f>IF(H749&gt;Tolerances!$C$5, "High Sat", "Low Sat")</f>
        <v>Low Sat</v>
      </c>
      <c r="CP749" t="str">
        <f>IF(CM749&lt;Tolerances!$D$5, "High EL", "Low EL")</f>
        <v>Low EL</v>
      </c>
      <c r="CQ749" t="str">
        <f t="shared" si="83"/>
        <v>Defector</v>
      </c>
      <c r="CR749" t="b">
        <f>IF(AND(CM749&lt;Tolerances!$D$9,'Respondent data Original'!H653&gt;Tolerances!$C$9),"Enthusiast",IF(AND(CM749&gt;Tolerances!$D$10,'Respondent data Original'!H653&lt;Tolerances!$C$10),"Agitator"))</f>
        <v>0</v>
      </c>
    </row>
    <row r="750" spans="1:96">
      <c r="A750">
        <v>785</v>
      </c>
      <c r="B750" t="s">
        <v>70</v>
      </c>
      <c r="C750">
        <v>3</v>
      </c>
      <c r="D750">
        <v>2</v>
      </c>
      <c r="E750">
        <v>11</v>
      </c>
      <c r="F750">
        <v>1</v>
      </c>
      <c r="G750">
        <v>3</v>
      </c>
      <c r="H750">
        <v>8</v>
      </c>
      <c r="J750">
        <v>4</v>
      </c>
      <c r="L750">
        <v>5</v>
      </c>
      <c r="N750">
        <v>4</v>
      </c>
      <c r="P750">
        <v>5</v>
      </c>
      <c r="Q750">
        <v>1</v>
      </c>
      <c r="R750">
        <v>1</v>
      </c>
      <c r="S750">
        <v>1</v>
      </c>
      <c r="T750">
        <v>3</v>
      </c>
      <c r="U750">
        <v>3</v>
      </c>
      <c r="V750">
        <v>1</v>
      </c>
      <c r="W750">
        <v>3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2</v>
      </c>
      <c r="AD750">
        <v>5</v>
      </c>
      <c r="AE750">
        <v>3</v>
      </c>
      <c r="AF750">
        <v>4</v>
      </c>
      <c r="AG750">
        <v>5</v>
      </c>
      <c r="AI750">
        <v>1</v>
      </c>
      <c r="AL750">
        <v>5</v>
      </c>
      <c r="AM750">
        <v>3</v>
      </c>
      <c r="AN750">
        <v>1</v>
      </c>
      <c r="AO750">
        <v>2</v>
      </c>
      <c r="AP750">
        <v>2</v>
      </c>
      <c r="AQ750">
        <v>3</v>
      </c>
      <c r="AR750">
        <v>5</v>
      </c>
      <c r="AS750">
        <v>5</v>
      </c>
      <c r="AT750">
        <v>3</v>
      </c>
      <c r="AU750">
        <v>2</v>
      </c>
      <c r="AV750">
        <v>1</v>
      </c>
      <c r="AW750">
        <v>5</v>
      </c>
      <c r="AX750">
        <v>10</v>
      </c>
      <c r="AY750">
        <v>9</v>
      </c>
      <c r="AZ750">
        <v>9</v>
      </c>
      <c r="BA750">
        <v>9</v>
      </c>
      <c r="BB750">
        <v>6</v>
      </c>
      <c r="BC750">
        <v>1</v>
      </c>
      <c r="BD750">
        <v>11</v>
      </c>
      <c r="BE750">
        <v>1</v>
      </c>
      <c r="BF750">
        <v>9</v>
      </c>
      <c r="BG750">
        <v>12</v>
      </c>
      <c r="BH750">
        <v>12</v>
      </c>
      <c r="BI750">
        <v>12</v>
      </c>
      <c r="BJ750">
        <v>12</v>
      </c>
      <c r="BK750">
        <v>1</v>
      </c>
      <c r="BL750">
        <v>2</v>
      </c>
      <c r="BM750">
        <v>2</v>
      </c>
      <c r="BN750">
        <v>2</v>
      </c>
      <c r="BO750">
        <v>6</v>
      </c>
      <c r="BP750">
        <v>9</v>
      </c>
      <c r="BX750">
        <v>2</v>
      </c>
      <c r="CF750">
        <v>21</v>
      </c>
      <c r="CH750">
        <f t="shared" si="77"/>
        <v>2</v>
      </c>
      <c r="CI750" s="1">
        <f t="shared" si="78"/>
        <v>3.3888888888888888</v>
      </c>
      <c r="CJ750">
        <f t="shared" si="79"/>
        <v>2</v>
      </c>
      <c r="CK750">
        <f t="shared" si="80"/>
        <v>4</v>
      </c>
      <c r="CL750" s="1">
        <f t="shared" si="81"/>
        <v>7.3888888888888893</v>
      </c>
      <c r="CM750" s="1">
        <f t="shared" si="82"/>
        <v>14.777777777777779</v>
      </c>
      <c r="CO750" t="str">
        <f>IF(H750&gt;Tolerances!$C$5, "High Sat", "Low Sat")</f>
        <v>High Sat</v>
      </c>
      <c r="CP750" t="str">
        <f>IF(CM750&lt;Tolerances!$D$5, "High EL", "Low EL")</f>
        <v>Low EL</v>
      </c>
      <c r="CQ750" t="str">
        <f t="shared" si="83"/>
        <v>Mercenary</v>
      </c>
      <c r="CR750" t="b">
        <f>IF(AND(CM750&lt;Tolerances!$D$9,'Respondent data Original'!H658&gt;Tolerances!$C$9),"Enthusiast",IF(AND(CM750&gt;Tolerances!$D$10,'Respondent data Original'!H658&lt;Tolerances!$C$10),"Agitator"))</f>
        <v>0</v>
      </c>
    </row>
    <row r="751" spans="1:96">
      <c r="A751">
        <v>770</v>
      </c>
      <c r="B751" t="s">
        <v>70</v>
      </c>
      <c r="C751">
        <v>4</v>
      </c>
      <c r="D751">
        <v>2</v>
      </c>
      <c r="E751">
        <v>11</v>
      </c>
      <c r="F751">
        <v>2</v>
      </c>
      <c r="G751">
        <v>3</v>
      </c>
      <c r="H751">
        <v>8</v>
      </c>
      <c r="J751">
        <v>8</v>
      </c>
      <c r="L751">
        <v>8</v>
      </c>
      <c r="N751">
        <v>7</v>
      </c>
      <c r="P751">
        <v>6</v>
      </c>
      <c r="Q751">
        <v>1</v>
      </c>
      <c r="R751">
        <v>1</v>
      </c>
      <c r="S751">
        <v>1</v>
      </c>
      <c r="T751">
        <v>1</v>
      </c>
      <c r="U751">
        <v>2</v>
      </c>
      <c r="V751">
        <v>1</v>
      </c>
      <c r="W751">
        <v>3</v>
      </c>
      <c r="X751">
        <v>1</v>
      </c>
      <c r="Y751">
        <v>2</v>
      </c>
      <c r="Z751">
        <v>1</v>
      </c>
      <c r="AA751">
        <v>1</v>
      </c>
      <c r="AB751">
        <v>3</v>
      </c>
      <c r="AC751">
        <v>2</v>
      </c>
      <c r="AD751">
        <v>3</v>
      </c>
      <c r="AE751">
        <v>2</v>
      </c>
      <c r="AF751">
        <v>11</v>
      </c>
      <c r="AG751">
        <v>1</v>
      </c>
      <c r="AH751">
        <v>1</v>
      </c>
      <c r="AI751">
        <v>4</v>
      </c>
      <c r="AJ751">
        <v>1</v>
      </c>
      <c r="AK751">
        <v>2</v>
      </c>
      <c r="AL751">
        <v>1</v>
      </c>
      <c r="AM751">
        <v>2</v>
      </c>
      <c r="AN751">
        <v>2</v>
      </c>
      <c r="AO751">
        <v>3</v>
      </c>
      <c r="AP751">
        <v>1</v>
      </c>
      <c r="AQ751">
        <v>2</v>
      </c>
      <c r="AR751">
        <v>3</v>
      </c>
      <c r="AS751">
        <v>3</v>
      </c>
      <c r="AT751">
        <v>1</v>
      </c>
      <c r="AU751">
        <v>2</v>
      </c>
      <c r="AV751">
        <v>1</v>
      </c>
      <c r="AW751">
        <v>9</v>
      </c>
      <c r="AX751">
        <v>10</v>
      </c>
      <c r="AY751">
        <v>8</v>
      </c>
      <c r="AZ751">
        <v>8</v>
      </c>
      <c r="BA751">
        <v>8</v>
      </c>
      <c r="BB751">
        <v>3</v>
      </c>
      <c r="BC751">
        <v>11</v>
      </c>
      <c r="BD751">
        <v>11</v>
      </c>
      <c r="BE751">
        <v>5</v>
      </c>
      <c r="BF751">
        <v>12</v>
      </c>
      <c r="BG751">
        <v>12</v>
      </c>
      <c r="BH751">
        <v>12</v>
      </c>
      <c r="BI751">
        <v>12</v>
      </c>
      <c r="BJ751">
        <v>12</v>
      </c>
      <c r="BK751">
        <v>1</v>
      </c>
      <c r="BL751">
        <v>5</v>
      </c>
      <c r="BM751">
        <v>3</v>
      </c>
      <c r="BN751">
        <v>2</v>
      </c>
      <c r="BO751">
        <v>3</v>
      </c>
      <c r="BP751">
        <v>4</v>
      </c>
      <c r="BX751">
        <v>2</v>
      </c>
      <c r="CF751">
        <v>21</v>
      </c>
      <c r="CH751">
        <f t="shared" si="77"/>
        <v>2</v>
      </c>
      <c r="CI751" s="1">
        <f t="shared" si="78"/>
        <v>4.0555555555555554</v>
      </c>
      <c r="CJ751">
        <f t="shared" si="79"/>
        <v>5</v>
      </c>
      <c r="CK751">
        <f t="shared" si="80"/>
        <v>1</v>
      </c>
      <c r="CL751" s="1">
        <f t="shared" si="81"/>
        <v>5.0555555555555554</v>
      </c>
      <c r="CM751" s="1">
        <f t="shared" si="82"/>
        <v>10.111111111111111</v>
      </c>
      <c r="CO751" t="str">
        <f>IF(H751&gt;Tolerances!$C$5, "High Sat", "Low Sat")</f>
        <v>High Sat</v>
      </c>
      <c r="CP751" t="str">
        <f>IF(CM751&lt;Tolerances!$D$5, "High EL", "Low EL")</f>
        <v>High EL</v>
      </c>
      <c r="CQ751" t="str">
        <f t="shared" si="83"/>
        <v>Loyalist</v>
      </c>
      <c r="CR751" t="b">
        <f>IF(AND(CM751&lt;Tolerances!$D$9,'Respondent data Original'!H669&gt;Tolerances!$C$9),"Enthusiast",IF(AND(CM751&gt;Tolerances!$D$10,'Respondent data Original'!H669&lt;Tolerances!$C$10),"Agitator"))</f>
        <v>0</v>
      </c>
    </row>
    <row r="752" spans="1:96">
      <c r="A752">
        <v>811</v>
      </c>
      <c r="B752" t="s">
        <v>70</v>
      </c>
      <c r="C752">
        <v>3</v>
      </c>
      <c r="D752">
        <v>1</v>
      </c>
      <c r="E752">
        <v>11</v>
      </c>
      <c r="F752">
        <v>1</v>
      </c>
      <c r="G752">
        <v>2</v>
      </c>
      <c r="H752">
        <v>8</v>
      </c>
      <c r="J752">
        <v>7</v>
      </c>
      <c r="L752">
        <v>7</v>
      </c>
      <c r="N752">
        <v>1</v>
      </c>
      <c r="P752">
        <v>5</v>
      </c>
      <c r="Q752">
        <v>1</v>
      </c>
      <c r="R752">
        <v>5</v>
      </c>
      <c r="S752">
        <v>1</v>
      </c>
      <c r="T752">
        <v>5</v>
      </c>
      <c r="U752">
        <v>5</v>
      </c>
      <c r="V752">
        <v>1</v>
      </c>
      <c r="W752">
        <v>5</v>
      </c>
      <c r="X752">
        <v>1</v>
      </c>
      <c r="Y752">
        <v>3</v>
      </c>
      <c r="Z752">
        <v>1</v>
      </c>
      <c r="AA752">
        <v>4</v>
      </c>
      <c r="AB752">
        <v>5</v>
      </c>
      <c r="AC752">
        <v>5</v>
      </c>
      <c r="AD752">
        <v>4</v>
      </c>
      <c r="AE752">
        <v>5</v>
      </c>
      <c r="AF752">
        <v>1</v>
      </c>
      <c r="AG752">
        <v>4</v>
      </c>
      <c r="AI752">
        <v>1</v>
      </c>
      <c r="AJ752">
        <v>5</v>
      </c>
      <c r="AL752">
        <v>3</v>
      </c>
      <c r="AM752">
        <v>4</v>
      </c>
      <c r="AN752">
        <v>1</v>
      </c>
      <c r="AO752">
        <v>2</v>
      </c>
      <c r="AP752">
        <v>1</v>
      </c>
      <c r="AQ752">
        <v>4</v>
      </c>
      <c r="AR752">
        <v>4</v>
      </c>
      <c r="AS752">
        <v>5</v>
      </c>
      <c r="AU752">
        <v>5</v>
      </c>
      <c r="AV752">
        <v>1</v>
      </c>
      <c r="AW752">
        <v>5</v>
      </c>
      <c r="AX752">
        <v>9</v>
      </c>
      <c r="AY752">
        <v>8</v>
      </c>
      <c r="AZ752">
        <v>7</v>
      </c>
      <c r="BA752">
        <v>9</v>
      </c>
      <c r="BB752">
        <v>1</v>
      </c>
      <c r="BC752">
        <v>1</v>
      </c>
      <c r="BD752">
        <v>9</v>
      </c>
      <c r="BE752">
        <v>1</v>
      </c>
      <c r="BF752">
        <v>12</v>
      </c>
      <c r="BG752">
        <v>12</v>
      </c>
      <c r="BH752">
        <v>11</v>
      </c>
      <c r="BI752">
        <v>12</v>
      </c>
      <c r="BJ752">
        <v>12</v>
      </c>
      <c r="BK752">
        <v>1</v>
      </c>
      <c r="BL752">
        <v>4</v>
      </c>
      <c r="BM752">
        <v>3</v>
      </c>
      <c r="BN752">
        <v>2</v>
      </c>
      <c r="BO752">
        <v>4</v>
      </c>
      <c r="BP752">
        <v>6</v>
      </c>
      <c r="BX752">
        <v>1</v>
      </c>
      <c r="BY752">
        <v>6</v>
      </c>
      <c r="BZ752">
        <v>7</v>
      </c>
      <c r="CF752">
        <v>13</v>
      </c>
      <c r="CH752">
        <f t="shared" si="77"/>
        <v>1</v>
      </c>
      <c r="CI752" s="1">
        <f t="shared" si="78"/>
        <v>2.7777777777777777</v>
      </c>
      <c r="CJ752">
        <f t="shared" si="79"/>
        <v>4</v>
      </c>
      <c r="CK752">
        <f t="shared" si="80"/>
        <v>2</v>
      </c>
      <c r="CL752" s="1">
        <f t="shared" si="81"/>
        <v>4.7777777777777777</v>
      </c>
      <c r="CM752" s="1">
        <f t="shared" si="82"/>
        <v>4.7777777777777777</v>
      </c>
      <c r="CO752" t="str">
        <f>IF(H752&gt;Tolerances!$C$5, "High Sat", "Low Sat")</f>
        <v>High Sat</v>
      </c>
      <c r="CP752" t="str">
        <f>IF(CM752&lt;Tolerances!$D$5, "High EL", "Low EL")</f>
        <v>High EL</v>
      </c>
      <c r="CQ752" t="str">
        <f t="shared" si="83"/>
        <v>Loyalist</v>
      </c>
      <c r="CR752" t="b">
        <f>IF(AND(CM752&lt;Tolerances!$D$9,'Respondent data Original'!H679&gt;Tolerances!$C$9),"Enthusiast",IF(AND(CM752&gt;Tolerances!$D$10,'Respondent data Original'!H679&lt;Tolerances!$C$10),"Agitator"))</f>
        <v>0</v>
      </c>
    </row>
    <row r="753" spans="1:96">
      <c r="A753">
        <v>848</v>
      </c>
      <c r="B753" t="s">
        <v>70</v>
      </c>
      <c r="C753">
        <v>1</v>
      </c>
      <c r="D753">
        <v>2</v>
      </c>
      <c r="E753">
        <v>11</v>
      </c>
      <c r="F753">
        <v>1</v>
      </c>
      <c r="G753">
        <v>3</v>
      </c>
      <c r="H753">
        <v>6</v>
      </c>
      <c r="J753">
        <v>7</v>
      </c>
      <c r="L753">
        <v>8</v>
      </c>
      <c r="N753">
        <v>6</v>
      </c>
      <c r="P753">
        <v>2</v>
      </c>
      <c r="Q753">
        <v>1</v>
      </c>
      <c r="R753">
        <v>3</v>
      </c>
      <c r="S753">
        <v>2</v>
      </c>
      <c r="T753">
        <v>3</v>
      </c>
      <c r="U753">
        <v>2</v>
      </c>
      <c r="V753">
        <v>1</v>
      </c>
      <c r="W753">
        <v>4</v>
      </c>
      <c r="X753">
        <v>1</v>
      </c>
      <c r="Y753">
        <v>1</v>
      </c>
      <c r="Z753">
        <v>2</v>
      </c>
      <c r="AA753">
        <v>1</v>
      </c>
      <c r="AB753">
        <v>3</v>
      </c>
      <c r="AC753">
        <v>3</v>
      </c>
      <c r="AD753">
        <v>2</v>
      </c>
      <c r="AE753">
        <v>1</v>
      </c>
      <c r="AF753">
        <v>6</v>
      </c>
      <c r="AG753">
        <v>2</v>
      </c>
      <c r="AI753">
        <v>3</v>
      </c>
      <c r="AJ753">
        <v>2</v>
      </c>
      <c r="AK753">
        <v>1</v>
      </c>
      <c r="AL753">
        <v>1</v>
      </c>
      <c r="AM753">
        <v>1</v>
      </c>
      <c r="AN753">
        <v>3</v>
      </c>
      <c r="AO753">
        <v>2</v>
      </c>
      <c r="AP753">
        <v>1</v>
      </c>
      <c r="AQ753">
        <v>1</v>
      </c>
      <c r="AR753">
        <v>2</v>
      </c>
      <c r="AS753">
        <v>1</v>
      </c>
      <c r="AT753">
        <v>1</v>
      </c>
      <c r="AU753">
        <v>1</v>
      </c>
      <c r="AV753">
        <v>1</v>
      </c>
      <c r="AW753">
        <v>7</v>
      </c>
      <c r="AX753">
        <v>8</v>
      </c>
      <c r="AY753">
        <v>7</v>
      </c>
      <c r="AZ753">
        <v>6</v>
      </c>
      <c r="BA753">
        <v>9</v>
      </c>
      <c r="BB753">
        <v>6</v>
      </c>
      <c r="BC753">
        <v>7</v>
      </c>
      <c r="BD753">
        <v>6</v>
      </c>
      <c r="BE753">
        <v>3</v>
      </c>
      <c r="BF753">
        <v>12</v>
      </c>
      <c r="BG753">
        <v>12</v>
      </c>
      <c r="BH753">
        <v>12</v>
      </c>
      <c r="BI753">
        <v>12</v>
      </c>
      <c r="BJ753">
        <v>12</v>
      </c>
      <c r="BK753">
        <v>1</v>
      </c>
      <c r="BL753">
        <v>2</v>
      </c>
      <c r="BM753">
        <v>3</v>
      </c>
      <c r="BN753">
        <v>2</v>
      </c>
      <c r="BO753">
        <v>3</v>
      </c>
      <c r="BP753">
        <v>4</v>
      </c>
      <c r="BX753">
        <v>2</v>
      </c>
      <c r="CF753">
        <v>16</v>
      </c>
      <c r="CH753">
        <f t="shared" si="77"/>
        <v>2</v>
      </c>
      <c r="CI753" s="1">
        <f t="shared" si="78"/>
        <v>3.2777777777777777</v>
      </c>
      <c r="CJ753">
        <f t="shared" si="79"/>
        <v>2</v>
      </c>
      <c r="CK753">
        <f t="shared" si="80"/>
        <v>4</v>
      </c>
      <c r="CL753" s="1">
        <f t="shared" si="81"/>
        <v>7.2777777777777777</v>
      </c>
      <c r="CM753" s="1">
        <f t="shared" si="82"/>
        <v>14.555555555555555</v>
      </c>
      <c r="CO753" t="str">
        <f>IF(H753&gt;Tolerances!$C$15, "High Sat", "Low Sat")</f>
        <v>Low Sat</v>
      </c>
      <c r="CP753" t="str">
        <f>IF(CM753&lt;Tolerances!$D$15, "High EL", "Low EL")</f>
        <v>Low EL</v>
      </c>
      <c r="CQ753" t="str">
        <f t="shared" si="83"/>
        <v>Defector</v>
      </c>
      <c r="CR753" t="b">
        <f>IF(AND(CM753&lt;Tolerances!$D$19,'Respondent data Original'!H682&gt;Tolerances!$C$19),"Enthusiast",IF(AND(CM753&gt;Tolerances!$D$20,'Respondent data Original'!H682&lt;Tolerances!$C$20),"Agitator"))</f>
        <v>0</v>
      </c>
    </row>
    <row r="754" spans="1:96">
      <c r="A754">
        <v>796</v>
      </c>
      <c r="B754" t="s">
        <v>70</v>
      </c>
      <c r="C754">
        <v>4</v>
      </c>
      <c r="D754">
        <v>1</v>
      </c>
      <c r="E754">
        <v>11</v>
      </c>
      <c r="F754">
        <v>2</v>
      </c>
      <c r="G754">
        <v>3</v>
      </c>
      <c r="H754">
        <v>7</v>
      </c>
      <c r="J754">
        <v>8</v>
      </c>
      <c r="L754">
        <v>6</v>
      </c>
      <c r="N754">
        <v>6</v>
      </c>
      <c r="P754">
        <v>3</v>
      </c>
      <c r="Q754">
        <v>2</v>
      </c>
      <c r="R754">
        <v>3</v>
      </c>
      <c r="S754">
        <v>2</v>
      </c>
      <c r="T754">
        <v>3</v>
      </c>
      <c r="U754">
        <v>5</v>
      </c>
      <c r="V754">
        <v>3</v>
      </c>
      <c r="W754">
        <v>4</v>
      </c>
      <c r="X754">
        <v>2</v>
      </c>
      <c r="Y754">
        <v>3</v>
      </c>
      <c r="Z754">
        <v>4</v>
      </c>
      <c r="AB754">
        <v>5</v>
      </c>
      <c r="AD754">
        <v>1</v>
      </c>
      <c r="AE754">
        <v>5</v>
      </c>
      <c r="AF754">
        <v>9</v>
      </c>
      <c r="AG754">
        <v>2</v>
      </c>
      <c r="AH754">
        <v>3</v>
      </c>
      <c r="AI754">
        <v>4</v>
      </c>
      <c r="AJ754">
        <v>4</v>
      </c>
      <c r="AK754">
        <v>3</v>
      </c>
      <c r="AL754">
        <v>1</v>
      </c>
      <c r="AM754">
        <v>4</v>
      </c>
      <c r="AN754">
        <v>4</v>
      </c>
      <c r="AO754">
        <v>2</v>
      </c>
      <c r="AQ754">
        <v>3</v>
      </c>
      <c r="AR754">
        <v>3</v>
      </c>
      <c r="AT754">
        <v>1</v>
      </c>
      <c r="AV754">
        <v>2</v>
      </c>
      <c r="AW754">
        <v>9</v>
      </c>
      <c r="AX754">
        <v>11</v>
      </c>
      <c r="AY754">
        <v>9</v>
      </c>
      <c r="AZ754">
        <v>6</v>
      </c>
      <c r="BA754">
        <v>8</v>
      </c>
      <c r="BB754">
        <v>1</v>
      </c>
      <c r="BC754">
        <v>1</v>
      </c>
      <c r="BD754">
        <v>11</v>
      </c>
      <c r="BE754">
        <v>1</v>
      </c>
      <c r="BF754">
        <v>1</v>
      </c>
      <c r="BG754">
        <v>5</v>
      </c>
      <c r="BH754">
        <v>4</v>
      </c>
      <c r="BI754">
        <v>12</v>
      </c>
      <c r="BJ754">
        <v>12</v>
      </c>
      <c r="BK754">
        <v>2</v>
      </c>
      <c r="BL754">
        <v>5</v>
      </c>
      <c r="BM754">
        <v>3</v>
      </c>
      <c r="BN754">
        <v>3</v>
      </c>
      <c r="BO754">
        <v>10</v>
      </c>
      <c r="BX754">
        <v>1</v>
      </c>
      <c r="BY754">
        <v>7</v>
      </c>
      <c r="CF754">
        <v>12</v>
      </c>
      <c r="CH754">
        <f t="shared" si="77"/>
        <v>1</v>
      </c>
      <c r="CI754" s="1">
        <f t="shared" si="78"/>
        <v>3.1666666666666665</v>
      </c>
      <c r="CJ754">
        <f t="shared" si="79"/>
        <v>5</v>
      </c>
      <c r="CK754">
        <f t="shared" si="80"/>
        <v>1</v>
      </c>
      <c r="CL754" s="1">
        <f t="shared" si="81"/>
        <v>4.1666666666666661</v>
      </c>
      <c r="CM754" s="1">
        <f t="shared" si="82"/>
        <v>4.1666666666666661</v>
      </c>
      <c r="CO754" t="str">
        <f>IF(H754&gt;Tolerances!$C$5, "High Sat", "Low Sat")</f>
        <v>Low Sat</v>
      </c>
      <c r="CP754" t="str">
        <f>IF(CM754&lt;Tolerances!$D$5, "High EL", "Low EL")</f>
        <v>High EL</v>
      </c>
      <c r="CQ754" t="str">
        <f t="shared" si="83"/>
        <v>Hostage</v>
      </c>
      <c r="CR754" t="b">
        <f>IF(AND(CM754&lt;Tolerances!$D$9,'Respondent data Original'!H685&gt;Tolerances!$C$9),"Enthusiast",IF(AND(CM754&gt;Tolerances!$D$10,'Respondent data Original'!H685&lt;Tolerances!$C$10),"Agitator"))</f>
        <v>0</v>
      </c>
    </row>
    <row r="755" spans="1:96">
      <c r="A755">
        <v>812</v>
      </c>
      <c r="B755" t="s">
        <v>70</v>
      </c>
      <c r="C755">
        <v>2</v>
      </c>
      <c r="D755">
        <v>2</v>
      </c>
      <c r="E755">
        <v>11</v>
      </c>
      <c r="F755">
        <v>2</v>
      </c>
      <c r="G755">
        <v>3</v>
      </c>
      <c r="H755">
        <v>6</v>
      </c>
      <c r="J755">
        <v>6</v>
      </c>
      <c r="L755">
        <v>6</v>
      </c>
      <c r="N755">
        <v>6</v>
      </c>
      <c r="P755">
        <v>5</v>
      </c>
      <c r="Q755">
        <v>2</v>
      </c>
      <c r="R755">
        <v>4</v>
      </c>
      <c r="S755">
        <v>1</v>
      </c>
      <c r="T755">
        <v>4</v>
      </c>
      <c r="U755">
        <v>4</v>
      </c>
      <c r="V755">
        <v>2</v>
      </c>
      <c r="W755">
        <v>4</v>
      </c>
      <c r="X755">
        <v>1</v>
      </c>
      <c r="Y755">
        <v>1</v>
      </c>
      <c r="Z755">
        <v>4</v>
      </c>
      <c r="AA755">
        <v>2</v>
      </c>
      <c r="AB755">
        <v>3</v>
      </c>
      <c r="AC755">
        <v>4</v>
      </c>
      <c r="AD755">
        <v>4</v>
      </c>
      <c r="AE755">
        <v>3</v>
      </c>
      <c r="AF755">
        <v>11</v>
      </c>
      <c r="AG755">
        <v>2</v>
      </c>
      <c r="AH755">
        <v>3</v>
      </c>
      <c r="AI755">
        <v>4</v>
      </c>
      <c r="AJ755">
        <v>3</v>
      </c>
      <c r="AK755">
        <v>4</v>
      </c>
      <c r="AL755">
        <v>3</v>
      </c>
      <c r="AM755">
        <v>4</v>
      </c>
      <c r="AN755">
        <v>3</v>
      </c>
      <c r="AO755">
        <v>3</v>
      </c>
      <c r="AP755">
        <v>3</v>
      </c>
      <c r="AQ755">
        <v>3</v>
      </c>
      <c r="AR755">
        <v>3</v>
      </c>
      <c r="AS755">
        <v>3</v>
      </c>
      <c r="AT755">
        <v>3</v>
      </c>
      <c r="AU755">
        <v>3</v>
      </c>
      <c r="AV755">
        <v>1</v>
      </c>
      <c r="AW755">
        <v>8</v>
      </c>
      <c r="AX755">
        <v>6</v>
      </c>
      <c r="AY755">
        <v>6</v>
      </c>
      <c r="AZ755">
        <v>3</v>
      </c>
      <c r="BA755">
        <v>6</v>
      </c>
      <c r="BB755">
        <v>1</v>
      </c>
      <c r="BC755">
        <v>1</v>
      </c>
      <c r="BD755">
        <v>11</v>
      </c>
      <c r="BE755">
        <v>1</v>
      </c>
      <c r="BF755">
        <v>12</v>
      </c>
      <c r="BG755">
        <v>12</v>
      </c>
      <c r="BH755">
        <v>12</v>
      </c>
      <c r="BI755">
        <v>12</v>
      </c>
      <c r="BJ755">
        <v>12</v>
      </c>
      <c r="BK755">
        <v>1</v>
      </c>
      <c r="BL755">
        <v>3</v>
      </c>
      <c r="BM755">
        <v>3</v>
      </c>
      <c r="BN755">
        <v>1</v>
      </c>
      <c r="BO755">
        <v>4</v>
      </c>
      <c r="BX755">
        <v>2</v>
      </c>
      <c r="CF755">
        <v>17</v>
      </c>
      <c r="CH755">
        <f t="shared" si="77"/>
        <v>2</v>
      </c>
      <c r="CI755" s="1">
        <f t="shared" si="78"/>
        <v>2.3888888888888888</v>
      </c>
      <c r="CJ755">
        <f t="shared" si="79"/>
        <v>3</v>
      </c>
      <c r="CK755">
        <f t="shared" si="80"/>
        <v>3</v>
      </c>
      <c r="CL755" s="1">
        <f t="shared" si="81"/>
        <v>5.3888888888888893</v>
      </c>
      <c r="CM755" s="1">
        <f t="shared" si="82"/>
        <v>10.777777777777779</v>
      </c>
      <c r="CO755" t="str">
        <f>IF(H755&gt;Tolerances!$C$5, "High Sat", "Low Sat")</f>
        <v>Low Sat</v>
      </c>
      <c r="CP755" t="str">
        <f>IF(CM755&lt;Tolerances!$D$5, "High EL", "Low EL")</f>
        <v>High EL</v>
      </c>
      <c r="CQ755" t="str">
        <f t="shared" si="83"/>
        <v>Hostage</v>
      </c>
      <c r="CR755" t="b">
        <f>IF(AND(CM755&lt;Tolerances!$D$9,'Respondent data Original'!H696&gt;Tolerances!$C$9),"Enthusiast",IF(AND(CM755&gt;Tolerances!$D$10,'Respondent data Original'!H696&lt;Tolerances!$C$10),"Agitator"))</f>
        <v>0</v>
      </c>
    </row>
    <row r="756" spans="1:96">
      <c r="A756">
        <v>905</v>
      </c>
      <c r="B756" t="s">
        <v>70</v>
      </c>
      <c r="C756">
        <v>4</v>
      </c>
      <c r="D756">
        <v>1</v>
      </c>
      <c r="E756">
        <v>11</v>
      </c>
      <c r="F756">
        <v>1</v>
      </c>
      <c r="G756">
        <v>1</v>
      </c>
      <c r="H756">
        <v>9</v>
      </c>
      <c r="J756">
        <v>7</v>
      </c>
      <c r="L756">
        <v>7</v>
      </c>
      <c r="N756">
        <v>6</v>
      </c>
      <c r="P756">
        <v>5</v>
      </c>
      <c r="Q756">
        <v>1</v>
      </c>
      <c r="S756">
        <v>2</v>
      </c>
      <c r="T756">
        <v>3</v>
      </c>
      <c r="U756">
        <v>5</v>
      </c>
      <c r="V756">
        <v>2</v>
      </c>
      <c r="W756">
        <v>4</v>
      </c>
      <c r="X756">
        <v>1</v>
      </c>
      <c r="Y756">
        <v>2</v>
      </c>
      <c r="Z756">
        <v>3</v>
      </c>
      <c r="AA756">
        <v>2</v>
      </c>
      <c r="AB756">
        <v>2</v>
      </c>
      <c r="AC756">
        <v>3</v>
      </c>
      <c r="AD756">
        <v>3</v>
      </c>
      <c r="AE756">
        <v>4</v>
      </c>
      <c r="AF756">
        <v>7</v>
      </c>
      <c r="AG756">
        <v>2</v>
      </c>
      <c r="AI756">
        <v>2</v>
      </c>
      <c r="AJ756">
        <v>3</v>
      </c>
      <c r="AL756">
        <v>3</v>
      </c>
      <c r="AN756">
        <v>2</v>
      </c>
      <c r="AO756">
        <v>2</v>
      </c>
      <c r="AP756">
        <v>2</v>
      </c>
      <c r="AQ756">
        <v>2</v>
      </c>
      <c r="AR756">
        <v>2</v>
      </c>
      <c r="AS756">
        <v>2</v>
      </c>
      <c r="AT756">
        <v>3</v>
      </c>
      <c r="AU756">
        <v>2</v>
      </c>
      <c r="AV756">
        <v>1</v>
      </c>
      <c r="AW756">
        <v>2</v>
      </c>
      <c r="AX756">
        <v>8</v>
      </c>
      <c r="AY756">
        <v>8</v>
      </c>
      <c r="AZ756">
        <v>6</v>
      </c>
      <c r="BA756">
        <v>9</v>
      </c>
      <c r="BB756">
        <v>1</v>
      </c>
      <c r="BC756">
        <v>1</v>
      </c>
      <c r="BD756">
        <v>7</v>
      </c>
      <c r="BE756">
        <v>9</v>
      </c>
      <c r="BF756">
        <v>12</v>
      </c>
      <c r="BG756">
        <v>12</v>
      </c>
      <c r="BH756">
        <v>12</v>
      </c>
      <c r="BI756">
        <v>12</v>
      </c>
      <c r="BJ756">
        <v>12</v>
      </c>
      <c r="BK756">
        <v>1</v>
      </c>
      <c r="BL756">
        <v>5</v>
      </c>
      <c r="BM756">
        <v>4</v>
      </c>
      <c r="BN756">
        <v>3</v>
      </c>
      <c r="BO756">
        <v>10</v>
      </c>
      <c r="BX756">
        <v>1</v>
      </c>
      <c r="BY756">
        <v>6</v>
      </c>
      <c r="BZ756">
        <v>4</v>
      </c>
      <c r="CA756">
        <v>3</v>
      </c>
      <c r="CF756">
        <v>16</v>
      </c>
      <c r="CH756">
        <f t="shared" si="77"/>
        <v>1</v>
      </c>
      <c r="CI756" s="1">
        <f t="shared" si="78"/>
        <v>2.8333333333333335</v>
      </c>
      <c r="CJ756">
        <f t="shared" si="79"/>
        <v>5</v>
      </c>
      <c r="CK756">
        <f t="shared" si="80"/>
        <v>1</v>
      </c>
      <c r="CL756" s="1">
        <f t="shared" si="81"/>
        <v>3.8333333333333335</v>
      </c>
      <c r="CM756" s="1">
        <f t="shared" si="82"/>
        <v>3.8333333333333335</v>
      </c>
      <c r="CO756" t="str">
        <f>IF(H756&gt;Tolerances!$C$5, "High Sat", "Low Sat")</f>
        <v>High Sat</v>
      </c>
      <c r="CP756" t="str">
        <f>IF(CM756&lt;Tolerances!$D$5, "High EL", "Low EL")</f>
        <v>High EL</v>
      </c>
      <c r="CQ756" t="str">
        <f t="shared" si="83"/>
        <v>Loyalist</v>
      </c>
      <c r="CR756" t="str">
        <f>IF(AND(CM756&lt;Tolerances!$D$9,'Respondent data Original'!H699&gt;Tolerances!$C$9),"Enthusiast",IF(AND(CM756&gt;Tolerances!$D$10,'Respondent data Original'!H699&lt;Tolerances!$C$10),"Agitator"))</f>
        <v>Enthusiast</v>
      </c>
    </row>
    <row r="757" spans="1:96">
      <c r="A757">
        <v>827</v>
      </c>
      <c r="B757" t="s">
        <v>70</v>
      </c>
      <c r="C757">
        <v>4</v>
      </c>
      <c r="D757">
        <v>1</v>
      </c>
      <c r="E757">
        <v>11</v>
      </c>
      <c r="F757">
        <v>2</v>
      </c>
      <c r="G757">
        <v>4</v>
      </c>
      <c r="H757">
        <v>9</v>
      </c>
      <c r="J757">
        <v>9</v>
      </c>
      <c r="L757">
        <v>10</v>
      </c>
      <c r="N757">
        <v>10</v>
      </c>
      <c r="P757">
        <v>5</v>
      </c>
      <c r="Q757">
        <v>2</v>
      </c>
      <c r="R757">
        <v>3</v>
      </c>
      <c r="S757">
        <v>1</v>
      </c>
      <c r="T757">
        <v>2</v>
      </c>
      <c r="U757">
        <v>1</v>
      </c>
      <c r="V757">
        <v>2</v>
      </c>
      <c r="W757">
        <v>3</v>
      </c>
      <c r="X757">
        <v>1</v>
      </c>
      <c r="Y757">
        <v>2</v>
      </c>
      <c r="Z757">
        <v>5</v>
      </c>
      <c r="AA757">
        <v>2</v>
      </c>
      <c r="AB757">
        <v>2</v>
      </c>
      <c r="AC757">
        <v>2</v>
      </c>
      <c r="AD757">
        <v>3</v>
      </c>
      <c r="AE757">
        <v>2</v>
      </c>
      <c r="AF757">
        <v>6</v>
      </c>
      <c r="AG757">
        <v>2</v>
      </c>
      <c r="AH757">
        <v>2</v>
      </c>
      <c r="AI757">
        <v>2</v>
      </c>
      <c r="AJ757">
        <v>2</v>
      </c>
      <c r="AK757">
        <v>2</v>
      </c>
      <c r="AL757">
        <v>2</v>
      </c>
      <c r="AM757">
        <v>2</v>
      </c>
      <c r="AN757">
        <v>2</v>
      </c>
      <c r="AO757">
        <v>2</v>
      </c>
      <c r="AP757">
        <v>3</v>
      </c>
      <c r="AQ757">
        <v>1</v>
      </c>
      <c r="AR757">
        <v>1</v>
      </c>
      <c r="AS757">
        <v>2</v>
      </c>
      <c r="AT757">
        <v>2</v>
      </c>
      <c r="AU757">
        <v>2</v>
      </c>
      <c r="AV757">
        <v>1</v>
      </c>
      <c r="AW757">
        <v>8</v>
      </c>
      <c r="AX757">
        <v>10</v>
      </c>
      <c r="AY757">
        <v>7</v>
      </c>
      <c r="AZ757">
        <v>7</v>
      </c>
      <c r="BA757">
        <v>6</v>
      </c>
      <c r="BB757">
        <v>9</v>
      </c>
      <c r="BC757">
        <v>5</v>
      </c>
      <c r="BD757">
        <v>8</v>
      </c>
      <c r="BE757">
        <v>7</v>
      </c>
      <c r="BF757">
        <v>4</v>
      </c>
      <c r="BG757">
        <v>2</v>
      </c>
      <c r="BH757">
        <v>12</v>
      </c>
      <c r="BI757">
        <v>12</v>
      </c>
      <c r="BJ757">
        <v>12</v>
      </c>
      <c r="BK757">
        <v>1</v>
      </c>
      <c r="BL757">
        <v>4</v>
      </c>
      <c r="BM757">
        <v>4</v>
      </c>
      <c r="BN757">
        <v>4</v>
      </c>
      <c r="BO757">
        <v>7</v>
      </c>
      <c r="BP757">
        <v>4</v>
      </c>
      <c r="BQ757">
        <v>3</v>
      </c>
      <c r="BX757">
        <v>1</v>
      </c>
      <c r="BY757">
        <v>1</v>
      </c>
      <c r="CF757">
        <v>17</v>
      </c>
      <c r="CH757">
        <f t="shared" si="77"/>
        <v>1</v>
      </c>
      <c r="CI757" s="1">
        <f t="shared" si="78"/>
        <v>3.7222222222222223</v>
      </c>
      <c r="CJ757">
        <f t="shared" si="79"/>
        <v>4</v>
      </c>
      <c r="CK757">
        <f t="shared" si="80"/>
        <v>2</v>
      </c>
      <c r="CL757" s="1">
        <f t="shared" si="81"/>
        <v>5.7222222222222223</v>
      </c>
      <c r="CM757" s="1">
        <f t="shared" si="82"/>
        <v>5.7222222222222223</v>
      </c>
      <c r="CO757" t="str">
        <f>IF(H757&gt;Tolerances!$C$15, "High Sat", "Low Sat")</f>
        <v>High Sat</v>
      </c>
      <c r="CP757" t="str">
        <f>IF(CM757&lt;Tolerances!$D$15, "High EL", "Low EL")</f>
        <v>High EL</v>
      </c>
      <c r="CQ757" t="str">
        <f t="shared" si="83"/>
        <v>Loyalist</v>
      </c>
      <c r="CR757" t="b">
        <f>IF(AND(CM757&lt;Tolerances!$D$19,'Respondent data Original'!H704&gt;Tolerances!$C$19),"Enthusiast",IF(AND(CM757&gt;Tolerances!$D$20,'Respondent data Original'!H704&lt;Tolerances!$C$20),"Agitator"))</f>
        <v>0</v>
      </c>
    </row>
    <row r="758" spans="1:96">
      <c r="A758">
        <v>922</v>
      </c>
      <c r="B758" t="s">
        <v>70</v>
      </c>
      <c r="C758">
        <v>1</v>
      </c>
      <c r="D758">
        <v>2</v>
      </c>
      <c r="E758">
        <v>11</v>
      </c>
      <c r="F758">
        <v>1</v>
      </c>
      <c r="G758">
        <v>1</v>
      </c>
      <c r="H758">
        <v>10</v>
      </c>
      <c r="J758">
        <v>10</v>
      </c>
      <c r="L758">
        <v>10</v>
      </c>
      <c r="N758">
        <v>9</v>
      </c>
      <c r="P758">
        <v>6</v>
      </c>
      <c r="Q758">
        <v>3</v>
      </c>
      <c r="S758">
        <v>1</v>
      </c>
      <c r="U758">
        <v>2</v>
      </c>
      <c r="V758">
        <v>3</v>
      </c>
      <c r="W758">
        <v>3</v>
      </c>
      <c r="X758">
        <v>1</v>
      </c>
      <c r="Y758">
        <v>2</v>
      </c>
      <c r="Z758">
        <v>2</v>
      </c>
      <c r="AA758">
        <v>2</v>
      </c>
      <c r="AB758">
        <v>2</v>
      </c>
      <c r="AC758">
        <v>2</v>
      </c>
      <c r="AD758">
        <v>2</v>
      </c>
      <c r="AE758">
        <v>2</v>
      </c>
      <c r="AF758">
        <v>8</v>
      </c>
      <c r="AG758">
        <v>1</v>
      </c>
      <c r="AI758">
        <v>2</v>
      </c>
      <c r="AJ758">
        <v>2</v>
      </c>
      <c r="AK758">
        <v>2</v>
      </c>
      <c r="AL758">
        <v>2</v>
      </c>
      <c r="AM758">
        <v>2</v>
      </c>
      <c r="AN758">
        <v>2</v>
      </c>
      <c r="AO758">
        <v>2</v>
      </c>
      <c r="AP758">
        <v>1</v>
      </c>
      <c r="AQ758">
        <v>2</v>
      </c>
      <c r="AR758">
        <v>2</v>
      </c>
      <c r="AS758">
        <v>2</v>
      </c>
      <c r="AT758">
        <v>2</v>
      </c>
      <c r="AU758">
        <v>2</v>
      </c>
      <c r="AV758">
        <v>1</v>
      </c>
      <c r="AW758">
        <v>6</v>
      </c>
      <c r="AX758">
        <v>6</v>
      </c>
      <c r="AY758">
        <v>7</v>
      </c>
      <c r="AZ758">
        <v>6</v>
      </c>
      <c r="BA758">
        <v>6</v>
      </c>
      <c r="BB758">
        <v>1</v>
      </c>
      <c r="BC758">
        <v>1</v>
      </c>
      <c r="BD758">
        <v>11</v>
      </c>
      <c r="BE758">
        <v>1</v>
      </c>
      <c r="BF758">
        <v>8</v>
      </c>
      <c r="BG758">
        <v>9</v>
      </c>
      <c r="BH758">
        <v>9</v>
      </c>
      <c r="BI758">
        <v>12</v>
      </c>
      <c r="BJ758">
        <v>10</v>
      </c>
      <c r="BK758">
        <v>2</v>
      </c>
      <c r="BN758">
        <v>5</v>
      </c>
      <c r="BO758">
        <v>10</v>
      </c>
      <c r="BX758">
        <v>1</v>
      </c>
      <c r="BY758">
        <v>7</v>
      </c>
      <c r="BZ758">
        <v>2</v>
      </c>
      <c r="CA758">
        <v>6</v>
      </c>
      <c r="CF758">
        <v>16</v>
      </c>
      <c r="CH758">
        <f t="shared" si="77"/>
        <v>1</v>
      </c>
      <c r="CI758" s="1">
        <f t="shared" si="78"/>
        <v>2.5</v>
      </c>
      <c r="CJ758">
        <f t="shared" si="79"/>
        <v>0</v>
      </c>
      <c r="CK758">
        <f t="shared" si="80"/>
        <v>5</v>
      </c>
      <c r="CL758" s="1">
        <f t="shared" si="81"/>
        <v>7.5</v>
      </c>
      <c r="CM758" s="1">
        <f t="shared" si="82"/>
        <v>7.5</v>
      </c>
      <c r="CO758" t="str">
        <f>IF(H758&gt;Tolerances!$C$15, "High Sat", "Low Sat")</f>
        <v>High Sat</v>
      </c>
      <c r="CP758" t="str">
        <f>IF(CM758&lt;Tolerances!$D$15, "High EL", "Low EL")</f>
        <v>High EL</v>
      </c>
      <c r="CQ758" t="str">
        <f t="shared" si="83"/>
        <v>Loyalist</v>
      </c>
      <c r="CR758" t="b">
        <f>IF(AND(CM758&lt;Tolerances!$D$19,'Respondent data Original'!H714&gt;Tolerances!$C$19),"Enthusiast",IF(AND(CM758&gt;Tolerances!$D$20,'Respondent data Original'!H714&lt;Tolerances!$C$20),"Agitator"))</f>
        <v>0</v>
      </c>
    </row>
    <row r="759" spans="1:96">
      <c r="A759">
        <v>850</v>
      </c>
      <c r="B759" t="s">
        <v>70</v>
      </c>
      <c r="C759">
        <v>3</v>
      </c>
      <c r="D759">
        <v>2</v>
      </c>
      <c r="E759">
        <v>11</v>
      </c>
      <c r="F759">
        <v>2</v>
      </c>
      <c r="G759">
        <v>5</v>
      </c>
      <c r="H759">
        <v>6</v>
      </c>
      <c r="J759">
        <v>6</v>
      </c>
      <c r="L759">
        <v>6</v>
      </c>
      <c r="N759">
        <v>6</v>
      </c>
      <c r="P759">
        <v>5</v>
      </c>
      <c r="Q759">
        <v>3</v>
      </c>
      <c r="R759">
        <v>3</v>
      </c>
      <c r="S759">
        <v>3</v>
      </c>
      <c r="T759">
        <v>3</v>
      </c>
      <c r="U759">
        <v>3</v>
      </c>
      <c r="V759">
        <v>3</v>
      </c>
      <c r="W759">
        <v>3</v>
      </c>
      <c r="X759">
        <v>3</v>
      </c>
      <c r="Y759">
        <v>3</v>
      </c>
      <c r="Z759">
        <v>3</v>
      </c>
      <c r="AA759">
        <v>3</v>
      </c>
      <c r="AB759">
        <v>3</v>
      </c>
      <c r="AC759">
        <v>3</v>
      </c>
      <c r="AD759">
        <v>3</v>
      </c>
      <c r="AE759">
        <v>3</v>
      </c>
      <c r="AF759">
        <v>6</v>
      </c>
      <c r="AG759">
        <v>4</v>
      </c>
      <c r="AH759">
        <v>4</v>
      </c>
      <c r="AI759">
        <v>4</v>
      </c>
      <c r="AJ759">
        <v>4</v>
      </c>
      <c r="AK759">
        <v>4</v>
      </c>
      <c r="AL759">
        <v>4</v>
      </c>
      <c r="AM759">
        <v>4</v>
      </c>
      <c r="AN759">
        <v>4</v>
      </c>
      <c r="AO759">
        <v>4</v>
      </c>
      <c r="AP759">
        <v>4</v>
      </c>
      <c r="AQ759">
        <v>4</v>
      </c>
      <c r="AR759">
        <v>4</v>
      </c>
      <c r="AS759">
        <v>4</v>
      </c>
      <c r="AT759">
        <v>4</v>
      </c>
      <c r="AU759">
        <v>4</v>
      </c>
      <c r="AV759">
        <v>1</v>
      </c>
      <c r="AW759">
        <v>11</v>
      </c>
      <c r="AX759">
        <v>6</v>
      </c>
      <c r="AY759">
        <v>11</v>
      </c>
      <c r="AZ759">
        <v>6</v>
      </c>
      <c r="BA759">
        <v>6</v>
      </c>
      <c r="BB759">
        <v>9</v>
      </c>
      <c r="BC759">
        <v>6</v>
      </c>
      <c r="BD759">
        <v>11</v>
      </c>
      <c r="BE759">
        <v>6</v>
      </c>
      <c r="BF759">
        <v>12</v>
      </c>
      <c r="BG759">
        <v>12</v>
      </c>
      <c r="BH759">
        <v>12</v>
      </c>
      <c r="BI759">
        <v>12</v>
      </c>
      <c r="BJ759">
        <v>12</v>
      </c>
      <c r="BK759">
        <v>1</v>
      </c>
      <c r="BL759">
        <v>2</v>
      </c>
      <c r="BM759">
        <v>2</v>
      </c>
      <c r="BN759">
        <v>2</v>
      </c>
      <c r="BO759">
        <v>10</v>
      </c>
      <c r="BX759">
        <v>1</v>
      </c>
      <c r="BY759">
        <v>5</v>
      </c>
      <c r="CF759">
        <v>21</v>
      </c>
      <c r="CH759">
        <f t="shared" si="77"/>
        <v>1</v>
      </c>
      <c r="CI759" s="1">
        <f t="shared" si="78"/>
        <v>4</v>
      </c>
      <c r="CJ759">
        <f t="shared" si="79"/>
        <v>2</v>
      </c>
      <c r="CK759">
        <f t="shared" si="80"/>
        <v>4</v>
      </c>
      <c r="CL759" s="1">
        <f t="shared" si="81"/>
        <v>8</v>
      </c>
      <c r="CM759" s="1">
        <f t="shared" si="82"/>
        <v>8</v>
      </c>
      <c r="CO759" t="str">
        <f>IF(H759&gt;Tolerances!$C$15, "High Sat", "Low Sat")</f>
        <v>Low Sat</v>
      </c>
      <c r="CP759" t="str">
        <f>IF(CM759&lt;Tolerances!$D$15, "High EL", "Low EL")</f>
        <v>High EL</v>
      </c>
      <c r="CQ759" t="str">
        <f t="shared" si="83"/>
        <v>Hostage</v>
      </c>
      <c r="CR759" t="b">
        <f>IF(AND(CM759&lt;Tolerances!$D$19,'Respondent data Original'!H715&gt;Tolerances!$C$19),"Enthusiast",IF(AND(CM759&gt;Tolerances!$D$20,'Respondent data Original'!H715&lt;Tolerances!$C$20),"Agitator"))</f>
        <v>0</v>
      </c>
    </row>
    <row r="760" spans="1:96">
      <c r="A760">
        <v>856</v>
      </c>
      <c r="B760" t="s">
        <v>70</v>
      </c>
      <c r="C760">
        <v>3</v>
      </c>
      <c r="D760">
        <v>1</v>
      </c>
      <c r="E760">
        <v>11</v>
      </c>
      <c r="F760">
        <v>2</v>
      </c>
      <c r="G760">
        <v>5</v>
      </c>
      <c r="H760">
        <v>9</v>
      </c>
      <c r="J760">
        <v>9</v>
      </c>
      <c r="L760">
        <v>9</v>
      </c>
      <c r="N760">
        <v>9</v>
      </c>
      <c r="P760">
        <v>4</v>
      </c>
      <c r="Q760">
        <v>1</v>
      </c>
      <c r="R760">
        <v>1</v>
      </c>
      <c r="S760">
        <v>1</v>
      </c>
      <c r="T760">
        <v>1</v>
      </c>
      <c r="U760">
        <v>2</v>
      </c>
      <c r="V760">
        <v>1</v>
      </c>
      <c r="W760">
        <v>2</v>
      </c>
      <c r="X760">
        <v>2</v>
      </c>
      <c r="Y760">
        <v>2</v>
      </c>
      <c r="Z760">
        <v>2</v>
      </c>
      <c r="AA760">
        <v>1</v>
      </c>
      <c r="AB760">
        <v>2</v>
      </c>
      <c r="AC760">
        <v>2</v>
      </c>
      <c r="AD760">
        <v>1</v>
      </c>
      <c r="AE760">
        <v>2</v>
      </c>
      <c r="AF760">
        <v>9</v>
      </c>
      <c r="AG760">
        <v>2</v>
      </c>
      <c r="AH760">
        <v>1</v>
      </c>
      <c r="AI760">
        <v>1</v>
      </c>
      <c r="AJ760">
        <v>2</v>
      </c>
      <c r="AK760">
        <v>2</v>
      </c>
      <c r="AL760">
        <v>1</v>
      </c>
      <c r="AM760">
        <v>2</v>
      </c>
      <c r="AN760">
        <v>2</v>
      </c>
      <c r="AO760">
        <v>2</v>
      </c>
      <c r="AP760">
        <v>2</v>
      </c>
      <c r="AQ760">
        <v>1</v>
      </c>
      <c r="AR760">
        <v>1</v>
      </c>
      <c r="AS760">
        <v>1</v>
      </c>
      <c r="AT760">
        <v>2</v>
      </c>
      <c r="AU760">
        <v>1</v>
      </c>
      <c r="AV760">
        <v>1</v>
      </c>
      <c r="AW760">
        <v>4</v>
      </c>
      <c r="AX760">
        <v>8</v>
      </c>
      <c r="AY760">
        <v>8</v>
      </c>
      <c r="AZ760">
        <v>5</v>
      </c>
      <c r="BA760">
        <v>8</v>
      </c>
      <c r="BB760">
        <v>4</v>
      </c>
      <c r="BC760">
        <v>8</v>
      </c>
      <c r="BD760">
        <v>5</v>
      </c>
      <c r="BE760">
        <v>5</v>
      </c>
      <c r="BF760">
        <v>3</v>
      </c>
      <c r="BG760">
        <v>6</v>
      </c>
      <c r="BH760">
        <v>12</v>
      </c>
      <c r="BI760">
        <v>12</v>
      </c>
      <c r="BJ760">
        <v>4</v>
      </c>
      <c r="BK760">
        <v>3</v>
      </c>
      <c r="BL760">
        <v>4</v>
      </c>
      <c r="BM760">
        <v>3</v>
      </c>
      <c r="BN760">
        <v>4</v>
      </c>
      <c r="BO760">
        <v>5</v>
      </c>
      <c r="BX760">
        <v>2</v>
      </c>
      <c r="CF760">
        <v>16</v>
      </c>
      <c r="CH760">
        <f t="shared" si="77"/>
        <v>2</v>
      </c>
      <c r="CI760" s="1">
        <f t="shared" si="78"/>
        <v>3.0555555555555554</v>
      </c>
      <c r="CJ760">
        <f t="shared" si="79"/>
        <v>4</v>
      </c>
      <c r="CK760">
        <f t="shared" si="80"/>
        <v>2</v>
      </c>
      <c r="CL760" s="1">
        <f t="shared" si="81"/>
        <v>5.0555555555555554</v>
      </c>
      <c r="CM760" s="1">
        <f t="shared" si="82"/>
        <v>10.111111111111111</v>
      </c>
      <c r="CO760" t="str">
        <f>IF(H760&gt;Tolerances!$C$5, "High Sat", "Low Sat")</f>
        <v>High Sat</v>
      </c>
      <c r="CP760" t="str">
        <f>IF(CM760&lt;Tolerances!$D$5, "High EL", "Low EL")</f>
        <v>High EL</v>
      </c>
      <c r="CQ760" t="str">
        <f t="shared" si="83"/>
        <v>Loyalist</v>
      </c>
      <c r="CR760" t="b">
        <f>IF(AND(CM760&lt;Tolerances!$D$9,'Respondent data Original'!H716&gt;Tolerances!$C$9),"Enthusiast",IF(AND(CM760&gt;Tolerances!$D$10,'Respondent data Original'!H716&lt;Tolerances!$C$10),"Agitator"))</f>
        <v>0</v>
      </c>
    </row>
    <row r="761" spans="1:96">
      <c r="A761">
        <v>929</v>
      </c>
      <c r="B761" t="s">
        <v>70</v>
      </c>
      <c r="C761">
        <v>4</v>
      </c>
      <c r="D761">
        <v>1</v>
      </c>
      <c r="E761">
        <v>11</v>
      </c>
      <c r="F761">
        <v>1</v>
      </c>
      <c r="G761">
        <v>2</v>
      </c>
      <c r="H761">
        <v>10</v>
      </c>
      <c r="J761">
        <v>9</v>
      </c>
      <c r="L761">
        <v>9</v>
      </c>
      <c r="N761">
        <v>9</v>
      </c>
      <c r="P761">
        <v>4</v>
      </c>
      <c r="Q761">
        <v>1</v>
      </c>
      <c r="R761">
        <v>3</v>
      </c>
      <c r="S761">
        <v>1</v>
      </c>
      <c r="T761">
        <v>3</v>
      </c>
      <c r="U761">
        <v>3</v>
      </c>
      <c r="V761">
        <v>1</v>
      </c>
      <c r="W761">
        <v>3</v>
      </c>
      <c r="X761">
        <v>1</v>
      </c>
      <c r="Y761">
        <v>1</v>
      </c>
      <c r="Z761">
        <v>2</v>
      </c>
      <c r="AA761">
        <v>1</v>
      </c>
      <c r="AB761">
        <v>2</v>
      </c>
      <c r="AC761">
        <v>3</v>
      </c>
      <c r="AD761">
        <v>1</v>
      </c>
      <c r="AE761">
        <v>2</v>
      </c>
      <c r="AF761">
        <v>9</v>
      </c>
      <c r="AG761">
        <v>2</v>
      </c>
      <c r="AH761">
        <v>3</v>
      </c>
      <c r="AI761">
        <v>1</v>
      </c>
      <c r="AJ761">
        <v>3</v>
      </c>
      <c r="AK761">
        <v>3</v>
      </c>
      <c r="AL761">
        <v>3</v>
      </c>
      <c r="AM761">
        <v>3</v>
      </c>
      <c r="AN761">
        <v>1</v>
      </c>
      <c r="AO761">
        <v>1</v>
      </c>
      <c r="AP761">
        <v>1</v>
      </c>
      <c r="AQ761">
        <v>1</v>
      </c>
      <c r="AR761">
        <v>2</v>
      </c>
      <c r="AS761">
        <v>3</v>
      </c>
      <c r="AT761">
        <v>2</v>
      </c>
      <c r="AU761">
        <v>2</v>
      </c>
      <c r="AV761">
        <v>1</v>
      </c>
      <c r="AW761">
        <v>7</v>
      </c>
      <c r="AX761">
        <v>6</v>
      </c>
      <c r="AY761">
        <v>9</v>
      </c>
      <c r="AZ761">
        <v>10</v>
      </c>
      <c r="BA761">
        <v>6</v>
      </c>
      <c r="BB761">
        <v>3</v>
      </c>
      <c r="BC761">
        <v>1</v>
      </c>
      <c r="BD761">
        <v>10</v>
      </c>
      <c r="BE761">
        <v>1</v>
      </c>
      <c r="BF761">
        <v>12</v>
      </c>
      <c r="BG761">
        <v>2</v>
      </c>
      <c r="BH761">
        <v>12</v>
      </c>
      <c r="BI761">
        <v>12</v>
      </c>
      <c r="BJ761">
        <v>12</v>
      </c>
      <c r="BK761">
        <v>1</v>
      </c>
      <c r="BL761">
        <v>3</v>
      </c>
      <c r="BM761">
        <v>2</v>
      </c>
      <c r="BN761">
        <v>1</v>
      </c>
      <c r="BO761">
        <v>9</v>
      </c>
      <c r="BX761">
        <v>2</v>
      </c>
      <c r="CF761">
        <v>12</v>
      </c>
      <c r="CH761">
        <f t="shared" si="77"/>
        <v>2</v>
      </c>
      <c r="CI761" s="1">
        <f t="shared" si="78"/>
        <v>2.9444444444444446</v>
      </c>
      <c r="CJ761">
        <f t="shared" si="79"/>
        <v>3</v>
      </c>
      <c r="CK761">
        <f t="shared" si="80"/>
        <v>3</v>
      </c>
      <c r="CL761" s="1">
        <f t="shared" si="81"/>
        <v>5.9444444444444446</v>
      </c>
      <c r="CM761" s="1">
        <f t="shared" si="82"/>
        <v>11.888888888888889</v>
      </c>
      <c r="CO761" t="str">
        <f>IF(H761&gt;Tolerances!$C$5, "High Sat", "Low Sat")</f>
        <v>High Sat</v>
      </c>
      <c r="CP761" t="str">
        <f>IF(CM761&lt;Tolerances!$D$5, "High EL", "Low EL")</f>
        <v>Low EL</v>
      </c>
      <c r="CQ761" t="str">
        <f t="shared" si="83"/>
        <v>Mercenary</v>
      </c>
      <c r="CR761" t="b">
        <f>IF(AND(CM761&lt;Tolerances!$D$9,'Respondent data Original'!H719&gt;Tolerances!$C$9),"Enthusiast",IF(AND(CM761&gt;Tolerances!$D$10,'Respondent data Original'!H719&lt;Tolerances!$C$10),"Agitator"))</f>
        <v>0</v>
      </c>
    </row>
    <row r="762" spans="1:96">
      <c r="A762">
        <v>931</v>
      </c>
      <c r="B762" t="s">
        <v>70</v>
      </c>
      <c r="C762">
        <v>4</v>
      </c>
      <c r="D762">
        <v>2</v>
      </c>
      <c r="E762">
        <v>11</v>
      </c>
      <c r="F762">
        <v>1</v>
      </c>
      <c r="G762">
        <v>2</v>
      </c>
      <c r="H762">
        <v>11</v>
      </c>
      <c r="J762">
        <v>11</v>
      </c>
      <c r="L762">
        <v>11</v>
      </c>
      <c r="N762">
        <v>11</v>
      </c>
      <c r="P762">
        <v>6</v>
      </c>
      <c r="S762">
        <v>1</v>
      </c>
      <c r="T762">
        <v>5</v>
      </c>
      <c r="U762">
        <v>5</v>
      </c>
      <c r="V762">
        <v>1</v>
      </c>
      <c r="W762">
        <v>1</v>
      </c>
      <c r="X762">
        <v>1</v>
      </c>
      <c r="Y762">
        <v>2</v>
      </c>
      <c r="Z762">
        <v>1</v>
      </c>
      <c r="AA762">
        <v>1</v>
      </c>
      <c r="AB762">
        <v>2</v>
      </c>
      <c r="AC762">
        <v>2</v>
      </c>
      <c r="AD762">
        <v>1</v>
      </c>
      <c r="AE762">
        <v>2</v>
      </c>
      <c r="AF762">
        <v>1</v>
      </c>
      <c r="AI762">
        <v>1</v>
      </c>
      <c r="AJ762">
        <v>2</v>
      </c>
      <c r="AL762">
        <v>2</v>
      </c>
      <c r="AM762">
        <v>1</v>
      </c>
      <c r="AN762">
        <v>1</v>
      </c>
      <c r="AO762">
        <v>1</v>
      </c>
      <c r="AP762">
        <v>1</v>
      </c>
      <c r="AQ762">
        <v>1</v>
      </c>
      <c r="AR762">
        <v>1</v>
      </c>
      <c r="AS762">
        <v>1</v>
      </c>
      <c r="AT762">
        <v>1</v>
      </c>
      <c r="AU762">
        <v>1</v>
      </c>
      <c r="AV762">
        <v>1</v>
      </c>
      <c r="AW762">
        <v>3</v>
      </c>
      <c r="AX762">
        <v>6</v>
      </c>
      <c r="AY762">
        <v>9</v>
      </c>
      <c r="AZ762">
        <v>6</v>
      </c>
      <c r="BA762">
        <v>7</v>
      </c>
      <c r="BB762">
        <v>4</v>
      </c>
      <c r="BC762">
        <v>2</v>
      </c>
      <c r="BD762">
        <v>10</v>
      </c>
      <c r="BE762">
        <v>2</v>
      </c>
      <c r="BF762">
        <v>12</v>
      </c>
      <c r="BG762">
        <v>12</v>
      </c>
      <c r="BH762">
        <v>6</v>
      </c>
      <c r="BI762">
        <v>12</v>
      </c>
      <c r="BJ762">
        <v>12</v>
      </c>
      <c r="BK762">
        <v>1</v>
      </c>
      <c r="BN762">
        <v>5</v>
      </c>
      <c r="BO762">
        <v>10</v>
      </c>
      <c r="BX762">
        <v>1</v>
      </c>
      <c r="BY762">
        <v>8</v>
      </c>
      <c r="CF762">
        <v>13</v>
      </c>
      <c r="CH762">
        <f t="shared" si="77"/>
        <v>1</v>
      </c>
      <c r="CI762" s="1">
        <f t="shared" si="78"/>
        <v>2.7222222222222223</v>
      </c>
      <c r="CJ762">
        <f t="shared" si="79"/>
        <v>0</v>
      </c>
      <c r="CK762">
        <f t="shared" si="80"/>
        <v>5</v>
      </c>
      <c r="CL762" s="1">
        <f t="shared" si="81"/>
        <v>7.7222222222222223</v>
      </c>
      <c r="CM762" s="1">
        <f t="shared" si="82"/>
        <v>7.7222222222222223</v>
      </c>
      <c r="CO762" t="str">
        <f>IF(H762&gt;Tolerances!$C$15, "High Sat", "Low Sat")</f>
        <v>High Sat</v>
      </c>
      <c r="CP762" t="str">
        <f>IF(CM762&lt;Tolerances!$D$15, "High EL", "Low EL")</f>
        <v>High EL</v>
      </c>
      <c r="CQ762" t="str">
        <f t="shared" si="83"/>
        <v>Loyalist</v>
      </c>
      <c r="CR762" t="b">
        <f>IF(AND(CM762&lt;Tolerances!$D$19,'Respondent data Original'!H720&gt;Tolerances!$C$19),"Enthusiast",IF(AND(CM762&gt;Tolerances!$D$20,'Respondent data Original'!H720&lt;Tolerances!$C$20),"Agitator"))</f>
        <v>0</v>
      </c>
    </row>
    <row r="763" spans="1:96">
      <c r="A763">
        <v>893</v>
      </c>
      <c r="B763" t="s">
        <v>70</v>
      </c>
      <c r="C763">
        <v>4</v>
      </c>
      <c r="D763">
        <v>2</v>
      </c>
      <c r="E763">
        <v>11</v>
      </c>
      <c r="F763">
        <v>2</v>
      </c>
      <c r="G763">
        <v>3</v>
      </c>
      <c r="H763">
        <v>9</v>
      </c>
      <c r="J763">
        <v>10</v>
      </c>
      <c r="L763">
        <v>10</v>
      </c>
      <c r="N763">
        <v>9</v>
      </c>
      <c r="P763">
        <v>6</v>
      </c>
      <c r="Q763">
        <v>2</v>
      </c>
      <c r="R763">
        <v>3</v>
      </c>
      <c r="S763">
        <v>2</v>
      </c>
      <c r="T763">
        <v>5</v>
      </c>
      <c r="U763">
        <v>4</v>
      </c>
      <c r="V763">
        <v>2</v>
      </c>
      <c r="W763">
        <v>4</v>
      </c>
      <c r="X763">
        <v>2</v>
      </c>
      <c r="Y763">
        <v>3</v>
      </c>
      <c r="Z763">
        <v>4</v>
      </c>
      <c r="AA763">
        <v>2</v>
      </c>
      <c r="AB763">
        <v>3</v>
      </c>
      <c r="AC763">
        <v>4</v>
      </c>
      <c r="AD763">
        <v>3</v>
      </c>
      <c r="AE763">
        <v>4</v>
      </c>
      <c r="AF763">
        <v>8</v>
      </c>
      <c r="AG763">
        <v>2</v>
      </c>
      <c r="AH763">
        <v>2</v>
      </c>
      <c r="AI763">
        <v>2</v>
      </c>
      <c r="AJ763">
        <v>2</v>
      </c>
      <c r="AK763">
        <v>3</v>
      </c>
      <c r="AL763">
        <v>2</v>
      </c>
      <c r="AM763">
        <v>2</v>
      </c>
      <c r="AN763">
        <v>2</v>
      </c>
      <c r="AO763">
        <v>2</v>
      </c>
      <c r="AP763">
        <v>3</v>
      </c>
      <c r="AQ763">
        <v>2</v>
      </c>
      <c r="AR763">
        <v>2</v>
      </c>
      <c r="AS763">
        <v>3</v>
      </c>
      <c r="AT763">
        <v>2</v>
      </c>
      <c r="AU763">
        <v>3</v>
      </c>
      <c r="AV763">
        <v>1</v>
      </c>
      <c r="AW763">
        <v>8</v>
      </c>
      <c r="AX763">
        <v>9</v>
      </c>
      <c r="AY763">
        <v>4</v>
      </c>
      <c r="AZ763">
        <v>6</v>
      </c>
      <c r="BA763">
        <v>6</v>
      </c>
      <c r="BB763">
        <v>3</v>
      </c>
      <c r="BC763">
        <v>2</v>
      </c>
      <c r="BD763">
        <v>9</v>
      </c>
      <c r="BE763">
        <v>1</v>
      </c>
      <c r="BF763">
        <v>12</v>
      </c>
      <c r="BG763">
        <v>1</v>
      </c>
      <c r="BH763">
        <v>12</v>
      </c>
      <c r="BI763">
        <v>12</v>
      </c>
      <c r="BJ763">
        <v>12</v>
      </c>
      <c r="BK763">
        <v>1</v>
      </c>
      <c r="BL763">
        <v>5</v>
      </c>
      <c r="BM763">
        <v>4</v>
      </c>
      <c r="BN763">
        <v>3</v>
      </c>
      <c r="BO763">
        <v>10</v>
      </c>
      <c r="BX763">
        <v>1</v>
      </c>
      <c r="BY763">
        <v>5</v>
      </c>
      <c r="CF763">
        <v>14</v>
      </c>
      <c r="CH763">
        <f t="shared" si="77"/>
        <v>1</v>
      </c>
      <c r="CI763" s="1">
        <f t="shared" si="78"/>
        <v>2.6666666666666665</v>
      </c>
      <c r="CJ763">
        <f t="shared" si="79"/>
        <v>5</v>
      </c>
      <c r="CK763">
        <f t="shared" si="80"/>
        <v>1</v>
      </c>
      <c r="CL763" s="1">
        <f t="shared" si="81"/>
        <v>3.6666666666666665</v>
      </c>
      <c r="CM763" s="1">
        <f t="shared" si="82"/>
        <v>3.6666666666666665</v>
      </c>
      <c r="CO763" t="str">
        <f>IF(H763&gt;Tolerances!$C$15, "High Sat", "Low Sat")</f>
        <v>High Sat</v>
      </c>
      <c r="CP763" t="str">
        <f>IF(CM763&lt;Tolerances!$D$15, "High EL", "Low EL")</f>
        <v>High EL</v>
      </c>
      <c r="CQ763" t="str">
        <f t="shared" si="83"/>
        <v>Loyalist</v>
      </c>
      <c r="CR763" t="b">
        <f>IF(AND(CM763&lt;Tolerances!$D$19,'Respondent data Original'!H724&gt;Tolerances!$C$19),"Enthusiast",IF(AND(CM763&gt;Tolerances!$D$20,'Respondent data Original'!H724&lt;Tolerances!$C$20),"Agitator"))</f>
        <v>0</v>
      </c>
    </row>
    <row r="764" spans="1:96">
      <c r="A764">
        <v>945</v>
      </c>
      <c r="B764" t="s">
        <v>70</v>
      </c>
      <c r="C764">
        <v>4</v>
      </c>
      <c r="D764">
        <v>1</v>
      </c>
      <c r="E764">
        <v>11</v>
      </c>
      <c r="F764">
        <v>1</v>
      </c>
      <c r="G764">
        <v>1</v>
      </c>
      <c r="H764">
        <v>6</v>
      </c>
      <c r="J764">
        <v>6</v>
      </c>
      <c r="L764">
        <v>6</v>
      </c>
      <c r="N764">
        <v>6</v>
      </c>
      <c r="P764">
        <v>6</v>
      </c>
      <c r="Q764">
        <v>1</v>
      </c>
      <c r="S764">
        <v>1</v>
      </c>
      <c r="T764">
        <v>1</v>
      </c>
      <c r="U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3</v>
      </c>
      <c r="AD764">
        <v>4</v>
      </c>
      <c r="AE764">
        <v>3</v>
      </c>
      <c r="AF764">
        <v>1</v>
      </c>
      <c r="AG764">
        <v>4</v>
      </c>
      <c r="AI764">
        <v>3</v>
      </c>
      <c r="AJ764">
        <v>2</v>
      </c>
      <c r="AK764">
        <v>3</v>
      </c>
      <c r="AM764">
        <v>3</v>
      </c>
      <c r="AN764">
        <v>2</v>
      </c>
      <c r="AO764">
        <v>3</v>
      </c>
      <c r="AP764">
        <v>3</v>
      </c>
      <c r="AQ764">
        <v>2</v>
      </c>
      <c r="AR764">
        <v>4</v>
      </c>
      <c r="AS764">
        <v>3</v>
      </c>
      <c r="AU764">
        <v>4</v>
      </c>
      <c r="AV764">
        <v>1</v>
      </c>
      <c r="AW764">
        <v>7</v>
      </c>
      <c r="AX764">
        <v>11</v>
      </c>
      <c r="AY764">
        <v>9</v>
      </c>
      <c r="AZ764">
        <v>10</v>
      </c>
      <c r="BA764">
        <v>10</v>
      </c>
      <c r="BB764">
        <v>10</v>
      </c>
      <c r="BC764">
        <v>6</v>
      </c>
      <c r="BD764">
        <v>11</v>
      </c>
      <c r="BE764">
        <v>1</v>
      </c>
      <c r="BF764">
        <v>12</v>
      </c>
      <c r="BG764">
        <v>12</v>
      </c>
      <c r="BH764">
        <v>12</v>
      </c>
      <c r="BI764">
        <v>12</v>
      </c>
      <c r="BJ764">
        <v>12</v>
      </c>
      <c r="BK764">
        <v>1</v>
      </c>
      <c r="BM764">
        <v>5</v>
      </c>
      <c r="BN764">
        <v>3</v>
      </c>
      <c r="BO764">
        <v>5</v>
      </c>
      <c r="BP764">
        <v>7</v>
      </c>
      <c r="BQ764">
        <v>3</v>
      </c>
      <c r="BR764">
        <v>4</v>
      </c>
      <c r="BS764">
        <v>9</v>
      </c>
      <c r="BX764">
        <v>1</v>
      </c>
      <c r="BY764">
        <v>2</v>
      </c>
      <c r="BZ764">
        <v>3</v>
      </c>
      <c r="CA764">
        <v>5</v>
      </c>
      <c r="CF764">
        <v>11</v>
      </c>
      <c r="CH764">
        <f t="shared" si="77"/>
        <v>1</v>
      </c>
      <c r="CI764" s="1">
        <f t="shared" si="78"/>
        <v>4.166666666666667</v>
      </c>
      <c r="CJ764">
        <f t="shared" si="79"/>
        <v>0</v>
      </c>
      <c r="CK764">
        <f t="shared" si="80"/>
        <v>5</v>
      </c>
      <c r="CL764" s="1">
        <f t="shared" si="81"/>
        <v>9.1666666666666679</v>
      </c>
      <c r="CM764" s="1">
        <f t="shared" si="82"/>
        <v>9.1666666666666679</v>
      </c>
      <c r="CO764" t="str">
        <f>IF(H764&gt;Tolerances!$C$5, "High Sat", "Low Sat")</f>
        <v>Low Sat</v>
      </c>
      <c r="CP764" t="str">
        <f>IF(CM764&lt;Tolerances!$D$5, "High EL", "Low EL")</f>
        <v>High EL</v>
      </c>
      <c r="CQ764" t="str">
        <f t="shared" si="83"/>
        <v>Hostage</v>
      </c>
      <c r="CR764" t="b">
        <f>IF(AND(CM764&lt;Tolerances!$D$9,'Respondent data Original'!H728&gt;Tolerances!$C$9),"Enthusiast",IF(AND(CM764&gt;Tolerances!$D$10,'Respondent data Original'!H728&lt;Tolerances!$C$10),"Agitator"))</f>
        <v>0</v>
      </c>
    </row>
    <row r="765" spans="1:96">
      <c r="A765">
        <v>956</v>
      </c>
      <c r="B765" t="s">
        <v>70</v>
      </c>
      <c r="C765">
        <v>4</v>
      </c>
      <c r="D765">
        <v>2</v>
      </c>
      <c r="E765">
        <v>11</v>
      </c>
      <c r="F765">
        <v>1</v>
      </c>
      <c r="G765">
        <v>1</v>
      </c>
      <c r="H765">
        <v>9</v>
      </c>
      <c r="J765">
        <v>9</v>
      </c>
      <c r="L765">
        <v>9</v>
      </c>
      <c r="N765">
        <v>9</v>
      </c>
      <c r="P765">
        <v>4</v>
      </c>
      <c r="Q765">
        <v>1</v>
      </c>
      <c r="S765">
        <v>2</v>
      </c>
      <c r="U765">
        <v>2</v>
      </c>
      <c r="V765">
        <v>2</v>
      </c>
      <c r="W765">
        <v>2</v>
      </c>
      <c r="X765">
        <v>2</v>
      </c>
      <c r="Y765">
        <v>2</v>
      </c>
      <c r="Z765">
        <v>3</v>
      </c>
      <c r="AA765">
        <v>2</v>
      </c>
      <c r="AB765">
        <v>3</v>
      </c>
      <c r="AC765">
        <v>4</v>
      </c>
      <c r="AD765">
        <v>3</v>
      </c>
      <c r="AE765">
        <v>3</v>
      </c>
      <c r="AF765">
        <v>5</v>
      </c>
      <c r="AG765">
        <v>3</v>
      </c>
      <c r="AI765">
        <v>2</v>
      </c>
      <c r="AJ765">
        <v>3</v>
      </c>
      <c r="AK765">
        <v>2</v>
      </c>
      <c r="AL765">
        <v>2</v>
      </c>
      <c r="AM765">
        <v>3</v>
      </c>
      <c r="AN765">
        <v>1</v>
      </c>
      <c r="AO765">
        <v>2</v>
      </c>
      <c r="AP765">
        <v>3</v>
      </c>
      <c r="AQ765">
        <v>2</v>
      </c>
      <c r="AR765">
        <v>3</v>
      </c>
      <c r="AS765">
        <v>3</v>
      </c>
      <c r="AT765">
        <v>3</v>
      </c>
      <c r="AU765">
        <v>2</v>
      </c>
      <c r="AV765">
        <v>1</v>
      </c>
      <c r="AW765">
        <v>8</v>
      </c>
      <c r="AX765">
        <v>8</v>
      </c>
      <c r="AY765">
        <v>7</v>
      </c>
      <c r="AZ765">
        <v>8</v>
      </c>
      <c r="BA765">
        <v>7</v>
      </c>
      <c r="BB765">
        <v>5</v>
      </c>
      <c r="BC765">
        <v>3</v>
      </c>
      <c r="BD765">
        <v>11</v>
      </c>
      <c r="BE765">
        <v>5</v>
      </c>
      <c r="BF765">
        <v>12</v>
      </c>
      <c r="BG765">
        <v>12</v>
      </c>
      <c r="BH765">
        <v>12</v>
      </c>
      <c r="BI765">
        <v>12</v>
      </c>
      <c r="BJ765">
        <v>12</v>
      </c>
      <c r="BK765">
        <v>1</v>
      </c>
      <c r="BL765">
        <v>4</v>
      </c>
      <c r="BM765">
        <v>3</v>
      </c>
      <c r="BN765">
        <v>3</v>
      </c>
      <c r="BO765">
        <v>5</v>
      </c>
      <c r="BP765">
        <v>9</v>
      </c>
      <c r="BX765">
        <v>1</v>
      </c>
      <c r="BY765">
        <v>5</v>
      </c>
      <c r="BZ765">
        <v>6</v>
      </c>
      <c r="CF765">
        <v>16</v>
      </c>
      <c r="CH765">
        <f t="shared" si="77"/>
        <v>1</v>
      </c>
      <c r="CI765" s="1">
        <f t="shared" si="78"/>
        <v>3.4444444444444446</v>
      </c>
      <c r="CJ765">
        <f t="shared" si="79"/>
        <v>4</v>
      </c>
      <c r="CK765">
        <f t="shared" si="80"/>
        <v>2</v>
      </c>
      <c r="CL765" s="1">
        <f t="shared" si="81"/>
        <v>5.4444444444444446</v>
      </c>
      <c r="CM765" s="1">
        <f t="shared" si="82"/>
        <v>5.4444444444444446</v>
      </c>
      <c r="CO765" t="str">
        <f>IF(H765&gt;Tolerances!$C$15, "High Sat", "Low Sat")</f>
        <v>High Sat</v>
      </c>
      <c r="CP765" t="str">
        <f>IF(CM765&lt;Tolerances!$D$15, "High EL", "Low EL")</f>
        <v>High EL</v>
      </c>
      <c r="CQ765" t="str">
        <f t="shared" si="83"/>
        <v>Loyalist</v>
      </c>
      <c r="CR765" t="b">
        <f>IF(AND(CM765&lt;Tolerances!$D$19,'Respondent data Original'!H737&gt;Tolerances!$C$19),"Enthusiast",IF(AND(CM765&gt;Tolerances!$D$20,'Respondent data Original'!H737&lt;Tolerances!$C$20),"Agitator"))</f>
        <v>0</v>
      </c>
    </row>
    <row r="766" spans="1:96">
      <c r="A766">
        <v>921</v>
      </c>
      <c r="B766" t="s">
        <v>70</v>
      </c>
      <c r="C766">
        <v>2</v>
      </c>
      <c r="D766">
        <v>2</v>
      </c>
      <c r="E766">
        <v>11</v>
      </c>
      <c r="F766">
        <v>2</v>
      </c>
      <c r="G766">
        <v>4</v>
      </c>
      <c r="H766">
        <v>7</v>
      </c>
      <c r="J766">
        <v>7</v>
      </c>
      <c r="L766">
        <v>7</v>
      </c>
      <c r="N766">
        <v>7</v>
      </c>
      <c r="P766">
        <v>4</v>
      </c>
      <c r="Q766">
        <v>3</v>
      </c>
      <c r="R766">
        <v>3</v>
      </c>
      <c r="S766">
        <v>3</v>
      </c>
      <c r="T766">
        <v>3</v>
      </c>
      <c r="U766">
        <v>3</v>
      </c>
      <c r="V766">
        <v>3</v>
      </c>
      <c r="W766">
        <v>3</v>
      </c>
      <c r="X766">
        <v>3</v>
      </c>
      <c r="Y766">
        <v>3</v>
      </c>
      <c r="Z766">
        <v>3</v>
      </c>
      <c r="AA766">
        <v>3</v>
      </c>
      <c r="AB766">
        <v>3</v>
      </c>
      <c r="AC766">
        <v>3</v>
      </c>
      <c r="AD766">
        <v>3</v>
      </c>
      <c r="AE766">
        <v>3</v>
      </c>
      <c r="AF766">
        <v>8</v>
      </c>
      <c r="AG766">
        <v>3</v>
      </c>
      <c r="AH766">
        <v>3</v>
      </c>
      <c r="AI766">
        <v>4</v>
      </c>
      <c r="AJ766">
        <v>3</v>
      </c>
      <c r="AK766">
        <v>3</v>
      </c>
      <c r="AL766">
        <v>3</v>
      </c>
      <c r="AM766">
        <v>3</v>
      </c>
      <c r="AN766">
        <v>3</v>
      </c>
      <c r="AO766">
        <v>3</v>
      </c>
      <c r="AP766">
        <v>3</v>
      </c>
      <c r="AQ766">
        <v>3</v>
      </c>
      <c r="AR766">
        <v>3</v>
      </c>
      <c r="AS766">
        <v>3</v>
      </c>
      <c r="AT766">
        <v>3</v>
      </c>
      <c r="AU766">
        <v>3</v>
      </c>
      <c r="AV766">
        <v>2</v>
      </c>
      <c r="AW766">
        <v>4</v>
      </c>
      <c r="AX766">
        <v>9</v>
      </c>
      <c r="AY766">
        <v>7</v>
      </c>
      <c r="AZ766">
        <v>9</v>
      </c>
      <c r="BA766">
        <v>8</v>
      </c>
      <c r="BB766">
        <v>9</v>
      </c>
      <c r="BC766">
        <v>4</v>
      </c>
      <c r="BD766">
        <v>9</v>
      </c>
      <c r="BE766">
        <v>4</v>
      </c>
      <c r="BF766">
        <v>12</v>
      </c>
      <c r="BG766">
        <v>12</v>
      </c>
      <c r="BH766">
        <v>12</v>
      </c>
      <c r="BI766">
        <v>12</v>
      </c>
      <c r="BJ766">
        <v>12</v>
      </c>
      <c r="BK766">
        <v>1</v>
      </c>
      <c r="BL766">
        <v>2</v>
      </c>
      <c r="BM766">
        <v>1</v>
      </c>
      <c r="BO766">
        <v>1</v>
      </c>
      <c r="BP766">
        <v>4</v>
      </c>
      <c r="BX766">
        <v>2</v>
      </c>
      <c r="CF766">
        <v>17</v>
      </c>
      <c r="CH766">
        <f t="shared" si="77"/>
        <v>2</v>
      </c>
      <c r="CI766" s="1">
        <f t="shared" si="78"/>
        <v>3.5</v>
      </c>
      <c r="CJ766">
        <f t="shared" si="79"/>
        <v>2</v>
      </c>
      <c r="CK766">
        <f t="shared" si="80"/>
        <v>4</v>
      </c>
      <c r="CL766" s="1">
        <f t="shared" si="81"/>
        <v>7.5</v>
      </c>
      <c r="CM766" s="1">
        <f t="shared" si="82"/>
        <v>15</v>
      </c>
      <c r="CO766" t="str">
        <f>IF(H766&gt;Tolerances!$C$5, "High Sat", "Low Sat")</f>
        <v>Low Sat</v>
      </c>
      <c r="CP766" t="str">
        <f>IF(CM766&lt;Tolerances!$D$5, "High EL", "Low EL")</f>
        <v>Low EL</v>
      </c>
      <c r="CQ766" t="str">
        <f t="shared" si="83"/>
        <v>Defector</v>
      </c>
      <c r="CR766" t="b">
        <f>IF(AND(CM766&lt;Tolerances!$D$9,'Respondent data Original'!H740&gt;Tolerances!$C$9),"Enthusiast",IF(AND(CM766&gt;Tolerances!$D$10,'Respondent data Original'!H740&lt;Tolerances!$C$10),"Agitator"))</f>
        <v>0</v>
      </c>
    </row>
    <row r="767" spans="1:96">
      <c r="A767">
        <v>963</v>
      </c>
      <c r="B767" t="s">
        <v>70</v>
      </c>
      <c r="C767">
        <v>5</v>
      </c>
      <c r="D767">
        <v>1</v>
      </c>
      <c r="E767">
        <v>11</v>
      </c>
      <c r="F767">
        <v>1</v>
      </c>
      <c r="G767">
        <v>1</v>
      </c>
      <c r="H767">
        <v>10</v>
      </c>
      <c r="J767">
        <v>10</v>
      </c>
      <c r="L767">
        <v>9</v>
      </c>
      <c r="N767">
        <v>6</v>
      </c>
      <c r="P767">
        <v>5</v>
      </c>
      <c r="Q767">
        <v>2</v>
      </c>
      <c r="S767">
        <v>1</v>
      </c>
      <c r="T767">
        <v>5</v>
      </c>
      <c r="U767">
        <v>4</v>
      </c>
      <c r="V767">
        <v>2</v>
      </c>
      <c r="W767">
        <v>4</v>
      </c>
      <c r="X767">
        <v>2</v>
      </c>
      <c r="Y767">
        <v>2</v>
      </c>
      <c r="Z767">
        <v>2</v>
      </c>
      <c r="AA767">
        <v>2</v>
      </c>
      <c r="AB767">
        <v>3</v>
      </c>
      <c r="AC767">
        <v>4</v>
      </c>
      <c r="AD767">
        <v>3</v>
      </c>
      <c r="AE767">
        <v>4</v>
      </c>
      <c r="AF767">
        <v>1</v>
      </c>
      <c r="AG767">
        <v>4</v>
      </c>
      <c r="AI767">
        <v>2</v>
      </c>
      <c r="AK767">
        <v>4</v>
      </c>
      <c r="AL767">
        <v>3</v>
      </c>
      <c r="AM767">
        <v>5</v>
      </c>
      <c r="AN767">
        <v>2</v>
      </c>
      <c r="AO767">
        <v>2</v>
      </c>
      <c r="AP767">
        <v>2</v>
      </c>
      <c r="AQ767">
        <v>2</v>
      </c>
      <c r="AR767">
        <v>4</v>
      </c>
      <c r="AS767">
        <v>4</v>
      </c>
      <c r="AU767">
        <v>3</v>
      </c>
      <c r="AV767">
        <v>1</v>
      </c>
      <c r="AW767">
        <v>6</v>
      </c>
      <c r="AX767">
        <v>7</v>
      </c>
      <c r="AY767">
        <v>6</v>
      </c>
      <c r="AZ767">
        <v>6</v>
      </c>
      <c r="BA767">
        <v>7</v>
      </c>
      <c r="BB767">
        <v>5</v>
      </c>
      <c r="BC767">
        <v>1</v>
      </c>
      <c r="BD767">
        <v>10</v>
      </c>
      <c r="BE767">
        <v>1</v>
      </c>
      <c r="BF767">
        <v>4</v>
      </c>
      <c r="BG767">
        <v>12</v>
      </c>
      <c r="BH767">
        <v>4</v>
      </c>
      <c r="BI767">
        <v>2</v>
      </c>
      <c r="BJ767">
        <v>3</v>
      </c>
      <c r="BK767">
        <v>4</v>
      </c>
      <c r="BL767">
        <v>4</v>
      </c>
      <c r="BM767">
        <v>4</v>
      </c>
      <c r="BN767">
        <v>3</v>
      </c>
      <c r="BO767">
        <v>9</v>
      </c>
      <c r="BX767">
        <v>1</v>
      </c>
      <c r="BY767">
        <v>8</v>
      </c>
      <c r="CF767">
        <v>17</v>
      </c>
      <c r="CH767">
        <f t="shared" si="77"/>
        <v>1</v>
      </c>
      <c r="CI767" s="1">
        <f t="shared" si="78"/>
        <v>2.7222222222222223</v>
      </c>
      <c r="CJ767">
        <f t="shared" si="79"/>
        <v>4</v>
      </c>
      <c r="CK767">
        <f t="shared" si="80"/>
        <v>2</v>
      </c>
      <c r="CL767" s="1">
        <f t="shared" si="81"/>
        <v>4.7222222222222223</v>
      </c>
      <c r="CM767" s="1">
        <f t="shared" si="82"/>
        <v>4.7222222222222223</v>
      </c>
      <c r="CO767" t="str">
        <f>IF(H767&gt;Tolerances!$C$5, "High Sat", "Low Sat")</f>
        <v>High Sat</v>
      </c>
      <c r="CP767" t="str">
        <f>IF(CM767&lt;Tolerances!$D$5, "High EL", "Low EL")</f>
        <v>High EL</v>
      </c>
      <c r="CQ767" t="str">
        <f t="shared" si="83"/>
        <v>Loyalist</v>
      </c>
      <c r="CR767" t="b">
        <f>IF(AND(CM767&lt;Tolerances!$D$9,'Respondent data Original'!H743&gt;Tolerances!$C$9),"Enthusiast",IF(AND(CM767&gt;Tolerances!$D$10,'Respondent data Original'!H743&lt;Tolerances!$C$10),"Agitator"))</f>
        <v>0</v>
      </c>
    </row>
    <row r="768" spans="1:96">
      <c r="A768">
        <v>925</v>
      </c>
      <c r="B768" t="s">
        <v>70</v>
      </c>
      <c r="C768">
        <v>3</v>
      </c>
      <c r="D768">
        <v>2</v>
      </c>
      <c r="E768">
        <v>11</v>
      </c>
      <c r="F768">
        <v>2</v>
      </c>
      <c r="G768">
        <v>3</v>
      </c>
      <c r="H768">
        <v>11</v>
      </c>
      <c r="J768">
        <v>11</v>
      </c>
      <c r="L768">
        <v>9</v>
      </c>
      <c r="O768">
        <v>1</v>
      </c>
      <c r="P768">
        <v>4</v>
      </c>
      <c r="Q768">
        <v>1</v>
      </c>
      <c r="R768">
        <v>3</v>
      </c>
      <c r="S768">
        <v>1</v>
      </c>
      <c r="T768">
        <v>1</v>
      </c>
      <c r="U768">
        <v>1</v>
      </c>
      <c r="V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3</v>
      </c>
      <c r="AD768">
        <v>2</v>
      </c>
      <c r="AE768">
        <v>1</v>
      </c>
      <c r="AF768">
        <v>7</v>
      </c>
      <c r="AG768">
        <v>1</v>
      </c>
      <c r="AI768">
        <v>3</v>
      </c>
      <c r="AJ768">
        <v>1</v>
      </c>
      <c r="AK768">
        <v>1</v>
      </c>
      <c r="AL768">
        <v>1</v>
      </c>
      <c r="AN768">
        <v>1</v>
      </c>
      <c r="AO768">
        <v>1</v>
      </c>
      <c r="AP768">
        <v>1</v>
      </c>
      <c r="AQ768">
        <v>1</v>
      </c>
      <c r="AR768">
        <v>1</v>
      </c>
      <c r="AS768">
        <v>3</v>
      </c>
      <c r="AT768">
        <v>2</v>
      </c>
      <c r="AU768">
        <v>1</v>
      </c>
      <c r="AV768">
        <v>1</v>
      </c>
      <c r="AW768">
        <v>8</v>
      </c>
      <c r="AX768">
        <v>9</v>
      </c>
      <c r="AY768">
        <v>9</v>
      </c>
      <c r="AZ768">
        <v>6</v>
      </c>
      <c r="BA768">
        <v>3</v>
      </c>
      <c r="BB768">
        <v>6</v>
      </c>
      <c r="BC768">
        <v>7</v>
      </c>
      <c r="BD768">
        <v>9</v>
      </c>
      <c r="BE768">
        <v>1</v>
      </c>
      <c r="BF768">
        <v>12</v>
      </c>
      <c r="BG768">
        <v>12</v>
      </c>
      <c r="BH768">
        <v>12</v>
      </c>
      <c r="BI768">
        <v>12</v>
      </c>
      <c r="BJ768">
        <v>12</v>
      </c>
      <c r="BK768">
        <v>1</v>
      </c>
      <c r="BM768">
        <v>5</v>
      </c>
      <c r="BN768">
        <v>4</v>
      </c>
      <c r="BO768">
        <v>10</v>
      </c>
      <c r="BX768">
        <v>1</v>
      </c>
      <c r="BY768">
        <v>6</v>
      </c>
      <c r="CF768">
        <v>17</v>
      </c>
      <c r="CH768">
        <f t="shared" si="77"/>
        <v>1</v>
      </c>
      <c r="CI768" s="1">
        <f t="shared" si="78"/>
        <v>3.2222222222222223</v>
      </c>
      <c r="CJ768">
        <f t="shared" si="79"/>
        <v>0</v>
      </c>
      <c r="CK768">
        <f t="shared" si="80"/>
        <v>5</v>
      </c>
      <c r="CL768" s="1">
        <f t="shared" si="81"/>
        <v>8.2222222222222214</v>
      </c>
      <c r="CM768" s="1">
        <f t="shared" si="82"/>
        <v>8.2222222222222214</v>
      </c>
      <c r="CO768" t="str">
        <f>IF(H768&gt;Tolerances!$C$5, "High Sat", "Low Sat")</f>
        <v>High Sat</v>
      </c>
      <c r="CP768" t="str">
        <f>IF(CM768&lt;Tolerances!$D$5, "High EL", "Low EL")</f>
        <v>High EL</v>
      </c>
      <c r="CQ768" t="str">
        <f t="shared" si="83"/>
        <v>Loyalist</v>
      </c>
      <c r="CR768" t="b">
        <f>IF(AND(CM768&lt;Tolerances!$D$9,'Respondent data Original'!H744&gt;Tolerances!$C$9),"Enthusiast",IF(AND(CM768&gt;Tolerances!$D$10,'Respondent data Original'!H744&lt;Tolerances!$C$10),"Agitator"))</f>
        <v>0</v>
      </c>
    </row>
    <row r="769" spans="1:96">
      <c r="A769">
        <v>936</v>
      </c>
      <c r="B769" t="s">
        <v>70</v>
      </c>
      <c r="C769">
        <v>2</v>
      </c>
      <c r="D769">
        <v>2</v>
      </c>
      <c r="E769">
        <v>11</v>
      </c>
      <c r="F769">
        <v>2</v>
      </c>
      <c r="G769">
        <v>5</v>
      </c>
      <c r="H769">
        <v>9</v>
      </c>
      <c r="J769">
        <v>6</v>
      </c>
      <c r="L769">
        <v>9</v>
      </c>
      <c r="N769">
        <v>6</v>
      </c>
      <c r="P769">
        <v>5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3</v>
      </c>
      <c r="X769">
        <v>1</v>
      </c>
      <c r="Y769">
        <v>1</v>
      </c>
      <c r="Z769">
        <v>4</v>
      </c>
      <c r="AA769">
        <v>1</v>
      </c>
      <c r="AB769">
        <v>3</v>
      </c>
      <c r="AC769">
        <v>3</v>
      </c>
      <c r="AD769">
        <v>3</v>
      </c>
      <c r="AE769">
        <v>2</v>
      </c>
      <c r="AF769">
        <v>7</v>
      </c>
      <c r="AG769">
        <v>3</v>
      </c>
      <c r="AH769">
        <v>4</v>
      </c>
      <c r="AI769">
        <v>2</v>
      </c>
      <c r="AJ769">
        <v>2</v>
      </c>
      <c r="AK769">
        <v>3</v>
      </c>
      <c r="AL769">
        <v>3</v>
      </c>
      <c r="AM769">
        <v>5</v>
      </c>
      <c r="AN769">
        <v>2</v>
      </c>
      <c r="AO769">
        <v>2</v>
      </c>
      <c r="AP769">
        <v>3</v>
      </c>
      <c r="AQ769">
        <v>2</v>
      </c>
      <c r="AR769">
        <v>5</v>
      </c>
      <c r="AS769">
        <v>3</v>
      </c>
      <c r="AT769">
        <v>3</v>
      </c>
      <c r="AU769">
        <v>3</v>
      </c>
      <c r="AV769">
        <v>2</v>
      </c>
      <c r="AW769">
        <v>8</v>
      </c>
      <c r="AX769">
        <v>11</v>
      </c>
      <c r="AY769">
        <v>11</v>
      </c>
      <c r="AZ769">
        <v>6</v>
      </c>
      <c r="BA769">
        <v>11</v>
      </c>
      <c r="BB769">
        <v>8</v>
      </c>
      <c r="BC769">
        <v>11</v>
      </c>
      <c r="BD769">
        <v>11</v>
      </c>
      <c r="BE769">
        <v>3</v>
      </c>
      <c r="BF769">
        <v>3</v>
      </c>
      <c r="BG769">
        <v>12</v>
      </c>
      <c r="BH769">
        <v>12</v>
      </c>
      <c r="BI769">
        <v>12</v>
      </c>
      <c r="BJ769">
        <v>12</v>
      </c>
      <c r="BK769">
        <v>2</v>
      </c>
      <c r="BL769">
        <v>3</v>
      </c>
      <c r="BM769">
        <v>2</v>
      </c>
      <c r="BN769">
        <v>2</v>
      </c>
      <c r="BO769">
        <v>8</v>
      </c>
      <c r="BP769">
        <v>2</v>
      </c>
      <c r="BQ769">
        <v>5</v>
      </c>
      <c r="BR769">
        <v>6</v>
      </c>
      <c r="BS769">
        <v>3</v>
      </c>
      <c r="BT769">
        <v>4</v>
      </c>
      <c r="BX769">
        <v>3</v>
      </c>
      <c r="CF769">
        <v>17</v>
      </c>
      <c r="CH769">
        <f t="shared" si="77"/>
        <v>3</v>
      </c>
      <c r="CI769" s="1">
        <f t="shared" si="78"/>
        <v>4.4444444444444446</v>
      </c>
      <c r="CJ769">
        <f t="shared" si="79"/>
        <v>3</v>
      </c>
      <c r="CK769">
        <f t="shared" si="80"/>
        <v>3</v>
      </c>
      <c r="CL769" s="1">
        <f t="shared" si="81"/>
        <v>7.4444444444444446</v>
      </c>
      <c r="CM769" s="1">
        <f t="shared" si="82"/>
        <v>22.333333333333336</v>
      </c>
      <c r="CO769" t="str">
        <f>IF(H769&gt;Tolerances!$C$15, "High Sat", "Low Sat")</f>
        <v>High Sat</v>
      </c>
      <c r="CP769" t="str">
        <f>IF(CM769&lt;Tolerances!$D$15, "High EL", "Low EL")</f>
        <v>Low EL</v>
      </c>
      <c r="CQ769" t="str">
        <f t="shared" si="83"/>
        <v>Mercenary</v>
      </c>
      <c r="CR769" t="b">
        <f>IF(AND(CM769&lt;Tolerances!$D$19,'Respondent data Original'!H752&gt;Tolerances!$C$19),"Enthusiast",IF(AND(CM769&gt;Tolerances!$D$20,'Respondent data Original'!H752&lt;Tolerances!$C$20),"Agitator"))</f>
        <v>0</v>
      </c>
    </row>
    <row r="770" spans="1:96">
      <c r="A770">
        <v>937</v>
      </c>
      <c r="B770" t="s">
        <v>70</v>
      </c>
      <c r="C770">
        <v>3</v>
      </c>
      <c r="D770">
        <v>1</v>
      </c>
      <c r="E770">
        <v>11</v>
      </c>
      <c r="F770">
        <v>2</v>
      </c>
      <c r="G770">
        <v>3</v>
      </c>
      <c r="H770">
        <v>9</v>
      </c>
      <c r="J770">
        <v>9</v>
      </c>
      <c r="L770">
        <v>8</v>
      </c>
      <c r="N770">
        <v>6</v>
      </c>
      <c r="P770">
        <v>6</v>
      </c>
      <c r="Q770">
        <v>2</v>
      </c>
      <c r="R770">
        <v>3</v>
      </c>
      <c r="S770">
        <v>3</v>
      </c>
      <c r="T770">
        <v>4</v>
      </c>
      <c r="U770">
        <v>3</v>
      </c>
      <c r="V770">
        <v>2</v>
      </c>
      <c r="W770">
        <v>2</v>
      </c>
      <c r="X770">
        <v>2</v>
      </c>
      <c r="Y770">
        <v>3</v>
      </c>
      <c r="Z770">
        <v>4</v>
      </c>
      <c r="AA770">
        <v>2</v>
      </c>
      <c r="AB770">
        <v>2</v>
      </c>
      <c r="AC770">
        <v>4</v>
      </c>
      <c r="AD770">
        <v>3</v>
      </c>
      <c r="AE770">
        <v>4</v>
      </c>
      <c r="AF770">
        <v>6</v>
      </c>
      <c r="AG770">
        <v>3</v>
      </c>
      <c r="AH770">
        <v>3</v>
      </c>
      <c r="AI770">
        <v>3</v>
      </c>
      <c r="AJ770">
        <v>3</v>
      </c>
      <c r="AK770">
        <v>3</v>
      </c>
      <c r="AL770">
        <v>3</v>
      </c>
      <c r="AM770">
        <v>3</v>
      </c>
      <c r="AN770">
        <v>3</v>
      </c>
      <c r="AO770">
        <v>3</v>
      </c>
      <c r="AP770">
        <v>3</v>
      </c>
      <c r="AQ770">
        <v>3</v>
      </c>
      <c r="AR770">
        <v>3</v>
      </c>
      <c r="AS770">
        <v>3</v>
      </c>
      <c r="AT770">
        <v>3</v>
      </c>
      <c r="AU770">
        <v>3</v>
      </c>
      <c r="AV770">
        <v>1</v>
      </c>
      <c r="AW770">
        <v>5</v>
      </c>
      <c r="AX770">
        <v>10</v>
      </c>
      <c r="AY770">
        <v>6</v>
      </c>
      <c r="AZ770">
        <v>6</v>
      </c>
      <c r="BA770">
        <v>6</v>
      </c>
      <c r="BB770">
        <v>3</v>
      </c>
      <c r="BC770">
        <v>1</v>
      </c>
      <c r="BD770">
        <v>11</v>
      </c>
      <c r="BE770">
        <v>1</v>
      </c>
      <c r="BF770">
        <v>4</v>
      </c>
      <c r="BG770">
        <v>12</v>
      </c>
      <c r="BH770">
        <v>12</v>
      </c>
      <c r="BI770">
        <v>5</v>
      </c>
      <c r="BJ770">
        <v>12</v>
      </c>
      <c r="BK770">
        <v>3</v>
      </c>
      <c r="BL770">
        <v>3</v>
      </c>
      <c r="BM770">
        <v>2</v>
      </c>
      <c r="BN770">
        <v>2</v>
      </c>
      <c r="BO770">
        <v>10</v>
      </c>
      <c r="BX770">
        <v>1</v>
      </c>
      <c r="BY770">
        <v>4</v>
      </c>
      <c r="BZ770">
        <v>8</v>
      </c>
      <c r="CF770">
        <v>14</v>
      </c>
      <c r="CH770">
        <f t="shared" ref="CH770:CH833" si="84">BX770</f>
        <v>1</v>
      </c>
      <c r="CI770" s="1">
        <f t="shared" ref="CI770:CI833" si="85">AVERAGE(AW770:BE770)/2</f>
        <v>2.7222222222222223</v>
      </c>
      <c r="CJ770">
        <f t="shared" ref="CJ770:CJ833" si="86">BL770</f>
        <v>3</v>
      </c>
      <c r="CK770">
        <f t="shared" ref="CK770:CK833" si="87">IF(AND(CJ770=5),1,IF(AND(CJ770=4),2,IF(AND(CJ770=3),3,IF(AND(CJ770=2),4,IF(AND(CJ770=1),5,IF(AND(CJ770=0),5))))))</f>
        <v>3</v>
      </c>
      <c r="CL770" s="1">
        <f t="shared" ref="CL770:CL833" si="88">CI770+CK770</f>
        <v>5.7222222222222223</v>
      </c>
      <c r="CM770" s="1">
        <f t="shared" ref="CM770:CM833" si="89">CH770*CL770</f>
        <v>5.7222222222222223</v>
      </c>
      <c r="CO770" t="str">
        <f>IF(H770&gt;Tolerances!$C$5, "High Sat", "Low Sat")</f>
        <v>High Sat</v>
      </c>
      <c r="CP770" t="str">
        <f>IF(CM770&lt;Tolerances!$D$5, "High EL", "Low EL")</f>
        <v>High EL</v>
      </c>
      <c r="CQ770" t="str">
        <f t="shared" ref="CQ770:CQ833" si="90">IF(AND(CP770="High EL", CO770="High Sat"),"Loyalist", IF(AND(CP770="High EL", CO770="Low Sat"),"Hostage", IF(AND(CP770="Low EL", CO770="Low Sat"),"Defector",IF(AND(CP770="Low EL", CO770="High Sat"),"Mercenary"))))</f>
        <v>Loyalist</v>
      </c>
      <c r="CR770" t="b">
        <f>IF(AND(CM770&lt;Tolerances!$D$9,'Respondent data Original'!H753&gt;Tolerances!$C$9),"Enthusiast",IF(AND(CM770&gt;Tolerances!$D$10,'Respondent data Original'!H753&lt;Tolerances!$C$10),"Agitator"))</f>
        <v>0</v>
      </c>
    </row>
    <row r="771" spans="1:96">
      <c r="A771">
        <v>981</v>
      </c>
      <c r="B771" t="s">
        <v>70</v>
      </c>
      <c r="C771">
        <v>4</v>
      </c>
      <c r="D771">
        <v>2</v>
      </c>
      <c r="E771">
        <v>11</v>
      </c>
      <c r="F771">
        <v>1</v>
      </c>
      <c r="G771">
        <v>2</v>
      </c>
      <c r="H771">
        <v>11</v>
      </c>
      <c r="J771">
        <v>11</v>
      </c>
      <c r="L771">
        <v>11</v>
      </c>
      <c r="N771">
        <v>11</v>
      </c>
      <c r="P771">
        <v>6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  <c r="AM771">
        <v>1</v>
      </c>
      <c r="AN771">
        <v>1</v>
      </c>
      <c r="AO771">
        <v>1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1</v>
      </c>
      <c r="AV771">
        <v>1</v>
      </c>
      <c r="AW771">
        <v>6</v>
      </c>
      <c r="AX771">
        <v>3</v>
      </c>
      <c r="AY771">
        <v>1</v>
      </c>
      <c r="AZ771">
        <v>1</v>
      </c>
      <c r="BA771">
        <v>6</v>
      </c>
      <c r="BB771">
        <v>1</v>
      </c>
      <c r="BC771">
        <v>1</v>
      </c>
      <c r="BD771">
        <v>11</v>
      </c>
      <c r="BE771">
        <v>1</v>
      </c>
      <c r="BF771">
        <v>12</v>
      </c>
      <c r="BG771">
        <v>12</v>
      </c>
      <c r="BH771">
        <v>12</v>
      </c>
      <c r="BI771">
        <v>12</v>
      </c>
      <c r="BJ771">
        <v>12</v>
      </c>
      <c r="BK771">
        <v>1</v>
      </c>
      <c r="BN771">
        <v>5</v>
      </c>
      <c r="BO771">
        <v>10</v>
      </c>
      <c r="BX771">
        <v>1</v>
      </c>
      <c r="BY771">
        <v>7</v>
      </c>
      <c r="CF771">
        <v>15</v>
      </c>
      <c r="CH771">
        <f t="shared" si="84"/>
        <v>1</v>
      </c>
      <c r="CI771" s="1">
        <f t="shared" si="85"/>
        <v>1.7222222222222223</v>
      </c>
      <c r="CJ771">
        <f t="shared" si="86"/>
        <v>0</v>
      </c>
      <c r="CK771">
        <f t="shared" si="87"/>
        <v>5</v>
      </c>
      <c r="CL771" s="1">
        <f t="shared" si="88"/>
        <v>6.7222222222222223</v>
      </c>
      <c r="CM771" s="1">
        <f t="shared" si="89"/>
        <v>6.7222222222222223</v>
      </c>
      <c r="CO771" t="str">
        <f>IF(H771&gt;Tolerances!$C$15, "High Sat", "Low Sat")</f>
        <v>High Sat</v>
      </c>
      <c r="CP771" t="str">
        <f>IF(CM771&lt;Tolerances!$D$15, "High EL", "Low EL")</f>
        <v>High EL</v>
      </c>
      <c r="CQ771" t="str">
        <f t="shared" si="90"/>
        <v>Loyalist</v>
      </c>
      <c r="CR771" t="b">
        <f>IF(AND(CM771&lt;Tolerances!$D$19,'Respondent data Original'!H754&gt;Tolerances!$C$19),"Enthusiast",IF(AND(CM771&gt;Tolerances!$D$20,'Respondent data Original'!H754&lt;Tolerances!$C$20),"Agitator"))</f>
        <v>0</v>
      </c>
    </row>
    <row r="772" spans="1:96">
      <c r="A772">
        <v>982</v>
      </c>
      <c r="B772" t="s">
        <v>70</v>
      </c>
      <c r="C772">
        <v>5</v>
      </c>
      <c r="D772">
        <v>1</v>
      </c>
      <c r="E772">
        <v>11</v>
      </c>
      <c r="F772">
        <v>1</v>
      </c>
      <c r="G772">
        <v>1</v>
      </c>
      <c r="H772">
        <v>9</v>
      </c>
      <c r="J772">
        <v>9</v>
      </c>
      <c r="L772">
        <v>6</v>
      </c>
      <c r="N772">
        <v>8</v>
      </c>
      <c r="P772">
        <v>5</v>
      </c>
      <c r="Q772">
        <v>1</v>
      </c>
      <c r="S772">
        <v>1</v>
      </c>
      <c r="T772">
        <v>3</v>
      </c>
      <c r="V772">
        <v>2</v>
      </c>
      <c r="W772">
        <v>5</v>
      </c>
      <c r="X772">
        <v>2</v>
      </c>
      <c r="Y772">
        <v>2</v>
      </c>
      <c r="Z772">
        <v>2</v>
      </c>
      <c r="AA772">
        <v>2</v>
      </c>
      <c r="AB772">
        <v>3</v>
      </c>
      <c r="AD772">
        <v>3</v>
      </c>
      <c r="AF772">
        <v>3</v>
      </c>
      <c r="AG772">
        <v>2</v>
      </c>
      <c r="AI772">
        <v>2</v>
      </c>
      <c r="AJ772">
        <v>2</v>
      </c>
      <c r="AL772">
        <v>3</v>
      </c>
      <c r="AM772">
        <v>4</v>
      </c>
      <c r="AN772">
        <v>2</v>
      </c>
      <c r="AO772">
        <v>2</v>
      </c>
      <c r="AP772">
        <v>2</v>
      </c>
      <c r="AQ772">
        <v>3</v>
      </c>
      <c r="AR772">
        <v>3</v>
      </c>
      <c r="AT772">
        <v>3</v>
      </c>
      <c r="AV772">
        <v>1</v>
      </c>
      <c r="AW772">
        <v>7</v>
      </c>
      <c r="AX772">
        <v>10</v>
      </c>
      <c r="AY772">
        <v>7</v>
      </c>
      <c r="AZ772">
        <v>9</v>
      </c>
      <c r="BA772">
        <v>8</v>
      </c>
      <c r="BB772">
        <v>6</v>
      </c>
      <c r="BC772">
        <v>7</v>
      </c>
      <c r="BD772">
        <v>11</v>
      </c>
      <c r="BE772">
        <v>1</v>
      </c>
      <c r="BF772">
        <v>12</v>
      </c>
      <c r="BG772">
        <v>12</v>
      </c>
      <c r="BH772">
        <v>12</v>
      </c>
      <c r="BI772">
        <v>12</v>
      </c>
      <c r="BJ772">
        <v>12</v>
      </c>
      <c r="BK772">
        <v>1</v>
      </c>
      <c r="BL772">
        <v>5</v>
      </c>
      <c r="BM772">
        <v>4</v>
      </c>
      <c r="BN772">
        <v>4</v>
      </c>
      <c r="BO772">
        <v>10</v>
      </c>
      <c r="BX772">
        <v>1</v>
      </c>
      <c r="BY772">
        <v>5</v>
      </c>
      <c r="CF772">
        <v>21</v>
      </c>
      <c r="CH772">
        <f t="shared" si="84"/>
        <v>1</v>
      </c>
      <c r="CI772" s="1">
        <f t="shared" si="85"/>
        <v>3.6666666666666665</v>
      </c>
      <c r="CJ772">
        <f t="shared" si="86"/>
        <v>5</v>
      </c>
      <c r="CK772">
        <f t="shared" si="87"/>
        <v>1</v>
      </c>
      <c r="CL772" s="1">
        <f t="shared" si="88"/>
        <v>4.6666666666666661</v>
      </c>
      <c r="CM772" s="1">
        <f t="shared" si="89"/>
        <v>4.6666666666666661</v>
      </c>
      <c r="CO772" t="str">
        <f>IF(H772&gt;Tolerances!$C$15, "High Sat", "Low Sat")</f>
        <v>High Sat</v>
      </c>
      <c r="CP772" t="str">
        <f>IF(CM772&lt;Tolerances!$D$15, "High EL", "Low EL")</f>
        <v>High EL</v>
      </c>
      <c r="CQ772" t="str">
        <f t="shared" si="90"/>
        <v>Loyalist</v>
      </c>
      <c r="CR772" t="str">
        <f>IF(AND(CM772&lt;Tolerances!$D$19,'Respondent data Original'!H758&gt;Tolerances!$C$19),"Enthusiast",IF(AND(CM772&gt;Tolerances!$D$20,'Respondent data Original'!H758&lt;Tolerances!$C$20),"Agitator"))</f>
        <v>Enthusiast</v>
      </c>
    </row>
    <row r="773" spans="1:96">
      <c r="A773">
        <v>984</v>
      </c>
      <c r="B773" t="s">
        <v>70</v>
      </c>
      <c r="C773">
        <v>4</v>
      </c>
      <c r="D773">
        <v>2</v>
      </c>
      <c r="E773">
        <v>11</v>
      </c>
      <c r="F773">
        <v>1</v>
      </c>
      <c r="G773">
        <v>1</v>
      </c>
      <c r="H773">
        <v>10</v>
      </c>
      <c r="J773">
        <v>10</v>
      </c>
      <c r="L773">
        <v>9</v>
      </c>
      <c r="N773">
        <v>7</v>
      </c>
      <c r="P773">
        <v>6</v>
      </c>
      <c r="Q773">
        <v>1</v>
      </c>
      <c r="R773">
        <v>2</v>
      </c>
      <c r="S773">
        <v>4</v>
      </c>
      <c r="T773">
        <v>1</v>
      </c>
      <c r="U773">
        <v>4</v>
      </c>
      <c r="V773">
        <v>3</v>
      </c>
      <c r="W773">
        <v>5</v>
      </c>
      <c r="X773">
        <v>2</v>
      </c>
      <c r="Y773">
        <v>2</v>
      </c>
      <c r="Z773">
        <v>5</v>
      </c>
      <c r="AA773">
        <v>2</v>
      </c>
      <c r="AB773">
        <v>3</v>
      </c>
      <c r="AC773">
        <v>3</v>
      </c>
      <c r="AD773">
        <v>3</v>
      </c>
      <c r="AE773">
        <v>5</v>
      </c>
      <c r="AF773">
        <v>5</v>
      </c>
      <c r="AG773">
        <v>2</v>
      </c>
      <c r="AH773">
        <v>2</v>
      </c>
      <c r="AJ773">
        <v>2</v>
      </c>
      <c r="AL773">
        <v>3</v>
      </c>
      <c r="AM773">
        <v>3</v>
      </c>
      <c r="AN773">
        <v>2</v>
      </c>
      <c r="AO773">
        <v>2</v>
      </c>
      <c r="AP773">
        <v>2</v>
      </c>
      <c r="AQ773">
        <v>2</v>
      </c>
      <c r="AR773">
        <v>3</v>
      </c>
      <c r="AS773">
        <v>2</v>
      </c>
      <c r="AT773">
        <v>2</v>
      </c>
      <c r="AU773">
        <v>3</v>
      </c>
      <c r="AV773">
        <v>1</v>
      </c>
      <c r="AW773">
        <v>2</v>
      </c>
      <c r="AX773">
        <v>8</v>
      </c>
      <c r="AY773">
        <v>6</v>
      </c>
      <c r="AZ773">
        <v>6</v>
      </c>
      <c r="BA773">
        <v>6</v>
      </c>
      <c r="BB773">
        <v>6</v>
      </c>
      <c r="BC773">
        <v>1</v>
      </c>
      <c r="BD773">
        <v>10</v>
      </c>
      <c r="BE773">
        <v>7</v>
      </c>
      <c r="BF773">
        <v>12</v>
      </c>
      <c r="BG773">
        <v>12</v>
      </c>
      <c r="BH773">
        <v>12</v>
      </c>
      <c r="BI773">
        <v>12</v>
      </c>
      <c r="BJ773">
        <v>12</v>
      </c>
      <c r="BK773">
        <v>1</v>
      </c>
      <c r="BL773">
        <v>2</v>
      </c>
      <c r="BM773">
        <v>4</v>
      </c>
      <c r="BN773">
        <v>4</v>
      </c>
      <c r="BO773">
        <v>10</v>
      </c>
      <c r="BX773">
        <v>1</v>
      </c>
      <c r="BY773">
        <v>6</v>
      </c>
      <c r="BZ773">
        <v>3</v>
      </c>
      <c r="CF773">
        <v>12</v>
      </c>
      <c r="CH773">
        <f t="shared" si="84"/>
        <v>1</v>
      </c>
      <c r="CI773" s="1">
        <f t="shared" si="85"/>
        <v>2.8888888888888888</v>
      </c>
      <c r="CJ773">
        <f t="shared" si="86"/>
        <v>2</v>
      </c>
      <c r="CK773">
        <f t="shared" si="87"/>
        <v>4</v>
      </c>
      <c r="CL773" s="1">
        <f t="shared" si="88"/>
        <v>6.8888888888888893</v>
      </c>
      <c r="CM773" s="1">
        <f t="shared" si="89"/>
        <v>6.8888888888888893</v>
      </c>
      <c r="CO773" t="str">
        <f>IF(H773&gt;Tolerances!$C$5, "High Sat", "Low Sat")</f>
        <v>High Sat</v>
      </c>
      <c r="CP773" t="str">
        <f>IF(CM773&lt;Tolerances!$D$5, "High EL", "Low EL")</f>
        <v>High EL</v>
      </c>
      <c r="CQ773" t="str">
        <f t="shared" si="90"/>
        <v>Loyalist</v>
      </c>
      <c r="CR773" t="b">
        <f>IF(AND(CM773&lt;Tolerances!$D$9,'Respondent data Original'!H759&gt;Tolerances!$C$9),"Enthusiast",IF(AND(CM773&gt;Tolerances!$D$10,'Respondent data Original'!H759&lt;Tolerances!$C$10),"Agitator"))</f>
        <v>0</v>
      </c>
    </row>
    <row r="774" spans="1:96">
      <c r="A774">
        <v>990</v>
      </c>
      <c r="B774" t="s">
        <v>70</v>
      </c>
      <c r="C774">
        <v>4</v>
      </c>
      <c r="D774">
        <v>1</v>
      </c>
      <c r="E774">
        <v>11</v>
      </c>
      <c r="F774">
        <v>1</v>
      </c>
      <c r="G774">
        <v>2</v>
      </c>
      <c r="H774">
        <v>9</v>
      </c>
      <c r="J774">
        <v>11</v>
      </c>
      <c r="L774">
        <v>9</v>
      </c>
      <c r="N774">
        <v>9</v>
      </c>
      <c r="P774">
        <v>5</v>
      </c>
      <c r="Q774">
        <v>2</v>
      </c>
      <c r="R774">
        <v>4</v>
      </c>
      <c r="S774">
        <v>2</v>
      </c>
      <c r="T774">
        <v>4</v>
      </c>
      <c r="U774">
        <v>4</v>
      </c>
      <c r="V774">
        <v>2</v>
      </c>
      <c r="W774">
        <v>2</v>
      </c>
      <c r="X774">
        <v>1</v>
      </c>
      <c r="Y774">
        <v>2</v>
      </c>
      <c r="Z774">
        <v>4</v>
      </c>
      <c r="AA774">
        <v>3</v>
      </c>
      <c r="AB774">
        <v>4</v>
      </c>
      <c r="AC774">
        <v>3</v>
      </c>
      <c r="AD774">
        <v>4</v>
      </c>
      <c r="AE774">
        <v>3</v>
      </c>
      <c r="AF774">
        <v>1</v>
      </c>
      <c r="AG774">
        <v>3</v>
      </c>
      <c r="AI774">
        <v>2</v>
      </c>
      <c r="AJ774">
        <v>4</v>
      </c>
      <c r="AK774">
        <v>4</v>
      </c>
      <c r="AL774">
        <v>3</v>
      </c>
      <c r="AM774">
        <v>3</v>
      </c>
      <c r="AN774">
        <v>2</v>
      </c>
      <c r="AO774">
        <v>4</v>
      </c>
      <c r="AQ774">
        <v>3</v>
      </c>
      <c r="AR774">
        <v>4</v>
      </c>
      <c r="AS774">
        <v>4</v>
      </c>
      <c r="AT774">
        <v>4</v>
      </c>
      <c r="AU774">
        <v>4</v>
      </c>
      <c r="AV774">
        <v>1</v>
      </c>
      <c r="AW774">
        <v>3</v>
      </c>
      <c r="AX774">
        <v>7</v>
      </c>
      <c r="AY774">
        <v>6</v>
      </c>
      <c r="AZ774">
        <v>5</v>
      </c>
      <c r="BA774">
        <v>6</v>
      </c>
      <c r="BB774">
        <v>4</v>
      </c>
      <c r="BC774">
        <v>3</v>
      </c>
      <c r="BD774">
        <v>11</v>
      </c>
      <c r="BE774">
        <v>3</v>
      </c>
      <c r="BF774">
        <v>3</v>
      </c>
      <c r="BG774">
        <v>3</v>
      </c>
      <c r="BH774">
        <v>12</v>
      </c>
      <c r="BI774">
        <v>12</v>
      </c>
      <c r="BJ774">
        <v>12</v>
      </c>
      <c r="BK774">
        <v>3</v>
      </c>
      <c r="BL774">
        <v>4</v>
      </c>
      <c r="BM774">
        <v>4</v>
      </c>
      <c r="BN774">
        <v>3</v>
      </c>
      <c r="BO774">
        <v>5</v>
      </c>
      <c r="BP774">
        <v>1</v>
      </c>
      <c r="BX774">
        <v>1</v>
      </c>
      <c r="BY774">
        <v>4</v>
      </c>
      <c r="BZ774">
        <v>6</v>
      </c>
      <c r="CA774">
        <v>5</v>
      </c>
      <c r="CF774">
        <v>16</v>
      </c>
      <c r="CH774">
        <f t="shared" si="84"/>
        <v>1</v>
      </c>
      <c r="CI774" s="1">
        <f t="shared" si="85"/>
        <v>2.6666666666666665</v>
      </c>
      <c r="CJ774">
        <f t="shared" si="86"/>
        <v>4</v>
      </c>
      <c r="CK774">
        <f t="shared" si="87"/>
        <v>2</v>
      </c>
      <c r="CL774" s="1">
        <f t="shared" si="88"/>
        <v>4.6666666666666661</v>
      </c>
      <c r="CM774" s="1">
        <f t="shared" si="89"/>
        <v>4.6666666666666661</v>
      </c>
      <c r="CO774" t="str">
        <f>IF(H774&gt;Tolerances!$C$15, "High Sat", "Low Sat")</f>
        <v>High Sat</v>
      </c>
      <c r="CP774" t="str">
        <f>IF(CM774&lt;Tolerances!$D$15, "High EL", "Low EL")</f>
        <v>High EL</v>
      </c>
      <c r="CQ774" t="str">
        <f t="shared" si="90"/>
        <v>Loyalist</v>
      </c>
      <c r="CR774" t="str">
        <f>IF(AND(CM774&lt;Tolerances!$D$19,'Respondent data Original'!H761&gt;Tolerances!$C$19),"Enthusiast",IF(AND(CM774&gt;Tolerances!$D$20,'Respondent data Original'!H761&lt;Tolerances!$C$20),"Agitator"))</f>
        <v>Enthusiast</v>
      </c>
    </row>
    <row r="775" spans="1:96">
      <c r="A775">
        <v>991</v>
      </c>
      <c r="B775" t="s">
        <v>70</v>
      </c>
      <c r="C775">
        <v>3</v>
      </c>
      <c r="D775">
        <v>2</v>
      </c>
      <c r="E775">
        <v>11</v>
      </c>
      <c r="F775">
        <v>1</v>
      </c>
      <c r="G775">
        <v>1</v>
      </c>
      <c r="H775">
        <v>11</v>
      </c>
      <c r="J775">
        <v>11</v>
      </c>
      <c r="L775">
        <v>11</v>
      </c>
      <c r="N775">
        <v>11</v>
      </c>
      <c r="P775">
        <v>6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1</v>
      </c>
      <c r="AP775">
        <v>1</v>
      </c>
      <c r="AQ775">
        <v>1</v>
      </c>
      <c r="AR775">
        <v>1</v>
      </c>
      <c r="AS775">
        <v>1</v>
      </c>
      <c r="AT775">
        <v>1</v>
      </c>
      <c r="AU775">
        <v>1</v>
      </c>
      <c r="AV775">
        <v>1</v>
      </c>
      <c r="AW775">
        <v>1</v>
      </c>
      <c r="AX775">
        <v>6</v>
      </c>
      <c r="AY775">
        <v>1</v>
      </c>
      <c r="AZ775">
        <v>1</v>
      </c>
      <c r="BA775">
        <v>1</v>
      </c>
      <c r="BB775">
        <v>1</v>
      </c>
      <c r="BC775">
        <v>1</v>
      </c>
      <c r="BD775">
        <v>8</v>
      </c>
      <c r="BE775">
        <v>1</v>
      </c>
      <c r="BF775">
        <v>12</v>
      </c>
      <c r="BG775">
        <v>12</v>
      </c>
      <c r="BH775">
        <v>12</v>
      </c>
      <c r="BI775">
        <v>12</v>
      </c>
      <c r="BJ775">
        <v>12</v>
      </c>
      <c r="BK775">
        <v>1</v>
      </c>
      <c r="BL775">
        <v>2</v>
      </c>
      <c r="BM775">
        <v>2</v>
      </c>
      <c r="BN775">
        <v>2</v>
      </c>
      <c r="BO775">
        <v>5</v>
      </c>
      <c r="BP775">
        <v>2</v>
      </c>
      <c r="BX775">
        <v>2</v>
      </c>
      <c r="CF775">
        <v>15</v>
      </c>
      <c r="CH775">
        <f t="shared" si="84"/>
        <v>2</v>
      </c>
      <c r="CI775" s="1">
        <f t="shared" si="85"/>
        <v>1.1666666666666667</v>
      </c>
      <c r="CJ775">
        <f t="shared" si="86"/>
        <v>2</v>
      </c>
      <c r="CK775">
        <f t="shared" si="87"/>
        <v>4</v>
      </c>
      <c r="CL775" s="1">
        <f t="shared" si="88"/>
        <v>5.166666666666667</v>
      </c>
      <c r="CM775" s="1">
        <f t="shared" si="89"/>
        <v>10.333333333333334</v>
      </c>
      <c r="CO775" t="str">
        <f>IF(H775&gt;Tolerances!$C$15, "High Sat", "Low Sat")</f>
        <v>High Sat</v>
      </c>
      <c r="CP775" t="str">
        <f>IF(CM775&lt;Tolerances!$D$15, "High EL", "Low EL")</f>
        <v>High EL</v>
      </c>
      <c r="CQ775" t="str">
        <f t="shared" si="90"/>
        <v>Loyalist</v>
      </c>
      <c r="CR775" t="b">
        <f>IF(AND(CM775&lt;Tolerances!$D$19,'Respondent data Original'!H762&gt;Tolerances!$C$19),"Enthusiast",IF(AND(CM775&gt;Tolerances!$D$20,'Respondent data Original'!H762&lt;Tolerances!$C$20),"Agitator"))</f>
        <v>0</v>
      </c>
    </row>
    <row r="776" spans="1:96">
      <c r="A776">
        <v>947</v>
      </c>
      <c r="B776" t="s">
        <v>70</v>
      </c>
      <c r="C776">
        <v>4</v>
      </c>
      <c r="D776">
        <v>1</v>
      </c>
      <c r="E776">
        <v>11</v>
      </c>
      <c r="F776">
        <v>2</v>
      </c>
      <c r="G776">
        <v>6</v>
      </c>
      <c r="H776">
        <v>10</v>
      </c>
      <c r="J776">
        <v>10</v>
      </c>
      <c r="L776">
        <v>11</v>
      </c>
      <c r="N776">
        <v>9</v>
      </c>
      <c r="P776">
        <v>4</v>
      </c>
      <c r="Q776">
        <v>1</v>
      </c>
      <c r="S776">
        <v>1</v>
      </c>
      <c r="U776">
        <v>4</v>
      </c>
      <c r="V776">
        <v>1</v>
      </c>
      <c r="W776">
        <v>2</v>
      </c>
      <c r="X776">
        <v>1</v>
      </c>
      <c r="Y776">
        <v>1</v>
      </c>
      <c r="Z776">
        <v>4</v>
      </c>
      <c r="AA776">
        <v>1</v>
      </c>
      <c r="AB776">
        <v>3</v>
      </c>
      <c r="AC776">
        <v>4</v>
      </c>
      <c r="AD776">
        <v>4</v>
      </c>
      <c r="AE776">
        <v>4</v>
      </c>
      <c r="AF776">
        <v>1</v>
      </c>
      <c r="AG776">
        <v>3</v>
      </c>
      <c r="AI776">
        <v>1</v>
      </c>
      <c r="AK776">
        <v>3</v>
      </c>
      <c r="AL776">
        <v>2</v>
      </c>
      <c r="AM776">
        <v>2</v>
      </c>
      <c r="AN776">
        <v>2</v>
      </c>
      <c r="AO776">
        <v>3</v>
      </c>
      <c r="AP776">
        <v>4</v>
      </c>
      <c r="AQ776">
        <v>1</v>
      </c>
      <c r="AR776">
        <v>4</v>
      </c>
      <c r="AS776">
        <v>4</v>
      </c>
      <c r="AT776">
        <v>4</v>
      </c>
      <c r="AU776">
        <v>3</v>
      </c>
      <c r="AV776">
        <v>1</v>
      </c>
      <c r="AW776">
        <v>9</v>
      </c>
      <c r="AX776">
        <v>11</v>
      </c>
      <c r="AY776">
        <v>10</v>
      </c>
      <c r="AZ776">
        <v>8</v>
      </c>
      <c r="BA776">
        <v>10</v>
      </c>
      <c r="BB776">
        <v>1</v>
      </c>
      <c r="BC776">
        <v>1</v>
      </c>
      <c r="BD776">
        <v>11</v>
      </c>
      <c r="BE776">
        <v>1</v>
      </c>
      <c r="BF776">
        <v>6</v>
      </c>
      <c r="BG776">
        <v>1</v>
      </c>
      <c r="BH776">
        <v>6</v>
      </c>
      <c r="BI776">
        <v>12</v>
      </c>
      <c r="BJ776">
        <v>12</v>
      </c>
      <c r="BK776">
        <v>2</v>
      </c>
      <c r="BL776">
        <v>3</v>
      </c>
      <c r="BM776">
        <v>2</v>
      </c>
      <c r="BN776">
        <v>1</v>
      </c>
      <c r="BO776">
        <v>5</v>
      </c>
      <c r="BX776">
        <v>1</v>
      </c>
      <c r="BY776">
        <v>1</v>
      </c>
      <c r="CF776">
        <v>13</v>
      </c>
      <c r="CH776">
        <f t="shared" si="84"/>
        <v>1</v>
      </c>
      <c r="CI776" s="1">
        <f t="shared" si="85"/>
        <v>3.4444444444444446</v>
      </c>
      <c r="CJ776">
        <f t="shared" si="86"/>
        <v>3</v>
      </c>
      <c r="CK776">
        <f t="shared" si="87"/>
        <v>3</v>
      </c>
      <c r="CL776" s="1">
        <f t="shared" si="88"/>
        <v>6.4444444444444446</v>
      </c>
      <c r="CM776" s="1">
        <f t="shared" si="89"/>
        <v>6.4444444444444446</v>
      </c>
      <c r="CO776" t="str">
        <f>IF(H776&gt;Tolerances!$C$5, "High Sat", "Low Sat")</f>
        <v>High Sat</v>
      </c>
      <c r="CP776" t="str">
        <f>IF(CM776&lt;Tolerances!$D$5, "High EL", "Low EL")</f>
        <v>High EL</v>
      </c>
      <c r="CQ776" t="str">
        <f t="shared" si="90"/>
        <v>Loyalist</v>
      </c>
      <c r="CR776" t="b">
        <f>IF(AND(CM776&lt;Tolerances!$D$9,'Respondent data Original'!H763&gt;Tolerances!$C$9),"Enthusiast",IF(AND(CM776&gt;Tolerances!$D$10,'Respondent data Original'!H763&lt;Tolerances!$C$10),"Agitator"))</f>
        <v>0</v>
      </c>
    </row>
    <row r="777" spans="1:96">
      <c r="A777">
        <v>949</v>
      </c>
      <c r="B777" t="s">
        <v>70</v>
      </c>
      <c r="C777">
        <v>2</v>
      </c>
      <c r="D777">
        <v>1</v>
      </c>
      <c r="E777">
        <v>11</v>
      </c>
      <c r="F777">
        <v>2</v>
      </c>
      <c r="G777">
        <v>4</v>
      </c>
      <c r="H777">
        <v>8</v>
      </c>
      <c r="J777">
        <v>9</v>
      </c>
      <c r="L777">
        <v>7</v>
      </c>
      <c r="N777">
        <v>6</v>
      </c>
      <c r="P777">
        <v>3</v>
      </c>
      <c r="Q777">
        <v>3</v>
      </c>
      <c r="R777">
        <v>2</v>
      </c>
      <c r="S777">
        <v>3</v>
      </c>
      <c r="T777">
        <v>3</v>
      </c>
      <c r="U777">
        <v>2</v>
      </c>
      <c r="V777">
        <v>2</v>
      </c>
      <c r="W777">
        <v>2</v>
      </c>
      <c r="X777">
        <v>1</v>
      </c>
      <c r="Y777">
        <v>2</v>
      </c>
      <c r="Z777">
        <v>2</v>
      </c>
      <c r="AA777">
        <v>2</v>
      </c>
      <c r="AB777">
        <v>1</v>
      </c>
      <c r="AC777">
        <v>2</v>
      </c>
      <c r="AD777">
        <v>2</v>
      </c>
      <c r="AE777">
        <v>2</v>
      </c>
      <c r="AF777">
        <v>6</v>
      </c>
      <c r="AG777">
        <v>2</v>
      </c>
      <c r="AH777">
        <v>3</v>
      </c>
      <c r="AI777">
        <v>3</v>
      </c>
      <c r="AJ777">
        <v>2</v>
      </c>
      <c r="AK777">
        <v>1</v>
      </c>
      <c r="AL777">
        <v>2</v>
      </c>
      <c r="AM777">
        <v>3</v>
      </c>
      <c r="AN777">
        <v>2</v>
      </c>
      <c r="AO777">
        <v>3</v>
      </c>
      <c r="AP777">
        <v>3</v>
      </c>
      <c r="AQ777">
        <v>2</v>
      </c>
      <c r="AR777">
        <v>2</v>
      </c>
      <c r="AS777">
        <v>2</v>
      </c>
      <c r="AT777">
        <v>2</v>
      </c>
      <c r="AU777">
        <v>2</v>
      </c>
      <c r="AV777">
        <v>2</v>
      </c>
      <c r="AW777">
        <v>4</v>
      </c>
      <c r="AX777">
        <v>4</v>
      </c>
      <c r="AY777">
        <v>4</v>
      </c>
      <c r="AZ777">
        <v>3</v>
      </c>
      <c r="BA777">
        <v>7</v>
      </c>
      <c r="BB777">
        <v>5</v>
      </c>
      <c r="BC777">
        <v>6</v>
      </c>
      <c r="BD777">
        <v>2</v>
      </c>
      <c r="BE777">
        <v>4</v>
      </c>
      <c r="BF777">
        <v>8</v>
      </c>
      <c r="BG777">
        <v>4</v>
      </c>
      <c r="BH777">
        <v>4</v>
      </c>
      <c r="BI777">
        <v>6</v>
      </c>
      <c r="BJ777">
        <v>5</v>
      </c>
      <c r="BK777">
        <v>1</v>
      </c>
      <c r="BL777">
        <v>2</v>
      </c>
      <c r="BM777">
        <v>3</v>
      </c>
      <c r="BN777">
        <v>3</v>
      </c>
      <c r="BO777">
        <v>10</v>
      </c>
      <c r="BX777">
        <v>2</v>
      </c>
      <c r="CF777">
        <v>12</v>
      </c>
      <c r="CH777">
        <f t="shared" si="84"/>
        <v>2</v>
      </c>
      <c r="CI777" s="1">
        <f t="shared" si="85"/>
        <v>2.1666666666666665</v>
      </c>
      <c r="CJ777">
        <f t="shared" si="86"/>
        <v>2</v>
      </c>
      <c r="CK777">
        <f t="shared" si="87"/>
        <v>4</v>
      </c>
      <c r="CL777" s="1">
        <f t="shared" si="88"/>
        <v>6.1666666666666661</v>
      </c>
      <c r="CM777" s="1">
        <f t="shared" si="89"/>
        <v>12.333333333333332</v>
      </c>
      <c r="CO777" t="str">
        <f>IF(H777&gt;Tolerances!$C$15, "High Sat", "Low Sat")</f>
        <v>High Sat</v>
      </c>
      <c r="CP777" t="str">
        <f>IF(CM777&lt;Tolerances!$D$15, "High EL", "Low EL")</f>
        <v>Low EL</v>
      </c>
      <c r="CQ777" t="str">
        <f t="shared" si="90"/>
        <v>Mercenary</v>
      </c>
      <c r="CR777" t="b">
        <f>IF(AND(CM777&lt;Tolerances!$D$19,'Respondent data Original'!H764&gt;Tolerances!$C$19),"Enthusiast",IF(AND(CM777&gt;Tolerances!$D$20,'Respondent data Original'!H764&lt;Tolerances!$C$20),"Agitator"))</f>
        <v>0</v>
      </c>
    </row>
    <row r="778" spans="1:96">
      <c r="A778">
        <v>1004</v>
      </c>
      <c r="B778" t="s">
        <v>70</v>
      </c>
      <c r="C778">
        <v>2</v>
      </c>
      <c r="D778">
        <v>1</v>
      </c>
      <c r="E778">
        <v>11</v>
      </c>
      <c r="F778">
        <v>1</v>
      </c>
      <c r="G778">
        <v>1</v>
      </c>
      <c r="H778">
        <v>6</v>
      </c>
      <c r="J778">
        <v>8</v>
      </c>
      <c r="L778">
        <v>7</v>
      </c>
      <c r="N778">
        <v>7</v>
      </c>
      <c r="P778">
        <v>2</v>
      </c>
      <c r="Q778">
        <v>1</v>
      </c>
      <c r="S778">
        <v>1</v>
      </c>
      <c r="T778">
        <v>3</v>
      </c>
      <c r="U778">
        <v>2</v>
      </c>
      <c r="V778">
        <v>4</v>
      </c>
      <c r="W778">
        <v>3</v>
      </c>
      <c r="X778">
        <v>1</v>
      </c>
      <c r="Y778">
        <v>2</v>
      </c>
      <c r="AA778">
        <v>4</v>
      </c>
      <c r="AB778">
        <v>3</v>
      </c>
      <c r="AC778">
        <v>5</v>
      </c>
      <c r="AD778">
        <v>5</v>
      </c>
      <c r="AE778">
        <v>5</v>
      </c>
      <c r="AF778">
        <v>6</v>
      </c>
      <c r="AG778">
        <v>2</v>
      </c>
      <c r="AI778">
        <v>4</v>
      </c>
      <c r="AJ778">
        <v>2</v>
      </c>
      <c r="AK778">
        <v>5</v>
      </c>
      <c r="AM778">
        <v>3</v>
      </c>
      <c r="AN778">
        <v>4</v>
      </c>
      <c r="AO778">
        <v>3</v>
      </c>
      <c r="AQ778">
        <v>3</v>
      </c>
      <c r="AR778">
        <v>4</v>
      </c>
      <c r="AS778">
        <v>3</v>
      </c>
      <c r="AV778">
        <v>2</v>
      </c>
      <c r="AW778">
        <v>8</v>
      </c>
      <c r="AX778">
        <v>10</v>
      </c>
      <c r="AY778">
        <v>7</v>
      </c>
      <c r="AZ778">
        <v>8</v>
      </c>
      <c r="BA778">
        <v>7</v>
      </c>
      <c r="BB778">
        <v>3</v>
      </c>
      <c r="BC778">
        <v>6</v>
      </c>
      <c r="BD778">
        <v>8</v>
      </c>
      <c r="BE778">
        <v>1</v>
      </c>
      <c r="BF778">
        <v>12</v>
      </c>
      <c r="BG778">
        <v>12</v>
      </c>
      <c r="BH778">
        <v>12</v>
      </c>
      <c r="BI778">
        <v>12</v>
      </c>
      <c r="BJ778">
        <v>12</v>
      </c>
      <c r="BK778">
        <v>1</v>
      </c>
      <c r="BL778">
        <v>3</v>
      </c>
      <c r="BM778">
        <v>2</v>
      </c>
      <c r="BN778">
        <v>2</v>
      </c>
      <c r="BO778">
        <v>5</v>
      </c>
      <c r="BP778">
        <v>3</v>
      </c>
      <c r="BQ778">
        <v>2</v>
      </c>
      <c r="BR778">
        <v>4</v>
      </c>
      <c r="BS778">
        <v>7</v>
      </c>
      <c r="BX778">
        <v>1</v>
      </c>
      <c r="BY778">
        <v>7</v>
      </c>
      <c r="CF778">
        <v>16</v>
      </c>
      <c r="CH778">
        <f t="shared" si="84"/>
        <v>1</v>
      </c>
      <c r="CI778" s="1">
        <f t="shared" si="85"/>
        <v>3.2222222222222223</v>
      </c>
      <c r="CJ778">
        <f t="shared" si="86"/>
        <v>3</v>
      </c>
      <c r="CK778">
        <f t="shared" si="87"/>
        <v>3</v>
      </c>
      <c r="CL778" s="1">
        <f t="shared" si="88"/>
        <v>6.2222222222222223</v>
      </c>
      <c r="CM778" s="1">
        <f t="shared" si="89"/>
        <v>6.2222222222222223</v>
      </c>
      <c r="CO778" t="str">
        <f>IF(H778&gt;Tolerances!$C$15, "High Sat", "Low Sat")</f>
        <v>Low Sat</v>
      </c>
      <c r="CP778" t="str">
        <f>IF(CM778&lt;Tolerances!$D$15, "High EL", "Low EL")</f>
        <v>High EL</v>
      </c>
      <c r="CQ778" t="str">
        <f t="shared" si="90"/>
        <v>Hostage</v>
      </c>
      <c r="CR778" t="b">
        <f>IF(AND(CM778&lt;Tolerances!$D$19,'Respondent data Original'!H775&gt;Tolerances!$C$19),"Enthusiast",IF(AND(CM778&gt;Tolerances!$D$20,'Respondent data Original'!H775&lt;Tolerances!$C$20),"Agitator"))</f>
        <v>0</v>
      </c>
    </row>
    <row r="779" spans="1:96">
      <c r="A779">
        <v>974</v>
      </c>
      <c r="B779" t="s">
        <v>70</v>
      </c>
      <c r="C779">
        <v>4</v>
      </c>
      <c r="D779">
        <v>1</v>
      </c>
      <c r="E779">
        <v>11</v>
      </c>
      <c r="F779">
        <v>2</v>
      </c>
      <c r="G779">
        <v>3</v>
      </c>
      <c r="H779">
        <v>8</v>
      </c>
      <c r="J779">
        <v>9</v>
      </c>
      <c r="L779">
        <v>9</v>
      </c>
      <c r="N779">
        <v>1</v>
      </c>
      <c r="P779">
        <v>6</v>
      </c>
      <c r="Q779">
        <v>1</v>
      </c>
      <c r="R779">
        <v>3</v>
      </c>
      <c r="S779">
        <v>1</v>
      </c>
      <c r="T779">
        <v>3</v>
      </c>
      <c r="U779">
        <v>2</v>
      </c>
      <c r="V779">
        <v>1</v>
      </c>
      <c r="W779">
        <v>3</v>
      </c>
      <c r="X779">
        <v>1</v>
      </c>
      <c r="Y779">
        <v>1</v>
      </c>
      <c r="Z779">
        <v>5</v>
      </c>
      <c r="AA779">
        <v>1</v>
      </c>
      <c r="AB779">
        <v>5</v>
      </c>
      <c r="AC779">
        <v>4</v>
      </c>
      <c r="AD779">
        <v>5</v>
      </c>
      <c r="AE779">
        <v>3</v>
      </c>
      <c r="AF779">
        <v>1</v>
      </c>
      <c r="AG779">
        <v>3</v>
      </c>
      <c r="AH779">
        <v>1</v>
      </c>
      <c r="AI779">
        <v>1</v>
      </c>
      <c r="AJ779">
        <v>2</v>
      </c>
      <c r="AK779">
        <v>2</v>
      </c>
      <c r="AL779">
        <v>4</v>
      </c>
      <c r="AN779">
        <v>1</v>
      </c>
      <c r="AO779">
        <v>1</v>
      </c>
      <c r="AP779">
        <v>2</v>
      </c>
      <c r="AQ779">
        <v>3</v>
      </c>
      <c r="AR779">
        <v>4</v>
      </c>
      <c r="AS779">
        <v>3</v>
      </c>
      <c r="AU779">
        <v>3</v>
      </c>
      <c r="AV779">
        <v>1</v>
      </c>
      <c r="AW779">
        <v>6</v>
      </c>
      <c r="AX779">
        <v>8</v>
      </c>
      <c r="AY779">
        <v>3</v>
      </c>
      <c r="AZ779">
        <v>6</v>
      </c>
      <c r="BA779">
        <v>6</v>
      </c>
      <c r="BB779">
        <v>6</v>
      </c>
      <c r="BC779">
        <v>1</v>
      </c>
      <c r="BD779">
        <v>6</v>
      </c>
      <c r="BE779">
        <v>1</v>
      </c>
      <c r="BF779">
        <v>12</v>
      </c>
      <c r="BG779">
        <v>12</v>
      </c>
      <c r="BH779">
        <v>12</v>
      </c>
      <c r="BI779">
        <v>12</v>
      </c>
      <c r="BJ779">
        <v>12</v>
      </c>
      <c r="BK779">
        <v>1</v>
      </c>
      <c r="BL779">
        <v>5</v>
      </c>
      <c r="BM779">
        <v>3</v>
      </c>
      <c r="BN779">
        <v>3</v>
      </c>
      <c r="BO779">
        <v>8</v>
      </c>
      <c r="BP779">
        <v>3</v>
      </c>
      <c r="BQ779">
        <v>4</v>
      </c>
      <c r="BR779">
        <v>6</v>
      </c>
      <c r="BX779">
        <v>1</v>
      </c>
      <c r="BY779">
        <v>7</v>
      </c>
      <c r="BZ779">
        <v>1</v>
      </c>
      <c r="CA779">
        <v>5</v>
      </c>
      <c r="CB779">
        <v>6</v>
      </c>
      <c r="CF779">
        <v>15</v>
      </c>
      <c r="CH779">
        <f t="shared" si="84"/>
        <v>1</v>
      </c>
      <c r="CI779" s="1">
        <f t="shared" si="85"/>
        <v>2.3888888888888888</v>
      </c>
      <c r="CJ779">
        <f t="shared" si="86"/>
        <v>5</v>
      </c>
      <c r="CK779">
        <f t="shared" si="87"/>
        <v>1</v>
      </c>
      <c r="CL779" s="1">
        <f t="shared" si="88"/>
        <v>3.3888888888888888</v>
      </c>
      <c r="CM779" s="1">
        <f t="shared" si="89"/>
        <v>3.3888888888888888</v>
      </c>
      <c r="CO779" t="str">
        <f>IF(H779&gt;Tolerances!$C$15, "High Sat", "Low Sat")</f>
        <v>High Sat</v>
      </c>
      <c r="CP779" t="str">
        <f>IF(CM779&lt;Tolerances!$D$15, "High EL", "Low EL")</f>
        <v>High EL</v>
      </c>
      <c r="CQ779" t="str">
        <f t="shared" si="90"/>
        <v>Loyalist</v>
      </c>
      <c r="CR779" t="str">
        <f>IF(AND(CM779&lt;Tolerances!$D$19,'Respondent data Original'!H788&gt;Tolerances!$C$19),"Enthusiast",IF(AND(CM779&gt;Tolerances!$D$20,'Respondent data Original'!H788&lt;Tolerances!$C$20),"Agitator"))</f>
        <v>Enthusiast</v>
      </c>
    </row>
    <row r="780" spans="1:96">
      <c r="A780">
        <v>987</v>
      </c>
      <c r="B780" t="s">
        <v>70</v>
      </c>
      <c r="C780">
        <v>4</v>
      </c>
      <c r="D780">
        <v>1</v>
      </c>
      <c r="E780">
        <v>11</v>
      </c>
      <c r="F780">
        <v>2</v>
      </c>
      <c r="G780">
        <v>5</v>
      </c>
      <c r="H780">
        <v>9</v>
      </c>
      <c r="J780">
        <v>9</v>
      </c>
      <c r="L780">
        <v>8</v>
      </c>
      <c r="N780">
        <v>7</v>
      </c>
      <c r="P780">
        <v>5</v>
      </c>
      <c r="Q780">
        <v>1</v>
      </c>
      <c r="R780">
        <v>2</v>
      </c>
      <c r="S780">
        <v>1</v>
      </c>
      <c r="T780">
        <v>3</v>
      </c>
      <c r="U780">
        <v>3</v>
      </c>
      <c r="V780">
        <v>1</v>
      </c>
      <c r="W780">
        <v>3</v>
      </c>
      <c r="X780">
        <v>1</v>
      </c>
      <c r="Y780">
        <v>1</v>
      </c>
      <c r="Z780">
        <v>3</v>
      </c>
      <c r="AA780">
        <v>2</v>
      </c>
      <c r="AB780">
        <v>2</v>
      </c>
      <c r="AC780">
        <v>2</v>
      </c>
      <c r="AD780">
        <v>3</v>
      </c>
      <c r="AE780">
        <v>2</v>
      </c>
      <c r="AF780">
        <v>6</v>
      </c>
      <c r="AG780">
        <v>3</v>
      </c>
      <c r="AH780">
        <v>1</v>
      </c>
      <c r="AI780">
        <v>1</v>
      </c>
      <c r="AJ780">
        <v>3</v>
      </c>
      <c r="AK780">
        <v>2</v>
      </c>
      <c r="AL780">
        <v>2</v>
      </c>
      <c r="AM780">
        <v>3</v>
      </c>
      <c r="AN780">
        <v>2</v>
      </c>
      <c r="AO780">
        <v>1</v>
      </c>
      <c r="AP780">
        <v>3</v>
      </c>
      <c r="AQ780">
        <v>2</v>
      </c>
      <c r="AR780">
        <v>2</v>
      </c>
      <c r="AS780">
        <v>3</v>
      </c>
      <c r="AT780">
        <v>3</v>
      </c>
      <c r="AU780">
        <v>3</v>
      </c>
      <c r="AV780">
        <v>1</v>
      </c>
      <c r="AW780">
        <v>8</v>
      </c>
      <c r="AX780">
        <v>8</v>
      </c>
      <c r="AY780">
        <v>7</v>
      </c>
      <c r="AZ780">
        <v>6</v>
      </c>
      <c r="BA780">
        <v>8</v>
      </c>
      <c r="BB780">
        <v>6</v>
      </c>
      <c r="BC780">
        <v>8</v>
      </c>
      <c r="BD780">
        <v>9</v>
      </c>
      <c r="BE780">
        <v>6</v>
      </c>
      <c r="BF780">
        <v>3</v>
      </c>
      <c r="BG780">
        <v>12</v>
      </c>
      <c r="BH780">
        <v>12</v>
      </c>
      <c r="BI780">
        <v>12</v>
      </c>
      <c r="BJ780">
        <v>12</v>
      </c>
      <c r="BK780">
        <v>2</v>
      </c>
      <c r="BL780">
        <v>3</v>
      </c>
      <c r="BM780">
        <v>1</v>
      </c>
      <c r="BN780">
        <v>1</v>
      </c>
      <c r="BO780">
        <v>4</v>
      </c>
      <c r="BP780">
        <v>7</v>
      </c>
      <c r="BQ780">
        <v>2</v>
      </c>
      <c r="BX780">
        <v>2</v>
      </c>
      <c r="CF780">
        <v>19</v>
      </c>
      <c r="CH780">
        <f t="shared" si="84"/>
        <v>2</v>
      </c>
      <c r="CI780" s="1">
        <f t="shared" si="85"/>
        <v>3.6666666666666665</v>
      </c>
      <c r="CJ780">
        <f t="shared" si="86"/>
        <v>3</v>
      </c>
      <c r="CK780">
        <f t="shared" si="87"/>
        <v>3</v>
      </c>
      <c r="CL780" s="1">
        <f t="shared" si="88"/>
        <v>6.6666666666666661</v>
      </c>
      <c r="CM780" s="1">
        <f t="shared" si="89"/>
        <v>13.333333333333332</v>
      </c>
      <c r="CO780" t="str">
        <f>IF(H780&gt;Tolerances!$C$15, "High Sat", "Low Sat")</f>
        <v>High Sat</v>
      </c>
      <c r="CP780" t="str">
        <f>IF(CM780&lt;Tolerances!$D$15, "High EL", "Low EL")</f>
        <v>Low EL</v>
      </c>
      <c r="CQ780" t="str">
        <f t="shared" si="90"/>
        <v>Mercenary</v>
      </c>
      <c r="CR780" t="b">
        <f>IF(AND(CM780&lt;Tolerances!$D$19,'Respondent data Original'!H798&gt;Tolerances!$C$19),"Enthusiast",IF(AND(CM780&gt;Tolerances!$D$20,'Respondent data Original'!H798&lt;Tolerances!$C$20),"Agitator"))</f>
        <v>0</v>
      </c>
    </row>
    <row r="781" spans="1:96">
      <c r="A781">
        <v>1042</v>
      </c>
      <c r="B781" t="s">
        <v>70</v>
      </c>
      <c r="C781">
        <v>3</v>
      </c>
      <c r="D781">
        <v>2</v>
      </c>
      <c r="E781">
        <v>11</v>
      </c>
      <c r="F781">
        <v>1</v>
      </c>
      <c r="G781">
        <v>2</v>
      </c>
      <c r="H781">
        <v>10</v>
      </c>
      <c r="J781">
        <v>9</v>
      </c>
      <c r="L781">
        <v>9</v>
      </c>
      <c r="N781">
        <v>9</v>
      </c>
      <c r="P781">
        <v>5</v>
      </c>
      <c r="Q781">
        <v>2</v>
      </c>
      <c r="R781">
        <v>3</v>
      </c>
      <c r="S781">
        <v>2</v>
      </c>
      <c r="T781">
        <v>3</v>
      </c>
      <c r="U781">
        <v>3</v>
      </c>
      <c r="V781">
        <v>3</v>
      </c>
      <c r="W781">
        <v>3</v>
      </c>
      <c r="X781">
        <v>3</v>
      </c>
      <c r="Y781">
        <v>2</v>
      </c>
      <c r="Z781">
        <v>2</v>
      </c>
      <c r="AA781">
        <v>3</v>
      </c>
      <c r="AB781">
        <v>3</v>
      </c>
      <c r="AC781">
        <v>3</v>
      </c>
      <c r="AD781">
        <v>3</v>
      </c>
      <c r="AE781">
        <v>3</v>
      </c>
      <c r="AF781">
        <v>7</v>
      </c>
      <c r="AG781">
        <v>3</v>
      </c>
      <c r="AH781">
        <v>3</v>
      </c>
      <c r="AI781">
        <v>2</v>
      </c>
      <c r="AJ781">
        <v>3</v>
      </c>
      <c r="AK781">
        <v>2</v>
      </c>
      <c r="AL781">
        <v>3</v>
      </c>
      <c r="AM781">
        <v>3</v>
      </c>
      <c r="AN781">
        <v>3</v>
      </c>
      <c r="AO781">
        <v>2</v>
      </c>
      <c r="AP781">
        <v>2</v>
      </c>
      <c r="AQ781">
        <v>3</v>
      </c>
      <c r="AR781">
        <v>3</v>
      </c>
      <c r="AS781">
        <v>3</v>
      </c>
      <c r="AT781">
        <v>3</v>
      </c>
      <c r="AU781">
        <v>3</v>
      </c>
      <c r="AV781">
        <v>3</v>
      </c>
      <c r="AW781">
        <v>4</v>
      </c>
      <c r="AX781">
        <v>4</v>
      </c>
      <c r="AY781">
        <v>4</v>
      </c>
      <c r="AZ781">
        <v>4</v>
      </c>
      <c r="BA781">
        <v>4</v>
      </c>
      <c r="BB781">
        <v>4</v>
      </c>
      <c r="BC781">
        <v>4</v>
      </c>
      <c r="BD781">
        <v>4</v>
      </c>
      <c r="BE781">
        <v>4</v>
      </c>
      <c r="BF781">
        <v>12</v>
      </c>
      <c r="BG781">
        <v>12</v>
      </c>
      <c r="BH781">
        <v>3</v>
      </c>
      <c r="BI781">
        <v>12</v>
      </c>
      <c r="BJ781">
        <v>12</v>
      </c>
      <c r="BK781">
        <v>1</v>
      </c>
      <c r="BL781">
        <v>4</v>
      </c>
      <c r="BM781">
        <v>4</v>
      </c>
      <c r="BN781">
        <v>3</v>
      </c>
      <c r="BO781">
        <v>10</v>
      </c>
      <c r="BX781">
        <v>1</v>
      </c>
      <c r="BY781">
        <v>5</v>
      </c>
      <c r="CF781">
        <v>17</v>
      </c>
      <c r="CH781">
        <f t="shared" si="84"/>
        <v>1</v>
      </c>
      <c r="CI781" s="1">
        <f t="shared" si="85"/>
        <v>2</v>
      </c>
      <c r="CJ781">
        <f t="shared" si="86"/>
        <v>4</v>
      </c>
      <c r="CK781">
        <f t="shared" si="87"/>
        <v>2</v>
      </c>
      <c r="CL781" s="1">
        <f t="shared" si="88"/>
        <v>4</v>
      </c>
      <c r="CM781" s="1">
        <f t="shared" si="89"/>
        <v>4</v>
      </c>
      <c r="CO781" t="str">
        <f>IF(H781&gt;Tolerances!$C$15, "High Sat", "Low Sat")</f>
        <v>High Sat</v>
      </c>
      <c r="CP781" t="str">
        <f>IF(CM781&lt;Tolerances!$D$15, "High EL", "Low EL")</f>
        <v>High EL</v>
      </c>
      <c r="CQ781" t="str">
        <f t="shared" si="90"/>
        <v>Loyalist</v>
      </c>
      <c r="CR781" t="b">
        <f>IF(AND(CM781&lt;Tolerances!$D$19,'Respondent data Original'!H800&gt;Tolerances!$C$19),"Enthusiast",IF(AND(CM781&gt;Tolerances!$D$20,'Respondent data Original'!H800&lt;Tolerances!$C$20),"Agitator"))</f>
        <v>0</v>
      </c>
    </row>
    <row r="782" spans="1:96">
      <c r="A782">
        <v>992</v>
      </c>
      <c r="B782" t="s">
        <v>70</v>
      </c>
      <c r="C782">
        <v>3</v>
      </c>
      <c r="D782">
        <v>2</v>
      </c>
      <c r="E782">
        <v>11</v>
      </c>
      <c r="F782">
        <v>2</v>
      </c>
      <c r="G782">
        <v>3</v>
      </c>
      <c r="H782">
        <v>10</v>
      </c>
      <c r="J782">
        <v>10</v>
      </c>
      <c r="L782">
        <v>10</v>
      </c>
      <c r="N782">
        <v>10</v>
      </c>
      <c r="P782">
        <v>6</v>
      </c>
      <c r="Q782">
        <v>1</v>
      </c>
      <c r="R782">
        <v>2</v>
      </c>
      <c r="S782">
        <v>1</v>
      </c>
      <c r="T782">
        <v>1</v>
      </c>
      <c r="U782">
        <v>3</v>
      </c>
      <c r="V782">
        <v>1</v>
      </c>
      <c r="W782">
        <v>2</v>
      </c>
      <c r="X782">
        <v>1</v>
      </c>
      <c r="Y782">
        <v>1</v>
      </c>
      <c r="Z782">
        <v>3</v>
      </c>
      <c r="AA782">
        <v>1</v>
      </c>
      <c r="AB782">
        <v>1</v>
      </c>
      <c r="AC782">
        <v>2</v>
      </c>
      <c r="AD782">
        <v>2</v>
      </c>
      <c r="AE782">
        <v>2</v>
      </c>
      <c r="AF782">
        <v>1</v>
      </c>
      <c r="AG782">
        <v>2</v>
      </c>
      <c r="AH782">
        <v>2</v>
      </c>
      <c r="AI782">
        <v>2</v>
      </c>
      <c r="AJ782">
        <v>2</v>
      </c>
      <c r="AK782">
        <v>2</v>
      </c>
      <c r="AL782">
        <v>2</v>
      </c>
      <c r="AM782">
        <v>3</v>
      </c>
      <c r="AN782">
        <v>2</v>
      </c>
      <c r="AO782">
        <v>2</v>
      </c>
      <c r="AP782">
        <v>2</v>
      </c>
      <c r="AQ782">
        <v>2</v>
      </c>
      <c r="AR782">
        <v>2</v>
      </c>
      <c r="AS782">
        <v>2</v>
      </c>
      <c r="AT782">
        <v>2</v>
      </c>
      <c r="AU782">
        <v>2</v>
      </c>
      <c r="AV782">
        <v>1</v>
      </c>
      <c r="AW782">
        <v>1</v>
      </c>
      <c r="AX782">
        <v>3</v>
      </c>
      <c r="AY782">
        <v>7</v>
      </c>
      <c r="AZ782">
        <v>6</v>
      </c>
      <c r="BA782">
        <v>7</v>
      </c>
      <c r="BB782">
        <v>6</v>
      </c>
      <c r="BC782">
        <v>1</v>
      </c>
      <c r="BD782">
        <v>8</v>
      </c>
      <c r="BE782">
        <v>1</v>
      </c>
      <c r="BF782">
        <v>12</v>
      </c>
      <c r="BG782">
        <v>12</v>
      </c>
      <c r="BH782">
        <v>12</v>
      </c>
      <c r="BI782">
        <v>12</v>
      </c>
      <c r="BJ782">
        <v>12</v>
      </c>
      <c r="BK782">
        <v>1</v>
      </c>
      <c r="BN782">
        <v>5</v>
      </c>
      <c r="BO782">
        <v>10</v>
      </c>
      <c r="BX782">
        <v>1</v>
      </c>
      <c r="BY782">
        <v>6</v>
      </c>
      <c r="CF782">
        <v>14</v>
      </c>
      <c r="CH782">
        <f t="shared" si="84"/>
        <v>1</v>
      </c>
      <c r="CI782" s="1">
        <f t="shared" si="85"/>
        <v>2.2222222222222223</v>
      </c>
      <c r="CJ782">
        <f t="shared" si="86"/>
        <v>0</v>
      </c>
      <c r="CK782">
        <f t="shared" si="87"/>
        <v>5</v>
      </c>
      <c r="CL782" s="1">
        <f t="shared" si="88"/>
        <v>7.2222222222222223</v>
      </c>
      <c r="CM782" s="1">
        <f t="shared" si="89"/>
        <v>7.2222222222222223</v>
      </c>
      <c r="CO782" t="str">
        <f>IF(H782&gt;Tolerances!$C$15, "High Sat", "Low Sat")</f>
        <v>High Sat</v>
      </c>
      <c r="CP782" t="str">
        <f>IF(CM782&lt;Tolerances!$D$15, "High EL", "Low EL")</f>
        <v>High EL</v>
      </c>
      <c r="CQ782" t="str">
        <f t="shared" si="90"/>
        <v>Loyalist</v>
      </c>
      <c r="CR782" t="b">
        <f>IF(AND(CM782&lt;Tolerances!$D$19,'Respondent data Original'!H802&gt;Tolerances!$C$19),"Enthusiast",IF(AND(CM782&gt;Tolerances!$D$20,'Respondent data Original'!H802&lt;Tolerances!$C$20),"Agitator"))</f>
        <v>0</v>
      </c>
    </row>
    <row r="783" spans="1:96">
      <c r="A783">
        <v>1052</v>
      </c>
      <c r="B783" t="s">
        <v>70</v>
      </c>
      <c r="C783">
        <v>2</v>
      </c>
      <c r="D783">
        <v>1</v>
      </c>
      <c r="E783">
        <v>11</v>
      </c>
      <c r="F783">
        <v>1</v>
      </c>
      <c r="G783">
        <v>2</v>
      </c>
      <c r="H783">
        <v>9</v>
      </c>
      <c r="J783">
        <v>9</v>
      </c>
      <c r="L783">
        <v>9</v>
      </c>
      <c r="N783">
        <v>9</v>
      </c>
      <c r="P783">
        <v>1</v>
      </c>
      <c r="Q783">
        <v>1</v>
      </c>
      <c r="R783">
        <v>1</v>
      </c>
      <c r="S783">
        <v>1</v>
      </c>
      <c r="T783">
        <v>3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2</v>
      </c>
      <c r="AC783">
        <v>1</v>
      </c>
      <c r="AD783">
        <v>1</v>
      </c>
      <c r="AE783">
        <v>2</v>
      </c>
      <c r="AF783">
        <v>8</v>
      </c>
      <c r="AG783">
        <v>2</v>
      </c>
      <c r="AH783">
        <v>1</v>
      </c>
      <c r="AI783">
        <v>2</v>
      </c>
      <c r="AJ783">
        <v>1</v>
      </c>
      <c r="AK783">
        <v>2</v>
      </c>
      <c r="AL783">
        <v>2</v>
      </c>
      <c r="AM783">
        <v>2</v>
      </c>
      <c r="AN783">
        <v>1</v>
      </c>
      <c r="AO783">
        <v>2</v>
      </c>
      <c r="AP783">
        <v>1</v>
      </c>
      <c r="AQ783">
        <v>2</v>
      </c>
      <c r="AR783">
        <v>1</v>
      </c>
      <c r="AS783">
        <v>1</v>
      </c>
      <c r="AT783">
        <v>2</v>
      </c>
      <c r="AU783">
        <v>2</v>
      </c>
      <c r="AV783">
        <v>1</v>
      </c>
      <c r="AW783">
        <v>8</v>
      </c>
      <c r="AX783">
        <v>6</v>
      </c>
      <c r="AY783">
        <v>4</v>
      </c>
      <c r="AZ783">
        <v>6</v>
      </c>
      <c r="BA783">
        <v>8</v>
      </c>
      <c r="BB783">
        <v>3</v>
      </c>
      <c r="BC783">
        <v>1</v>
      </c>
      <c r="BD783">
        <v>11</v>
      </c>
      <c r="BE783">
        <v>1</v>
      </c>
      <c r="BF783">
        <v>12</v>
      </c>
      <c r="BG783">
        <v>12</v>
      </c>
      <c r="BH783">
        <v>4</v>
      </c>
      <c r="BI783">
        <v>5</v>
      </c>
      <c r="BJ783">
        <v>12</v>
      </c>
      <c r="BK783">
        <v>2</v>
      </c>
      <c r="BL783">
        <v>3</v>
      </c>
      <c r="BM783">
        <v>2</v>
      </c>
      <c r="BN783">
        <v>2</v>
      </c>
      <c r="BO783">
        <v>2</v>
      </c>
      <c r="BP783">
        <v>4</v>
      </c>
      <c r="BQ783">
        <v>7</v>
      </c>
      <c r="BR783">
        <v>3</v>
      </c>
      <c r="BX783">
        <v>2</v>
      </c>
      <c r="CF783">
        <v>18</v>
      </c>
      <c r="CH783">
        <f t="shared" si="84"/>
        <v>2</v>
      </c>
      <c r="CI783" s="1">
        <f t="shared" si="85"/>
        <v>2.6666666666666665</v>
      </c>
      <c r="CJ783">
        <f t="shared" si="86"/>
        <v>3</v>
      </c>
      <c r="CK783">
        <f t="shared" si="87"/>
        <v>3</v>
      </c>
      <c r="CL783" s="1">
        <f t="shared" si="88"/>
        <v>5.6666666666666661</v>
      </c>
      <c r="CM783" s="1">
        <f t="shared" si="89"/>
        <v>11.333333333333332</v>
      </c>
      <c r="CO783" t="str">
        <f>IF(H783&gt;Tolerances!$C$15, "High Sat", "Low Sat")</f>
        <v>High Sat</v>
      </c>
      <c r="CP783" t="str">
        <f>IF(CM783&lt;Tolerances!$D$15, "High EL", "Low EL")</f>
        <v>Low EL</v>
      </c>
      <c r="CQ783" t="str">
        <f t="shared" si="90"/>
        <v>Mercenary</v>
      </c>
      <c r="CR783" t="b">
        <f>IF(AND(CM783&lt;Tolerances!$D$19,'Respondent data Original'!H804&gt;Tolerances!$C$19),"Enthusiast",IF(AND(CM783&gt;Tolerances!$D$20,'Respondent data Original'!H804&lt;Tolerances!$C$20),"Agitator"))</f>
        <v>0</v>
      </c>
    </row>
    <row r="784" spans="1:96">
      <c r="A784">
        <v>996</v>
      </c>
      <c r="B784" t="s">
        <v>70</v>
      </c>
      <c r="C784">
        <v>2</v>
      </c>
      <c r="D784">
        <v>2</v>
      </c>
      <c r="E784">
        <v>11</v>
      </c>
      <c r="F784">
        <v>2</v>
      </c>
      <c r="G784">
        <v>4</v>
      </c>
      <c r="H784">
        <v>9</v>
      </c>
      <c r="J784">
        <v>8</v>
      </c>
      <c r="L784">
        <v>8</v>
      </c>
      <c r="N784">
        <v>8</v>
      </c>
      <c r="P784">
        <v>4</v>
      </c>
      <c r="Q784">
        <v>2</v>
      </c>
      <c r="R784">
        <v>1</v>
      </c>
      <c r="S784">
        <v>2</v>
      </c>
      <c r="T784">
        <v>2</v>
      </c>
      <c r="U784">
        <v>2</v>
      </c>
      <c r="V784">
        <v>2</v>
      </c>
      <c r="W784">
        <v>3</v>
      </c>
      <c r="X784">
        <v>2</v>
      </c>
      <c r="Y784">
        <v>3</v>
      </c>
      <c r="Z784">
        <v>2</v>
      </c>
      <c r="AA784">
        <v>2</v>
      </c>
      <c r="AB784">
        <v>2</v>
      </c>
      <c r="AC784">
        <v>2</v>
      </c>
      <c r="AD784">
        <v>3</v>
      </c>
      <c r="AE784">
        <v>2</v>
      </c>
      <c r="AF784">
        <v>8</v>
      </c>
      <c r="AG784">
        <v>1</v>
      </c>
      <c r="AH784">
        <v>1</v>
      </c>
      <c r="AI784">
        <v>2</v>
      </c>
      <c r="AJ784">
        <v>2</v>
      </c>
      <c r="AK784">
        <v>2</v>
      </c>
      <c r="AL784">
        <v>2</v>
      </c>
      <c r="AM784">
        <v>3</v>
      </c>
      <c r="AN784">
        <v>3</v>
      </c>
      <c r="AO784">
        <v>2</v>
      </c>
      <c r="AP784">
        <v>3</v>
      </c>
      <c r="AQ784">
        <v>2</v>
      </c>
      <c r="AR784">
        <v>2</v>
      </c>
      <c r="AS784">
        <v>3</v>
      </c>
      <c r="AT784">
        <v>3</v>
      </c>
      <c r="AU784">
        <v>2</v>
      </c>
      <c r="AV784">
        <v>1</v>
      </c>
      <c r="AW784">
        <v>6</v>
      </c>
      <c r="AX784">
        <v>7</v>
      </c>
      <c r="AY784">
        <v>6</v>
      </c>
      <c r="AZ784">
        <v>6</v>
      </c>
      <c r="BA784">
        <v>5</v>
      </c>
      <c r="BB784">
        <v>2</v>
      </c>
      <c r="BC784">
        <v>9</v>
      </c>
      <c r="BD784">
        <v>5</v>
      </c>
      <c r="BE784">
        <v>1</v>
      </c>
      <c r="BF784">
        <v>6</v>
      </c>
      <c r="BG784">
        <v>6</v>
      </c>
      <c r="BH784">
        <v>6</v>
      </c>
      <c r="BI784">
        <v>6</v>
      </c>
      <c r="BJ784">
        <v>6</v>
      </c>
      <c r="BK784">
        <v>2</v>
      </c>
      <c r="BL784">
        <v>3</v>
      </c>
      <c r="BM784">
        <v>2</v>
      </c>
      <c r="BN784">
        <v>3</v>
      </c>
      <c r="BO784">
        <v>2</v>
      </c>
      <c r="BX784">
        <v>2</v>
      </c>
      <c r="CF784">
        <v>15</v>
      </c>
      <c r="CH784">
        <f t="shared" si="84"/>
        <v>2</v>
      </c>
      <c r="CI784" s="1">
        <f t="shared" si="85"/>
        <v>2.6111111111111112</v>
      </c>
      <c r="CJ784">
        <f t="shared" si="86"/>
        <v>3</v>
      </c>
      <c r="CK784">
        <f t="shared" si="87"/>
        <v>3</v>
      </c>
      <c r="CL784" s="1">
        <f t="shared" si="88"/>
        <v>5.6111111111111107</v>
      </c>
      <c r="CM784" s="1">
        <f t="shared" si="89"/>
        <v>11.222222222222221</v>
      </c>
      <c r="CO784" t="str">
        <f>IF(H784&gt;Tolerances!$C$15, "High Sat", "Low Sat")</f>
        <v>High Sat</v>
      </c>
      <c r="CP784" t="str">
        <f>IF(CM784&lt;Tolerances!$D$15, "High EL", "Low EL")</f>
        <v>Low EL</v>
      </c>
      <c r="CQ784" t="str">
        <f t="shared" si="90"/>
        <v>Mercenary</v>
      </c>
      <c r="CR784" t="b">
        <f>IF(AND(CM784&lt;Tolerances!$D$19,'Respondent data Original'!H805&gt;Tolerances!$C$19),"Enthusiast",IF(AND(CM784&gt;Tolerances!$D$20,'Respondent data Original'!H805&lt;Tolerances!$C$20),"Agitator"))</f>
        <v>0</v>
      </c>
    </row>
    <row r="785" spans="1:96">
      <c r="A785">
        <v>1064</v>
      </c>
      <c r="B785" t="s">
        <v>70</v>
      </c>
      <c r="C785">
        <v>4</v>
      </c>
      <c r="D785">
        <v>1</v>
      </c>
      <c r="E785">
        <v>11</v>
      </c>
      <c r="F785">
        <v>1</v>
      </c>
      <c r="G785">
        <v>1</v>
      </c>
      <c r="H785">
        <v>11</v>
      </c>
      <c r="J785">
        <v>11</v>
      </c>
      <c r="L785">
        <v>11</v>
      </c>
      <c r="O785">
        <v>1</v>
      </c>
      <c r="P785">
        <v>6</v>
      </c>
      <c r="Q785">
        <v>2</v>
      </c>
      <c r="S785">
        <v>1</v>
      </c>
      <c r="T785">
        <v>4</v>
      </c>
      <c r="V785">
        <v>1</v>
      </c>
      <c r="W785">
        <v>5</v>
      </c>
      <c r="X785">
        <v>1</v>
      </c>
      <c r="Y785">
        <v>1</v>
      </c>
      <c r="Z785">
        <v>3</v>
      </c>
      <c r="AA785">
        <v>1</v>
      </c>
      <c r="AB785">
        <v>2</v>
      </c>
      <c r="AC785">
        <v>4</v>
      </c>
      <c r="AD785">
        <v>5</v>
      </c>
      <c r="AE785">
        <v>2</v>
      </c>
      <c r="AF785">
        <v>8</v>
      </c>
      <c r="AG785">
        <v>4</v>
      </c>
      <c r="AI785">
        <v>1</v>
      </c>
      <c r="AJ785">
        <v>2</v>
      </c>
      <c r="AL785">
        <v>1</v>
      </c>
      <c r="AM785">
        <v>3</v>
      </c>
      <c r="AN785">
        <v>1</v>
      </c>
      <c r="AO785">
        <v>2</v>
      </c>
      <c r="AP785">
        <v>2</v>
      </c>
      <c r="AQ785">
        <v>1</v>
      </c>
      <c r="AR785">
        <v>3</v>
      </c>
      <c r="AS785">
        <v>3</v>
      </c>
      <c r="AT785">
        <v>3</v>
      </c>
      <c r="AU785">
        <v>2</v>
      </c>
      <c r="AV785">
        <v>1</v>
      </c>
      <c r="AW785">
        <v>6</v>
      </c>
      <c r="AX785">
        <v>6</v>
      </c>
      <c r="AY785">
        <v>7</v>
      </c>
      <c r="AZ785">
        <v>7</v>
      </c>
      <c r="BA785">
        <v>7</v>
      </c>
      <c r="BB785">
        <v>6</v>
      </c>
      <c r="BC785">
        <v>1</v>
      </c>
      <c r="BD785">
        <v>9</v>
      </c>
      <c r="BE785">
        <v>1</v>
      </c>
      <c r="BF785">
        <v>12</v>
      </c>
      <c r="BG785">
        <v>12</v>
      </c>
      <c r="BH785">
        <v>12</v>
      </c>
      <c r="BI785">
        <v>12</v>
      </c>
      <c r="BJ785">
        <v>12</v>
      </c>
      <c r="BK785">
        <v>1</v>
      </c>
      <c r="BM785">
        <v>5</v>
      </c>
      <c r="BN785">
        <v>4</v>
      </c>
      <c r="BO785">
        <v>10</v>
      </c>
      <c r="BX785">
        <v>1</v>
      </c>
      <c r="BY785">
        <v>5</v>
      </c>
      <c r="BZ785">
        <v>7</v>
      </c>
      <c r="CA785">
        <v>2</v>
      </c>
      <c r="CB785">
        <v>6</v>
      </c>
      <c r="CF785">
        <v>14</v>
      </c>
      <c r="CH785">
        <f t="shared" si="84"/>
        <v>1</v>
      </c>
      <c r="CI785" s="1">
        <f t="shared" si="85"/>
        <v>2.7777777777777777</v>
      </c>
      <c r="CJ785">
        <f t="shared" si="86"/>
        <v>0</v>
      </c>
      <c r="CK785">
        <f t="shared" si="87"/>
        <v>5</v>
      </c>
      <c r="CL785" s="1">
        <f t="shared" si="88"/>
        <v>7.7777777777777777</v>
      </c>
      <c r="CM785" s="1">
        <f t="shared" si="89"/>
        <v>7.7777777777777777</v>
      </c>
      <c r="CO785" t="str">
        <f>IF(H785&gt;Tolerances!$C$5, "High Sat", "Low Sat")</f>
        <v>High Sat</v>
      </c>
      <c r="CP785" t="str">
        <f>IF(CM785&lt;Tolerances!$D$5, "High EL", "Low EL")</f>
        <v>High EL</v>
      </c>
      <c r="CQ785" t="str">
        <f t="shared" si="90"/>
        <v>Loyalist</v>
      </c>
      <c r="CR785" t="b">
        <f>IF(AND(CM785&lt;Tolerances!$D$9,'Respondent data Original'!H814&gt;Tolerances!$C$9),"Enthusiast",IF(AND(CM785&gt;Tolerances!$D$10,'Respondent data Original'!H814&lt;Tolerances!$C$10),"Agitator"))</f>
        <v>0</v>
      </c>
    </row>
    <row r="786" spans="1:96">
      <c r="A786">
        <v>1010</v>
      </c>
      <c r="B786" t="s">
        <v>70</v>
      </c>
      <c r="C786">
        <v>1</v>
      </c>
      <c r="D786">
        <v>1</v>
      </c>
      <c r="E786">
        <v>11</v>
      </c>
      <c r="F786">
        <v>2</v>
      </c>
      <c r="G786">
        <v>4</v>
      </c>
      <c r="H786">
        <v>6</v>
      </c>
      <c r="J786">
        <v>5</v>
      </c>
      <c r="L786">
        <v>6</v>
      </c>
      <c r="N786">
        <v>6</v>
      </c>
      <c r="P786">
        <v>4</v>
      </c>
      <c r="Q786">
        <v>3</v>
      </c>
      <c r="R786">
        <v>3</v>
      </c>
      <c r="S786">
        <v>2</v>
      </c>
      <c r="T786">
        <v>2</v>
      </c>
      <c r="U786">
        <v>3</v>
      </c>
      <c r="V786">
        <v>1</v>
      </c>
      <c r="W786">
        <v>2</v>
      </c>
      <c r="X786">
        <v>3</v>
      </c>
      <c r="Y786">
        <v>1</v>
      </c>
      <c r="Z786">
        <v>4</v>
      </c>
      <c r="AA786">
        <v>3</v>
      </c>
      <c r="AB786">
        <v>3</v>
      </c>
      <c r="AC786">
        <v>3</v>
      </c>
      <c r="AD786">
        <v>2</v>
      </c>
      <c r="AE786">
        <v>2</v>
      </c>
      <c r="AF786">
        <v>4</v>
      </c>
      <c r="AG786">
        <v>2</v>
      </c>
      <c r="AH786">
        <v>2</v>
      </c>
      <c r="AI786">
        <v>2</v>
      </c>
      <c r="AJ786">
        <v>3</v>
      </c>
      <c r="AK786">
        <v>3</v>
      </c>
      <c r="AL786">
        <v>2</v>
      </c>
      <c r="AM786">
        <v>2</v>
      </c>
      <c r="AN786">
        <v>2</v>
      </c>
      <c r="AO786">
        <v>3</v>
      </c>
      <c r="AP786">
        <v>3</v>
      </c>
      <c r="AQ786">
        <v>3</v>
      </c>
      <c r="AR786">
        <v>2</v>
      </c>
      <c r="AS786">
        <v>3</v>
      </c>
      <c r="AT786">
        <v>2</v>
      </c>
      <c r="AU786">
        <v>2</v>
      </c>
      <c r="AV786">
        <v>1</v>
      </c>
      <c r="AW786">
        <v>4</v>
      </c>
      <c r="AX786">
        <v>3</v>
      </c>
      <c r="AY786">
        <v>4</v>
      </c>
      <c r="AZ786">
        <v>3</v>
      </c>
      <c r="BA786">
        <v>3</v>
      </c>
      <c r="BB786">
        <v>4</v>
      </c>
      <c r="BC786">
        <v>4</v>
      </c>
      <c r="BD786">
        <v>5</v>
      </c>
      <c r="BE786">
        <v>3</v>
      </c>
      <c r="BF786">
        <v>5</v>
      </c>
      <c r="BG786">
        <v>6</v>
      </c>
      <c r="BH786">
        <v>6</v>
      </c>
      <c r="BI786">
        <v>5</v>
      </c>
      <c r="BJ786">
        <v>4</v>
      </c>
      <c r="BK786">
        <v>1</v>
      </c>
      <c r="BL786">
        <v>2</v>
      </c>
      <c r="BM786">
        <v>2</v>
      </c>
      <c r="BN786">
        <v>2</v>
      </c>
      <c r="BO786">
        <v>7</v>
      </c>
      <c r="BP786">
        <v>4</v>
      </c>
      <c r="BQ786">
        <v>3</v>
      </c>
      <c r="BX786">
        <v>2</v>
      </c>
      <c r="CF786">
        <v>13</v>
      </c>
      <c r="CH786">
        <f t="shared" si="84"/>
        <v>2</v>
      </c>
      <c r="CI786" s="1">
        <f t="shared" si="85"/>
        <v>1.8333333333333333</v>
      </c>
      <c r="CJ786">
        <f t="shared" si="86"/>
        <v>2</v>
      </c>
      <c r="CK786">
        <f t="shared" si="87"/>
        <v>4</v>
      </c>
      <c r="CL786" s="1">
        <f t="shared" si="88"/>
        <v>5.833333333333333</v>
      </c>
      <c r="CM786" s="1">
        <f t="shared" si="89"/>
        <v>11.666666666666666</v>
      </c>
      <c r="CO786" t="str">
        <f>IF(H786&gt;Tolerances!$C$15, "High Sat", "Low Sat")</f>
        <v>Low Sat</v>
      </c>
      <c r="CP786" t="str">
        <f>IF(CM786&lt;Tolerances!$D$15, "High EL", "Low EL")</f>
        <v>Low EL</v>
      </c>
      <c r="CQ786" t="str">
        <f t="shared" si="90"/>
        <v>Defector</v>
      </c>
      <c r="CR786" t="b">
        <f>IF(AND(CM786&lt;Tolerances!$D$19,'Respondent data Original'!H816&gt;Tolerances!$C$19),"Enthusiast",IF(AND(CM786&gt;Tolerances!$D$20,'Respondent data Original'!H816&lt;Tolerances!$C$20),"Agitator"))</f>
        <v>0</v>
      </c>
    </row>
    <row r="787" spans="1:96">
      <c r="A787">
        <v>1065</v>
      </c>
      <c r="B787" t="s">
        <v>70</v>
      </c>
      <c r="C787">
        <v>2</v>
      </c>
      <c r="D787">
        <v>2</v>
      </c>
      <c r="E787">
        <v>11</v>
      </c>
      <c r="F787">
        <v>1</v>
      </c>
      <c r="G787">
        <v>4</v>
      </c>
      <c r="H787">
        <v>9</v>
      </c>
      <c r="J787">
        <v>10</v>
      </c>
      <c r="L787">
        <v>9</v>
      </c>
      <c r="N787">
        <v>9</v>
      </c>
      <c r="P787">
        <v>3</v>
      </c>
      <c r="Q787">
        <v>2</v>
      </c>
      <c r="S787">
        <v>2</v>
      </c>
      <c r="T787">
        <v>2</v>
      </c>
      <c r="U787">
        <v>2</v>
      </c>
      <c r="V787">
        <v>2</v>
      </c>
      <c r="W787">
        <v>2</v>
      </c>
      <c r="X787">
        <v>2</v>
      </c>
      <c r="Y787">
        <v>2</v>
      </c>
      <c r="Z787">
        <v>2</v>
      </c>
      <c r="AA787">
        <v>2</v>
      </c>
      <c r="AB787">
        <v>2</v>
      </c>
      <c r="AC787">
        <v>2</v>
      </c>
      <c r="AD787">
        <v>2</v>
      </c>
      <c r="AE787">
        <v>2</v>
      </c>
      <c r="AF787">
        <v>9</v>
      </c>
      <c r="AG787">
        <v>2</v>
      </c>
      <c r="AI787">
        <v>2</v>
      </c>
      <c r="AJ787">
        <v>2</v>
      </c>
      <c r="AK787">
        <v>2</v>
      </c>
      <c r="AL787">
        <v>2</v>
      </c>
      <c r="AM787">
        <v>2</v>
      </c>
      <c r="AN787">
        <v>2</v>
      </c>
      <c r="AO787">
        <v>2</v>
      </c>
      <c r="AP787">
        <v>2</v>
      </c>
      <c r="AQ787">
        <v>2</v>
      </c>
      <c r="AR787">
        <v>2</v>
      </c>
      <c r="AS787">
        <v>2</v>
      </c>
      <c r="AT787">
        <v>2</v>
      </c>
      <c r="AU787">
        <v>2</v>
      </c>
      <c r="AV787">
        <v>1</v>
      </c>
      <c r="AW787">
        <v>6</v>
      </c>
      <c r="AX787">
        <v>7</v>
      </c>
      <c r="AY787">
        <v>6</v>
      </c>
      <c r="AZ787">
        <v>6</v>
      </c>
      <c r="BA787">
        <v>7</v>
      </c>
      <c r="BB787">
        <v>6</v>
      </c>
      <c r="BC787">
        <v>6</v>
      </c>
      <c r="BD787">
        <v>7</v>
      </c>
      <c r="BE787">
        <v>7</v>
      </c>
      <c r="BF787">
        <v>4</v>
      </c>
      <c r="BG787">
        <v>4</v>
      </c>
      <c r="BH787">
        <v>4</v>
      </c>
      <c r="BI787">
        <v>4</v>
      </c>
      <c r="BJ787">
        <v>4</v>
      </c>
      <c r="BK787">
        <v>1</v>
      </c>
      <c r="BL787">
        <v>4</v>
      </c>
      <c r="BM787">
        <v>3</v>
      </c>
      <c r="BN787">
        <v>3</v>
      </c>
      <c r="BO787">
        <v>10</v>
      </c>
      <c r="BX787">
        <v>1</v>
      </c>
      <c r="BY787">
        <v>6</v>
      </c>
      <c r="CF787">
        <v>12</v>
      </c>
      <c r="CH787">
        <f t="shared" si="84"/>
        <v>1</v>
      </c>
      <c r="CI787" s="1">
        <f t="shared" si="85"/>
        <v>3.2222222222222223</v>
      </c>
      <c r="CJ787">
        <f t="shared" si="86"/>
        <v>4</v>
      </c>
      <c r="CK787">
        <f t="shared" si="87"/>
        <v>2</v>
      </c>
      <c r="CL787" s="1">
        <f t="shared" si="88"/>
        <v>5.2222222222222223</v>
      </c>
      <c r="CM787" s="1">
        <f t="shared" si="89"/>
        <v>5.2222222222222223</v>
      </c>
      <c r="CO787" t="str">
        <f>IF(H787&gt;Tolerances!$C$5, "High Sat", "Low Sat")</f>
        <v>High Sat</v>
      </c>
      <c r="CP787" t="str">
        <f>IF(CM787&lt;Tolerances!$D$5, "High EL", "Low EL")</f>
        <v>High EL</v>
      </c>
      <c r="CQ787" t="str">
        <f t="shared" si="90"/>
        <v>Loyalist</v>
      </c>
      <c r="CR787" t="b">
        <f>IF(AND(CM787&lt;Tolerances!$D$9,'Respondent data Original'!H820&gt;Tolerances!$C$9),"Enthusiast",IF(AND(CM787&gt;Tolerances!$D$10,'Respondent data Original'!H820&lt;Tolerances!$C$10),"Agitator"))</f>
        <v>0</v>
      </c>
    </row>
    <row r="788" spans="1:96">
      <c r="A788">
        <v>1016</v>
      </c>
      <c r="B788" t="s">
        <v>70</v>
      </c>
      <c r="C788">
        <v>2</v>
      </c>
      <c r="D788">
        <v>2</v>
      </c>
      <c r="E788">
        <v>11</v>
      </c>
      <c r="F788">
        <v>2</v>
      </c>
      <c r="G788">
        <v>5</v>
      </c>
      <c r="H788">
        <v>11</v>
      </c>
      <c r="J788">
        <v>11</v>
      </c>
      <c r="L788">
        <v>11</v>
      </c>
      <c r="N788">
        <v>11</v>
      </c>
      <c r="P788">
        <v>6</v>
      </c>
      <c r="Q788">
        <v>1</v>
      </c>
      <c r="R788">
        <v>3</v>
      </c>
      <c r="S788">
        <v>1</v>
      </c>
      <c r="T788">
        <v>1</v>
      </c>
      <c r="U788">
        <v>1</v>
      </c>
      <c r="V788">
        <v>1</v>
      </c>
      <c r="W788">
        <v>5</v>
      </c>
      <c r="X788">
        <v>1</v>
      </c>
      <c r="Y788">
        <v>1</v>
      </c>
      <c r="Z788">
        <v>4</v>
      </c>
      <c r="AA788">
        <v>1</v>
      </c>
      <c r="AB788">
        <v>1</v>
      </c>
      <c r="AC788">
        <v>1</v>
      </c>
      <c r="AD788">
        <v>2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  <c r="AM788">
        <v>5</v>
      </c>
      <c r="AN788">
        <v>1</v>
      </c>
      <c r="AO788">
        <v>1</v>
      </c>
      <c r="AP788">
        <v>1</v>
      </c>
      <c r="AQ788">
        <v>1</v>
      </c>
      <c r="AR788">
        <v>1</v>
      </c>
      <c r="AS788">
        <v>1</v>
      </c>
      <c r="AU788">
        <v>1</v>
      </c>
      <c r="AV788">
        <v>1</v>
      </c>
      <c r="AW788">
        <v>5</v>
      </c>
      <c r="AX788">
        <v>9</v>
      </c>
      <c r="AY788">
        <v>6</v>
      </c>
      <c r="AZ788">
        <v>6</v>
      </c>
      <c r="BA788">
        <v>6</v>
      </c>
      <c r="BB788">
        <v>7</v>
      </c>
      <c r="BC788">
        <v>8</v>
      </c>
      <c r="BD788">
        <v>9</v>
      </c>
      <c r="BE788">
        <v>1</v>
      </c>
      <c r="BF788">
        <v>12</v>
      </c>
      <c r="BG788">
        <v>12</v>
      </c>
      <c r="BH788">
        <v>12</v>
      </c>
      <c r="BI788">
        <v>12</v>
      </c>
      <c r="BJ788">
        <v>12</v>
      </c>
      <c r="BK788">
        <v>1</v>
      </c>
      <c r="BL788">
        <v>5</v>
      </c>
      <c r="BM788">
        <v>5</v>
      </c>
      <c r="BN788">
        <v>5</v>
      </c>
      <c r="BO788">
        <v>10</v>
      </c>
      <c r="BX788">
        <v>1</v>
      </c>
      <c r="BY788">
        <v>6</v>
      </c>
      <c r="BZ788">
        <v>1</v>
      </c>
      <c r="CA788">
        <v>5</v>
      </c>
      <c r="CF788">
        <v>13</v>
      </c>
      <c r="CH788">
        <f t="shared" si="84"/>
        <v>1</v>
      </c>
      <c r="CI788" s="1">
        <f t="shared" si="85"/>
        <v>3.1666666666666665</v>
      </c>
      <c r="CJ788">
        <f t="shared" si="86"/>
        <v>5</v>
      </c>
      <c r="CK788">
        <f t="shared" si="87"/>
        <v>1</v>
      </c>
      <c r="CL788" s="1">
        <f t="shared" si="88"/>
        <v>4.1666666666666661</v>
      </c>
      <c r="CM788" s="1">
        <f t="shared" si="89"/>
        <v>4.1666666666666661</v>
      </c>
      <c r="CO788" t="str">
        <f>IF(H788&gt;Tolerances!$C$15, "High Sat", "Low Sat")</f>
        <v>High Sat</v>
      </c>
      <c r="CP788" t="str">
        <f>IF(CM788&lt;Tolerances!$D$15, "High EL", "Low EL")</f>
        <v>High EL</v>
      </c>
      <c r="CQ788" t="str">
        <f t="shared" si="90"/>
        <v>Loyalist</v>
      </c>
      <c r="CR788" t="b">
        <f>IF(AND(CM788&lt;Tolerances!$D$19,'Respondent data Original'!H822&gt;Tolerances!$C$19),"Enthusiast",IF(AND(CM788&gt;Tolerances!$D$20,'Respondent data Original'!H822&lt;Tolerances!$C$20),"Agitator"))</f>
        <v>0</v>
      </c>
    </row>
    <row r="789" spans="1:96">
      <c r="A789">
        <v>1023</v>
      </c>
      <c r="B789" t="s">
        <v>70</v>
      </c>
      <c r="C789">
        <v>3</v>
      </c>
      <c r="D789">
        <v>1</v>
      </c>
      <c r="E789">
        <v>11</v>
      </c>
      <c r="F789">
        <v>2</v>
      </c>
      <c r="G789">
        <v>4</v>
      </c>
      <c r="H789">
        <v>9</v>
      </c>
      <c r="J789">
        <v>9</v>
      </c>
      <c r="L789">
        <v>9</v>
      </c>
      <c r="N789">
        <v>9</v>
      </c>
      <c r="P789">
        <v>6</v>
      </c>
      <c r="Q789">
        <v>1</v>
      </c>
      <c r="R789">
        <v>2</v>
      </c>
      <c r="S789">
        <v>1</v>
      </c>
      <c r="T789">
        <v>3</v>
      </c>
      <c r="U789">
        <v>3</v>
      </c>
      <c r="V789">
        <v>2</v>
      </c>
      <c r="W789">
        <v>3</v>
      </c>
      <c r="X789">
        <v>1</v>
      </c>
      <c r="Y789">
        <v>1</v>
      </c>
      <c r="Z789">
        <v>3</v>
      </c>
      <c r="AA789">
        <v>2</v>
      </c>
      <c r="AB789">
        <v>2</v>
      </c>
      <c r="AC789">
        <v>2</v>
      </c>
      <c r="AD789">
        <v>2</v>
      </c>
      <c r="AE789">
        <v>2</v>
      </c>
      <c r="AF789">
        <v>1</v>
      </c>
      <c r="AG789">
        <v>3</v>
      </c>
      <c r="AH789">
        <v>2</v>
      </c>
      <c r="AI789">
        <v>2</v>
      </c>
      <c r="AJ789">
        <v>2</v>
      </c>
      <c r="AK789">
        <v>3</v>
      </c>
      <c r="AL789">
        <v>2</v>
      </c>
      <c r="AM789">
        <v>3</v>
      </c>
      <c r="AN789">
        <v>2</v>
      </c>
      <c r="AO789">
        <v>2</v>
      </c>
      <c r="AP789">
        <v>2</v>
      </c>
      <c r="AQ789">
        <v>2</v>
      </c>
      <c r="AR789">
        <v>3</v>
      </c>
      <c r="AS789">
        <v>2</v>
      </c>
      <c r="AT789">
        <v>3</v>
      </c>
      <c r="AU789">
        <v>2</v>
      </c>
      <c r="AV789">
        <v>1</v>
      </c>
      <c r="AW789">
        <v>6</v>
      </c>
      <c r="AX789">
        <v>8</v>
      </c>
      <c r="AY789">
        <v>7</v>
      </c>
      <c r="AZ789">
        <v>6</v>
      </c>
      <c r="BA789">
        <v>6</v>
      </c>
      <c r="BB789">
        <v>4</v>
      </c>
      <c r="BC789">
        <v>6</v>
      </c>
      <c r="BD789">
        <v>8</v>
      </c>
      <c r="BE789">
        <v>7</v>
      </c>
      <c r="BF789">
        <v>3</v>
      </c>
      <c r="BG789">
        <v>2</v>
      </c>
      <c r="BH789">
        <v>12</v>
      </c>
      <c r="BI789">
        <v>12</v>
      </c>
      <c r="BJ789">
        <v>12</v>
      </c>
      <c r="BK789">
        <v>2</v>
      </c>
      <c r="BL789">
        <v>4</v>
      </c>
      <c r="BM789">
        <v>3</v>
      </c>
      <c r="BN789">
        <v>3</v>
      </c>
      <c r="BO789">
        <v>6</v>
      </c>
      <c r="BP789">
        <v>5</v>
      </c>
      <c r="BQ789">
        <v>3</v>
      </c>
      <c r="BR789">
        <v>4</v>
      </c>
      <c r="BS789">
        <v>7</v>
      </c>
      <c r="BX789">
        <v>1</v>
      </c>
      <c r="BY789">
        <v>7</v>
      </c>
      <c r="BZ789">
        <v>6</v>
      </c>
      <c r="CF789">
        <v>14</v>
      </c>
      <c r="CH789">
        <f t="shared" si="84"/>
        <v>1</v>
      </c>
      <c r="CI789" s="1">
        <f t="shared" si="85"/>
        <v>3.2222222222222223</v>
      </c>
      <c r="CJ789">
        <f t="shared" si="86"/>
        <v>4</v>
      </c>
      <c r="CK789">
        <f t="shared" si="87"/>
        <v>2</v>
      </c>
      <c r="CL789" s="1">
        <f t="shared" si="88"/>
        <v>5.2222222222222223</v>
      </c>
      <c r="CM789" s="1">
        <f t="shared" si="89"/>
        <v>5.2222222222222223</v>
      </c>
      <c r="CO789" t="str">
        <f>IF(H789&gt;Tolerances!$C$5, "High Sat", "Low Sat")</f>
        <v>High Sat</v>
      </c>
      <c r="CP789" t="str">
        <f>IF(CM789&lt;Tolerances!$D$5, "High EL", "Low EL")</f>
        <v>High EL</v>
      </c>
      <c r="CQ789" t="str">
        <f t="shared" si="90"/>
        <v>Loyalist</v>
      </c>
      <c r="CR789" t="b">
        <f>IF(AND(CM789&lt;Tolerances!$D$9,'Respondent data Original'!H829&gt;Tolerances!$C$9),"Enthusiast",IF(AND(CM789&gt;Tolerances!$D$10,'Respondent data Original'!H829&lt;Tolerances!$C$10),"Agitator"))</f>
        <v>0</v>
      </c>
    </row>
    <row r="790" spans="1:96">
      <c r="A790">
        <v>1072</v>
      </c>
      <c r="B790" t="s">
        <v>70</v>
      </c>
      <c r="C790">
        <v>4</v>
      </c>
      <c r="D790">
        <v>1</v>
      </c>
      <c r="E790">
        <v>11</v>
      </c>
      <c r="F790">
        <v>1</v>
      </c>
      <c r="G790">
        <v>2</v>
      </c>
      <c r="H790">
        <v>6</v>
      </c>
      <c r="J790">
        <v>5</v>
      </c>
      <c r="L790">
        <v>6</v>
      </c>
      <c r="N790">
        <v>6</v>
      </c>
      <c r="P790">
        <v>5</v>
      </c>
      <c r="Q790">
        <v>2</v>
      </c>
      <c r="R790">
        <v>2</v>
      </c>
      <c r="S790">
        <v>1</v>
      </c>
      <c r="T790">
        <v>1</v>
      </c>
      <c r="U790">
        <v>3</v>
      </c>
      <c r="V790">
        <v>2</v>
      </c>
      <c r="W790">
        <v>2</v>
      </c>
      <c r="X790">
        <v>1</v>
      </c>
      <c r="Y790">
        <v>1</v>
      </c>
      <c r="Z790">
        <v>1</v>
      </c>
      <c r="AA790">
        <v>1</v>
      </c>
      <c r="AB790">
        <v>2</v>
      </c>
      <c r="AC790">
        <v>4</v>
      </c>
      <c r="AD790">
        <v>2</v>
      </c>
      <c r="AE790">
        <v>3</v>
      </c>
      <c r="AF790">
        <v>4</v>
      </c>
      <c r="AG790">
        <v>3</v>
      </c>
      <c r="AH790">
        <v>5</v>
      </c>
      <c r="AI790">
        <v>2</v>
      </c>
      <c r="AJ790">
        <v>3</v>
      </c>
      <c r="AK790">
        <v>3</v>
      </c>
      <c r="AL790">
        <v>4</v>
      </c>
      <c r="AM790">
        <v>2</v>
      </c>
      <c r="AN790">
        <v>3</v>
      </c>
      <c r="AO790">
        <v>2</v>
      </c>
      <c r="AP790">
        <v>3</v>
      </c>
      <c r="AQ790">
        <v>3</v>
      </c>
      <c r="AR790">
        <v>3</v>
      </c>
      <c r="AS790">
        <v>4</v>
      </c>
      <c r="AU790">
        <v>3</v>
      </c>
      <c r="AV790">
        <v>1</v>
      </c>
      <c r="AW790">
        <v>9</v>
      </c>
      <c r="AX790">
        <v>10</v>
      </c>
      <c r="AY790">
        <v>8</v>
      </c>
      <c r="AZ790">
        <v>9</v>
      </c>
      <c r="BA790">
        <v>11</v>
      </c>
      <c r="BB790">
        <v>1</v>
      </c>
      <c r="BC790">
        <v>1</v>
      </c>
      <c r="BD790">
        <v>11</v>
      </c>
      <c r="BE790">
        <v>10</v>
      </c>
      <c r="BF790">
        <v>12</v>
      </c>
      <c r="BG790">
        <v>8</v>
      </c>
      <c r="BH790">
        <v>8</v>
      </c>
      <c r="BI790">
        <v>10</v>
      </c>
      <c r="BJ790">
        <v>7</v>
      </c>
      <c r="BK790">
        <v>2</v>
      </c>
      <c r="BL790">
        <v>4</v>
      </c>
      <c r="BM790">
        <v>2</v>
      </c>
      <c r="BN790">
        <v>2</v>
      </c>
      <c r="BO790">
        <v>5</v>
      </c>
      <c r="BP790">
        <v>4</v>
      </c>
      <c r="BQ790">
        <v>6</v>
      </c>
      <c r="BR790">
        <v>2</v>
      </c>
      <c r="BS790">
        <v>3</v>
      </c>
      <c r="BX790">
        <v>2</v>
      </c>
      <c r="CF790">
        <v>13</v>
      </c>
      <c r="CH790">
        <f t="shared" si="84"/>
        <v>2</v>
      </c>
      <c r="CI790" s="1">
        <f t="shared" si="85"/>
        <v>3.8888888888888888</v>
      </c>
      <c r="CJ790">
        <f t="shared" si="86"/>
        <v>4</v>
      </c>
      <c r="CK790">
        <f t="shared" si="87"/>
        <v>2</v>
      </c>
      <c r="CL790" s="1">
        <f t="shared" si="88"/>
        <v>5.8888888888888893</v>
      </c>
      <c r="CM790" s="1">
        <f t="shared" si="89"/>
        <v>11.777777777777779</v>
      </c>
      <c r="CO790" t="str">
        <f>IF(H790&gt;Tolerances!$C$15, "High Sat", "Low Sat")</f>
        <v>Low Sat</v>
      </c>
      <c r="CP790" t="str">
        <f>IF(CM790&lt;Tolerances!$D$15, "High EL", "Low EL")</f>
        <v>Low EL</v>
      </c>
      <c r="CQ790" t="str">
        <f t="shared" si="90"/>
        <v>Defector</v>
      </c>
      <c r="CR790" t="b">
        <f>IF(AND(CM790&lt;Tolerances!$D$19,'Respondent data Original'!H831&gt;Tolerances!$C$19),"Enthusiast",IF(AND(CM790&gt;Tolerances!$D$20,'Respondent data Original'!H831&lt;Tolerances!$C$20),"Agitator"))</f>
        <v>0</v>
      </c>
    </row>
    <row r="791" spans="1:96">
      <c r="A791">
        <v>1077</v>
      </c>
      <c r="B791" t="s">
        <v>70</v>
      </c>
      <c r="C791">
        <v>4</v>
      </c>
      <c r="D791">
        <v>1</v>
      </c>
      <c r="E791">
        <v>11</v>
      </c>
      <c r="F791">
        <v>1</v>
      </c>
      <c r="G791">
        <v>1</v>
      </c>
      <c r="H791">
        <v>7</v>
      </c>
      <c r="J791">
        <v>8</v>
      </c>
      <c r="L791">
        <v>6</v>
      </c>
      <c r="N791">
        <v>8</v>
      </c>
      <c r="P791">
        <v>4</v>
      </c>
      <c r="Q791">
        <v>5</v>
      </c>
      <c r="S791">
        <v>1</v>
      </c>
      <c r="V791">
        <v>4</v>
      </c>
      <c r="X791">
        <v>2</v>
      </c>
      <c r="Y791">
        <v>3</v>
      </c>
      <c r="Z791">
        <v>3</v>
      </c>
      <c r="AA791">
        <v>3</v>
      </c>
      <c r="AF791">
        <v>1</v>
      </c>
      <c r="AG791">
        <v>3</v>
      </c>
      <c r="AI791">
        <v>1</v>
      </c>
      <c r="AO791">
        <v>2</v>
      </c>
      <c r="AP791">
        <v>3</v>
      </c>
      <c r="AS791">
        <v>3</v>
      </c>
      <c r="AV791">
        <v>2</v>
      </c>
      <c r="AW791">
        <v>6</v>
      </c>
      <c r="AX791">
        <v>6</v>
      </c>
      <c r="AY791">
        <v>5</v>
      </c>
      <c r="AZ791">
        <v>6</v>
      </c>
      <c r="BA791">
        <v>6</v>
      </c>
      <c r="BB791">
        <v>6</v>
      </c>
      <c r="BC791">
        <v>6</v>
      </c>
      <c r="BD791">
        <v>6</v>
      </c>
      <c r="BE791">
        <v>5</v>
      </c>
      <c r="BF791">
        <v>12</v>
      </c>
      <c r="BG791">
        <v>12</v>
      </c>
      <c r="BH791">
        <v>6</v>
      </c>
      <c r="BI791">
        <v>12</v>
      </c>
      <c r="BJ791">
        <v>12</v>
      </c>
      <c r="BK791">
        <v>1</v>
      </c>
      <c r="BM791">
        <v>5</v>
      </c>
      <c r="BN791">
        <v>2</v>
      </c>
      <c r="BO791">
        <v>4</v>
      </c>
      <c r="BX791">
        <v>2</v>
      </c>
      <c r="CF791">
        <v>17</v>
      </c>
      <c r="CH791">
        <f t="shared" si="84"/>
        <v>2</v>
      </c>
      <c r="CI791" s="1">
        <f t="shared" si="85"/>
        <v>2.8888888888888888</v>
      </c>
      <c r="CJ791">
        <f t="shared" si="86"/>
        <v>0</v>
      </c>
      <c r="CK791">
        <f t="shared" si="87"/>
        <v>5</v>
      </c>
      <c r="CL791" s="1">
        <f t="shared" si="88"/>
        <v>7.8888888888888893</v>
      </c>
      <c r="CM791" s="1">
        <f t="shared" si="89"/>
        <v>15.777777777777779</v>
      </c>
      <c r="CO791" t="str">
        <f>IF(H791&gt;Tolerances!$C$5, "High Sat", "Low Sat")</f>
        <v>Low Sat</v>
      </c>
      <c r="CP791" t="str">
        <f>IF(CM791&lt;Tolerances!$D$5, "High EL", "Low EL")</f>
        <v>Low EL</v>
      </c>
      <c r="CQ791" t="str">
        <f t="shared" si="90"/>
        <v>Defector</v>
      </c>
      <c r="CR791" t="b">
        <f>IF(AND(CM791&lt;Tolerances!$D$9,'Respondent data Original'!H836&gt;Tolerances!$C$9),"Enthusiast",IF(AND(CM791&gt;Tolerances!$D$10,'Respondent data Original'!H836&lt;Tolerances!$C$10),"Agitator"))</f>
        <v>0</v>
      </c>
    </row>
    <row r="792" spans="1:96">
      <c r="A792">
        <v>1038</v>
      </c>
      <c r="B792" t="s">
        <v>70</v>
      </c>
      <c r="C792">
        <v>4</v>
      </c>
      <c r="D792">
        <v>2</v>
      </c>
      <c r="E792">
        <v>11</v>
      </c>
      <c r="F792">
        <v>2</v>
      </c>
      <c r="G792">
        <v>4</v>
      </c>
      <c r="H792">
        <v>9</v>
      </c>
      <c r="J792">
        <v>8</v>
      </c>
      <c r="L792">
        <v>8</v>
      </c>
      <c r="N792">
        <v>7</v>
      </c>
      <c r="P792">
        <v>6</v>
      </c>
      <c r="Q792">
        <v>2</v>
      </c>
      <c r="R792">
        <v>1</v>
      </c>
      <c r="S792">
        <v>1</v>
      </c>
      <c r="T792">
        <v>2</v>
      </c>
      <c r="U792">
        <v>2</v>
      </c>
      <c r="V792">
        <v>2</v>
      </c>
      <c r="W792">
        <v>3</v>
      </c>
      <c r="X792">
        <v>1</v>
      </c>
      <c r="Y792">
        <v>3</v>
      </c>
      <c r="Z792">
        <v>2</v>
      </c>
      <c r="AA792">
        <v>2</v>
      </c>
      <c r="AB792">
        <v>3</v>
      </c>
      <c r="AC792">
        <v>3</v>
      </c>
      <c r="AD792">
        <v>4</v>
      </c>
      <c r="AE792">
        <v>3</v>
      </c>
      <c r="AF792">
        <v>3</v>
      </c>
      <c r="AG792">
        <v>4</v>
      </c>
      <c r="AH792">
        <v>1</v>
      </c>
      <c r="AI792">
        <v>2</v>
      </c>
      <c r="AJ792">
        <v>3</v>
      </c>
      <c r="AK792">
        <v>3</v>
      </c>
      <c r="AL792">
        <v>3</v>
      </c>
      <c r="AM792">
        <v>3</v>
      </c>
      <c r="AN792">
        <v>2</v>
      </c>
      <c r="AO792">
        <v>3</v>
      </c>
      <c r="AP792">
        <v>2</v>
      </c>
      <c r="AQ792">
        <v>3</v>
      </c>
      <c r="AR792">
        <v>4</v>
      </c>
      <c r="AS792">
        <v>3</v>
      </c>
      <c r="AU792">
        <v>3</v>
      </c>
      <c r="AV792">
        <v>1</v>
      </c>
      <c r="AW792">
        <v>7</v>
      </c>
      <c r="AX792">
        <v>7</v>
      </c>
      <c r="AY792">
        <v>6</v>
      </c>
      <c r="AZ792">
        <v>7</v>
      </c>
      <c r="BA792">
        <v>7</v>
      </c>
      <c r="BB792">
        <v>4</v>
      </c>
      <c r="BC792">
        <v>6</v>
      </c>
      <c r="BD792">
        <v>9</v>
      </c>
      <c r="BE792">
        <v>1</v>
      </c>
      <c r="BF792">
        <v>12</v>
      </c>
      <c r="BG792">
        <v>12</v>
      </c>
      <c r="BH792">
        <v>12</v>
      </c>
      <c r="BI792">
        <v>8</v>
      </c>
      <c r="BJ792">
        <v>12</v>
      </c>
      <c r="BK792">
        <v>2</v>
      </c>
      <c r="BL792">
        <v>5</v>
      </c>
      <c r="BM792">
        <v>4</v>
      </c>
      <c r="BN792">
        <v>3</v>
      </c>
      <c r="BO792">
        <v>2</v>
      </c>
      <c r="BP792">
        <v>4</v>
      </c>
      <c r="BX792">
        <v>1</v>
      </c>
      <c r="BY792">
        <v>5</v>
      </c>
      <c r="BZ792">
        <v>1</v>
      </c>
      <c r="CF792">
        <v>16</v>
      </c>
      <c r="CH792">
        <f t="shared" si="84"/>
        <v>1</v>
      </c>
      <c r="CI792" s="1">
        <f t="shared" si="85"/>
        <v>3</v>
      </c>
      <c r="CJ792">
        <f t="shared" si="86"/>
        <v>5</v>
      </c>
      <c r="CK792">
        <f t="shared" si="87"/>
        <v>1</v>
      </c>
      <c r="CL792" s="1">
        <f t="shared" si="88"/>
        <v>4</v>
      </c>
      <c r="CM792" s="1">
        <f t="shared" si="89"/>
        <v>4</v>
      </c>
      <c r="CO792" t="str">
        <f>IF(H792&gt;Tolerances!$C$5, "High Sat", "Low Sat")</f>
        <v>High Sat</v>
      </c>
      <c r="CP792" t="str">
        <f>IF(CM792&lt;Tolerances!$D$5, "High EL", "Low EL")</f>
        <v>High EL</v>
      </c>
      <c r="CQ792" t="str">
        <f t="shared" si="90"/>
        <v>Loyalist</v>
      </c>
      <c r="CR792" t="b">
        <f>IF(AND(CM792&lt;Tolerances!$D$9,'Respondent data Original'!H841&gt;Tolerances!$C$9),"Enthusiast",IF(AND(CM792&gt;Tolerances!$D$10,'Respondent data Original'!H841&lt;Tolerances!$C$10),"Agitator"))</f>
        <v>0</v>
      </c>
    </row>
    <row r="793" spans="1:96">
      <c r="A793">
        <v>1040</v>
      </c>
      <c r="B793" t="s">
        <v>70</v>
      </c>
      <c r="C793">
        <v>2</v>
      </c>
      <c r="D793">
        <v>2</v>
      </c>
      <c r="E793">
        <v>11</v>
      </c>
      <c r="F793">
        <v>2</v>
      </c>
      <c r="G793">
        <v>5</v>
      </c>
      <c r="H793">
        <v>7</v>
      </c>
      <c r="J793">
        <v>6</v>
      </c>
      <c r="L793">
        <v>6</v>
      </c>
      <c r="N793">
        <v>5</v>
      </c>
      <c r="P793">
        <v>4</v>
      </c>
      <c r="Q793">
        <v>1</v>
      </c>
      <c r="R793">
        <v>3</v>
      </c>
      <c r="S793">
        <v>1</v>
      </c>
      <c r="T793">
        <v>2</v>
      </c>
      <c r="U793">
        <v>3</v>
      </c>
      <c r="V793">
        <v>2</v>
      </c>
      <c r="W793">
        <v>3</v>
      </c>
      <c r="X793">
        <v>2</v>
      </c>
      <c r="Y793">
        <v>2</v>
      </c>
      <c r="Z793">
        <v>5</v>
      </c>
      <c r="AA793">
        <v>2</v>
      </c>
      <c r="AB793">
        <v>2</v>
      </c>
      <c r="AC793">
        <v>3</v>
      </c>
      <c r="AD793">
        <v>2</v>
      </c>
      <c r="AE793">
        <v>4</v>
      </c>
      <c r="AF793">
        <v>5</v>
      </c>
      <c r="AG793">
        <v>4</v>
      </c>
      <c r="AH793">
        <v>3</v>
      </c>
      <c r="AI793">
        <v>3</v>
      </c>
      <c r="AJ793">
        <v>2</v>
      </c>
      <c r="AK793">
        <v>3</v>
      </c>
      <c r="AL793">
        <v>3</v>
      </c>
      <c r="AM793">
        <v>4</v>
      </c>
      <c r="AN793">
        <v>4</v>
      </c>
      <c r="AO793">
        <v>2</v>
      </c>
      <c r="AP793">
        <v>3</v>
      </c>
      <c r="AQ793">
        <v>3</v>
      </c>
      <c r="AR793">
        <v>4</v>
      </c>
      <c r="AS793">
        <v>3</v>
      </c>
      <c r="AT793">
        <v>2</v>
      </c>
      <c r="AU793">
        <v>3</v>
      </c>
      <c r="AV793">
        <v>1</v>
      </c>
      <c r="AW793">
        <v>8</v>
      </c>
      <c r="AX793">
        <v>9</v>
      </c>
      <c r="AY793">
        <v>9</v>
      </c>
      <c r="AZ793">
        <v>8</v>
      </c>
      <c r="BA793">
        <v>8</v>
      </c>
      <c r="BB793">
        <v>9</v>
      </c>
      <c r="BC793">
        <v>6</v>
      </c>
      <c r="BD793">
        <v>11</v>
      </c>
      <c r="BE793">
        <v>3</v>
      </c>
      <c r="BF793">
        <v>12</v>
      </c>
      <c r="BG793">
        <v>12</v>
      </c>
      <c r="BH793">
        <v>12</v>
      </c>
      <c r="BI793">
        <v>12</v>
      </c>
      <c r="BJ793">
        <v>12</v>
      </c>
      <c r="BK793">
        <v>1</v>
      </c>
      <c r="BL793">
        <v>5</v>
      </c>
      <c r="BM793">
        <v>3</v>
      </c>
      <c r="BN793">
        <v>3</v>
      </c>
      <c r="BO793">
        <v>8</v>
      </c>
      <c r="BP793">
        <v>4</v>
      </c>
      <c r="BQ793">
        <v>3</v>
      </c>
      <c r="BX793">
        <v>2</v>
      </c>
      <c r="CF793">
        <v>18</v>
      </c>
      <c r="CH793">
        <f t="shared" si="84"/>
        <v>2</v>
      </c>
      <c r="CI793" s="1">
        <f t="shared" si="85"/>
        <v>3.9444444444444446</v>
      </c>
      <c r="CJ793">
        <f t="shared" si="86"/>
        <v>5</v>
      </c>
      <c r="CK793">
        <f t="shared" si="87"/>
        <v>1</v>
      </c>
      <c r="CL793" s="1">
        <f t="shared" si="88"/>
        <v>4.9444444444444446</v>
      </c>
      <c r="CM793" s="1">
        <f t="shared" si="89"/>
        <v>9.8888888888888893</v>
      </c>
      <c r="CO793" t="str">
        <f>IF(H793&gt;Tolerances!$C$5, "High Sat", "Low Sat")</f>
        <v>Low Sat</v>
      </c>
      <c r="CP793" t="str">
        <f>IF(CM793&lt;Tolerances!$D$5, "High EL", "Low EL")</f>
        <v>High EL</v>
      </c>
      <c r="CQ793" t="str">
        <f t="shared" si="90"/>
        <v>Hostage</v>
      </c>
      <c r="CR793" t="b">
        <f>IF(AND(CM793&lt;Tolerances!$D$9,'Respondent data Original'!H843&gt;Tolerances!$C$9),"Enthusiast",IF(AND(CM793&gt;Tolerances!$D$10,'Respondent data Original'!H843&lt;Tolerances!$C$10),"Agitator"))</f>
        <v>0</v>
      </c>
    </row>
    <row r="794" spans="1:96">
      <c r="A794">
        <v>1089</v>
      </c>
      <c r="B794" t="s">
        <v>70</v>
      </c>
      <c r="C794">
        <v>4</v>
      </c>
      <c r="D794">
        <v>2</v>
      </c>
      <c r="E794">
        <v>11</v>
      </c>
      <c r="F794">
        <v>1</v>
      </c>
      <c r="G794">
        <v>2</v>
      </c>
      <c r="H794">
        <v>10</v>
      </c>
      <c r="J794">
        <v>10</v>
      </c>
      <c r="L794">
        <v>10</v>
      </c>
      <c r="N794">
        <v>10</v>
      </c>
      <c r="P794">
        <v>5</v>
      </c>
      <c r="Q794">
        <v>2</v>
      </c>
      <c r="S794">
        <v>1</v>
      </c>
      <c r="T794">
        <v>3</v>
      </c>
      <c r="V794">
        <v>3</v>
      </c>
      <c r="W794">
        <v>3</v>
      </c>
      <c r="X794">
        <v>1</v>
      </c>
      <c r="Y794">
        <v>2</v>
      </c>
      <c r="Z794">
        <v>2</v>
      </c>
      <c r="AA794">
        <v>2</v>
      </c>
      <c r="AB794">
        <v>3</v>
      </c>
      <c r="AC794">
        <v>3</v>
      </c>
      <c r="AD794">
        <v>2</v>
      </c>
      <c r="AE794">
        <v>3</v>
      </c>
      <c r="AF794">
        <v>6</v>
      </c>
      <c r="AG794">
        <v>2</v>
      </c>
      <c r="AI794">
        <v>2</v>
      </c>
      <c r="AJ794">
        <v>3</v>
      </c>
      <c r="AL794">
        <v>3</v>
      </c>
      <c r="AM794">
        <v>3</v>
      </c>
      <c r="AN794">
        <v>2</v>
      </c>
      <c r="AO794">
        <v>2</v>
      </c>
      <c r="AP794">
        <v>2</v>
      </c>
      <c r="AQ794">
        <v>3</v>
      </c>
      <c r="AR794">
        <v>3</v>
      </c>
      <c r="AS794">
        <v>3</v>
      </c>
      <c r="AT794">
        <v>3</v>
      </c>
      <c r="AU794">
        <v>3</v>
      </c>
      <c r="AV794">
        <v>1</v>
      </c>
      <c r="AW794">
        <v>2</v>
      </c>
      <c r="AX794">
        <v>6</v>
      </c>
      <c r="AY794">
        <v>8</v>
      </c>
      <c r="AZ794">
        <v>6</v>
      </c>
      <c r="BA794">
        <v>5</v>
      </c>
      <c r="BB794">
        <v>6</v>
      </c>
      <c r="BC794">
        <v>2</v>
      </c>
      <c r="BD794">
        <v>9</v>
      </c>
      <c r="BE794">
        <v>1</v>
      </c>
      <c r="BF794">
        <v>12</v>
      </c>
      <c r="BG794">
        <v>12</v>
      </c>
      <c r="BH794">
        <v>12</v>
      </c>
      <c r="BI794">
        <v>12</v>
      </c>
      <c r="BJ794">
        <v>12</v>
      </c>
      <c r="BK794">
        <v>1</v>
      </c>
      <c r="BL794">
        <v>3</v>
      </c>
      <c r="BM794">
        <v>3</v>
      </c>
      <c r="BN794">
        <v>5</v>
      </c>
      <c r="BO794">
        <v>10</v>
      </c>
      <c r="BX794">
        <v>1</v>
      </c>
      <c r="BY794">
        <v>3</v>
      </c>
      <c r="BZ794">
        <v>5</v>
      </c>
      <c r="CF794">
        <v>16</v>
      </c>
      <c r="CH794">
        <f t="shared" si="84"/>
        <v>1</v>
      </c>
      <c r="CI794" s="1">
        <f t="shared" si="85"/>
        <v>2.5</v>
      </c>
      <c r="CJ794">
        <f t="shared" si="86"/>
        <v>3</v>
      </c>
      <c r="CK794">
        <f t="shared" si="87"/>
        <v>3</v>
      </c>
      <c r="CL794" s="1">
        <f t="shared" si="88"/>
        <v>5.5</v>
      </c>
      <c r="CM794" s="1">
        <f t="shared" si="89"/>
        <v>5.5</v>
      </c>
      <c r="CO794" t="str">
        <f>IF(H794&gt;Tolerances!$C$15, "High Sat", "Low Sat")</f>
        <v>High Sat</v>
      </c>
      <c r="CP794" t="str">
        <f>IF(CM794&lt;Tolerances!$D$15, "High EL", "Low EL")</f>
        <v>High EL</v>
      </c>
      <c r="CQ794" t="str">
        <f t="shared" si="90"/>
        <v>Loyalist</v>
      </c>
      <c r="CR794" t="b">
        <f>IF(AND(CM794&lt;Tolerances!$D$19,'Respondent data Original'!H845&gt;Tolerances!$C$19),"Enthusiast",IF(AND(CM794&gt;Tolerances!$D$20,'Respondent data Original'!H845&lt;Tolerances!$C$20),"Agitator"))</f>
        <v>0</v>
      </c>
    </row>
    <row r="795" spans="1:96">
      <c r="A795">
        <v>1090</v>
      </c>
      <c r="B795" t="s">
        <v>70</v>
      </c>
      <c r="C795">
        <v>5</v>
      </c>
      <c r="D795">
        <v>1</v>
      </c>
      <c r="E795">
        <v>11</v>
      </c>
      <c r="F795">
        <v>1</v>
      </c>
      <c r="G795">
        <v>1</v>
      </c>
      <c r="H795">
        <v>10</v>
      </c>
      <c r="J795">
        <v>8</v>
      </c>
      <c r="L795">
        <v>9</v>
      </c>
      <c r="N795">
        <v>7</v>
      </c>
      <c r="P795">
        <v>4</v>
      </c>
      <c r="Q795">
        <v>2</v>
      </c>
      <c r="S795">
        <v>2</v>
      </c>
      <c r="U795">
        <v>5</v>
      </c>
      <c r="V795">
        <v>2</v>
      </c>
      <c r="W795">
        <v>4</v>
      </c>
      <c r="X795">
        <v>2</v>
      </c>
      <c r="Y795">
        <v>3</v>
      </c>
      <c r="Z795">
        <v>4</v>
      </c>
      <c r="AA795">
        <v>2</v>
      </c>
      <c r="AB795">
        <v>4</v>
      </c>
      <c r="AC795">
        <v>4</v>
      </c>
      <c r="AD795">
        <v>4</v>
      </c>
      <c r="AE795">
        <v>4</v>
      </c>
      <c r="AF795">
        <v>1</v>
      </c>
      <c r="AG795">
        <v>3</v>
      </c>
      <c r="AI795">
        <v>2</v>
      </c>
      <c r="AL795">
        <v>3</v>
      </c>
      <c r="AM795">
        <v>4</v>
      </c>
      <c r="AN795">
        <v>2</v>
      </c>
      <c r="AO795">
        <v>3</v>
      </c>
      <c r="AP795">
        <v>3</v>
      </c>
      <c r="AQ795">
        <v>2</v>
      </c>
      <c r="AR795">
        <v>3</v>
      </c>
      <c r="AU795">
        <v>3</v>
      </c>
      <c r="AV795">
        <v>1</v>
      </c>
      <c r="AW795">
        <v>3</v>
      </c>
      <c r="AX795">
        <v>10</v>
      </c>
      <c r="AY795">
        <v>9</v>
      </c>
      <c r="AZ795">
        <v>7</v>
      </c>
      <c r="BA795">
        <v>8</v>
      </c>
      <c r="BB795">
        <v>1</v>
      </c>
      <c r="BC795">
        <v>1</v>
      </c>
      <c r="BD795">
        <v>10</v>
      </c>
      <c r="BE795">
        <v>1</v>
      </c>
      <c r="BF795">
        <v>12</v>
      </c>
      <c r="BG795">
        <v>12</v>
      </c>
      <c r="BH795">
        <v>12</v>
      </c>
      <c r="BI795">
        <v>12</v>
      </c>
      <c r="BJ795">
        <v>12</v>
      </c>
      <c r="BK795">
        <v>1</v>
      </c>
      <c r="BL795">
        <v>5</v>
      </c>
      <c r="BM795">
        <v>4</v>
      </c>
      <c r="BN795">
        <v>3</v>
      </c>
      <c r="BO795">
        <v>10</v>
      </c>
      <c r="BX795">
        <v>1</v>
      </c>
      <c r="BY795">
        <v>7</v>
      </c>
      <c r="BZ795">
        <v>6</v>
      </c>
      <c r="CA795">
        <v>1</v>
      </c>
      <c r="CB795">
        <v>5</v>
      </c>
      <c r="CF795">
        <v>21</v>
      </c>
      <c r="CH795">
        <f t="shared" si="84"/>
        <v>1</v>
      </c>
      <c r="CI795" s="1">
        <f t="shared" si="85"/>
        <v>2.7777777777777777</v>
      </c>
      <c r="CJ795">
        <f t="shared" si="86"/>
        <v>5</v>
      </c>
      <c r="CK795">
        <f t="shared" si="87"/>
        <v>1</v>
      </c>
      <c r="CL795" s="1">
        <f t="shared" si="88"/>
        <v>3.7777777777777777</v>
      </c>
      <c r="CM795" s="1">
        <f t="shared" si="89"/>
        <v>3.7777777777777777</v>
      </c>
      <c r="CO795" t="str">
        <f>IF(H795&gt;Tolerances!$C$5, "High Sat", "Low Sat")</f>
        <v>High Sat</v>
      </c>
      <c r="CP795" t="str">
        <f>IF(CM795&lt;Tolerances!$D$5, "High EL", "Low EL")</f>
        <v>High EL</v>
      </c>
      <c r="CQ795" t="str">
        <f t="shared" si="90"/>
        <v>Loyalist</v>
      </c>
      <c r="CR795" t="b">
        <f>IF(AND(CM795&lt;Tolerances!$D$9,'Respondent data Original'!H847&gt;Tolerances!$C$9),"Enthusiast",IF(AND(CM795&gt;Tolerances!$D$10,'Respondent data Original'!H847&lt;Tolerances!$C$10),"Agitator"))</f>
        <v>0</v>
      </c>
    </row>
    <row r="796" spans="1:96">
      <c r="A796">
        <v>1101</v>
      </c>
      <c r="B796" t="s">
        <v>70</v>
      </c>
      <c r="C796">
        <v>2</v>
      </c>
      <c r="D796">
        <v>1</v>
      </c>
      <c r="E796">
        <v>11</v>
      </c>
      <c r="F796">
        <v>1</v>
      </c>
      <c r="G796">
        <v>1</v>
      </c>
      <c r="H796">
        <v>9</v>
      </c>
      <c r="J796">
        <v>9</v>
      </c>
      <c r="L796">
        <v>9</v>
      </c>
      <c r="N796">
        <v>6</v>
      </c>
      <c r="P796">
        <v>6</v>
      </c>
      <c r="Q796">
        <v>4</v>
      </c>
      <c r="R796">
        <v>5</v>
      </c>
      <c r="S796">
        <v>2</v>
      </c>
      <c r="T796">
        <v>4</v>
      </c>
      <c r="U796">
        <v>5</v>
      </c>
      <c r="V796">
        <v>3</v>
      </c>
      <c r="W796">
        <v>4</v>
      </c>
      <c r="X796">
        <v>3</v>
      </c>
      <c r="Y796">
        <v>5</v>
      </c>
      <c r="AA796">
        <v>5</v>
      </c>
      <c r="AB796">
        <v>4</v>
      </c>
      <c r="AC796">
        <v>5</v>
      </c>
      <c r="AD796">
        <v>5</v>
      </c>
      <c r="AE796">
        <v>5</v>
      </c>
      <c r="AF796">
        <v>1</v>
      </c>
      <c r="AG796">
        <v>4</v>
      </c>
      <c r="AI796">
        <v>3</v>
      </c>
      <c r="AL796">
        <v>3</v>
      </c>
      <c r="AM796">
        <v>3</v>
      </c>
      <c r="AN796">
        <v>3</v>
      </c>
      <c r="AO796">
        <v>3</v>
      </c>
      <c r="AP796">
        <v>3</v>
      </c>
      <c r="AQ796">
        <v>4</v>
      </c>
      <c r="AR796">
        <v>4</v>
      </c>
      <c r="AS796">
        <v>4</v>
      </c>
      <c r="AV796">
        <v>1</v>
      </c>
      <c r="AW796">
        <v>6</v>
      </c>
      <c r="AX796">
        <v>9</v>
      </c>
      <c r="AY796">
        <v>9</v>
      </c>
      <c r="AZ796">
        <v>9</v>
      </c>
      <c r="BA796">
        <v>9</v>
      </c>
      <c r="BB796">
        <v>6</v>
      </c>
      <c r="BC796">
        <v>1</v>
      </c>
      <c r="BD796">
        <v>9</v>
      </c>
      <c r="BE796">
        <v>1</v>
      </c>
      <c r="BF796">
        <v>12</v>
      </c>
      <c r="BG796">
        <v>12</v>
      </c>
      <c r="BH796">
        <v>12</v>
      </c>
      <c r="BI796">
        <v>12</v>
      </c>
      <c r="BJ796">
        <v>12</v>
      </c>
      <c r="BK796">
        <v>1</v>
      </c>
      <c r="BL796">
        <v>5</v>
      </c>
      <c r="BM796">
        <v>5</v>
      </c>
      <c r="BN796">
        <v>5</v>
      </c>
      <c r="BO796">
        <v>10</v>
      </c>
      <c r="BX796">
        <v>1</v>
      </c>
      <c r="BY796">
        <v>6</v>
      </c>
      <c r="CF796">
        <v>21</v>
      </c>
      <c r="CH796">
        <f t="shared" si="84"/>
        <v>1</v>
      </c>
      <c r="CI796" s="1">
        <f t="shared" si="85"/>
        <v>3.2777777777777777</v>
      </c>
      <c r="CJ796">
        <f t="shared" si="86"/>
        <v>5</v>
      </c>
      <c r="CK796">
        <f t="shared" si="87"/>
        <v>1</v>
      </c>
      <c r="CL796" s="1">
        <f t="shared" si="88"/>
        <v>4.2777777777777777</v>
      </c>
      <c r="CM796" s="1">
        <f t="shared" si="89"/>
        <v>4.2777777777777777</v>
      </c>
      <c r="CO796" t="str">
        <f>IF(H796&gt;Tolerances!$C$5, "High Sat", "Low Sat")</f>
        <v>High Sat</v>
      </c>
      <c r="CP796" t="str">
        <f>IF(CM796&lt;Tolerances!$D$5, "High EL", "Low EL")</f>
        <v>High EL</v>
      </c>
      <c r="CQ796" t="str">
        <f t="shared" si="90"/>
        <v>Loyalist</v>
      </c>
      <c r="CR796" t="b">
        <f>IF(AND(CM796&lt;Tolerances!$D$9,'Respondent data Original'!H849&gt;Tolerances!$C$9),"Enthusiast",IF(AND(CM796&gt;Tolerances!$D$10,'Respondent data Original'!H849&lt;Tolerances!$C$10),"Agitator"))</f>
        <v>0</v>
      </c>
    </row>
    <row r="797" spans="1:96">
      <c r="A797">
        <v>1115</v>
      </c>
      <c r="B797" t="s">
        <v>70</v>
      </c>
      <c r="C797">
        <v>3</v>
      </c>
      <c r="D797">
        <v>2</v>
      </c>
      <c r="E797">
        <v>11</v>
      </c>
      <c r="F797">
        <v>1</v>
      </c>
      <c r="G797">
        <v>1</v>
      </c>
      <c r="H797">
        <v>9</v>
      </c>
      <c r="J797">
        <v>10</v>
      </c>
      <c r="L797">
        <v>10</v>
      </c>
      <c r="N797">
        <v>7</v>
      </c>
      <c r="P797">
        <v>6</v>
      </c>
      <c r="Q797">
        <v>1</v>
      </c>
      <c r="S797">
        <v>1</v>
      </c>
      <c r="V797">
        <v>2</v>
      </c>
      <c r="W797">
        <v>1</v>
      </c>
      <c r="X797">
        <v>1</v>
      </c>
      <c r="Z797">
        <v>2</v>
      </c>
      <c r="AA797">
        <v>1</v>
      </c>
      <c r="AB797">
        <v>3</v>
      </c>
      <c r="AC797">
        <v>4</v>
      </c>
      <c r="AD797">
        <v>2</v>
      </c>
      <c r="AF797">
        <v>1</v>
      </c>
      <c r="AG797">
        <v>2</v>
      </c>
      <c r="AI797">
        <v>2</v>
      </c>
      <c r="AQ797">
        <v>2</v>
      </c>
      <c r="AV797">
        <v>1</v>
      </c>
      <c r="AW797">
        <v>10</v>
      </c>
      <c r="AX797">
        <v>9</v>
      </c>
      <c r="AY797">
        <v>10</v>
      </c>
      <c r="AZ797">
        <v>8</v>
      </c>
      <c r="BA797">
        <v>9</v>
      </c>
      <c r="BB797">
        <v>6</v>
      </c>
      <c r="BC797">
        <v>6</v>
      </c>
      <c r="BD797">
        <v>10</v>
      </c>
      <c r="BE797">
        <v>1</v>
      </c>
      <c r="BF797">
        <v>12</v>
      </c>
      <c r="BG797">
        <v>4</v>
      </c>
      <c r="BH797">
        <v>12</v>
      </c>
      <c r="BI797">
        <v>12</v>
      </c>
      <c r="BJ797">
        <v>12</v>
      </c>
      <c r="BK797">
        <v>1</v>
      </c>
      <c r="BL797">
        <v>5</v>
      </c>
      <c r="BM797">
        <v>4</v>
      </c>
      <c r="BN797">
        <v>4</v>
      </c>
      <c r="BO797">
        <v>5</v>
      </c>
      <c r="BX797">
        <v>1</v>
      </c>
      <c r="BY797">
        <v>6</v>
      </c>
      <c r="CF797">
        <v>11</v>
      </c>
      <c r="CH797">
        <f t="shared" si="84"/>
        <v>1</v>
      </c>
      <c r="CI797" s="1">
        <f t="shared" si="85"/>
        <v>3.8333333333333335</v>
      </c>
      <c r="CJ797">
        <f t="shared" si="86"/>
        <v>5</v>
      </c>
      <c r="CK797">
        <f t="shared" si="87"/>
        <v>1</v>
      </c>
      <c r="CL797" s="1">
        <f t="shared" si="88"/>
        <v>4.8333333333333339</v>
      </c>
      <c r="CM797" s="1">
        <f t="shared" si="89"/>
        <v>4.8333333333333339</v>
      </c>
      <c r="CO797" t="str">
        <f>IF(H797&gt;Tolerances!$C$5, "High Sat", "Low Sat")</f>
        <v>High Sat</v>
      </c>
      <c r="CP797" t="str">
        <f>IF(CM797&lt;Tolerances!$D$5, "High EL", "Low EL")</f>
        <v>High EL</v>
      </c>
      <c r="CQ797" t="str">
        <f t="shared" si="90"/>
        <v>Loyalist</v>
      </c>
      <c r="CR797" t="str">
        <f>IF(AND(CM797&lt;Tolerances!$D$9,'Respondent data Original'!H859&gt;Tolerances!$C$9),"Enthusiast",IF(AND(CM797&gt;Tolerances!$D$10,'Respondent data Original'!H859&lt;Tolerances!$C$10),"Agitator"))</f>
        <v>Enthusiast</v>
      </c>
    </row>
    <row r="798" spans="1:96">
      <c r="A798">
        <v>1118</v>
      </c>
      <c r="B798" t="s">
        <v>70</v>
      </c>
      <c r="C798">
        <v>4</v>
      </c>
      <c r="D798">
        <v>1</v>
      </c>
      <c r="E798">
        <v>11</v>
      </c>
      <c r="F798">
        <v>1</v>
      </c>
      <c r="G798">
        <v>4</v>
      </c>
      <c r="H798">
        <v>11</v>
      </c>
      <c r="J798">
        <v>11</v>
      </c>
      <c r="L798">
        <v>11</v>
      </c>
      <c r="N798">
        <v>11</v>
      </c>
      <c r="P798">
        <v>6</v>
      </c>
      <c r="S798">
        <v>1</v>
      </c>
      <c r="T798">
        <v>1</v>
      </c>
      <c r="Y798">
        <v>1</v>
      </c>
      <c r="AA798">
        <v>1</v>
      </c>
      <c r="AF798">
        <v>6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1</v>
      </c>
      <c r="AS798">
        <v>1</v>
      </c>
      <c r="AT798">
        <v>1</v>
      </c>
      <c r="AU798">
        <v>1</v>
      </c>
      <c r="AV798">
        <v>2</v>
      </c>
      <c r="AW798">
        <v>6</v>
      </c>
      <c r="AX798">
        <v>7</v>
      </c>
      <c r="AY798">
        <v>7</v>
      </c>
      <c r="AZ798">
        <v>6</v>
      </c>
      <c r="BA798">
        <v>6</v>
      </c>
      <c r="BB798">
        <v>6</v>
      </c>
      <c r="BC798">
        <v>7</v>
      </c>
      <c r="BD798">
        <v>6</v>
      </c>
      <c r="BE798">
        <v>6</v>
      </c>
      <c r="BF798">
        <v>1</v>
      </c>
      <c r="BG798">
        <v>1</v>
      </c>
      <c r="BH798">
        <v>1</v>
      </c>
      <c r="BI798">
        <v>1</v>
      </c>
      <c r="BJ798">
        <v>1</v>
      </c>
      <c r="BK798">
        <v>1</v>
      </c>
      <c r="BL798">
        <v>3</v>
      </c>
      <c r="BM798">
        <v>3</v>
      </c>
      <c r="BN798">
        <v>3</v>
      </c>
      <c r="BO798">
        <v>10</v>
      </c>
      <c r="BX798">
        <v>2</v>
      </c>
      <c r="CF798">
        <v>17</v>
      </c>
      <c r="CH798">
        <f t="shared" si="84"/>
        <v>2</v>
      </c>
      <c r="CI798" s="1">
        <f t="shared" si="85"/>
        <v>3.1666666666666665</v>
      </c>
      <c r="CJ798">
        <f t="shared" si="86"/>
        <v>3</v>
      </c>
      <c r="CK798">
        <f t="shared" si="87"/>
        <v>3</v>
      </c>
      <c r="CL798" s="1">
        <f t="shared" si="88"/>
        <v>6.1666666666666661</v>
      </c>
      <c r="CM798" s="1">
        <f t="shared" si="89"/>
        <v>12.333333333333332</v>
      </c>
      <c r="CO798" t="str">
        <f>IF(H798&gt;Tolerances!$C$5, "High Sat", "Low Sat")</f>
        <v>High Sat</v>
      </c>
      <c r="CP798" t="str">
        <f>IF(CM798&lt;Tolerances!$D$5, "High EL", "Low EL")</f>
        <v>Low EL</v>
      </c>
      <c r="CQ798" t="str">
        <f t="shared" si="90"/>
        <v>Mercenary</v>
      </c>
      <c r="CR798" t="b">
        <f>IF(AND(CM798&lt;Tolerances!$D$9,'Respondent data Original'!H861&gt;Tolerances!$C$9),"Enthusiast",IF(AND(CM798&gt;Tolerances!$D$10,'Respondent data Original'!H861&lt;Tolerances!$C$10),"Agitator"))</f>
        <v>0</v>
      </c>
    </row>
    <row r="799" spans="1:96">
      <c r="A799">
        <v>1066</v>
      </c>
      <c r="B799" t="s">
        <v>70</v>
      </c>
      <c r="C799">
        <v>2</v>
      </c>
      <c r="D799">
        <v>1</v>
      </c>
      <c r="E799">
        <v>11</v>
      </c>
      <c r="F799">
        <v>2</v>
      </c>
      <c r="G799">
        <v>3</v>
      </c>
      <c r="H799">
        <v>7</v>
      </c>
      <c r="J799">
        <v>8</v>
      </c>
      <c r="L799">
        <v>8</v>
      </c>
      <c r="N799">
        <v>8</v>
      </c>
      <c r="P799">
        <v>5</v>
      </c>
      <c r="Q799">
        <v>1</v>
      </c>
      <c r="R799">
        <v>2</v>
      </c>
      <c r="S799">
        <v>2</v>
      </c>
      <c r="T799">
        <v>3</v>
      </c>
      <c r="U799">
        <v>4</v>
      </c>
      <c r="V799">
        <v>2</v>
      </c>
      <c r="W799">
        <v>2</v>
      </c>
      <c r="X799">
        <v>2</v>
      </c>
      <c r="Y799">
        <v>2</v>
      </c>
      <c r="Z799">
        <v>2</v>
      </c>
      <c r="AA799">
        <v>1</v>
      </c>
      <c r="AB799">
        <v>3</v>
      </c>
      <c r="AC799">
        <v>2</v>
      </c>
      <c r="AD799">
        <v>2</v>
      </c>
      <c r="AE799">
        <v>3</v>
      </c>
      <c r="AF799">
        <v>1</v>
      </c>
      <c r="AG799">
        <v>2</v>
      </c>
      <c r="AH799">
        <v>2</v>
      </c>
      <c r="AI799">
        <v>2</v>
      </c>
      <c r="AJ799">
        <v>2</v>
      </c>
      <c r="AK799">
        <v>3</v>
      </c>
      <c r="AL799">
        <v>2</v>
      </c>
      <c r="AM799">
        <v>2</v>
      </c>
      <c r="AN799">
        <v>2</v>
      </c>
      <c r="AO799">
        <v>2</v>
      </c>
      <c r="AP799">
        <v>2</v>
      </c>
      <c r="AQ799">
        <v>2</v>
      </c>
      <c r="AR799">
        <v>2</v>
      </c>
      <c r="AS799">
        <v>2</v>
      </c>
      <c r="AT799">
        <v>2</v>
      </c>
      <c r="AU799">
        <v>2</v>
      </c>
      <c r="AV799">
        <v>1</v>
      </c>
      <c r="AW799">
        <v>5</v>
      </c>
      <c r="AX799">
        <v>11</v>
      </c>
      <c r="AY799">
        <v>11</v>
      </c>
      <c r="AZ799">
        <v>8</v>
      </c>
      <c r="BA799">
        <v>11</v>
      </c>
      <c r="BB799">
        <v>7</v>
      </c>
      <c r="BC799">
        <v>1</v>
      </c>
      <c r="BD799">
        <v>11</v>
      </c>
      <c r="BE799">
        <v>5</v>
      </c>
      <c r="BF799">
        <v>12</v>
      </c>
      <c r="BG799">
        <v>12</v>
      </c>
      <c r="BH799">
        <v>12</v>
      </c>
      <c r="BI799">
        <v>12</v>
      </c>
      <c r="BJ799">
        <v>12</v>
      </c>
      <c r="BK799">
        <v>1</v>
      </c>
      <c r="BL799">
        <v>4</v>
      </c>
      <c r="BM799">
        <v>1</v>
      </c>
      <c r="BN799">
        <v>2</v>
      </c>
      <c r="BO799">
        <v>5</v>
      </c>
      <c r="BP799">
        <v>4</v>
      </c>
      <c r="BX799">
        <v>1</v>
      </c>
      <c r="BY799">
        <v>1</v>
      </c>
      <c r="BZ799">
        <v>5</v>
      </c>
      <c r="CF799">
        <v>17</v>
      </c>
      <c r="CH799">
        <f t="shared" si="84"/>
        <v>1</v>
      </c>
      <c r="CI799" s="1">
        <f t="shared" si="85"/>
        <v>3.8888888888888888</v>
      </c>
      <c r="CJ799">
        <f t="shared" si="86"/>
        <v>4</v>
      </c>
      <c r="CK799">
        <f t="shared" si="87"/>
        <v>2</v>
      </c>
      <c r="CL799" s="1">
        <f t="shared" si="88"/>
        <v>5.8888888888888893</v>
      </c>
      <c r="CM799" s="1">
        <f t="shared" si="89"/>
        <v>5.8888888888888893</v>
      </c>
      <c r="CO799" t="str">
        <f>IF(H799&gt;Tolerances!$C$5, "High Sat", "Low Sat")</f>
        <v>Low Sat</v>
      </c>
      <c r="CP799" t="str">
        <f>IF(CM799&lt;Tolerances!$D$5, "High EL", "Low EL")</f>
        <v>High EL</v>
      </c>
      <c r="CQ799" t="str">
        <f t="shared" si="90"/>
        <v>Hostage</v>
      </c>
      <c r="CR799" t="b">
        <f>IF(AND(CM799&lt;Tolerances!$D$9,'Respondent data Original'!H862&gt;Tolerances!$C$9),"Enthusiast",IF(AND(CM799&gt;Tolerances!$D$10,'Respondent data Original'!H862&lt;Tolerances!$C$10),"Agitator"))</f>
        <v>0</v>
      </c>
    </row>
    <row r="800" spans="1:96">
      <c r="A800">
        <v>1068</v>
      </c>
      <c r="B800" t="s">
        <v>70</v>
      </c>
      <c r="C800">
        <v>2</v>
      </c>
      <c r="D800">
        <v>1</v>
      </c>
      <c r="E800">
        <v>11</v>
      </c>
      <c r="F800">
        <v>2</v>
      </c>
      <c r="G800">
        <v>6</v>
      </c>
      <c r="H800">
        <v>8</v>
      </c>
      <c r="J800">
        <v>7</v>
      </c>
      <c r="L800">
        <v>8</v>
      </c>
      <c r="N800">
        <v>7</v>
      </c>
      <c r="P800">
        <v>5</v>
      </c>
      <c r="Q800">
        <v>2</v>
      </c>
      <c r="R800">
        <v>2</v>
      </c>
      <c r="S800">
        <v>1</v>
      </c>
      <c r="T800">
        <v>2</v>
      </c>
      <c r="U800">
        <v>2</v>
      </c>
      <c r="V800">
        <v>1</v>
      </c>
      <c r="W800">
        <v>3</v>
      </c>
      <c r="X800">
        <v>1</v>
      </c>
      <c r="Y800">
        <v>1</v>
      </c>
      <c r="Z800">
        <v>2</v>
      </c>
      <c r="AA800">
        <v>2</v>
      </c>
      <c r="AB800">
        <v>2</v>
      </c>
      <c r="AC800">
        <v>3</v>
      </c>
      <c r="AD800">
        <v>3</v>
      </c>
      <c r="AE800">
        <v>3</v>
      </c>
      <c r="AF800">
        <v>1</v>
      </c>
      <c r="AG800">
        <v>3</v>
      </c>
      <c r="AH800">
        <v>1</v>
      </c>
      <c r="AI800">
        <v>3</v>
      </c>
      <c r="AJ800">
        <v>2</v>
      </c>
      <c r="AK800">
        <v>3</v>
      </c>
      <c r="AL800">
        <v>4</v>
      </c>
      <c r="AM800">
        <v>4</v>
      </c>
      <c r="AN800">
        <v>3</v>
      </c>
      <c r="AO800">
        <v>4</v>
      </c>
      <c r="AP800">
        <v>3</v>
      </c>
      <c r="AQ800">
        <v>2</v>
      </c>
      <c r="AR800">
        <v>3</v>
      </c>
      <c r="AS800">
        <v>2</v>
      </c>
      <c r="AT800">
        <v>3</v>
      </c>
      <c r="AU800">
        <v>2</v>
      </c>
      <c r="AV800">
        <v>1</v>
      </c>
      <c r="AW800">
        <v>6</v>
      </c>
      <c r="AX800">
        <v>10</v>
      </c>
      <c r="AY800">
        <v>7</v>
      </c>
      <c r="AZ800">
        <v>9</v>
      </c>
      <c r="BA800">
        <v>8</v>
      </c>
      <c r="BB800">
        <v>8</v>
      </c>
      <c r="BC800">
        <v>6</v>
      </c>
      <c r="BD800">
        <v>11</v>
      </c>
      <c r="BE800">
        <v>2</v>
      </c>
      <c r="BF800">
        <v>3</v>
      </c>
      <c r="BG800">
        <v>12</v>
      </c>
      <c r="BH800">
        <v>12</v>
      </c>
      <c r="BI800">
        <v>12</v>
      </c>
      <c r="BJ800">
        <v>12</v>
      </c>
      <c r="BK800">
        <v>2</v>
      </c>
      <c r="BL800">
        <v>2</v>
      </c>
      <c r="BM800">
        <v>1</v>
      </c>
      <c r="BO800">
        <v>6</v>
      </c>
      <c r="BP800">
        <v>2</v>
      </c>
      <c r="BQ800">
        <v>4</v>
      </c>
      <c r="BX800">
        <v>3</v>
      </c>
      <c r="CF800">
        <v>21</v>
      </c>
      <c r="CH800">
        <f t="shared" si="84"/>
        <v>3</v>
      </c>
      <c r="CI800" s="1">
        <f t="shared" si="85"/>
        <v>3.7222222222222223</v>
      </c>
      <c r="CJ800">
        <f t="shared" si="86"/>
        <v>2</v>
      </c>
      <c r="CK800">
        <f t="shared" si="87"/>
        <v>4</v>
      </c>
      <c r="CL800" s="1">
        <f t="shared" si="88"/>
        <v>7.7222222222222223</v>
      </c>
      <c r="CM800" s="1">
        <f t="shared" si="89"/>
        <v>23.166666666666668</v>
      </c>
      <c r="CO800" t="str">
        <f>IF(H800&gt;Tolerances!$C$5, "High Sat", "Low Sat")</f>
        <v>High Sat</v>
      </c>
      <c r="CP800" t="str">
        <f>IF(CM800&lt;Tolerances!$D$5, "High EL", "Low EL")</f>
        <v>Low EL</v>
      </c>
      <c r="CQ800" t="str">
        <f t="shared" si="90"/>
        <v>Mercenary</v>
      </c>
      <c r="CR800" t="b">
        <f>IF(AND(CM800&lt;Tolerances!$D$9,'Respondent data Original'!H864&gt;Tolerances!$C$9),"Enthusiast",IF(AND(CM800&gt;Tolerances!$D$10,'Respondent data Original'!H864&lt;Tolerances!$C$10),"Agitator"))</f>
        <v>0</v>
      </c>
    </row>
    <row r="801" spans="1:96">
      <c r="A801">
        <v>1120</v>
      </c>
      <c r="B801" t="s">
        <v>70</v>
      </c>
      <c r="C801">
        <v>2</v>
      </c>
      <c r="D801">
        <v>2</v>
      </c>
      <c r="E801">
        <v>11</v>
      </c>
      <c r="F801">
        <v>1</v>
      </c>
      <c r="G801">
        <v>3</v>
      </c>
      <c r="H801">
        <v>8</v>
      </c>
      <c r="J801">
        <v>7</v>
      </c>
      <c r="L801">
        <v>6</v>
      </c>
      <c r="N801">
        <v>8</v>
      </c>
      <c r="P801">
        <v>3</v>
      </c>
      <c r="Q801">
        <v>2</v>
      </c>
      <c r="R801">
        <v>3</v>
      </c>
      <c r="S801">
        <v>3</v>
      </c>
      <c r="T801">
        <v>3</v>
      </c>
      <c r="U801">
        <v>1</v>
      </c>
      <c r="V801">
        <v>2</v>
      </c>
      <c r="W801">
        <v>3</v>
      </c>
      <c r="X801">
        <v>3</v>
      </c>
      <c r="Y801">
        <v>3</v>
      </c>
      <c r="Z801">
        <v>3</v>
      </c>
      <c r="AA801">
        <v>1</v>
      </c>
      <c r="AB801">
        <v>3</v>
      </c>
      <c r="AC801">
        <v>3</v>
      </c>
      <c r="AD801">
        <v>3</v>
      </c>
      <c r="AE801">
        <v>3</v>
      </c>
      <c r="AF801">
        <v>7</v>
      </c>
      <c r="AG801">
        <v>3</v>
      </c>
      <c r="AH801">
        <v>3</v>
      </c>
      <c r="AI801">
        <v>5</v>
      </c>
      <c r="AJ801">
        <v>2</v>
      </c>
      <c r="AK801">
        <v>3</v>
      </c>
      <c r="AL801">
        <v>2</v>
      </c>
      <c r="AM801">
        <v>3</v>
      </c>
      <c r="AN801">
        <v>3</v>
      </c>
      <c r="AO801">
        <v>3</v>
      </c>
      <c r="AP801">
        <v>2</v>
      </c>
      <c r="AQ801">
        <v>2</v>
      </c>
      <c r="AR801">
        <v>3</v>
      </c>
      <c r="AS801">
        <v>3</v>
      </c>
      <c r="AT801">
        <v>2</v>
      </c>
      <c r="AU801">
        <v>3</v>
      </c>
      <c r="AV801">
        <v>2</v>
      </c>
      <c r="AW801">
        <v>8</v>
      </c>
      <c r="AX801">
        <v>6</v>
      </c>
      <c r="AY801">
        <v>6</v>
      </c>
      <c r="AZ801">
        <v>6</v>
      </c>
      <c r="BA801">
        <v>6</v>
      </c>
      <c r="BB801">
        <v>6</v>
      </c>
      <c r="BC801">
        <v>7</v>
      </c>
      <c r="BD801">
        <v>6</v>
      </c>
      <c r="BE801">
        <v>7</v>
      </c>
      <c r="BF801">
        <v>7</v>
      </c>
      <c r="BG801">
        <v>7</v>
      </c>
      <c r="BH801">
        <v>7</v>
      </c>
      <c r="BI801">
        <v>6</v>
      </c>
      <c r="BJ801">
        <v>6</v>
      </c>
      <c r="BK801">
        <v>2</v>
      </c>
      <c r="BL801">
        <v>2</v>
      </c>
      <c r="BM801">
        <v>2</v>
      </c>
      <c r="BN801">
        <v>2</v>
      </c>
      <c r="BO801">
        <v>8</v>
      </c>
      <c r="BP801">
        <v>3</v>
      </c>
      <c r="BQ801">
        <v>6</v>
      </c>
      <c r="BR801">
        <v>4</v>
      </c>
      <c r="BX801">
        <v>3</v>
      </c>
      <c r="CF801">
        <v>17</v>
      </c>
      <c r="CH801">
        <f t="shared" si="84"/>
        <v>3</v>
      </c>
      <c r="CI801" s="1">
        <f t="shared" si="85"/>
        <v>3.2222222222222223</v>
      </c>
      <c r="CJ801">
        <f t="shared" si="86"/>
        <v>2</v>
      </c>
      <c r="CK801">
        <f t="shared" si="87"/>
        <v>4</v>
      </c>
      <c r="CL801" s="1">
        <f t="shared" si="88"/>
        <v>7.2222222222222223</v>
      </c>
      <c r="CM801" s="1">
        <f t="shared" si="89"/>
        <v>21.666666666666668</v>
      </c>
      <c r="CO801" t="str">
        <f>IF(H801&gt;Tolerances!$C$5, "High Sat", "Low Sat")</f>
        <v>High Sat</v>
      </c>
      <c r="CP801" t="str">
        <f>IF(CM801&lt;Tolerances!$D$5, "High EL", "Low EL")</f>
        <v>Low EL</v>
      </c>
      <c r="CQ801" t="str">
        <f t="shared" si="90"/>
        <v>Mercenary</v>
      </c>
      <c r="CR801" t="b">
        <f>IF(AND(CM801&lt;Tolerances!$D$9,'Respondent data Original'!H865&gt;Tolerances!$C$9),"Enthusiast",IF(AND(CM801&gt;Tolerances!$D$10,'Respondent data Original'!H865&lt;Tolerances!$C$10),"Agitator"))</f>
        <v>0</v>
      </c>
    </row>
    <row r="802" spans="1:96">
      <c r="A802">
        <v>1125</v>
      </c>
      <c r="B802" t="s">
        <v>70</v>
      </c>
      <c r="C802">
        <v>5</v>
      </c>
      <c r="D802">
        <v>1</v>
      </c>
      <c r="E802">
        <v>11</v>
      </c>
      <c r="F802">
        <v>1</v>
      </c>
      <c r="G802">
        <v>1</v>
      </c>
      <c r="H802">
        <v>11</v>
      </c>
      <c r="J802">
        <v>9</v>
      </c>
      <c r="L802">
        <v>9</v>
      </c>
      <c r="N802">
        <v>9</v>
      </c>
      <c r="P802">
        <v>6</v>
      </c>
      <c r="Q802">
        <v>1</v>
      </c>
      <c r="S802">
        <v>1</v>
      </c>
      <c r="V802">
        <v>2</v>
      </c>
      <c r="W802">
        <v>3</v>
      </c>
      <c r="X802">
        <v>2</v>
      </c>
      <c r="Y802">
        <v>2</v>
      </c>
      <c r="Z802">
        <v>5</v>
      </c>
      <c r="AA802">
        <v>2</v>
      </c>
      <c r="AB802">
        <v>4</v>
      </c>
      <c r="AC802">
        <v>4</v>
      </c>
      <c r="AD802">
        <v>4</v>
      </c>
      <c r="AE802">
        <v>4</v>
      </c>
      <c r="AF802">
        <v>1</v>
      </c>
      <c r="AG802">
        <v>1</v>
      </c>
      <c r="AI802">
        <v>2</v>
      </c>
      <c r="AL802">
        <v>3</v>
      </c>
      <c r="AM802">
        <v>3</v>
      </c>
      <c r="AN802">
        <v>2</v>
      </c>
      <c r="AO802">
        <v>2</v>
      </c>
      <c r="AQ802">
        <v>1</v>
      </c>
      <c r="AR802">
        <v>3</v>
      </c>
      <c r="AU802">
        <v>3</v>
      </c>
      <c r="AV802">
        <v>1</v>
      </c>
      <c r="AW802">
        <v>1</v>
      </c>
      <c r="AX802">
        <v>6</v>
      </c>
      <c r="AY802">
        <v>1</v>
      </c>
      <c r="AZ802">
        <v>1</v>
      </c>
      <c r="BA802">
        <v>1</v>
      </c>
      <c r="BB802">
        <v>1</v>
      </c>
      <c r="BC802">
        <v>1</v>
      </c>
      <c r="BD802">
        <v>11</v>
      </c>
      <c r="BE802">
        <v>1</v>
      </c>
      <c r="BF802">
        <v>12</v>
      </c>
      <c r="BG802">
        <v>12</v>
      </c>
      <c r="BH802">
        <v>12</v>
      </c>
      <c r="BI802">
        <v>12</v>
      </c>
      <c r="BJ802">
        <v>12</v>
      </c>
      <c r="BK802">
        <v>1</v>
      </c>
      <c r="BL802">
        <v>5</v>
      </c>
      <c r="BM802">
        <v>4</v>
      </c>
      <c r="BN802">
        <v>3</v>
      </c>
      <c r="BO802">
        <v>10</v>
      </c>
      <c r="BX802">
        <v>1</v>
      </c>
      <c r="BY802">
        <v>6</v>
      </c>
      <c r="CF802">
        <v>13</v>
      </c>
      <c r="CH802">
        <f t="shared" si="84"/>
        <v>1</v>
      </c>
      <c r="CI802" s="1">
        <f t="shared" si="85"/>
        <v>1.3333333333333333</v>
      </c>
      <c r="CJ802">
        <f t="shared" si="86"/>
        <v>5</v>
      </c>
      <c r="CK802">
        <f t="shared" si="87"/>
        <v>1</v>
      </c>
      <c r="CL802" s="1">
        <f t="shared" si="88"/>
        <v>2.333333333333333</v>
      </c>
      <c r="CM802" s="1">
        <f t="shared" si="89"/>
        <v>2.333333333333333</v>
      </c>
      <c r="CO802" t="str">
        <f>IF(H802&gt;Tolerances!$C$5, "High Sat", "Low Sat")</f>
        <v>High Sat</v>
      </c>
      <c r="CP802" t="str">
        <f>IF(CM802&lt;Tolerances!$D$5, "High EL", "Low EL")</f>
        <v>High EL</v>
      </c>
      <c r="CQ802" t="str">
        <f t="shared" si="90"/>
        <v>Loyalist</v>
      </c>
      <c r="CR802" t="str">
        <f>IF(AND(CM802&lt;Tolerances!$D$9,'Respondent data Original'!H868&gt;Tolerances!$C$9),"Enthusiast",IF(AND(CM802&gt;Tolerances!$D$10,'Respondent data Original'!H868&lt;Tolerances!$C$10),"Agitator"))</f>
        <v>Enthusiast</v>
      </c>
    </row>
    <row r="803" spans="1:96">
      <c r="A803">
        <v>1127</v>
      </c>
      <c r="B803" t="s">
        <v>70</v>
      </c>
      <c r="C803">
        <v>2</v>
      </c>
      <c r="D803">
        <v>1</v>
      </c>
      <c r="E803">
        <v>11</v>
      </c>
      <c r="F803">
        <v>1</v>
      </c>
      <c r="G803">
        <v>2</v>
      </c>
      <c r="H803">
        <v>8</v>
      </c>
      <c r="J803">
        <v>9</v>
      </c>
      <c r="L803">
        <v>6</v>
      </c>
      <c r="N803">
        <v>8</v>
      </c>
      <c r="P803">
        <v>2</v>
      </c>
      <c r="Q803">
        <v>1</v>
      </c>
      <c r="R803">
        <v>2</v>
      </c>
      <c r="S803">
        <v>1</v>
      </c>
      <c r="T803">
        <v>1</v>
      </c>
      <c r="U803">
        <v>3</v>
      </c>
      <c r="V803">
        <v>3</v>
      </c>
      <c r="W803">
        <v>1</v>
      </c>
      <c r="X803">
        <v>1</v>
      </c>
      <c r="Y803">
        <v>1</v>
      </c>
      <c r="Z803">
        <v>1</v>
      </c>
      <c r="AA803">
        <v>2</v>
      </c>
      <c r="AB803">
        <v>3</v>
      </c>
      <c r="AC803">
        <v>1</v>
      </c>
      <c r="AD803">
        <v>1</v>
      </c>
      <c r="AE803">
        <v>3</v>
      </c>
      <c r="AF803">
        <v>7</v>
      </c>
      <c r="AG803">
        <v>2</v>
      </c>
      <c r="AH803">
        <v>2</v>
      </c>
      <c r="AI803">
        <v>2</v>
      </c>
      <c r="AJ803">
        <v>2</v>
      </c>
      <c r="AK803">
        <v>2</v>
      </c>
      <c r="AL803">
        <v>2</v>
      </c>
      <c r="AM803">
        <v>2</v>
      </c>
      <c r="AN803">
        <v>2</v>
      </c>
      <c r="AO803">
        <v>2</v>
      </c>
      <c r="AP803">
        <v>3</v>
      </c>
      <c r="AQ803">
        <v>1</v>
      </c>
      <c r="AR803">
        <v>3</v>
      </c>
      <c r="AS803">
        <v>2</v>
      </c>
      <c r="AT803">
        <v>2</v>
      </c>
      <c r="AU803">
        <v>3</v>
      </c>
      <c r="AV803">
        <v>1</v>
      </c>
      <c r="AW803">
        <v>5</v>
      </c>
      <c r="AX803">
        <v>7</v>
      </c>
      <c r="AY803">
        <v>6</v>
      </c>
      <c r="AZ803">
        <v>5</v>
      </c>
      <c r="BA803">
        <v>6</v>
      </c>
      <c r="BB803">
        <v>4</v>
      </c>
      <c r="BC803">
        <v>4</v>
      </c>
      <c r="BD803">
        <v>4</v>
      </c>
      <c r="BE803">
        <v>6</v>
      </c>
      <c r="BF803">
        <v>5</v>
      </c>
      <c r="BG803">
        <v>6</v>
      </c>
      <c r="BH803">
        <v>9</v>
      </c>
      <c r="BI803">
        <v>9</v>
      </c>
      <c r="BJ803">
        <v>9</v>
      </c>
      <c r="BK803">
        <v>2</v>
      </c>
      <c r="BM803">
        <v>5</v>
      </c>
      <c r="BN803">
        <v>3</v>
      </c>
      <c r="BO803">
        <v>2</v>
      </c>
      <c r="BX803">
        <v>2</v>
      </c>
      <c r="CF803">
        <v>14</v>
      </c>
      <c r="CH803">
        <f t="shared" si="84"/>
        <v>2</v>
      </c>
      <c r="CI803" s="1">
        <f t="shared" si="85"/>
        <v>2.6111111111111112</v>
      </c>
      <c r="CJ803">
        <f t="shared" si="86"/>
        <v>0</v>
      </c>
      <c r="CK803">
        <f t="shared" si="87"/>
        <v>5</v>
      </c>
      <c r="CL803" s="1">
        <f t="shared" si="88"/>
        <v>7.6111111111111107</v>
      </c>
      <c r="CM803" s="1">
        <f t="shared" si="89"/>
        <v>15.222222222222221</v>
      </c>
      <c r="CO803" t="str">
        <f>IF(H803&gt;Tolerances!$C$5, "High Sat", "Low Sat")</f>
        <v>High Sat</v>
      </c>
      <c r="CP803" t="str">
        <f>IF(CM803&lt;Tolerances!$D$5, "High EL", "Low EL")</f>
        <v>Low EL</v>
      </c>
      <c r="CQ803" t="str">
        <f t="shared" si="90"/>
        <v>Mercenary</v>
      </c>
      <c r="CR803" t="b">
        <f>IF(AND(CM803&lt;Tolerances!$D$9,'Respondent data Original'!H869&gt;Tolerances!$C$9),"Enthusiast",IF(AND(CM803&gt;Tolerances!$D$10,'Respondent data Original'!H869&lt;Tolerances!$C$10),"Agitator"))</f>
        <v>0</v>
      </c>
    </row>
    <row r="804" spans="1:96">
      <c r="A804">
        <v>1130</v>
      </c>
      <c r="B804" t="s">
        <v>70</v>
      </c>
      <c r="C804">
        <v>2</v>
      </c>
      <c r="D804">
        <v>1</v>
      </c>
      <c r="E804">
        <v>11</v>
      </c>
      <c r="F804">
        <v>1</v>
      </c>
      <c r="G804">
        <v>3</v>
      </c>
      <c r="H804">
        <v>11</v>
      </c>
      <c r="J804">
        <v>11</v>
      </c>
      <c r="L804">
        <v>11</v>
      </c>
      <c r="N804">
        <v>11</v>
      </c>
      <c r="P804">
        <v>6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8</v>
      </c>
      <c r="AG804">
        <v>3</v>
      </c>
      <c r="AH804">
        <v>3</v>
      </c>
      <c r="AI804">
        <v>3</v>
      </c>
      <c r="AJ804">
        <v>1</v>
      </c>
      <c r="AK804">
        <v>3</v>
      </c>
      <c r="AL804">
        <v>3</v>
      </c>
      <c r="AM804">
        <v>3</v>
      </c>
      <c r="AN804">
        <v>3</v>
      </c>
      <c r="AO804">
        <v>3</v>
      </c>
      <c r="AP804">
        <v>1</v>
      </c>
      <c r="AQ804">
        <v>3</v>
      </c>
      <c r="AR804">
        <v>1</v>
      </c>
      <c r="AS804">
        <v>1</v>
      </c>
      <c r="AT804">
        <v>3</v>
      </c>
      <c r="AU804">
        <v>1</v>
      </c>
      <c r="AV804">
        <v>1</v>
      </c>
      <c r="AW804">
        <v>5</v>
      </c>
      <c r="AX804">
        <v>4</v>
      </c>
      <c r="AY804">
        <v>3</v>
      </c>
      <c r="AZ804">
        <v>4</v>
      </c>
      <c r="BA804">
        <v>3</v>
      </c>
      <c r="BB804">
        <v>5</v>
      </c>
      <c r="BC804">
        <v>4</v>
      </c>
      <c r="BD804">
        <v>4</v>
      </c>
      <c r="BE804">
        <v>1</v>
      </c>
      <c r="BF804">
        <v>5</v>
      </c>
      <c r="BG804">
        <v>5</v>
      </c>
      <c r="BH804">
        <v>5</v>
      </c>
      <c r="BI804">
        <v>5</v>
      </c>
      <c r="BJ804">
        <v>5</v>
      </c>
      <c r="BK804">
        <v>5</v>
      </c>
      <c r="BL804">
        <v>5</v>
      </c>
      <c r="BM804">
        <v>5</v>
      </c>
      <c r="BN804">
        <v>5</v>
      </c>
      <c r="BO804">
        <v>10</v>
      </c>
      <c r="BX804">
        <v>1</v>
      </c>
      <c r="BY804">
        <v>3</v>
      </c>
      <c r="CF804">
        <v>11</v>
      </c>
      <c r="CH804">
        <f t="shared" si="84"/>
        <v>1</v>
      </c>
      <c r="CI804" s="1">
        <f t="shared" si="85"/>
        <v>1.8333333333333333</v>
      </c>
      <c r="CJ804">
        <f t="shared" si="86"/>
        <v>5</v>
      </c>
      <c r="CK804">
        <f t="shared" si="87"/>
        <v>1</v>
      </c>
      <c r="CL804" s="1">
        <f t="shared" si="88"/>
        <v>2.833333333333333</v>
      </c>
      <c r="CM804" s="1">
        <f t="shared" si="89"/>
        <v>2.833333333333333</v>
      </c>
      <c r="CO804" t="str">
        <f>IF(H804&gt;Tolerances!$C$5, "High Sat", "Low Sat")</f>
        <v>High Sat</v>
      </c>
      <c r="CP804" t="str">
        <f>IF(CM804&lt;Tolerances!$D$5, "High EL", "Low EL")</f>
        <v>High EL</v>
      </c>
      <c r="CQ804" t="str">
        <f t="shared" si="90"/>
        <v>Loyalist</v>
      </c>
      <c r="CR804" t="b">
        <f>IF(AND(CM804&lt;Tolerances!$D$9,'Respondent data Original'!H872&gt;Tolerances!$C$9),"Enthusiast",IF(AND(CM804&gt;Tolerances!$D$10,'Respondent data Original'!H872&lt;Tolerances!$C$10),"Agitator"))</f>
        <v>0</v>
      </c>
    </row>
    <row r="805" spans="1:96">
      <c r="A805">
        <v>1078</v>
      </c>
      <c r="B805" t="s">
        <v>70</v>
      </c>
      <c r="C805">
        <v>3</v>
      </c>
      <c r="D805">
        <v>2</v>
      </c>
      <c r="E805">
        <v>11</v>
      </c>
      <c r="F805">
        <v>2</v>
      </c>
      <c r="G805">
        <v>2</v>
      </c>
      <c r="H805">
        <v>8</v>
      </c>
      <c r="J805">
        <v>8</v>
      </c>
      <c r="L805">
        <v>8</v>
      </c>
      <c r="N805">
        <v>4</v>
      </c>
      <c r="P805">
        <v>6</v>
      </c>
      <c r="Q805">
        <v>2</v>
      </c>
      <c r="R805">
        <v>2</v>
      </c>
      <c r="S805">
        <v>3</v>
      </c>
      <c r="T805">
        <v>4</v>
      </c>
      <c r="U805">
        <v>4</v>
      </c>
      <c r="V805">
        <v>3</v>
      </c>
      <c r="W805">
        <v>5</v>
      </c>
      <c r="X805">
        <v>2</v>
      </c>
      <c r="Y805">
        <v>3</v>
      </c>
      <c r="Z805">
        <v>4</v>
      </c>
      <c r="AA805">
        <v>3</v>
      </c>
      <c r="AB805">
        <v>4</v>
      </c>
      <c r="AC805">
        <v>5</v>
      </c>
      <c r="AD805">
        <v>3</v>
      </c>
      <c r="AE805">
        <v>4</v>
      </c>
      <c r="AF805">
        <v>8</v>
      </c>
      <c r="AG805">
        <v>2</v>
      </c>
      <c r="AH805">
        <v>2</v>
      </c>
      <c r="AI805">
        <v>3</v>
      </c>
      <c r="AJ805">
        <v>3</v>
      </c>
      <c r="AL805">
        <v>4</v>
      </c>
      <c r="AM805">
        <v>4</v>
      </c>
      <c r="AN805">
        <v>3</v>
      </c>
      <c r="AO805">
        <v>3</v>
      </c>
      <c r="AQ805">
        <v>4</v>
      </c>
      <c r="AR805">
        <v>4</v>
      </c>
      <c r="AS805">
        <v>4</v>
      </c>
      <c r="AT805">
        <v>3</v>
      </c>
      <c r="AU805">
        <v>4</v>
      </c>
      <c r="AV805">
        <v>2</v>
      </c>
      <c r="AW805">
        <v>6</v>
      </c>
      <c r="AX805">
        <v>10</v>
      </c>
      <c r="AY805">
        <v>8</v>
      </c>
      <c r="AZ805">
        <v>6</v>
      </c>
      <c r="BA805">
        <v>7</v>
      </c>
      <c r="BB805">
        <v>4</v>
      </c>
      <c r="BC805">
        <v>1</v>
      </c>
      <c r="BD805">
        <v>10</v>
      </c>
      <c r="BE805">
        <v>9</v>
      </c>
      <c r="BF805">
        <v>12</v>
      </c>
      <c r="BG805">
        <v>12</v>
      </c>
      <c r="BH805">
        <v>12</v>
      </c>
      <c r="BI805">
        <v>12</v>
      </c>
      <c r="BJ805">
        <v>12</v>
      </c>
      <c r="BK805">
        <v>1</v>
      </c>
      <c r="BL805">
        <v>3</v>
      </c>
      <c r="BM805">
        <v>2</v>
      </c>
      <c r="BN805">
        <v>1</v>
      </c>
      <c r="BO805">
        <v>4</v>
      </c>
      <c r="BX805">
        <v>2</v>
      </c>
      <c r="CF805">
        <v>18</v>
      </c>
      <c r="CH805">
        <f t="shared" si="84"/>
        <v>2</v>
      </c>
      <c r="CI805" s="1">
        <f t="shared" si="85"/>
        <v>3.3888888888888888</v>
      </c>
      <c r="CJ805">
        <f t="shared" si="86"/>
        <v>3</v>
      </c>
      <c r="CK805">
        <f t="shared" si="87"/>
        <v>3</v>
      </c>
      <c r="CL805" s="1">
        <f t="shared" si="88"/>
        <v>6.3888888888888893</v>
      </c>
      <c r="CM805" s="1">
        <f t="shared" si="89"/>
        <v>12.777777777777779</v>
      </c>
      <c r="CO805" t="str">
        <f>IF(H805&gt;Tolerances!$C$5, "High Sat", "Low Sat")</f>
        <v>High Sat</v>
      </c>
      <c r="CP805" t="str">
        <f>IF(CM805&lt;Tolerances!$D$5, "High EL", "Low EL")</f>
        <v>Low EL</v>
      </c>
      <c r="CQ805" t="str">
        <f t="shared" si="90"/>
        <v>Mercenary</v>
      </c>
      <c r="CR805" t="b">
        <f>IF(AND(CM805&lt;Tolerances!$D$9,'Respondent data Original'!H873&gt;Tolerances!$C$9),"Enthusiast",IF(AND(CM805&gt;Tolerances!$D$10,'Respondent data Original'!H873&lt;Tolerances!$C$10),"Agitator"))</f>
        <v>0</v>
      </c>
    </row>
    <row r="806" spans="1:96">
      <c r="A806">
        <v>1079</v>
      </c>
      <c r="B806" t="s">
        <v>70</v>
      </c>
      <c r="C806">
        <v>1</v>
      </c>
      <c r="D806">
        <v>1</v>
      </c>
      <c r="E806">
        <v>11</v>
      </c>
      <c r="F806">
        <v>2</v>
      </c>
      <c r="G806">
        <v>6</v>
      </c>
      <c r="H806">
        <v>8</v>
      </c>
      <c r="J806">
        <v>9</v>
      </c>
      <c r="L806">
        <v>9</v>
      </c>
      <c r="N806">
        <v>9</v>
      </c>
      <c r="P806">
        <v>4</v>
      </c>
      <c r="Q806">
        <v>1</v>
      </c>
      <c r="R806">
        <v>1</v>
      </c>
      <c r="S806">
        <v>1</v>
      </c>
      <c r="T806">
        <v>1</v>
      </c>
      <c r="U806">
        <v>2</v>
      </c>
      <c r="V806">
        <v>1</v>
      </c>
      <c r="W806">
        <v>3</v>
      </c>
      <c r="X806">
        <v>1</v>
      </c>
      <c r="Y806">
        <v>2</v>
      </c>
      <c r="Z806">
        <v>3</v>
      </c>
      <c r="AA806">
        <v>1</v>
      </c>
      <c r="AB806">
        <v>2</v>
      </c>
      <c r="AC806">
        <v>3</v>
      </c>
      <c r="AD806">
        <v>2</v>
      </c>
      <c r="AE806">
        <v>2</v>
      </c>
      <c r="AF806">
        <v>8</v>
      </c>
      <c r="AG806">
        <v>3</v>
      </c>
      <c r="AH806">
        <v>2</v>
      </c>
      <c r="AI806">
        <v>2</v>
      </c>
      <c r="AJ806">
        <v>2</v>
      </c>
      <c r="AK806">
        <v>2</v>
      </c>
      <c r="AL806">
        <v>2</v>
      </c>
      <c r="AM806">
        <v>2</v>
      </c>
      <c r="AN806">
        <v>2</v>
      </c>
      <c r="AO806">
        <v>2</v>
      </c>
      <c r="AQ806">
        <v>2</v>
      </c>
      <c r="AR806">
        <v>2</v>
      </c>
      <c r="AS806">
        <v>2</v>
      </c>
      <c r="AT806">
        <v>2</v>
      </c>
      <c r="AU806">
        <v>2</v>
      </c>
      <c r="AV806">
        <v>1</v>
      </c>
      <c r="AW806">
        <v>7</v>
      </c>
      <c r="AX806">
        <v>4</v>
      </c>
      <c r="AY806">
        <v>4</v>
      </c>
      <c r="AZ806">
        <v>5</v>
      </c>
      <c r="BA806">
        <v>5</v>
      </c>
      <c r="BB806">
        <v>4</v>
      </c>
      <c r="BC806">
        <v>4</v>
      </c>
      <c r="BD806">
        <v>9</v>
      </c>
      <c r="BE806">
        <v>6</v>
      </c>
      <c r="BF806">
        <v>4</v>
      </c>
      <c r="BG806">
        <v>4</v>
      </c>
      <c r="BH806">
        <v>12</v>
      </c>
      <c r="BI806">
        <v>12</v>
      </c>
      <c r="BJ806">
        <v>12</v>
      </c>
      <c r="BK806">
        <v>1</v>
      </c>
      <c r="BL806">
        <v>4</v>
      </c>
      <c r="BM806">
        <v>3</v>
      </c>
      <c r="BN806">
        <v>3</v>
      </c>
      <c r="BO806">
        <v>7</v>
      </c>
      <c r="BX806">
        <v>1</v>
      </c>
      <c r="BY806">
        <v>2</v>
      </c>
      <c r="CF806">
        <v>21</v>
      </c>
      <c r="CH806">
        <f t="shared" si="84"/>
        <v>1</v>
      </c>
      <c r="CI806" s="1">
        <f t="shared" si="85"/>
        <v>2.6666666666666665</v>
      </c>
      <c r="CJ806">
        <f t="shared" si="86"/>
        <v>4</v>
      </c>
      <c r="CK806">
        <f t="shared" si="87"/>
        <v>2</v>
      </c>
      <c r="CL806" s="1">
        <f t="shared" si="88"/>
        <v>4.6666666666666661</v>
      </c>
      <c r="CM806" s="1">
        <f t="shared" si="89"/>
        <v>4.6666666666666661</v>
      </c>
      <c r="CO806" t="str">
        <f>IF(H806&gt;Tolerances!$C$5, "High Sat", "Low Sat")</f>
        <v>High Sat</v>
      </c>
      <c r="CP806" t="str">
        <f>IF(CM806&lt;Tolerances!$D$5, "High EL", "Low EL")</f>
        <v>High EL</v>
      </c>
      <c r="CQ806" t="str">
        <f t="shared" si="90"/>
        <v>Loyalist</v>
      </c>
      <c r="CR806" t="b">
        <f>IF(AND(CM806&lt;Tolerances!$D$9,'Respondent data Original'!H874&gt;Tolerances!$C$9),"Enthusiast",IF(AND(CM806&gt;Tolerances!$D$10,'Respondent data Original'!H874&lt;Tolerances!$C$10),"Agitator"))</f>
        <v>0</v>
      </c>
    </row>
    <row r="807" spans="1:96">
      <c r="A807">
        <v>1133</v>
      </c>
      <c r="B807" t="s">
        <v>70</v>
      </c>
      <c r="C807">
        <v>3</v>
      </c>
      <c r="D807">
        <v>2</v>
      </c>
      <c r="E807">
        <v>11</v>
      </c>
      <c r="F807">
        <v>1</v>
      </c>
      <c r="G807">
        <v>2</v>
      </c>
      <c r="H807">
        <v>10</v>
      </c>
      <c r="J807">
        <v>10</v>
      </c>
      <c r="L807">
        <v>10</v>
      </c>
      <c r="N807">
        <v>10</v>
      </c>
      <c r="P807">
        <v>4</v>
      </c>
      <c r="Q807">
        <v>1</v>
      </c>
      <c r="R807">
        <v>3</v>
      </c>
      <c r="S807">
        <v>1</v>
      </c>
      <c r="T807">
        <v>2</v>
      </c>
      <c r="U807">
        <v>4</v>
      </c>
      <c r="V807">
        <v>1</v>
      </c>
      <c r="W807">
        <v>4</v>
      </c>
      <c r="X807">
        <v>1</v>
      </c>
      <c r="Y807">
        <v>3</v>
      </c>
      <c r="Z807">
        <v>4</v>
      </c>
      <c r="AA807">
        <v>2</v>
      </c>
      <c r="AB807">
        <v>1</v>
      </c>
      <c r="AC807">
        <v>3</v>
      </c>
      <c r="AE807">
        <v>1</v>
      </c>
      <c r="AF807">
        <v>9</v>
      </c>
      <c r="AG807">
        <v>1</v>
      </c>
      <c r="AH807">
        <v>4</v>
      </c>
      <c r="AI807">
        <v>1</v>
      </c>
      <c r="AJ807">
        <v>3</v>
      </c>
      <c r="AK807">
        <v>4</v>
      </c>
      <c r="AL807">
        <v>1</v>
      </c>
      <c r="AM807">
        <v>5</v>
      </c>
      <c r="AN807">
        <v>1</v>
      </c>
      <c r="AO807">
        <v>4</v>
      </c>
      <c r="AP807">
        <v>1</v>
      </c>
      <c r="AQ807">
        <v>1</v>
      </c>
      <c r="AR807">
        <v>1</v>
      </c>
      <c r="AS807">
        <v>4</v>
      </c>
      <c r="AT807">
        <v>4</v>
      </c>
      <c r="AU807">
        <v>3</v>
      </c>
      <c r="AV807">
        <v>1</v>
      </c>
      <c r="AW807">
        <v>4</v>
      </c>
      <c r="AX807">
        <v>4</v>
      </c>
      <c r="AY807">
        <v>4</v>
      </c>
      <c r="AZ807">
        <v>4</v>
      </c>
      <c r="BA807">
        <v>4</v>
      </c>
      <c r="BB807">
        <v>4</v>
      </c>
      <c r="BC807">
        <v>4</v>
      </c>
      <c r="BD807">
        <v>4</v>
      </c>
      <c r="BE807">
        <v>4</v>
      </c>
      <c r="BF807">
        <v>6</v>
      </c>
      <c r="BG807">
        <v>6</v>
      </c>
      <c r="BH807">
        <v>6</v>
      </c>
      <c r="BI807">
        <v>6</v>
      </c>
      <c r="BJ807">
        <v>6</v>
      </c>
      <c r="BK807">
        <v>3</v>
      </c>
      <c r="BL807">
        <v>5</v>
      </c>
      <c r="BM807">
        <v>5</v>
      </c>
      <c r="BN807">
        <v>5</v>
      </c>
      <c r="BO807">
        <v>10</v>
      </c>
      <c r="BX807">
        <v>1</v>
      </c>
      <c r="BY807">
        <v>1</v>
      </c>
      <c r="BZ807">
        <v>6</v>
      </c>
      <c r="CA807">
        <v>3</v>
      </c>
      <c r="CF807">
        <v>13</v>
      </c>
      <c r="CH807">
        <f t="shared" si="84"/>
        <v>1</v>
      </c>
      <c r="CI807" s="1">
        <f t="shared" si="85"/>
        <v>2</v>
      </c>
      <c r="CJ807">
        <f t="shared" si="86"/>
        <v>5</v>
      </c>
      <c r="CK807">
        <f t="shared" si="87"/>
        <v>1</v>
      </c>
      <c r="CL807" s="1">
        <f t="shared" si="88"/>
        <v>3</v>
      </c>
      <c r="CM807" s="1">
        <f t="shared" si="89"/>
        <v>3</v>
      </c>
      <c r="CO807" t="str">
        <f>IF(H807&gt;Tolerances!$C$15, "High Sat", "Low Sat")</f>
        <v>High Sat</v>
      </c>
      <c r="CP807" t="str">
        <f>IF(CM807&lt;Tolerances!$D$15, "High EL", "Low EL")</f>
        <v>High EL</v>
      </c>
      <c r="CQ807" t="str">
        <f t="shared" si="90"/>
        <v>Loyalist</v>
      </c>
      <c r="CR807" t="str">
        <f>IF(AND(CM807&lt;Tolerances!$D$19,'Respondent data Original'!H877&gt;Tolerances!$C$19),"Enthusiast",IF(AND(CM807&gt;Tolerances!$D$20,'Respondent data Original'!H877&lt;Tolerances!$C$20),"Agitator"))</f>
        <v>Enthusiast</v>
      </c>
    </row>
    <row r="808" spans="1:96">
      <c r="A808">
        <v>1096</v>
      </c>
      <c r="B808" t="s">
        <v>70</v>
      </c>
      <c r="C808">
        <v>2</v>
      </c>
      <c r="D808">
        <v>1</v>
      </c>
      <c r="E808">
        <v>11</v>
      </c>
      <c r="F808">
        <v>2</v>
      </c>
      <c r="G808">
        <v>4</v>
      </c>
      <c r="H808">
        <v>10</v>
      </c>
      <c r="J808">
        <v>10</v>
      </c>
      <c r="L808">
        <v>10</v>
      </c>
      <c r="N808">
        <v>10</v>
      </c>
      <c r="P808">
        <v>6</v>
      </c>
      <c r="Q808">
        <v>2</v>
      </c>
      <c r="R808">
        <v>2</v>
      </c>
      <c r="S808">
        <v>2</v>
      </c>
      <c r="T808">
        <v>2</v>
      </c>
      <c r="U808">
        <v>2</v>
      </c>
      <c r="V808">
        <v>2</v>
      </c>
      <c r="W808">
        <v>3</v>
      </c>
      <c r="X808">
        <v>2</v>
      </c>
      <c r="Y808">
        <v>2</v>
      </c>
      <c r="Z808">
        <v>2</v>
      </c>
      <c r="AA808">
        <v>2</v>
      </c>
      <c r="AB808">
        <v>2</v>
      </c>
      <c r="AC808">
        <v>2</v>
      </c>
      <c r="AD808">
        <v>2</v>
      </c>
      <c r="AE808">
        <v>2</v>
      </c>
      <c r="AF808">
        <v>7</v>
      </c>
      <c r="AG808">
        <v>2</v>
      </c>
      <c r="AH808">
        <v>2</v>
      </c>
      <c r="AI808">
        <v>2</v>
      </c>
      <c r="AJ808">
        <v>2</v>
      </c>
      <c r="AK808">
        <v>2</v>
      </c>
      <c r="AL808">
        <v>2</v>
      </c>
      <c r="AM808">
        <v>2</v>
      </c>
      <c r="AN808">
        <v>2</v>
      </c>
      <c r="AO808">
        <v>2</v>
      </c>
      <c r="AP808">
        <v>2</v>
      </c>
      <c r="AQ808">
        <v>2</v>
      </c>
      <c r="AR808">
        <v>2</v>
      </c>
      <c r="AS808">
        <v>2</v>
      </c>
      <c r="AT808">
        <v>2</v>
      </c>
      <c r="AU808">
        <v>2</v>
      </c>
      <c r="AV808">
        <v>1</v>
      </c>
      <c r="AW808">
        <v>7</v>
      </c>
      <c r="AX808">
        <v>4</v>
      </c>
      <c r="AY808">
        <v>5</v>
      </c>
      <c r="AZ808">
        <v>6</v>
      </c>
      <c r="BA808">
        <v>6</v>
      </c>
      <c r="BB808">
        <v>4</v>
      </c>
      <c r="BC808">
        <v>6</v>
      </c>
      <c r="BD808">
        <v>5</v>
      </c>
      <c r="BE808">
        <v>8</v>
      </c>
      <c r="BF808">
        <v>12</v>
      </c>
      <c r="BG808">
        <v>12</v>
      </c>
      <c r="BH808">
        <v>12</v>
      </c>
      <c r="BI808">
        <v>12</v>
      </c>
      <c r="BJ808">
        <v>12</v>
      </c>
      <c r="BK808">
        <v>1</v>
      </c>
      <c r="BL808">
        <v>4</v>
      </c>
      <c r="BM808">
        <v>3</v>
      </c>
      <c r="BN808">
        <v>3</v>
      </c>
      <c r="BO808">
        <v>10</v>
      </c>
      <c r="BX808">
        <v>1</v>
      </c>
      <c r="BY808">
        <v>2</v>
      </c>
      <c r="BZ808">
        <v>7</v>
      </c>
      <c r="CF808">
        <v>17</v>
      </c>
      <c r="CH808">
        <f t="shared" si="84"/>
        <v>1</v>
      </c>
      <c r="CI808" s="1">
        <f t="shared" si="85"/>
        <v>2.8333333333333335</v>
      </c>
      <c r="CJ808">
        <f t="shared" si="86"/>
        <v>4</v>
      </c>
      <c r="CK808">
        <f t="shared" si="87"/>
        <v>2</v>
      </c>
      <c r="CL808" s="1">
        <f t="shared" si="88"/>
        <v>4.8333333333333339</v>
      </c>
      <c r="CM808" s="1">
        <f t="shared" si="89"/>
        <v>4.8333333333333339</v>
      </c>
      <c r="CO808" t="str">
        <f>IF(H808&gt;Tolerances!$C$5, "High Sat", "Low Sat")</f>
        <v>High Sat</v>
      </c>
      <c r="CP808" t="str">
        <f>IF(CM808&lt;Tolerances!$D$5, "High EL", "Low EL")</f>
        <v>High EL</v>
      </c>
      <c r="CQ808" t="str">
        <f t="shared" si="90"/>
        <v>Loyalist</v>
      </c>
      <c r="CR808" t="b">
        <f>IF(AND(CM808&lt;Tolerances!$D$9,'Respondent data Original'!H888&gt;Tolerances!$C$9),"Enthusiast",IF(AND(CM808&gt;Tolerances!$D$10,'Respondent data Original'!H888&lt;Tolerances!$C$10),"Agitator"))</f>
        <v>0</v>
      </c>
    </row>
    <row r="809" spans="1:96">
      <c r="A809">
        <v>1100</v>
      </c>
      <c r="B809" t="s">
        <v>70</v>
      </c>
      <c r="C809">
        <v>2</v>
      </c>
      <c r="D809">
        <v>1</v>
      </c>
      <c r="E809">
        <v>11</v>
      </c>
      <c r="F809">
        <v>2</v>
      </c>
      <c r="G809">
        <v>4</v>
      </c>
      <c r="H809">
        <v>11</v>
      </c>
      <c r="J809">
        <v>11</v>
      </c>
      <c r="L809">
        <v>11</v>
      </c>
      <c r="N809">
        <v>9</v>
      </c>
      <c r="P809">
        <v>6</v>
      </c>
      <c r="Q809">
        <v>2</v>
      </c>
      <c r="S809">
        <v>2</v>
      </c>
      <c r="T809">
        <v>2</v>
      </c>
      <c r="U809">
        <v>2</v>
      </c>
      <c r="V809">
        <v>2</v>
      </c>
      <c r="W809">
        <v>2</v>
      </c>
      <c r="X809">
        <v>2</v>
      </c>
      <c r="Y809">
        <v>2</v>
      </c>
      <c r="Z809">
        <v>2</v>
      </c>
      <c r="AA809">
        <v>2</v>
      </c>
      <c r="AB809">
        <v>2</v>
      </c>
      <c r="AC809">
        <v>2</v>
      </c>
      <c r="AD809">
        <v>2</v>
      </c>
      <c r="AE809">
        <v>2</v>
      </c>
      <c r="AF809">
        <v>1</v>
      </c>
      <c r="AG809">
        <v>2</v>
      </c>
      <c r="AI809">
        <v>2</v>
      </c>
      <c r="AJ809">
        <v>2</v>
      </c>
      <c r="AK809">
        <v>2</v>
      </c>
      <c r="AL809">
        <v>2</v>
      </c>
      <c r="AM809">
        <v>2</v>
      </c>
      <c r="AN809">
        <v>2</v>
      </c>
      <c r="AO809">
        <v>2</v>
      </c>
      <c r="AP809">
        <v>2</v>
      </c>
      <c r="AQ809">
        <v>2</v>
      </c>
      <c r="AR809">
        <v>2</v>
      </c>
      <c r="AS809">
        <v>2</v>
      </c>
      <c r="AT809">
        <v>3</v>
      </c>
      <c r="AU809">
        <v>2</v>
      </c>
      <c r="AV809">
        <v>1</v>
      </c>
      <c r="AW809">
        <v>6</v>
      </c>
      <c r="AX809">
        <v>6</v>
      </c>
      <c r="AY809">
        <v>6</v>
      </c>
      <c r="AZ809">
        <v>6</v>
      </c>
      <c r="BA809">
        <v>6</v>
      </c>
      <c r="BB809">
        <v>3</v>
      </c>
      <c r="BC809">
        <v>7</v>
      </c>
      <c r="BD809">
        <v>8</v>
      </c>
      <c r="BE809">
        <v>1</v>
      </c>
      <c r="BF809">
        <v>1</v>
      </c>
      <c r="BG809">
        <v>6</v>
      </c>
      <c r="BH809">
        <v>1</v>
      </c>
      <c r="BI809">
        <v>1</v>
      </c>
      <c r="BJ809">
        <v>12</v>
      </c>
      <c r="BK809">
        <v>4</v>
      </c>
      <c r="BL809">
        <v>5</v>
      </c>
      <c r="BM809">
        <v>4</v>
      </c>
      <c r="BN809">
        <v>2</v>
      </c>
      <c r="BO809">
        <v>2</v>
      </c>
      <c r="BP809">
        <v>7</v>
      </c>
      <c r="BX809">
        <v>2</v>
      </c>
      <c r="CF809">
        <v>16</v>
      </c>
      <c r="CH809">
        <f t="shared" si="84"/>
        <v>2</v>
      </c>
      <c r="CI809" s="1">
        <f t="shared" si="85"/>
        <v>2.7222222222222223</v>
      </c>
      <c r="CJ809">
        <f t="shared" si="86"/>
        <v>5</v>
      </c>
      <c r="CK809">
        <f t="shared" si="87"/>
        <v>1</v>
      </c>
      <c r="CL809" s="1">
        <f t="shared" si="88"/>
        <v>3.7222222222222223</v>
      </c>
      <c r="CM809" s="1">
        <f t="shared" si="89"/>
        <v>7.4444444444444446</v>
      </c>
      <c r="CO809" t="str">
        <f>IF(H809&gt;Tolerances!$C$15, "High Sat", "Low Sat")</f>
        <v>High Sat</v>
      </c>
      <c r="CP809" t="str">
        <f>IF(CM809&lt;Tolerances!$D$15, "High EL", "Low EL")</f>
        <v>High EL</v>
      </c>
      <c r="CQ809" t="str">
        <f t="shared" si="90"/>
        <v>Loyalist</v>
      </c>
      <c r="CR809" t="b">
        <f>IF(AND(CM809&lt;Tolerances!$D$19,'Respondent data Original'!H890&gt;Tolerances!$C$19),"Enthusiast",IF(AND(CM809&gt;Tolerances!$D$20,'Respondent data Original'!H890&lt;Tolerances!$C$20),"Agitator"))</f>
        <v>0</v>
      </c>
    </row>
    <row r="810" spans="1:96">
      <c r="A810">
        <v>1150</v>
      </c>
      <c r="B810" t="s">
        <v>70</v>
      </c>
      <c r="C810">
        <v>4</v>
      </c>
      <c r="D810">
        <v>2</v>
      </c>
      <c r="E810">
        <v>11</v>
      </c>
      <c r="F810">
        <v>1</v>
      </c>
      <c r="G810">
        <v>2</v>
      </c>
      <c r="H810">
        <v>11</v>
      </c>
      <c r="J810">
        <v>11</v>
      </c>
      <c r="L810">
        <v>10</v>
      </c>
      <c r="N810">
        <v>10</v>
      </c>
      <c r="P810">
        <v>6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8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1</v>
      </c>
      <c r="AR810">
        <v>1</v>
      </c>
      <c r="AS810">
        <v>1</v>
      </c>
      <c r="AT810">
        <v>1</v>
      </c>
      <c r="AU810">
        <v>1</v>
      </c>
      <c r="AV810">
        <v>1</v>
      </c>
      <c r="AW810">
        <v>1</v>
      </c>
      <c r="AX810">
        <v>6</v>
      </c>
      <c r="AY810">
        <v>3</v>
      </c>
      <c r="AZ810">
        <v>3</v>
      </c>
      <c r="BA810">
        <v>6</v>
      </c>
      <c r="BB810">
        <v>4</v>
      </c>
      <c r="BC810">
        <v>1</v>
      </c>
      <c r="BD810">
        <v>9</v>
      </c>
      <c r="BE810">
        <v>1</v>
      </c>
      <c r="BF810">
        <v>12</v>
      </c>
      <c r="BG810">
        <v>12</v>
      </c>
      <c r="BH810">
        <v>12</v>
      </c>
      <c r="BI810">
        <v>12</v>
      </c>
      <c r="BJ810">
        <v>12</v>
      </c>
      <c r="BK810">
        <v>2</v>
      </c>
      <c r="BL810">
        <v>5</v>
      </c>
      <c r="BM810">
        <v>4</v>
      </c>
      <c r="BN810">
        <v>3</v>
      </c>
      <c r="BO810">
        <v>5</v>
      </c>
      <c r="BX810">
        <v>1</v>
      </c>
      <c r="BY810">
        <v>3</v>
      </c>
      <c r="BZ810">
        <v>6</v>
      </c>
      <c r="CA810">
        <v>4</v>
      </c>
      <c r="CF810">
        <v>14</v>
      </c>
      <c r="CH810">
        <f t="shared" si="84"/>
        <v>1</v>
      </c>
      <c r="CI810" s="1">
        <f t="shared" si="85"/>
        <v>1.8888888888888888</v>
      </c>
      <c r="CJ810">
        <f t="shared" si="86"/>
        <v>5</v>
      </c>
      <c r="CK810">
        <f t="shared" si="87"/>
        <v>1</v>
      </c>
      <c r="CL810" s="1">
        <f t="shared" si="88"/>
        <v>2.8888888888888888</v>
      </c>
      <c r="CM810" s="1">
        <f t="shared" si="89"/>
        <v>2.8888888888888888</v>
      </c>
      <c r="CO810" t="str">
        <f>IF(H810&gt;Tolerances!$C$5, "High Sat", "Low Sat")</f>
        <v>High Sat</v>
      </c>
      <c r="CP810" t="str">
        <f>IF(CM810&lt;Tolerances!$D$5, "High EL", "Low EL")</f>
        <v>High EL</v>
      </c>
      <c r="CQ810" t="str">
        <f t="shared" si="90"/>
        <v>Loyalist</v>
      </c>
      <c r="CR810" t="b">
        <f>IF(AND(CM810&lt;Tolerances!$D$9,'Respondent data Original'!H891&gt;Tolerances!$C$9),"Enthusiast",IF(AND(CM810&gt;Tolerances!$D$10,'Respondent data Original'!H891&lt;Tolerances!$C$10),"Agitator"))</f>
        <v>0</v>
      </c>
    </row>
    <row r="811" spans="1:96">
      <c r="A811">
        <v>1102</v>
      </c>
      <c r="B811" t="s">
        <v>70</v>
      </c>
      <c r="C811">
        <v>3</v>
      </c>
      <c r="D811">
        <v>1</v>
      </c>
      <c r="E811">
        <v>11</v>
      </c>
      <c r="F811">
        <v>2</v>
      </c>
      <c r="G811">
        <v>5</v>
      </c>
      <c r="H811">
        <v>10</v>
      </c>
      <c r="J811">
        <v>10</v>
      </c>
      <c r="L811">
        <v>9</v>
      </c>
      <c r="N811">
        <v>8</v>
      </c>
      <c r="P811">
        <v>6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2</v>
      </c>
      <c r="W811">
        <v>2</v>
      </c>
      <c r="X811">
        <v>1</v>
      </c>
      <c r="Y811">
        <v>1</v>
      </c>
      <c r="Z811">
        <v>3</v>
      </c>
      <c r="AA811">
        <v>2</v>
      </c>
      <c r="AB811">
        <v>2</v>
      </c>
      <c r="AC811">
        <v>1</v>
      </c>
      <c r="AD811">
        <v>3</v>
      </c>
      <c r="AE811">
        <v>1</v>
      </c>
      <c r="AF811">
        <v>1</v>
      </c>
      <c r="AG811">
        <v>3</v>
      </c>
      <c r="AH811">
        <v>5</v>
      </c>
      <c r="AI811">
        <v>2</v>
      </c>
      <c r="AJ811">
        <v>1</v>
      </c>
      <c r="AK811">
        <v>3</v>
      </c>
      <c r="AL811">
        <v>3</v>
      </c>
      <c r="AM811">
        <v>1</v>
      </c>
      <c r="AN811">
        <v>3</v>
      </c>
      <c r="AO811">
        <v>2</v>
      </c>
      <c r="AP811">
        <v>3</v>
      </c>
      <c r="AQ811">
        <v>2</v>
      </c>
      <c r="AR811">
        <v>4</v>
      </c>
      <c r="AS811">
        <v>3</v>
      </c>
      <c r="AT811">
        <v>3</v>
      </c>
      <c r="AU811">
        <v>2</v>
      </c>
      <c r="AV811">
        <v>1</v>
      </c>
      <c r="AW811">
        <v>11</v>
      </c>
      <c r="AX811">
        <v>9</v>
      </c>
      <c r="AY811">
        <v>7</v>
      </c>
      <c r="AZ811">
        <v>11</v>
      </c>
      <c r="BA811">
        <v>8</v>
      </c>
      <c r="BB811">
        <v>4</v>
      </c>
      <c r="BC811">
        <v>11</v>
      </c>
      <c r="BD811">
        <v>8</v>
      </c>
      <c r="BE811">
        <v>1</v>
      </c>
      <c r="BF811">
        <v>12</v>
      </c>
      <c r="BG811">
        <v>12</v>
      </c>
      <c r="BH811">
        <v>12</v>
      </c>
      <c r="BI811">
        <v>12</v>
      </c>
      <c r="BJ811">
        <v>12</v>
      </c>
      <c r="BK811">
        <v>1</v>
      </c>
      <c r="BL811">
        <v>3</v>
      </c>
      <c r="BM811">
        <v>2</v>
      </c>
      <c r="BN811">
        <v>1</v>
      </c>
      <c r="BO811">
        <v>1</v>
      </c>
      <c r="BP811">
        <v>5</v>
      </c>
      <c r="BQ811">
        <v>3</v>
      </c>
      <c r="BR811">
        <v>2</v>
      </c>
      <c r="BS811">
        <v>4</v>
      </c>
      <c r="BT811">
        <v>7</v>
      </c>
      <c r="BX811">
        <v>3</v>
      </c>
      <c r="CF811">
        <v>15</v>
      </c>
      <c r="CH811">
        <f t="shared" si="84"/>
        <v>3</v>
      </c>
      <c r="CI811" s="1">
        <f t="shared" si="85"/>
        <v>3.8888888888888888</v>
      </c>
      <c r="CJ811">
        <f t="shared" si="86"/>
        <v>3</v>
      </c>
      <c r="CK811">
        <f t="shared" si="87"/>
        <v>3</v>
      </c>
      <c r="CL811" s="1">
        <f t="shared" si="88"/>
        <v>6.8888888888888893</v>
      </c>
      <c r="CM811" s="1">
        <f t="shared" si="89"/>
        <v>20.666666666666668</v>
      </c>
      <c r="CO811" t="str">
        <f>IF(H811&gt;Tolerances!$C$5, "High Sat", "Low Sat")</f>
        <v>High Sat</v>
      </c>
      <c r="CP811" t="str">
        <f>IF(CM811&lt;Tolerances!$D$5, "High EL", "Low EL")</f>
        <v>Low EL</v>
      </c>
      <c r="CQ811" t="str">
        <f t="shared" si="90"/>
        <v>Mercenary</v>
      </c>
      <c r="CR811" t="b">
        <f>IF(AND(CM811&lt;Tolerances!$D$9,'Respondent data Original'!H892&gt;Tolerances!$C$9),"Enthusiast",IF(AND(CM811&gt;Tolerances!$D$10,'Respondent data Original'!H892&lt;Tolerances!$C$10),"Agitator"))</f>
        <v>0</v>
      </c>
    </row>
    <row r="812" spans="1:96">
      <c r="A812">
        <v>1104</v>
      </c>
      <c r="B812" t="s">
        <v>70</v>
      </c>
      <c r="C812">
        <v>1</v>
      </c>
      <c r="D812">
        <v>2</v>
      </c>
      <c r="E812">
        <v>11</v>
      </c>
      <c r="F812">
        <v>2</v>
      </c>
      <c r="G812">
        <v>5</v>
      </c>
      <c r="H812">
        <v>7</v>
      </c>
      <c r="J812">
        <v>8</v>
      </c>
      <c r="L812">
        <v>8</v>
      </c>
      <c r="N812">
        <v>9</v>
      </c>
      <c r="P812">
        <v>1</v>
      </c>
      <c r="Q812">
        <v>2</v>
      </c>
      <c r="R812">
        <v>2</v>
      </c>
      <c r="S812">
        <v>2</v>
      </c>
      <c r="T812">
        <v>2</v>
      </c>
      <c r="U812">
        <v>2</v>
      </c>
      <c r="V812">
        <v>2</v>
      </c>
      <c r="W812">
        <v>2</v>
      </c>
      <c r="X812">
        <v>2</v>
      </c>
      <c r="Y812">
        <v>2</v>
      </c>
      <c r="AA812">
        <v>2</v>
      </c>
      <c r="AB812">
        <v>2</v>
      </c>
      <c r="AC812">
        <v>2</v>
      </c>
      <c r="AF812">
        <v>8</v>
      </c>
      <c r="AG812">
        <v>3</v>
      </c>
      <c r="AH812">
        <v>2</v>
      </c>
      <c r="AI812">
        <v>2</v>
      </c>
      <c r="AJ812">
        <v>2</v>
      </c>
      <c r="AK812">
        <v>2</v>
      </c>
      <c r="AL812">
        <v>3</v>
      </c>
      <c r="AM812">
        <v>2</v>
      </c>
      <c r="AN812">
        <v>3</v>
      </c>
      <c r="AO812">
        <v>2</v>
      </c>
      <c r="AQ812">
        <v>2</v>
      </c>
      <c r="AR812">
        <v>2</v>
      </c>
      <c r="AS812">
        <v>2</v>
      </c>
      <c r="AT812">
        <v>2</v>
      </c>
      <c r="AU812">
        <v>2</v>
      </c>
      <c r="AV812">
        <v>3</v>
      </c>
      <c r="AW812">
        <v>6</v>
      </c>
      <c r="AX812">
        <v>10</v>
      </c>
      <c r="AY812">
        <v>8</v>
      </c>
      <c r="AZ812">
        <v>9</v>
      </c>
      <c r="BA812">
        <v>7</v>
      </c>
      <c r="BB812">
        <v>7</v>
      </c>
      <c r="BC812">
        <v>5</v>
      </c>
      <c r="BD812">
        <v>9</v>
      </c>
      <c r="BE812">
        <v>8</v>
      </c>
      <c r="BF812">
        <v>12</v>
      </c>
      <c r="BG812">
        <v>4</v>
      </c>
      <c r="BH812">
        <v>3</v>
      </c>
      <c r="BI812">
        <v>12</v>
      </c>
      <c r="BJ812">
        <v>12</v>
      </c>
      <c r="BK812">
        <v>1</v>
      </c>
      <c r="BL812">
        <v>2</v>
      </c>
      <c r="BM812">
        <v>2</v>
      </c>
      <c r="BN812">
        <v>1</v>
      </c>
      <c r="BO812">
        <v>5</v>
      </c>
      <c r="BP812">
        <v>4</v>
      </c>
      <c r="BQ812">
        <v>7</v>
      </c>
      <c r="BX812">
        <v>2</v>
      </c>
      <c r="CF812">
        <v>12</v>
      </c>
      <c r="CH812">
        <f t="shared" si="84"/>
        <v>2</v>
      </c>
      <c r="CI812" s="1">
        <f t="shared" si="85"/>
        <v>3.8333333333333335</v>
      </c>
      <c r="CJ812">
        <f t="shared" si="86"/>
        <v>2</v>
      </c>
      <c r="CK812">
        <f t="shared" si="87"/>
        <v>4</v>
      </c>
      <c r="CL812" s="1">
        <f t="shared" si="88"/>
        <v>7.8333333333333339</v>
      </c>
      <c r="CM812" s="1">
        <f t="shared" si="89"/>
        <v>15.666666666666668</v>
      </c>
      <c r="CO812" t="str">
        <f>IF(H812&gt;Tolerances!$C$5, "High Sat", "Low Sat")</f>
        <v>Low Sat</v>
      </c>
      <c r="CP812" t="str">
        <f>IF(CM812&lt;Tolerances!$D$5, "High EL", "Low EL")</f>
        <v>Low EL</v>
      </c>
      <c r="CQ812" t="str">
        <f t="shared" si="90"/>
        <v>Defector</v>
      </c>
      <c r="CR812" t="b">
        <f>IF(AND(CM812&lt;Tolerances!$D$9,'Respondent data Original'!H894&gt;Tolerances!$C$9),"Enthusiast",IF(AND(CM812&gt;Tolerances!$D$10,'Respondent data Original'!H894&lt;Tolerances!$C$10),"Agitator"))</f>
        <v>0</v>
      </c>
    </row>
    <row r="813" spans="1:96">
      <c r="A813">
        <v>1162</v>
      </c>
      <c r="B813" t="s">
        <v>70</v>
      </c>
      <c r="C813">
        <v>5</v>
      </c>
      <c r="D813">
        <v>1</v>
      </c>
      <c r="E813">
        <v>11</v>
      </c>
      <c r="F813">
        <v>1</v>
      </c>
      <c r="G813">
        <v>1</v>
      </c>
      <c r="H813">
        <v>10</v>
      </c>
      <c r="J813">
        <v>9</v>
      </c>
      <c r="L813">
        <v>6</v>
      </c>
      <c r="N813">
        <v>6</v>
      </c>
      <c r="P813">
        <v>4</v>
      </c>
      <c r="Q813">
        <v>3</v>
      </c>
      <c r="R813">
        <v>5</v>
      </c>
      <c r="S813">
        <v>3</v>
      </c>
      <c r="V813">
        <v>3</v>
      </c>
      <c r="W813">
        <v>5</v>
      </c>
      <c r="X813">
        <v>3</v>
      </c>
      <c r="Y813">
        <v>5</v>
      </c>
      <c r="Z813">
        <v>5</v>
      </c>
      <c r="AA813">
        <v>3</v>
      </c>
      <c r="AB813">
        <v>3</v>
      </c>
      <c r="AC813">
        <v>4</v>
      </c>
      <c r="AD813">
        <v>5</v>
      </c>
      <c r="AE813">
        <v>4</v>
      </c>
      <c r="AF813">
        <v>7</v>
      </c>
      <c r="AI813">
        <v>3</v>
      </c>
      <c r="AK813">
        <v>3</v>
      </c>
      <c r="AL813">
        <v>4</v>
      </c>
      <c r="AM813">
        <v>3</v>
      </c>
      <c r="AN813">
        <v>3</v>
      </c>
      <c r="AO813">
        <v>4</v>
      </c>
      <c r="AQ813">
        <v>3</v>
      </c>
      <c r="AR813">
        <v>4</v>
      </c>
      <c r="AU813">
        <v>3</v>
      </c>
      <c r="AV813">
        <v>1</v>
      </c>
      <c r="AW813">
        <v>6</v>
      </c>
      <c r="AX813">
        <v>7</v>
      </c>
      <c r="AY813">
        <v>6</v>
      </c>
      <c r="AZ813">
        <v>1</v>
      </c>
      <c r="BA813">
        <v>6</v>
      </c>
      <c r="BB813">
        <v>6</v>
      </c>
      <c r="BC813">
        <v>1</v>
      </c>
      <c r="BD813">
        <v>8</v>
      </c>
      <c r="BE813">
        <v>6</v>
      </c>
      <c r="BF813">
        <v>12</v>
      </c>
      <c r="BG813">
        <v>12</v>
      </c>
      <c r="BH813">
        <v>12</v>
      </c>
      <c r="BI813">
        <v>12</v>
      </c>
      <c r="BJ813">
        <v>12</v>
      </c>
      <c r="BK813">
        <v>1</v>
      </c>
      <c r="BL813">
        <v>4</v>
      </c>
      <c r="BM813">
        <v>4</v>
      </c>
      <c r="BN813">
        <v>4</v>
      </c>
      <c r="BO813">
        <v>9</v>
      </c>
      <c r="BX813">
        <v>1</v>
      </c>
      <c r="BY813">
        <v>5</v>
      </c>
      <c r="BZ813">
        <v>6</v>
      </c>
      <c r="CA813">
        <v>3</v>
      </c>
      <c r="CB813">
        <v>1</v>
      </c>
      <c r="CF813">
        <v>14</v>
      </c>
      <c r="CH813">
        <f t="shared" si="84"/>
        <v>1</v>
      </c>
      <c r="CI813" s="1">
        <f t="shared" si="85"/>
        <v>2.6111111111111112</v>
      </c>
      <c r="CJ813">
        <f t="shared" si="86"/>
        <v>4</v>
      </c>
      <c r="CK813">
        <f t="shared" si="87"/>
        <v>2</v>
      </c>
      <c r="CL813" s="1">
        <f t="shared" si="88"/>
        <v>4.6111111111111107</v>
      </c>
      <c r="CM813" s="1">
        <f t="shared" si="89"/>
        <v>4.6111111111111107</v>
      </c>
      <c r="CO813" t="str">
        <f>IF(H813&gt;Tolerances!$C$5, "High Sat", "Low Sat")</f>
        <v>High Sat</v>
      </c>
      <c r="CP813" t="str">
        <f>IF(CM813&lt;Tolerances!$D$5, "High EL", "Low EL")</f>
        <v>High EL</v>
      </c>
      <c r="CQ813" t="str">
        <f t="shared" si="90"/>
        <v>Loyalist</v>
      </c>
      <c r="CR813" t="b">
        <f>IF(AND(CM813&lt;Tolerances!$D$9,'Respondent data Original'!H899&gt;Tolerances!$C$9),"Enthusiast",IF(AND(CM813&gt;Tolerances!$D$10,'Respondent data Original'!H899&lt;Tolerances!$C$10),"Agitator"))</f>
        <v>0</v>
      </c>
    </row>
    <row r="814" spans="1:96">
      <c r="A814">
        <v>1163</v>
      </c>
      <c r="B814" t="s">
        <v>70</v>
      </c>
      <c r="C814">
        <v>2</v>
      </c>
      <c r="D814">
        <v>2</v>
      </c>
      <c r="E814">
        <v>11</v>
      </c>
      <c r="F814">
        <v>1</v>
      </c>
      <c r="G814">
        <v>2</v>
      </c>
      <c r="H814">
        <v>11</v>
      </c>
      <c r="J814">
        <v>11</v>
      </c>
      <c r="L814">
        <v>11</v>
      </c>
      <c r="N814">
        <v>11</v>
      </c>
      <c r="P814">
        <v>5</v>
      </c>
      <c r="Q814">
        <v>1</v>
      </c>
      <c r="S814">
        <v>1</v>
      </c>
      <c r="T814">
        <v>1</v>
      </c>
      <c r="U814">
        <v>5</v>
      </c>
      <c r="V814">
        <v>3</v>
      </c>
      <c r="W814">
        <v>1</v>
      </c>
      <c r="X814">
        <v>1</v>
      </c>
      <c r="Y814">
        <v>1</v>
      </c>
      <c r="Z814">
        <v>3</v>
      </c>
      <c r="AA814">
        <v>1</v>
      </c>
      <c r="AB814">
        <v>1</v>
      </c>
      <c r="AC814">
        <v>2</v>
      </c>
      <c r="AD814">
        <v>5</v>
      </c>
      <c r="AE814">
        <v>2</v>
      </c>
      <c r="AF814">
        <v>4</v>
      </c>
      <c r="AG814">
        <v>1</v>
      </c>
      <c r="AI814">
        <v>3</v>
      </c>
      <c r="AJ814">
        <v>2</v>
      </c>
      <c r="AK814">
        <v>3</v>
      </c>
      <c r="AL814">
        <v>1</v>
      </c>
      <c r="AM814">
        <v>1</v>
      </c>
      <c r="AN814">
        <v>2</v>
      </c>
      <c r="AO814">
        <v>2</v>
      </c>
      <c r="AP814">
        <v>2</v>
      </c>
      <c r="AQ814">
        <v>1</v>
      </c>
      <c r="AR814">
        <v>2</v>
      </c>
      <c r="AS814">
        <v>3</v>
      </c>
      <c r="AT814">
        <v>2</v>
      </c>
      <c r="AU814">
        <v>2</v>
      </c>
      <c r="AV814">
        <v>1</v>
      </c>
      <c r="AW814">
        <v>6</v>
      </c>
      <c r="AX814">
        <v>8</v>
      </c>
      <c r="AY814">
        <v>9</v>
      </c>
      <c r="AZ814">
        <v>6</v>
      </c>
      <c r="BA814">
        <v>8</v>
      </c>
      <c r="BB814">
        <v>1</v>
      </c>
      <c r="BC814">
        <v>9</v>
      </c>
      <c r="BD814">
        <v>11</v>
      </c>
      <c r="BE814">
        <v>1</v>
      </c>
      <c r="BF814">
        <v>1</v>
      </c>
      <c r="BG814">
        <v>12</v>
      </c>
      <c r="BH814">
        <v>1</v>
      </c>
      <c r="BI814">
        <v>12</v>
      </c>
      <c r="BJ814">
        <v>12</v>
      </c>
      <c r="BK814">
        <v>2</v>
      </c>
      <c r="BL814">
        <v>5</v>
      </c>
      <c r="BM814">
        <v>2</v>
      </c>
      <c r="BN814">
        <v>2</v>
      </c>
      <c r="BO814">
        <v>5</v>
      </c>
      <c r="BX814">
        <v>1</v>
      </c>
      <c r="BY814">
        <v>4</v>
      </c>
      <c r="BZ814">
        <v>6</v>
      </c>
      <c r="CA814">
        <v>3</v>
      </c>
      <c r="CB814">
        <v>5</v>
      </c>
      <c r="CC814">
        <v>1</v>
      </c>
      <c r="CD814">
        <v>7</v>
      </c>
      <c r="CF814">
        <v>16</v>
      </c>
      <c r="CH814">
        <f t="shared" si="84"/>
        <v>1</v>
      </c>
      <c r="CI814" s="1">
        <f t="shared" si="85"/>
        <v>3.2777777777777777</v>
      </c>
      <c r="CJ814">
        <f t="shared" si="86"/>
        <v>5</v>
      </c>
      <c r="CK814">
        <f t="shared" si="87"/>
        <v>1</v>
      </c>
      <c r="CL814" s="1">
        <f t="shared" si="88"/>
        <v>4.2777777777777777</v>
      </c>
      <c r="CM814" s="1">
        <f t="shared" si="89"/>
        <v>4.2777777777777777</v>
      </c>
      <c r="CO814" t="str">
        <f>IF(H814&gt;Tolerances!$C$5, "High Sat", "Low Sat")</f>
        <v>High Sat</v>
      </c>
      <c r="CP814" t="str">
        <f>IF(CM814&lt;Tolerances!$D$5, "High EL", "Low EL")</f>
        <v>High EL</v>
      </c>
      <c r="CQ814" t="str">
        <f t="shared" si="90"/>
        <v>Loyalist</v>
      </c>
      <c r="CR814" t="str">
        <f>IF(AND(CM814&lt;Tolerances!$D$9,'Respondent data Original'!H901&gt;Tolerances!$C$9),"Enthusiast",IF(AND(CM814&gt;Tolerances!$D$10,'Respondent data Original'!H901&lt;Tolerances!$C$10),"Agitator"))</f>
        <v>Enthusiast</v>
      </c>
    </row>
    <row r="815" spans="1:96">
      <c r="A815">
        <v>1168</v>
      </c>
      <c r="B815" t="s">
        <v>70</v>
      </c>
      <c r="C815">
        <v>3</v>
      </c>
      <c r="D815">
        <v>2</v>
      </c>
      <c r="E815">
        <v>11</v>
      </c>
      <c r="F815">
        <v>1</v>
      </c>
      <c r="G815">
        <v>3</v>
      </c>
      <c r="H815">
        <v>11</v>
      </c>
      <c r="J815">
        <v>11</v>
      </c>
      <c r="L815">
        <v>11</v>
      </c>
      <c r="N815">
        <v>11</v>
      </c>
      <c r="P815">
        <v>5</v>
      </c>
      <c r="Q815">
        <v>2</v>
      </c>
      <c r="R815">
        <v>1</v>
      </c>
      <c r="S815">
        <v>2</v>
      </c>
      <c r="T815">
        <v>5</v>
      </c>
      <c r="U815">
        <v>1</v>
      </c>
      <c r="V815">
        <v>2</v>
      </c>
      <c r="W815">
        <v>1</v>
      </c>
      <c r="X815">
        <v>2</v>
      </c>
      <c r="Y815">
        <v>5</v>
      </c>
      <c r="Z815">
        <v>1</v>
      </c>
      <c r="AA815">
        <v>2</v>
      </c>
      <c r="AB815">
        <v>2</v>
      </c>
      <c r="AC815">
        <v>3</v>
      </c>
      <c r="AD815">
        <v>4</v>
      </c>
      <c r="AE815">
        <v>1</v>
      </c>
      <c r="AF815">
        <v>6</v>
      </c>
      <c r="AG815">
        <v>1</v>
      </c>
      <c r="AH815">
        <v>1</v>
      </c>
      <c r="AI815">
        <v>2</v>
      </c>
      <c r="AK815">
        <v>1</v>
      </c>
      <c r="AL815">
        <v>2</v>
      </c>
      <c r="AM815">
        <v>2</v>
      </c>
      <c r="AN815">
        <v>2</v>
      </c>
      <c r="AO815">
        <v>3</v>
      </c>
      <c r="AP815">
        <v>1</v>
      </c>
      <c r="AQ815">
        <v>2</v>
      </c>
      <c r="AR815">
        <v>2</v>
      </c>
      <c r="AS815">
        <v>3</v>
      </c>
      <c r="AT815">
        <v>3</v>
      </c>
      <c r="AU815">
        <v>3</v>
      </c>
      <c r="AV815">
        <v>1</v>
      </c>
      <c r="AW815">
        <v>7</v>
      </c>
      <c r="AX815">
        <v>11</v>
      </c>
      <c r="AY815">
        <v>6</v>
      </c>
      <c r="AZ815">
        <v>8</v>
      </c>
      <c r="BA815">
        <v>6</v>
      </c>
      <c r="BB815">
        <v>6</v>
      </c>
      <c r="BC815">
        <v>11</v>
      </c>
      <c r="BD815">
        <v>11</v>
      </c>
      <c r="BE815">
        <v>4</v>
      </c>
      <c r="BF815">
        <v>12</v>
      </c>
      <c r="BG815">
        <v>3</v>
      </c>
      <c r="BH815">
        <v>3</v>
      </c>
      <c r="BI815">
        <v>12</v>
      </c>
      <c r="BJ815">
        <v>12</v>
      </c>
      <c r="BK815">
        <v>1</v>
      </c>
      <c r="BL815">
        <v>5</v>
      </c>
      <c r="BM815">
        <v>2</v>
      </c>
      <c r="BN815">
        <v>3</v>
      </c>
      <c r="BO815">
        <v>5</v>
      </c>
      <c r="BX815">
        <v>1</v>
      </c>
      <c r="BY815">
        <v>2</v>
      </c>
      <c r="BZ815">
        <v>6</v>
      </c>
      <c r="CA815">
        <v>4</v>
      </c>
      <c r="CF815">
        <v>12</v>
      </c>
      <c r="CH815">
        <f t="shared" si="84"/>
        <v>1</v>
      </c>
      <c r="CI815" s="1">
        <f t="shared" si="85"/>
        <v>3.8888888888888888</v>
      </c>
      <c r="CJ815">
        <f t="shared" si="86"/>
        <v>5</v>
      </c>
      <c r="CK815">
        <f t="shared" si="87"/>
        <v>1</v>
      </c>
      <c r="CL815" s="1">
        <f t="shared" si="88"/>
        <v>4.8888888888888893</v>
      </c>
      <c r="CM815" s="1">
        <f t="shared" si="89"/>
        <v>4.8888888888888893</v>
      </c>
      <c r="CO815" t="str">
        <f>IF(H815&gt;Tolerances!$C$5, "High Sat", "Low Sat")</f>
        <v>High Sat</v>
      </c>
      <c r="CP815" t="str">
        <f>IF(CM815&lt;Tolerances!$D$5, "High EL", "Low EL")</f>
        <v>High EL</v>
      </c>
      <c r="CQ815" t="str">
        <f t="shared" si="90"/>
        <v>Loyalist</v>
      </c>
      <c r="CR815" t="str">
        <f>IF(AND(CM815&lt;Tolerances!$D$9,'Respondent data Original'!H904&gt;Tolerances!$C$9),"Enthusiast",IF(AND(CM815&gt;Tolerances!$D$10,'Respondent data Original'!H904&lt;Tolerances!$C$10),"Agitator"))</f>
        <v>Enthusiast</v>
      </c>
    </row>
    <row r="816" spans="1:96">
      <c r="A816">
        <v>1123</v>
      </c>
      <c r="B816" t="s">
        <v>70</v>
      </c>
      <c r="C816">
        <v>5</v>
      </c>
      <c r="D816">
        <v>1</v>
      </c>
      <c r="E816">
        <v>11</v>
      </c>
      <c r="F816">
        <v>2</v>
      </c>
      <c r="G816">
        <v>5</v>
      </c>
      <c r="H816">
        <v>8</v>
      </c>
      <c r="J816">
        <v>11</v>
      </c>
      <c r="L816">
        <v>8</v>
      </c>
      <c r="N816">
        <v>9</v>
      </c>
      <c r="P816">
        <v>4</v>
      </c>
      <c r="Q816">
        <v>1</v>
      </c>
      <c r="R816">
        <v>1</v>
      </c>
      <c r="S816">
        <v>1</v>
      </c>
      <c r="T816">
        <v>2</v>
      </c>
      <c r="U816">
        <v>2</v>
      </c>
      <c r="V816">
        <v>1</v>
      </c>
      <c r="W816">
        <v>2</v>
      </c>
      <c r="X816">
        <v>2</v>
      </c>
      <c r="Y816">
        <v>1</v>
      </c>
      <c r="Z816">
        <v>3</v>
      </c>
      <c r="AA816">
        <v>2</v>
      </c>
      <c r="AB816">
        <v>1</v>
      </c>
      <c r="AC816">
        <v>1</v>
      </c>
      <c r="AD816">
        <v>2</v>
      </c>
      <c r="AE816">
        <v>3</v>
      </c>
      <c r="AF816">
        <v>10</v>
      </c>
      <c r="AG816">
        <v>1</v>
      </c>
      <c r="AH816">
        <v>1</v>
      </c>
      <c r="AI816">
        <v>1</v>
      </c>
      <c r="AJ816">
        <v>3</v>
      </c>
      <c r="AK816">
        <v>1</v>
      </c>
      <c r="AL816">
        <v>3</v>
      </c>
      <c r="AM816">
        <v>2</v>
      </c>
      <c r="AN816">
        <v>1</v>
      </c>
      <c r="AO816">
        <v>1</v>
      </c>
      <c r="AP816">
        <v>2</v>
      </c>
      <c r="AQ816">
        <v>1</v>
      </c>
      <c r="AR816">
        <v>2</v>
      </c>
      <c r="AS816">
        <v>2</v>
      </c>
      <c r="AT816">
        <v>2</v>
      </c>
      <c r="AU816">
        <v>2</v>
      </c>
      <c r="AV816">
        <v>1</v>
      </c>
      <c r="AW816">
        <v>10</v>
      </c>
      <c r="AX816">
        <v>9</v>
      </c>
      <c r="AY816">
        <v>4</v>
      </c>
      <c r="AZ816">
        <v>6</v>
      </c>
      <c r="BA816">
        <v>6</v>
      </c>
      <c r="BB816">
        <v>5</v>
      </c>
      <c r="BC816">
        <v>3</v>
      </c>
      <c r="BD816">
        <v>10</v>
      </c>
      <c r="BE816">
        <v>4</v>
      </c>
      <c r="BF816">
        <v>12</v>
      </c>
      <c r="BG816">
        <v>8</v>
      </c>
      <c r="BH816">
        <v>12</v>
      </c>
      <c r="BI816">
        <v>12</v>
      </c>
      <c r="BJ816">
        <v>12</v>
      </c>
      <c r="BK816">
        <v>5</v>
      </c>
      <c r="BN816">
        <v>5</v>
      </c>
      <c r="BO816">
        <v>10</v>
      </c>
      <c r="BX816">
        <v>1</v>
      </c>
      <c r="BY816">
        <v>6</v>
      </c>
      <c r="CF816">
        <v>13</v>
      </c>
      <c r="CH816">
        <f t="shared" si="84"/>
        <v>1</v>
      </c>
      <c r="CI816" s="1">
        <f t="shared" si="85"/>
        <v>3.1666666666666665</v>
      </c>
      <c r="CJ816">
        <f t="shared" si="86"/>
        <v>0</v>
      </c>
      <c r="CK816">
        <f t="shared" si="87"/>
        <v>5</v>
      </c>
      <c r="CL816" s="1">
        <f t="shared" si="88"/>
        <v>8.1666666666666661</v>
      </c>
      <c r="CM816" s="1">
        <f t="shared" si="89"/>
        <v>8.1666666666666661</v>
      </c>
      <c r="CO816" t="str">
        <f>IF(H816&gt;Tolerances!$C$5, "High Sat", "Low Sat")</f>
        <v>High Sat</v>
      </c>
      <c r="CP816" t="str">
        <f>IF(CM816&lt;Tolerances!$D$5, "High EL", "Low EL")</f>
        <v>High EL</v>
      </c>
      <c r="CQ816" t="str">
        <f t="shared" si="90"/>
        <v>Loyalist</v>
      </c>
      <c r="CR816" t="b">
        <f>IF(AND(CM816&lt;Tolerances!$D$9,'Respondent data Original'!H909&gt;Tolerances!$C$9),"Enthusiast",IF(AND(CM816&gt;Tolerances!$D$10,'Respondent data Original'!H909&lt;Tolerances!$C$10),"Agitator"))</f>
        <v>0</v>
      </c>
    </row>
    <row r="817" spans="1:96">
      <c r="A817">
        <v>1140</v>
      </c>
      <c r="B817" t="s">
        <v>70</v>
      </c>
      <c r="C817">
        <v>4</v>
      </c>
      <c r="D817">
        <v>1</v>
      </c>
      <c r="E817">
        <v>11</v>
      </c>
      <c r="F817">
        <v>2</v>
      </c>
      <c r="G817">
        <v>3</v>
      </c>
      <c r="H817">
        <v>11</v>
      </c>
      <c r="J817">
        <v>11</v>
      </c>
      <c r="L817">
        <v>11</v>
      </c>
      <c r="O817">
        <v>1</v>
      </c>
      <c r="P817">
        <v>4</v>
      </c>
      <c r="Q817">
        <v>1</v>
      </c>
      <c r="R817">
        <v>1</v>
      </c>
      <c r="S817">
        <v>1</v>
      </c>
      <c r="T817">
        <v>2</v>
      </c>
      <c r="U817">
        <v>3</v>
      </c>
      <c r="V817">
        <v>1</v>
      </c>
      <c r="W817">
        <v>1</v>
      </c>
      <c r="X817">
        <v>1</v>
      </c>
      <c r="Y817">
        <v>2</v>
      </c>
      <c r="Z817">
        <v>3</v>
      </c>
      <c r="AA817">
        <v>1</v>
      </c>
      <c r="AB817">
        <v>1</v>
      </c>
      <c r="AC817">
        <v>3</v>
      </c>
      <c r="AD817">
        <v>2</v>
      </c>
      <c r="AE817">
        <v>3</v>
      </c>
      <c r="AF817">
        <v>9</v>
      </c>
      <c r="AG817">
        <v>3</v>
      </c>
      <c r="AH817">
        <v>1</v>
      </c>
      <c r="AI817">
        <v>1</v>
      </c>
      <c r="AK817">
        <v>2</v>
      </c>
      <c r="AL817">
        <v>1</v>
      </c>
      <c r="AM817">
        <v>3</v>
      </c>
      <c r="AN817">
        <v>2</v>
      </c>
      <c r="AO817">
        <v>3</v>
      </c>
      <c r="AP817">
        <v>2</v>
      </c>
      <c r="AQ817">
        <v>2</v>
      </c>
      <c r="AR817">
        <v>2</v>
      </c>
      <c r="AS817">
        <v>2</v>
      </c>
      <c r="AU817">
        <v>2</v>
      </c>
      <c r="AV817">
        <v>1</v>
      </c>
      <c r="AW817">
        <v>6</v>
      </c>
      <c r="AX817">
        <v>8</v>
      </c>
      <c r="AY817">
        <v>6</v>
      </c>
      <c r="AZ817">
        <v>1</v>
      </c>
      <c r="BA817">
        <v>8</v>
      </c>
      <c r="BB817">
        <v>3</v>
      </c>
      <c r="BC817">
        <v>3</v>
      </c>
      <c r="BD817">
        <v>8</v>
      </c>
      <c r="BE817">
        <v>1</v>
      </c>
      <c r="BF817">
        <v>12</v>
      </c>
      <c r="BG817">
        <v>12</v>
      </c>
      <c r="BH817">
        <v>12</v>
      </c>
      <c r="BI817">
        <v>1</v>
      </c>
      <c r="BJ817">
        <v>1</v>
      </c>
      <c r="BK817">
        <v>2</v>
      </c>
      <c r="BL817">
        <v>4</v>
      </c>
      <c r="BM817">
        <v>3</v>
      </c>
      <c r="BN817">
        <v>2</v>
      </c>
      <c r="BO817">
        <v>6</v>
      </c>
      <c r="BP817">
        <v>7</v>
      </c>
      <c r="BQ817">
        <v>4</v>
      </c>
      <c r="BR817">
        <v>3</v>
      </c>
      <c r="BS817">
        <v>5</v>
      </c>
      <c r="BX817">
        <v>1</v>
      </c>
      <c r="BY817">
        <v>6</v>
      </c>
      <c r="CF817">
        <v>15</v>
      </c>
      <c r="CH817">
        <f t="shared" si="84"/>
        <v>1</v>
      </c>
      <c r="CI817" s="1">
        <f t="shared" si="85"/>
        <v>2.4444444444444446</v>
      </c>
      <c r="CJ817">
        <f t="shared" si="86"/>
        <v>4</v>
      </c>
      <c r="CK817">
        <f t="shared" si="87"/>
        <v>2</v>
      </c>
      <c r="CL817" s="1">
        <f t="shared" si="88"/>
        <v>4.4444444444444446</v>
      </c>
      <c r="CM817" s="1">
        <f t="shared" si="89"/>
        <v>4.4444444444444446</v>
      </c>
      <c r="CO817" t="str">
        <f>IF(H817&gt;Tolerances!$C$5, "High Sat", "Low Sat")</f>
        <v>High Sat</v>
      </c>
      <c r="CP817" t="str">
        <f>IF(CM817&lt;Tolerances!$D$5, "High EL", "Low EL")</f>
        <v>High EL</v>
      </c>
      <c r="CQ817" t="str">
        <f t="shared" si="90"/>
        <v>Loyalist</v>
      </c>
      <c r="CR817" t="b">
        <f>IF(AND(CM817&lt;Tolerances!$D$9,'Respondent data Original'!H921&gt;Tolerances!$C$9),"Enthusiast",IF(AND(CM817&gt;Tolerances!$D$10,'Respondent data Original'!H921&lt;Tolerances!$C$10),"Agitator"))</f>
        <v>0</v>
      </c>
    </row>
    <row r="818" spans="1:96">
      <c r="A818">
        <v>1201</v>
      </c>
      <c r="B818" t="s">
        <v>70</v>
      </c>
      <c r="C818">
        <v>5</v>
      </c>
      <c r="D818">
        <v>1</v>
      </c>
      <c r="E818">
        <v>11</v>
      </c>
      <c r="F818">
        <v>1</v>
      </c>
      <c r="G818">
        <v>1</v>
      </c>
      <c r="H818">
        <v>8</v>
      </c>
      <c r="J818">
        <v>9</v>
      </c>
      <c r="L818">
        <v>9</v>
      </c>
      <c r="N818">
        <v>8</v>
      </c>
      <c r="P818">
        <v>6</v>
      </c>
      <c r="Q818">
        <v>2</v>
      </c>
      <c r="R818">
        <v>3</v>
      </c>
      <c r="S818">
        <v>2</v>
      </c>
      <c r="T818">
        <v>3</v>
      </c>
      <c r="V818">
        <v>2</v>
      </c>
      <c r="W818">
        <v>3</v>
      </c>
      <c r="X818">
        <v>2</v>
      </c>
      <c r="Y818">
        <v>3</v>
      </c>
      <c r="Z818">
        <v>3</v>
      </c>
      <c r="AA818">
        <v>2</v>
      </c>
      <c r="AB818">
        <v>3</v>
      </c>
      <c r="AD818">
        <v>3</v>
      </c>
      <c r="AE818">
        <v>3</v>
      </c>
      <c r="AF818">
        <v>2</v>
      </c>
      <c r="AG818">
        <v>3</v>
      </c>
      <c r="AI818">
        <v>2</v>
      </c>
      <c r="AK818">
        <v>3</v>
      </c>
      <c r="AL818">
        <v>3</v>
      </c>
      <c r="AM818">
        <v>4</v>
      </c>
      <c r="AN818">
        <v>3</v>
      </c>
      <c r="AO818">
        <v>3</v>
      </c>
      <c r="AP818">
        <v>3</v>
      </c>
      <c r="AQ818">
        <v>2</v>
      </c>
      <c r="AR818">
        <v>3</v>
      </c>
      <c r="AS818">
        <v>3</v>
      </c>
      <c r="AU818">
        <v>3</v>
      </c>
      <c r="AV818">
        <v>1</v>
      </c>
      <c r="AW818">
        <v>3</v>
      </c>
      <c r="AX818">
        <v>6</v>
      </c>
      <c r="AY818">
        <v>9</v>
      </c>
      <c r="AZ818">
        <v>10</v>
      </c>
      <c r="BA818">
        <v>9</v>
      </c>
      <c r="BB818">
        <v>6</v>
      </c>
      <c r="BC818">
        <v>3</v>
      </c>
      <c r="BD818">
        <v>10</v>
      </c>
      <c r="BE818">
        <v>4</v>
      </c>
      <c r="BF818">
        <v>12</v>
      </c>
      <c r="BG818">
        <v>12</v>
      </c>
      <c r="BH818">
        <v>12</v>
      </c>
      <c r="BI818">
        <v>12</v>
      </c>
      <c r="BJ818">
        <v>12</v>
      </c>
      <c r="BK818">
        <v>1</v>
      </c>
      <c r="BL818">
        <v>4</v>
      </c>
      <c r="BM818">
        <v>2</v>
      </c>
      <c r="BN818">
        <v>2</v>
      </c>
      <c r="BO818">
        <v>2</v>
      </c>
      <c r="BP818">
        <v>5</v>
      </c>
      <c r="BQ818">
        <v>6</v>
      </c>
      <c r="BX818">
        <v>1</v>
      </c>
      <c r="BY818">
        <v>6</v>
      </c>
      <c r="BZ818">
        <v>2</v>
      </c>
      <c r="CF818">
        <v>17</v>
      </c>
      <c r="CH818">
        <f t="shared" si="84"/>
        <v>1</v>
      </c>
      <c r="CI818" s="1">
        <f t="shared" si="85"/>
        <v>3.3333333333333335</v>
      </c>
      <c r="CJ818">
        <f t="shared" si="86"/>
        <v>4</v>
      </c>
      <c r="CK818">
        <f t="shared" si="87"/>
        <v>2</v>
      </c>
      <c r="CL818" s="1">
        <f t="shared" si="88"/>
        <v>5.3333333333333339</v>
      </c>
      <c r="CM818" s="1">
        <f t="shared" si="89"/>
        <v>5.3333333333333339</v>
      </c>
      <c r="CO818" t="str">
        <f>IF(H818&gt;Tolerances!$C$5, "High Sat", "Low Sat")</f>
        <v>High Sat</v>
      </c>
      <c r="CP818" t="str">
        <f>IF(CM818&lt;Tolerances!$D$5, "High EL", "Low EL")</f>
        <v>High EL</v>
      </c>
      <c r="CQ818" t="str">
        <f t="shared" si="90"/>
        <v>Loyalist</v>
      </c>
      <c r="CR818" t="b">
        <f>IF(AND(CM818&lt;Tolerances!$D$9,'Respondent data Original'!H925&gt;Tolerances!$C$9),"Enthusiast",IF(AND(CM818&gt;Tolerances!$D$10,'Respondent data Original'!H925&lt;Tolerances!$C$10),"Agitator"))</f>
        <v>0</v>
      </c>
    </row>
    <row r="819" spans="1:96">
      <c r="A819">
        <v>1146</v>
      </c>
      <c r="B819" t="s">
        <v>70</v>
      </c>
      <c r="C819">
        <v>3</v>
      </c>
      <c r="D819">
        <v>1</v>
      </c>
      <c r="E819">
        <v>11</v>
      </c>
      <c r="F819">
        <v>2</v>
      </c>
      <c r="G819">
        <v>4</v>
      </c>
      <c r="H819">
        <v>9</v>
      </c>
      <c r="J819">
        <v>9</v>
      </c>
      <c r="L819">
        <v>9</v>
      </c>
      <c r="N819">
        <v>6</v>
      </c>
      <c r="P819">
        <v>6</v>
      </c>
      <c r="Q819">
        <v>1</v>
      </c>
      <c r="S819">
        <v>1</v>
      </c>
      <c r="T819">
        <v>2</v>
      </c>
      <c r="U819">
        <v>1</v>
      </c>
      <c r="V819">
        <v>2</v>
      </c>
      <c r="W819">
        <v>5</v>
      </c>
      <c r="X819">
        <v>1</v>
      </c>
      <c r="Y819">
        <v>1</v>
      </c>
      <c r="Z819">
        <v>3</v>
      </c>
      <c r="AA819">
        <v>2</v>
      </c>
      <c r="AB819">
        <v>2</v>
      </c>
      <c r="AC819">
        <v>2</v>
      </c>
      <c r="AD819">
        <v>4</v>
      </c>
      <c r="AE819">
        <v>2</v>
      </c>
      <c r="AF819">
        <v>1</v>
      </c>
      <c r="AG819">
        <v>1</v>
      </c>
      <c r="AI819">
        <v>3</v>
      </c>
      <c r="AJ819">
        <v>3</v>
      </c>
      <c r="AK819">
        <v>3</v>
      </c>
      <c r="AN819">
        <v>2</v>
      </c>
      <c r="AO819">
        <v>3</v>
      </c>
      <c r="AP819">
        <v>3</v>
      </c>
      <c r="AQ819">
        <v>2</v>
      </c>
      <c r="AR819">
        <v>2</v>
      </c>
      <c r="AS819">
        <v>3</v>
      </c>
      <c r="AU819">
        <v>3</v>
      </c>
      <c r="AV819">
        <v>1</v>
      </c>
      <c r="AW819">
        <v>1</v>
      </c>
      <c r="AX819">
        <v>6</v>
      </c>
      <c r="AY819">
        <v>8</v>
      </c>
      <c r="AZ819">
        <v>8</v>
      </c>
      <c r="BA819">
        <v>6</v>
      </c>
      <c r="BB819">
        <v>8</v>
      </c>
      <c r="BC819">
        <v>6</v>
      </c>
      <c r="BD819">
        <v>9</v>
      </c>
      <c r="BE819">
        <v>1</v>
      </c>
      <c r="BF819">
        <v>12</v>
      </c>
      <c r="BG819">
        <v>12</v>
      </c>
      <c r="BH819">
        <v>12</v>
      </c>
      <c r="BI819">
        <v>12</v>
      </c>
      <c r="BJ819">
        <v>12</v>
      </c>
      <c r="BK819">
        <v>1</v>
      </c>
      <c r="BL819">
        <v>5</v>
      </c>
      <c r="BM819">
        <v>3</v>
      </c>
      <c r="BN819">
        <v>3</v>
      </c>
      <c r="BO819">
        <v>4</v>
      </c>
      <c r="BP819">
        <v>3</v>
      </c>
      <c r="BX819">
        <v>1</v>
      </c>
      <c r="BY819">
        <v>2</v>
      </c>
      <c r="BZ819">
        <v>3</v>
      </c>
      <c r="CA819">
        <v>7</v>
      </c>
      <c r="CB819">
        <v>6</v>
      </c>
      <c r="CF819">
        <v>19</v>
      </c>
      <c r="CH819">
        <f t="shared" si="84"/>
        <v>1</v>
      </c>
      <c r="CI819" s="1">
        <f t="shared" si="85"/>
        <v>2.9444444444444446</v>
      </c>
      <c r="CJ819">
        <f t="shared" si="86"/>
        <v>5</v>
      </c>
      <c r="CK819">
        <f t="shared" si="87"/>
        <v>1</v>
      </c>
      <c r="CL819" s="1">
        <f t="shared" si="88"/>
        <v>3.9444444444444446</v>
      </c>
      <c r="CM819" s="1">
        <f t="shared" si="89"/>
        <v>3.9444444444444446</v>
      </c>
      <c r="CO819" t="str">
        <f>IF(H819&gt;Tolerances!$C$5, "High Sat", "Low Sat")</f>
        <v>High Sat</v>
      </c>
      <c r="CP819" t="str">
        <f>IF(CM819&lt;Tolerances!$D$5, "High EL", "Low EL")</f>
        <v>High EL</v>
      </c>
      <c r="CQ819" t="str">
        <f t="shared" si="90"/>
        <v>Loyalist</v>
      </c>
      <c r="CR819" t="b">
        <f>IF(AND(CM819&lt;Tolerances!$D$9,'Respondent data Original'!H926&gt;Tolerances!$C$9),"Enthusiast",IF(AND(CM819&gt;Tolerances!$D$10,'Respondent data Original'!H926&lt;Tolerances!$C$10),"Agitator"))</f>
        <v>0</v>
      </c>
    </row>
    <row r="820" spans="1:96">
      <c r="A820">
        <v>1187</v>
      </c>
      <c r="B820" t="s">
        <v>70</v>
      </c>
      <c r="C820">
        <v>4</v>
      </c>
      <c r="D820">
        <v>1</v>
      </c>
      <c r="E820">
        <v>11</v>
      </c>
      <c r="F820">
        <v>2</v>
      </c>
      <c r="G820">
        <v>4</v>
      </c>
      <c r="H820">
        <v>10</v>
      </c>
      <c r="J820">
        <v>10</v>
      </c>
      <c r="L820">
        <v>10</v>
      </c>
      <c r="N820">
        <v>10</v>
      </c>
      <c r="P820">
        <v>6</v>
      </c>
      <c r="Q820">
        <v>1</v>
      </c>
      <c r="R820">
        <v>1</v>
      </c>
      <c r="S820">
        <v>1</v>
      </c>
      <c r="T820">
        <v>2</v>
      </c>
      <c r="U820">
        <v>5</v>
      </c>
      <c r="V820">
        <v>1</v>
      </c>
      <c r="W820">
        <v>4</v>
      </c>
      <c r="X820">
        <v>1</v>
      </c>
      <c r="Y820">
        <v>5</v>
      </c>
      <c r="Z820">
        <v>5</v>
      </c>
      <c r="AA820">
        <v>1</v>
      </c>
      <c r="AB820">
        <v>3</v>
      </c>
      <c r="AC820">
        <v>4</v>
      </c>
      <c r="AD820">
        <v>3</v>
      </c>
      <c r="AE820">
        <v>5</v>
      </c>
      <c r="AF820">
        <v>7</v>
      </c>
      <c r="AG820">
        <v>2</v>
      </c>
      <c r="AH820">
        <v>2</v>
      </c>
      <c r="AI820">
        <v>2</v>
      </c>
      <c r="AJ820">
        <v>2</v>
      </c>
      <c r="AK820">
        <v>4</v>
      </c>
      <c r="AL820">
        <v>1</v>
      </c>
      <c r="AM820">
        <v>4</v>
      </c>
      <c r="AN820">
        <v>3</v>
      </c>
      <c r="AO820">
        <v>4</v>
      </c>
      <c r="AP820">
        <v>3</v>
      </c>
      <c r="AQ820">
        <v>2</v>
      </c>
      <c r="AR820">
        <v>2</v>
      </c>
      <c r="AS820">
        <v>4</v>
      </c>
      <c r="AT820">
        <v>4</v>
      </c>
      <c r="AU820">
        <v>4</v>
      </c>
      <c r="AV820">
        <v>1</v>
      </c>
      <c r="AW820">
        <v>6</v>
      </c>
      <c r="AX820">
        <v>1</v>
      </c>
      <c r="AY820">
        <v>10</v>
      </c>
      <c r="AZ820">
        <v>10</v>
      </c>
      <c r="BA820">
        <v>10</v>
      </c>
      <c r="BB820">
        <v>1</v>
      </c>
      <c r="BC820">
        <v>8</v>
      </c>
      <c r="BD820">
        <v>11</v>
      </c>
      <c r="BE820">
        <v>1</v>
      </c>
      <c r="BF820">
        <v>12</v>
      </c>
      <c r="BG820">
        <v>12</v>
      </c>
      <c r="BH820">
        <v>12</v>
      </c>
      <c r="BI820">
        <v>12</v>
      </c>
      <c r="BJ820">
        <v>12</v>
      </c>
      <c r="BK820">
        <v>1</v>
      </c>
      <c r="BL820">
        <v>3</v>
      </c>
      <c r="BM820">
        <v>1</v>
      </c>
      <c r="BN820">
        <v>2</v>
      </c>
      <c r="BO820">
        <v>6</v>
      </c>
      <c r="BP820">
        <v>2</v>
      </c>
      <c r="BQ820">
        <v>1</v>
      </c>
      <c r="BR820">
        <v>7</v>
      </c>
      <c r="BX820">
        <v>1</v>
      </c>
      <c r="BY820">
        <v>7</v>
      </c>
      <c r="BZ820">
        <v>6</v>
      </c>
      <c r="CA820">
        <v>2</v>
      </c>
      <c r="CF820">
        <v>21</v>
      </c>
      <c r="CH820">
        <f t="shared" si="84"/>
        <v>1</v>
      </c>
      <c r="CI820" s="1">
        <f t="shared" si="85"/>
        <v>3.2222222222222223</v>
      </c>
      <c r="CJ820">
        <f t="shared" si="86"/>
        <v>3</v>
      </c>
      <c r="CK820">
        <f t="shared" si="87"/>
        <v>3</v>
      </c>
      <c r="CL820" s="1">
        <f t="shared" si="88"/>
        <v>6.2222222222222223</v>
      </c>
      <c r="CM820" s="1">
        <f t="shared" si="89"/>
        <v>6.2222222222222223</v>
      </c>
      <c r="CO820" t="str">
        <f>IF(H820&gt;Tolerances!$C$15, "High Sat", "Low Sat")</f>
        <v>High Sat</v>
      </c>
      <c r="CP820" t="str">
        <f>IF(CM820&lt;Tolerances!$D$15, "High EL", "Low EL")</f>
        <v>High EL</v>
      </c>
      <c r="CQ820" t="str">
        <f t="shared" si="90"/>
        <v>Loyalist</v>
      </c>
      <c r="CR820" t="b">
        <f>IF(AND(CM820&lt;Tolerances!$D$19,'Respondent data Original'!H955&gt;Tolerances!$C$19),"Enthusiast",IF(AND(CM820&gt;Tolerances!$D$20,'Respondent data Original'!H955&lt;Tolerances!$C$20),"Agitator"))</f>
        <v>0</v>
      </c>
    </row>
    <row r="821" spans="1:96">
      <c r="A821">
        <v>1238</v>
      </c>
      <c r="B821" t="s">
        <v>70</v>
      </c>
      <c r="C821">
        <v>4</v>
      </c>
      <c r="D821">
        <v>1</v>
      </c>
      <c r="E821">
        <v>11</v>
      </c>
      <c r="F821">
        <v>1</v>
      </c>
      <c r="G821">
        <v>1</v>
      </c>
      <c r="H821">
        <v>8</v>
      </c>
      <c r="J821">
        <v>8</v>
      </c>
      <c r="L821">
        <v>8</v>
      </c>
      <c r="N821">
        <v>8</v>
      </c>
      <c r="P821">
        <v>6</v>
      </c>
      <c r="Q821">
        <v>3</v>
      </c>
      <c r="R821">
        <v>3</v>
      </c>
      <c r="S821">
        <v>3</v>
      </c>
      <c r="T821">
        <v>2</v>
      </c>
      <c r="U821">
        <v>3</v>
      </c>
      <c r="V821">
        <v>3</v>
      </c>
      <c r="W821">
        <v>3</v>
      </c>
      <c r="X821">
        <v>2</v>
      </c>
      <c r="Y821">
        <v>3</v>
      </c>
      <c r="Z821">
        <v>3</v>
      </c>
      <c r="AA821">
        <v>3</v>
      </c>
      <c r="AB821">
        <v>3</v>
      </c>
      <c r="AC821">
        <v>3</v>
      </c>
      <c r="AD821">
        <v>3</v>
      </c>
      <c r="AE821">
        <v>3</v>
      </c>
      <c r="AF821">
        <v>9</v>
      </c>
      <c r="AG821">
        <v>3</v>
      </c>
      <c r="AH821">
        <v>3</v>
      </c>
      <c r="AI821">
        <v>3</v>
      </c>
      <c r="AJ821">
        <v>3</v>
      </c>
      <c r="AK821">
        <v>3</v>
      </c>
      <c r="AL821">
        <v>3</v>
      </c>
      <c r="AM821">
        <v>3</v>
      </c>
      <c r="AN821">
        <v>3</v>
      </c>
      <c r="AO821">
        <v>3</v>
      </c>
      <c r="AP821">
        <v>3</v>
      </c>
      <c r="AQ821">
        <v>3</v>
      </c>
      <c r="AR821">
        <v>3</v>
      </c>
      <c r="AS821">
        <v>3</v>
      </c>
      <c r="AT821">
        <v>3</v>
      </c>
      <c r="AU821">
        <v>3</v>
      </c>
      <c r="AV821">
        <v>3</v>
      </c>
      <c r="AW821">
        <v>6</v>
      </c>
      <c r="AX821">
        <v>4</v>
      </c>
      <c r="AY821">
        <v>4</v>
      </c>
      <c r="AZ821">
        <v>4</v>
      </c>
      <c r="BA821">
        <v>4</v>
      </c>
      <c r="BB821">
        <v>4</v>
      </c>
      <c r="BC821">
        <v>4</v>
      </c>
      <c r="BD821">
        <v>4</v>
      </c>
      <c r="BE821">
        <v>2</v>
      </c>
      <c r="BF821">
        <v>12</v>
      </c>
      <c r="BG821">
        <v>12</v>
      </c>
      <c r="BH821">
        <v>12</v>
      </c>
      <c r="BI821">
        <v>12</v>
      </c>
      <c r="BJ821">
        <v>12</v>
      </c>
      <c r="BK821">
        <v>1</v>
      </c>
      <c r="BL821">
        <v>3</v>
      </c>
      <c r="BM821">
        <v>3</v>
      </c>
      <c r="BN821">
        <v>3</v>
      </c>
      <c r="BO821">
        <v>10</v>
      </c>
      <c r="BX821">
        <v>1</v>
      </c>
      <c r="BY821">
        <v>6</v>
      </c>
      <c r="CF821">
        <v>21</v>
      </c>
      <c r="CH821">
        <f t="shared" si="84"/>
        <v>1</v>
      </c>
      <c r="CI821" s="1">
        <f t="shared" si="85"/>
        <v>2</v>
      </c>
      <c r="CJ821">
        <f t="shared" si="86"/>
        <v>3</v>
      </c>
      <c r="CK821">
        <f t="shared" si="87"/>
        <v>3</v>
      </c>
      <c r="CL821" s="1">
        <f t="shared" si="88"/>
        <v>5</v>
      </c>
      <c r="CM821" s="1">
        <f t="shared" si="89"/>
        <v>5</v>
      </c>
      <c r="CO821" t="str">
        <f>IF(H821&gt;Tolerances!$C$5, "High Sat", "Low Sat")</f>
        <v>High Sat</v>
      </c>
      <c r="CP821" t="str">
        <f>IF(CM821&lt;Tolerances!$D$5, "High EL", "Low EL")</f>
        <v>High EL</v>
      </c>
      <c r="CQ821" t="str">
        <f t="shared" si="90"/>
        <v>Loyalist</v>
      </c>
      <c r="CR821" t="b">
        <f>IF(AND(CM821&lt;Tolerances!$D$9,'Respondent data Original'!H958&gt;Tolerances!$C$9),"Enthusiast",IF(AND(CM821&gt;Tolerances!$D$10,'Respondent data Original'!H958&lt;Tolerances!$C$10),"Agitator"))</f>
        <v>0</v>
      </c>
    </row>
    <row r="822" spans="1:96">
      <c r="A822">
        <v>1254</v>
      </c>
      <c r="B822" t="s">
        <v>70</v>
      </c>
      <c r="C822">
        <v>4</v>
      </c>
      <c r="D822">
        <v>2</v>
      </c>
      <c r="E822">
        <v>11</v>
      </c>
      <c r="F822">
        <v>1</v>
      </c>
      <c r="G822">
        <v>2</v>
      </c>
      <c r="H822">
        <v>5</v>
      </c>
      <c r="J822">
        <v>6</v>
      </c>
      <c r="L822">
        <v>6</v>
      </c>
      <c r="N822">
        <v>7</v>
      </c>
      <c r="P822">
        <v>5</v>
      </c>
      <c r="Q822">
        <v>1</v>
      </c>
      <c r="R822">
        <v>3</v>
      </c>
      <c r="S822">
        <v>1</v>
      </c>
      <c r="T822">
        <v>2</v>
      </c>
      <c r="U822">
        <v>2</v>
      </c>
      <c r="V822">
        <v>3</v>
      </c>
      <c r="W822">
        <v>3</v>
      </c>
      <c r="X822">
        <v>2</v>
      </c>
      <c r="Y822">
        <v>2</v>
      </c>
      <c r="Z822">
        <v>3</v>
      </c>
      <c r="AA822">
        <v>3</v>
      </c>
      <c r="AB822">
        <v>4</v>
      </c>
      <c r="AC822">
        <v>4</v>
      </c>
      <c r="AD822">
        <v>3</v>
      </c>
      <c r="AE822">
        <v>3</v>
      </c>
      <c r="AF822">
        <v>7</v>
      </c>
      <c r="AG822">
        <v>2</v>
      </c>
      <c r="AH822">
        <v>4</v>
      </c>
      <c r="AI822">
        <v>4</v>
      </c>
      <c r="AJ822">
        <v>2</v>
      </c>
      <c r="AK822">
        <v>3</v>
      </c>
      <c r="AL822">
        <v>2</v>
      </c>
      <c r="AM822">
        <v>2</v>
      </c>
      <c r="AN822">
        <v>3</v>
      </c>
      <c r="AO822">
        <v>3</v>
      </c>
      <c r="AP822">
        <v>2</v>
      </c>
      <c r="AQ822">
        <v>3</v>
      </c>
      <c r="AR822">
        <v>4</v>
      </c>
      <c r="AS822">
        <v>4</v>
      </c>
      <c r="AT822">
        <v>4</v>
      </c>
      <c r="AU822">
        <v>4</v>
      </c>
      <c r="AV822">
        <v>1</v>
      </c>
      <c r="AW822">
        <v>7</v>
      </c>
      <c r="AX822">
        <v>9</v>
      </c>
      <c r="AY822">
        <v>7</v>
      </c>
      <c r="AZ822">
        <v>7</v>
      </c>
      <c r="BA822">
        <v>8</v>
      </c>
      <c r="BB822">
        <v>6</v>
      </c>
      <c r="BC822">
        <v>7</v>
      </c>
      <c r="BD822">
        <v>9</v>
      </c>
      <c r="BE822">
        <v>1</v>
      </c>
      <c r="BF822">
        <v>12</v>
      </c>
      <c r="BG822">
        <v>4</v>
      </c>
      <c r="BH822">
        <v>3</v>
      </c>
      <c r="BI822">
        <v>3</v>
      </c>
      <c r="BJ822">
        <v>12</v>
      </c>
      <c r="BK822">
        <v>2</v>
      </c>
      <c r="BL822">
        <v>3</v>
      </c>
      <c r="BM822">
        <v>2</v>
      </c>
      <c r="BN822">
        <v>1</v>
      </c>
      <c r="BO822">
        <v>4</v>
      </c>
      <c r="BX822">
        <v>2</v>
      </c>
      <c r="CF822">
        <v>15</v>
      </c>
      <c r="CH822">
        <f t="shared" si="84"/>
        <v>2</v>
      </c>
      <c r="CI822" s="1">
        <f t="shared" si="85"/>
        <v>3.3888888888888888</v>
      </c>
      <c r="CJ822">
        <f t="shared" si="86"/>
        <v>3</v>
      </c>
      <c r="CK822">
        <f t="shared" si="87"/>
        <v>3</v>
      </c>
      <c r="CL822" s="1">
        <f t="shared" si="88"/>
        <v>6.3888888888888893</v>
      </c>
      <c r="CM822" s="1">
        <f t="shared" si="89"/>
        <v>12.777777777777779</v>
      </c>
      <c r="CO822" t="str">
        <f>IF(H822&gt;Tolerances!$C$5, "High Sat", "Low Sat")</f>
        <v>Low Sat</v>
      </c>
      <c r="CP822" t="str">
        <f>IF(CM822&lt;Tolerances!$D$5, "High EL", "Low EL")</f>
        <v>Low EL</v>
      </c>
      <c r="CQ822" t="str">
        <f t="shared" si="90"/>
        <v>Defector</v>
      </c>
      <c r="CR822" t="b">
        <f>IF(AND(CM822&lt;Tolerances!$D$9,'Respondent data Original'!H960&gt;Tolerances!$C$9),"Enthusiast",IF(AND(CM822&gt;Tolerances!$D$10,'Respondent data Original'!H960&lt;Tolerances!$C$10),"Agitator"))</f>
        <v>0</v>
      </c>
    </row>
    <row r="823" spans="1:96">
      <c r="A823">
        <v>1200</v>
      </c>
      <c r="B823" t="s">
        <v>70</v>
      </c>
      <c r="C823">
        <v>2</v>
      </c>
      <c r="D823">
        <v>2</v>
      </c>
      <c r="E823">
        <v>11</v>
      </c>
      <c r="F823">
        <v>2</v>
      </c>
      <c r="G823">
        <v>3</v>
      </c>
      <c r="H823">
        <v>11</v>
      </c>
      <c r="J823">
        <v>11</v>
      </c>
      <c r="L823">
        <v>11</v>
      </c>
      <c r="O823">
        <v>1</v>
      </c>
      <c r="P823">
        <v>6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  <c r="AM823">
        <v>1</v>
      </c>
      <c r="AN823">
        <v>1</v>
      </c>
      <c r="AO823">
        <v>1</v>
      </c>
      <c r="AP823">
        <v>1</v>
      </c>
      <c r="AQ823">
        <v>1</v>
      </c>
      <c r="AR823">
        <v>1</v>
      </c>
      <c r="AS823">
        <v>1</v>
      </c>
      <c r="AT823">
        <v>1</v>
      </c>
      <c r="AU823">
        <v>1</v>
      </c>
      <c r="AV823">
        <v>1</v>
      </c>
      <c r="AW823">
        <v>7</v>
      </c>
      <c r="AX823">
        <v>6</v>
      </c>
      <c r="AY823">
        <v>8</v>
      </c>
      <c r="AZ823">
        <v>10</v>
      </c>
      <c r="BA823">
        <v>10</v>
      </c>
      <c r="BB823">
        <v>6</v>
      </c>
      <c r="BC823">
        <v>1</v>
      </c>
      <c r="BD823">
        <v>10</v>
      </c>
      <c r="BE823">
        <v>6</v>
      </c>
      <c r="BF823">
        <v>12</v>
      </c>
      <c r="BG823">
        <v>12</v>
      </c>
      <c r="BH823">
        <v>12</v>
      </c>
      <c r="BI823">
        <v>12</v>
      </c>
      <c r="BJ823">
        <v>12</v>
      </c>
      <c r="BK823">
        <v>1</v>
      </c>
      <c r="BN823">
        <v>5</v>
      </c>
      <c r="BO823">
        <v>10</v>
      </c>
      <c r="BX823">
        <v>1</v>
      </c>
      <c r="BY823">
        <v>6</v>
      </c>
      <c r="BZ823">
        <v>1</v>
      </c>
      <c r="CA823">
        <v>5</v>
      </c>
      <c r="CB823">
        <v>4</v>
      </c>
      <c r="CC823">
        <v>7</v>
      </c>
      <c r="CD823">
        <v>3</v>
      </c>
      <c r="CE823">
        <v>2</v>
      </c>
      <c r="CF823">
        <v>21</v>
      </c>
      <c r="CH823">
        <f t="shared" si="84"/>
        <v>1</v>
      </c>
      <c r="CI823" s="1">
        <f t="shared" si="85"/>
        <v>3.5555555555555554</v>
      </c>
      <c r="CJ823">
        <f t="shared" si="86"/>
        <v>0</v>
      </c>
      <c r="CK823">
        <f t="shared" si="87"/>
        <v>5</v>
      </c>
      <c r="CL823" s="1">
        <f t="shared" si="88"/>
        <v>8.5555555555555554</v>
      </c>
      <c r="CM823" s="1">
        <f t="shared" si="89"/>
        <v>8.5555555555555554</v>
      </c>
      <c r="CO823" t="str">
        <f>IF(H823&gt;Tolerances!$C$5, "High Sat", "Low Sat")</f>
        <v>High Sat</v>
      </c>
      <c r="CP823" t="str">
        <f>IF(CM823&lt;Tolerances!$D$5, "High EL", "Low EL")</f>
        <v>High EL</v>
      </c>
      <c r="CQ823" t="str">
        <f t="shared" si="90"/>
        <v>Loyalist</v>
      </c>
      <c r="CR823" t="b">
        <f>IF(AND(CM823&lt;Tolerances!$D$9,'Respondent data Original'!H967&gt;Tolerances!$C$9),"Enthusiast",IF(AND(CM823&gt;Tolerances!$D$10,'Respondent data Original'!H967&lt;Tolerances!$C$10),"Agitator"))</f>
        <v>0</v>
      </c>
    </row>
    <row r="824" spans="1:96">
      <c r="A824">
        <v>1202</v>
      </c>
      <c r="B824" t="s">
        <v>70</v>
      </c>
      <c r="C824">
        <v>3</v>
      </c>
      <c r="D824">
        <v>1</v>
      </c>
      <c r="E824">
        <v>11</v>
      </c>
      <c r="F824">
        <v>2</v>
      </c>
      <c r="G824">
        <v>3</v>
      </c>
      <c r="H824">
        <v>9</v>
      </c>
      <c r="J824">
        <v>9</v>
      </c>
      <c r="L824">
        <v>8</v>
      </c>
      <c r="N824">
        <v>8</v>
      </c>
      <c r="P824">
        <v>4</v>
      </c>
      <c r="Q824">
        <v>3</v>
      </c>
      <c r="R824">
        <v>3</v>
      </c>
      <c r="S824">
        <v>2</v>
      </c>
      <c r="T824">
        <v>3</v>
      </c>
      <c r="U824">
        <v>3</v>
      </c>
      <c r="V824">
        <v>3</v>
      </c>
      <c r="W824">
        <v>4</v>
      </c>
      <c r="X824">
        <v>2</v>
      </c>
      <c r="Y824">
        <v>2</v>
      </c>
      <c r="Z824">
        <v>3</v>
      </c>
      <c r="AA824">
        <v>3</v>
      </c>
      <c r="AB824">
        <v>3</v>
      </c>
      <c r="AC824">
        <v>4</v>
      </c>
      <c r="AD824">
        <v>4</v>
      </c>
      <c r="AE824">
        <v>4</v>
      </c>
      <c r="AF824">
        <v>7</v>
      </c>
      <c r="AG824">
        <v>3</v>
      </c>
      <c r="AH824">
        <v>3</v>
      </c>
      <c r="AI824">
        <v>3</v>
      </c>
      <c r="AJ824">
        <v>3</v>
      </c>
      <c r="AK824">
        <v>3</v>
      </c>
      <c r="AL824">
        <v>3</v>
      </c>
      <c r="AM824">
        <v>3</v>
      </c>
      <c r="AN824">
        <v>3</v>
      </c>
      <c r="AO824">
        <v>3</v>
      </c>
      <c r="AP824">
        <v>3</v>
      </c>
      <c r="AQ824">
        <v>3</v>
      </c>
      <c r="AR824">
        <v>3</v>
      </c>
      <c r="AS824">
        <v>3</v>
      </c>
      <c r="AT824">
        <v>3</v>
      </c>
      <c r="AU824">
        <v>3</v>
      </c>
      <c r="AV824">
        <v>1</v>
      </c>
      <c r="AW824">
        <v>6</v>
      </c>
      <c r="AX824">
        <v>9</v>
      </c>
      <c r="AY824">
        <v>6</v>
      </c>
      <c r="AZ824">
        <v>3</v>
      </c>
      <c r="BA824">
        <v>6</v>
      </c>
      <c r="BB824">
        <v>6</v>
      </c>
      <c r="BC824">
        <v>6</v>
      </c>
      <c r="BD824">
        <v>11</v>
      </c>
      <c r="BE824">
        <v>3</v>
      </c>
      <c r="BF824">
        <v>12</v>
      </c>
      <c r="BG824">
        <v>12</v>
      </c>
      <c r="BH824">
        <v>12</v>
      </c>
      <c r="BI824">
        <v>12</v>
      </c>
      <c r="BJ824">
        <v>12</v>
      </c>
      <c r="BK824">
        <v>1</v>
      </c>
      <c r="BL824">
        <v>4</v>
      </c>
      <c r="BM824">
        <v>3</v>
      </c>
      <c r="BN824">
        <v>3</v>
      </c>
      <c r="BO824">
        <v>6</v>
      </c>
      <c r="BP824">
        <v>7</v>
      </c>
      <c r="BX824">
        <v>1</v>
      </c>
      <c r="BY824">
        <v>3</v>
      </c>
      <c r="BZ824">
        <v>4</v>
      </c>
      <c r="CA824">
        <v>5</v>
      </c>
      <c r="CF824">
        <v>16</v>
      </c>
      <c r="CH824">
        <f t="shared" si="84"/>
        <v>1</v>
      </c>
      <c r="CI824" s="1">
        <f t="shared" si="85"/>
        <v>3.1111111111111112</v>
      </c>
      <c r="CJ824">
        <f t="shared" si="86"/>
        <v>4</v>
      </c>
      <c r="CK824">
        <f t="shared" si="87"/>
        <v>2</v>
      </c>
      <c r="CL824" s="1">
        <f t="shared" si="88"/>
        <v>5.1111111111111107</v>
      </c>
      <c r="CM824" s="1">
        <f t="shared" si="89"/>
        <v>5.1111111111111107</v>
      </c>
      <c r="CO824" t="str">
        <f>IF(H824&gt;Tolerances!$C$5, "High Sat", "Low Sat")</f>
        <v>High Sat</v>
      </c>
      <c r="CP824" t="str">
        <f>IF(CM824&lt;Tolerances!$D$5, "High EL", "Low EL")</f>
        <v>High EL</v>
      </c>
      <c r="CQ824" t="str">
        <f t="shared" si="90"/>
        <v>Loyalist</v>
      </c>
      <c r="CR824" t="b">
        <f>IF(AND(CM824&lt;Tolerances!$D$9,'Respondent data Original'!H969&gt;Tolerances!$C$9),"Enthusiast",IF(AND(CM824&gt;Tolerances!$D$10,'Respondent data Original'!H969&lt;Tolerances!$C$10),"Agitator"))</f>
        <v>0</v>
      </c>
    </row>
    <row r="825" spans="1:96">
      <c r="A825">
        <v>1268</v>
      </c>
      <c r="B825" t="s">
        <v>70</v>
      </c>
      <c r="C825">
        <v>4</v>
      </c>
      <c r="D825">
        <v>1</v>
      </c>
      <c r="E825">
        <v>11</v>
      </c>
      <c r="F825">
        <v>1</v>
      </c>
      <c r="G825">
        <v>1</v>
      </c>
      <c r="H825">
        <v>9</v>
      </c>
      <c r="J825">
        <v>9</v>
      </c>
      <c r="L825">
        <v>9</v>
      </c>
      <c r="N825">
        <v>10</v>
      </c>
      <c r="P825">
        <v>6</v>
      </c>
      <c r="Q825">
        <v>1</v>
      </c>
      <c r="R825">
        <v>5</v>
      </c>
      <c r="S825">
        <v>2</v>
      </c>
      <c r="T825">
        <v>2</v>
      </c>
      <c r="U825">
        <v>2</v>
      </c>
      <c r="V825">
        <v>2</v>
      </c>
      <c r="W825">
        <v>2</v>
      </c>
      <c r="X825">
        <v>2</v>
      </c>
      <c r="Y825">
        <v>2</v>
      </c>
      <c r="Z825">
        <v>2</v>
      </c>
      <c r="AA825">
        <v>2</v>
      </c>
      <c r="AB825">
        <v>2</v>
      </c>
      <c r="AC825">
        <v>2</v>
      </c>
      <c r="AD825">
        <v>3</v>
      </c>
      <c r="AE825">
        <v>2</v>
      </c>
      <c r="AF825">
        <v>1</v>
      </c>
      <c r="AG825">
        <v>2</v>
      </c>
      <c r="AH825">
        <v>2</v>
      </c>
      <c r="AI825">
        <v>2</v>
      </c>
      <c r="AJ825">
        <v>2</v>
      </c>
      <c r="AK825">
        <v>1</v>
      </c>
      <c r="AL825">
        <v>2</v>
      </c>
      <c r="AM825">
        <v>2</v>
      </c>
      <c r="AN825">
        <v>1</v>
      </c>
      <c r="AO825">
        <v>2</v>
      </c>
      <c r="AP825">
        <v>2</v>
      </c>
      <c r="AQ825">
        <v>2</v>
      </c>
      <c r="AR825">
        <v>2</v>
      </c>
      <c r="AS825">
        <v>2</v>
      </c>
      <c r="AT825">
        <v>2</v>
      </c>
      <c r="AU825">
        <v>2</v>
      </c>
      <c r="AV825">
        <v>1</v>
      </c>
      <c r="AW825">
        <v>5</v>
      </c>
      <c r="AX825">
        <v>6</v>
      </c>
      <c r="AY825">
        <v>6</v>
      </c>
      <c r="AZ825">
        <v>6</v>
      </c>
      <c r="BA825">
        <v>6</v>
      </c>
      <c r="BB825">
        <v>6</v>
      </c>
      <c r="BC825">
        <v>1</v>
      </c>
      <c r="BD825">
        <v>9</v>
      </c>
      <c r="BE825">
        <v>1</v>
      </c>
      <c r="BF825">
        <v>12</v>
      </c>
      <c r="BG825">
        <v>12</v>
      </c>
      <c r="BH825">
        <v>12</v>
      </c>
      <c r="BI825">
        <v>12</v>
      </c>
      <c r="BJ825">
        <v>12</v>
      </c>
      <c r="BK825">
        <v>1</v>
      </c>
      <c r="BL825">
        <v>5</v>
      </c>
      <c r="BM825">
        <v>3</v>
      </c>
      <c r="BN825">
        <v>1</v>
      </c>
      <c r="BO825">
        <v>4</v>
      </c>
      <c r="BX825">
        <v>1</v>
      </c>
      <c r="BY825">
        <v>1</v>
      </c>
      <c r="BZ825">
        <v>5</v>
      </c>
      <c r="CF825">
        <v>12</v>
      </c>
      <c r="CH825">
        <f t="shared" si="84"/>
        <v>1</v>
      </c>
      <c r="CI825" s="1">
        <f t="shared" si="85"/>
        <v>2.5555555555555554</v>
      </c>
      <c r="CJ825">
        <f t="shared" si="86"/>
        <v>5</v>
      </c>
      <c r="CK825">
        <f t="shared" si="87"/>
        <v>1</v>
      </c>
      <c r="CL825" s="1">
        <f t="shared" si="88"/>
        <v>3.5555555555555554</v>
      </c>
      <c r="CM825" s="1">
        <f t="shared" si="89"/>
        <v>3.5555555555555554</v>
      </c>
      <c r="CO825" t="str">
        <f>IF(H825&gt;Tolerances!$C$5, "High Sat", "Low Sat")</f>
        <v>High Sat</v>
      </c>
      <c r="CP825" t="str">
        <f>IF(CM825&lt;Tolerances!$D$5, "High EL", "Low EL")</f>
        <v>High EL</v>
      </c>
      <c r="CQ825" t="str">
        <f t="shared" si="90"/>
        <v>Loyalist</v>
      </c>
      <c r="CR825" t="str">
        <f>IF(AND(CM825&lt;Tolerances!$D$9,'Respondent data Original'!H971&gt;Tolerances!$C$9),"Enthusiast",IF(AND(CM825&gt;Tolerances!$D$10,'Respondent data Original'!H971&lt;Tolerances!$C$10),"Agitator"))</f>
        <v>Enthusiast</v>
      </c>
    </row>
    <row r="826" spans="1:96">
      <c r="A826">
        <v>1207</v>
      </c>
      <c r="B826" t="s">
        <v>70</v>
      </c>
      <c r="C826">
        <v>2</v>
      </c>
      <c r="D826">
        <v>2</v>
      </c>
      <c r="E826">
        <v>11</v>
      </c>
      <c r="F826">
        <v>2</v>
      </c>
      <c r="G826">
        <v>4</v>
      </c>
      <c r="H826">
        <v>8</v>
      </c>
      <c r="J826">
        <v>7</v>
      </c>
      <c r="L826">
        <v>7</v>
      </c>
      <c r="N826">
        <v>7</v>
      </c>
      <c r="P826">
        <v>5</v>
      </c>
      <c r="Q826">
        <v>2</v>
      </c>
      <c r="R826">
        <v>2</v>
      </c>
      <c r="S826">
        <v>2</v>
      </c>
      <c r="T826">
        <v>2</v>
      </c>
      <c r="U826">
        <v>4</v>
      </c>
      <c r="V826">
        <v>2</v>
      </c>
      <c r="W826">
        <v>4</v>
      </c>
      <c r="X826">
        <v>2</v>
      </c>
      <c r="Y826">
        <v>2</v>
      </c>
      <c r="Z826">
        <v>3</v>
      </c>
      <c r="AA826">
        <v>3</v>
      </c>
      <c r="AB826">
        <v>3</v>
      </c>
      <c r="AC826">
        <v>4</v>
      </c>
      <c r="AD826">
        <v>3</v>
      </c>
      <c r="AE826">
        <v>3</v>
      </c>
      <c r="AF826">
        <v>7</v>
      </c>
      <c r="AG826">
        <v>3</v>
      </c>
      <c r="AH826">
        <v>2</v>
      </c>
      <c r="AI826">
        <v>2</v>
      </c>
      <c r="AJ826">
        <v>3</v>
      </c>
      <c r="AK826">
        <v>3</v>
      </c>
      <c r="AL826">
        <v>4</v>
      </c>
      <c r="AM826">
        <v>4</v>
      </c>
      <c r="AN826">
        <v>3</v>
      </c>
      <c r="AO826">
        <v>2</v>
      </c>
      <c r="AP826">
        <v>4</v>
      </c>
      <c r="AR826">
        <v>5</v>
      </c>
      <c r="AS826">
        <v>3</v>
      </c>
      <c r="AT826">
        <v>4</v>
      </c>
      <c r="AU826">
        <v>3</v>
      </c>
      <c r="AV826">
        <v>2</v>
      </c>
      <c r="AW826">
        <v>6</v>
      </c>
      <c r="AX826">
        <v>8</v>
      </c>
      <c r="AY826">
        <v>9</v>
      </c>
      <c r="AZ826">
        <v>7</v>
      </c>
      <c r="BA826">
        <v>8</v>
      </c>
      <c r="BB826">
        <v>5</v>
      </c>
      <c r="BC826">
        <v>6</v>
      </c>
      <c r="BD826">
        <v>11</v>
      </c>
      <c r="BE826">
        <v>1</v>
      </c>
      <c r="BF826">
        <v>12</v>
      </c>
      <c r="BG826">
        <v>12</v>
      </c>
      <c r="BH826">
        <v>12</v>
      </c>
      <c r="BI826">
        <v>12</v>
      </c>
      <c r="BJ826">
        <v>12</v>
      </c>
      <c r="BK826">
        <v>1</v>
      </c>
      <c r="BL826">
        <v>2</v>
      </c>
      <c r="BM826">
        <v>2</v>
      </c>
      <c r="BN826">
        <v>2</v>
      </c>
      <c r="BO826">
        <v>4</v>
      </c>
      <c r="BP826">
        <v>6</v>
      </c>
      <c r="BX826">
        <v>2</v>
      </c>
      <c r="CF826">
        <v>17</v>
      </c>
      <c r="CH826">
        <f t="shared" si="84"/>
        <v>2</v>
      </c>
      <c r="CI826" s="1">
        <f t="shared" si="85"/>
        <v>3.3888888888888888</v>
      </c>
      <c r="CJ826">
        <f t="shared" si="86"/>
        <v>2</v>
      </c>
      <c r="CK826">
        <f t="shared" si="87"/>
        <v>4</v>
      </c>
      <c r="CL826" s="1">
        <f t="shared" si="88"/>
        <v>7.3888888888888893</v>
      </c>
      <c r="CM826" s="1">
        <f t="shared" si="89"/>
        <v>14.777777777777779</v>
      </c>
      <c r="CO826" t="str">
        <f>IF(H826&gt;Tolerances!$C$5, "High Sat", "Low Sat")</f>
        <v>High Sat</v>
      </c>
      <c r="CP826" t="str">
        <f>IF(CM826&lt;Tolerances!$D$5, "High EL", "Low EL")</f>
        <v>Low EL</v>
      </c>
      <c r="CQ826" t="str">
        <f t="shared" si="90"/>
        <v>Mercenary</v>
      </c>
      <c r="CR826" t="b">
        <f>IF(AND(CM826&lt;Tolerances!$D$9,'Respondent data Original'!H973&gt;Tolerances!$C$9),"Enthusiast",IF(AND(CM826&gt;Tolerances!$D$10,'Respondent data Original'!H973&lt;Tolerances!$C$10),"Agitator"))</f>
        <v>0</v>
      </c>
    </row>
    <row r="827" spans="1:96">
      <c r="A827">
        <v>1208</v>
      </c>
      <c r="B827" t="s">
        <v>70</v>
      </c>
      <c r="C827">
        <v>4</v>
      </c>
      <c r="D827">
        <v>1</v>
      </c>
      <c r="E827">
        <v>11</v>
      </c>
      <c r="F827">
        <v>2</v>
      </c>
      <c r="G827">
        <v>1</v>
      </c>
      <c r="H827">
        <v>9</v>
      </c>
      <c r="J827">
        <v>8</v>
      </c>
      <c r="L827">
        <v>8</v>
      </c>
      <c r="N827">
        <v>7</v>
      </c>
      <c r="P827">
        <v>6</v>
      </c>
      <c r="Q827">
        <v>3</v>
      </c>
      <c r="S827">
        <v>1</v>
      </c>
      <c r="V827">
        <v>3</v>
      </c>
      <c r="X827">
        <v>1</v>
      </c>
      <c r="Y827">
        <v>3</v>
      </c>
      <c r="AA827">
        <v>2</v>
      </c>
      <c r="AF827">
        <v>1</v>
      </c>
      <c r="AG827">
        <v>2</v>
      </c>
      <c r="AI827">
        <v>2</v>
      </c>
      <c r="AL827">
        <v>3</v>
      </c>
      <c r="AN827">
        <v>2</v>
      </c>
      <c r="AO827">
        <v>2</v>
      </c>
      <c r="AQ827">
        <v>4</v>
      </c>
      <c r="AR827">
        <v>5</v>
      </c>
      <c r="AS827">
        <v>3</v>
      </c>
      <c r="AU827">
        <v>3</v>
      </c>
      <c r="AV827">
        <v>2</v>
      </c>
      <c r="AW827">
        <v>9</v>
      </c>
      <c r="AX827">
        <v>6</v>
      </c>
      <c r="AY827">
        <v>9</v>
      </c>
      <c r="AZ827">
        <v>9</v>
      </c>
      <c r="BA827">
        <v>9</v>
      </c>
      <c r="BB827">
        <v>8</v>
      </c>
      <c r="BC827">
        <v>9</v>
      </c>
      <c r="BD827">
        <v>10</v>
      </c>
      <c r="BE827">
        <v>9</v>
      </c>
      <c r="BF827">
        <v>12</v>
      </c>
      <c r="BG827">
        <v>12</v>
      </c>
      <c r="BH827">
        <v>12</v>
      </c>
      <c r="BI827">
        <v>12</v>
      </c>
      <c r="BJ827">
        <v>12</v>
      </c>
      <c r="BK827">
        <v>1</v>
      </c>
      <c r="BL827">
        <v>4</v>
      </c>
      <c r="BM827">
        <v>4</v>
      </c>
      <c r="BN827">
        <v>3</v>
      </c>
      <c r="BO827">
        <v>4</v>
      </c>
      <c r="BP827">
        <v>5</v>
      </c>
      <c r="BQ827">
        <v>6</v>
      </c>
      <c r="BX827">
        <v>1</v>
      </c>
      <c r="BY827">
        <v>7</v>
      </c>
      <c r="BZ827">
        <v>3</v>
      </c>
      <c r="CA827">
        <v>5</v>
      </c>
      <c r="CB827">
        <v>2</v>
      </c>
      <c r="CC827">
        <v>6</v>
      </c>
      <c r="CF827">
        <v>20</v>
      </c>
      <c r="CH827">
        <f t="shared" si="84"/>
        <v>1</v>
      </c>
      <c r="CI827" s="1">
        <f t="shared" si="85"/>
        <v>4.333333333333333</v>
      </c>
      <c r="CJ827">
        <f t="shared" si="86"/>
        <v>4</v>
      </c>
      <c r="CK827">
        <f t="shared" si="87"/>
        <v>2</v>
      </c>
      <c r="CL827" s="1">
        <f t="shared" si="88"/>
        <v>6.333333333333333</v>
      </c>
      <c r="CM827" s="1">
        <f t="shared" si="89"/>
        <v>6.333333333333333</v>
      </c>
      <c r="CO827" t="str">
        <f>IF(H827&gt;Tolerances!$C$5, "High Sat", "Low Sat")</f>
        <v>High Sat</v>
      </c>
      <c r="CP827" t="str">
        <f>IF(CM827&lt;Tolerances!$D$5, "High EL", "Low EL")</f>
        <v>High EL</v>
      </c>
      <c r="CQ827" t="str">
        <f t="shared" si="90"/>
        <v>Loyalist</v>
      </c>
      <c r="CR827" t="b">
        <f>IF(AND(CM827&lt;Tolerances!$D$9,'Respondent data Original'!H974&gt;Tolerances!$C$9),"Enthusiast",IF(AND(CM827&gt;Tolerances!$D$10,'Respondent data Original'!H974&lt;Tolerances!$C$10),"Agitator"))</f>
        <v>0</v>
      </c>
    </row>
    <row r="828" spans="1:96">
      <c r="A828">
        <v>1215</v>
      </c>
      <c r="B828" t="s">
        <v>70</v>
      </c>
      <c r="C828">
        <v>3</v>
      </c>
      <c r="D828">
        <v>2</v>
      </c>
      <c r="E828">
        <v>11</v>
      </c>
      <c r="F828">
        <v>2</v>
      </c>
      <c r="G828">
        <v>6</v>
      </c>
      <c r="H828">
        <v>11</v>
      </c>
      <c r="J828">
        <v>11</v>
      </c>
      <c r="L828">
        <v>1</v>
      </c>
      <c r="N828">
        <v>11</v>
      </c>
      <c r="P828">
        <v>5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6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  <c r="AM828">
        <v>1</v>
      </c>
      <c r="AN828">
        <v>1</v>
      </c>
      <c r="AO828">
        <v>1</v>
      </c>
      <c r="AP828">
        <v>1</v>
      </c>
      <c r="AQ828">
        <v>1</v>
      </c>
      <c r="AR828">
        <v>1</v>
      </c>
      <c r="AS828">
        <v>1</v>
      </c>
      <c r="AT828">
        <v>1</v>
      </c>
      <c r="AU828">
        <v>1</v>
      </c>
      <c r="AV828">
        <v>1</v>
      </c>
      <c r="AW828">
        <v>6</v>
      </c>
      <c r="AX828">
        <v>6</v>
      </c>
      <c r="AY828">
        <v>6</v>
      </c>
      <c r="AZ828">
        <v>6</v>
      </c>
      <c r="BA828">
        <v>6</v>
      </c>
      <c r="BB828">
        <v>6</v>
      </c>
      <c r="BC828">
        <v>6</v>
      </c>
      <c r="BD828">
        <v>6</v>
      </c>
      <c r="BE828">
        <v>6</v>
      </c>
      <c r="BF828">
        <v>1</v>
      </c>
      <c r="BG828">
        <v>1</v>
      </c>
      <c r="BH828">
        <v>1</v>
      </c>
      <c r="BI828">
        <v>1</v>
      </c>
      <c r="BJ828">
        <v>1</v>
      </c>
      <c r="BK828">
        <v>1</v>
      </c>
      <c r="BL828">
        <v>1</v>
      </c>
      <c r="BO828">
        <v>5</v>
      </c>
      <c r="BP828">
        <v>4</v>
      </c>
      <c r="BQ828">
        <v>3</v>
      </c>
      <c r="BR828">
        <v>8</v>
      </c>
      <c r="BS828">
        <v>1</v>
      </c>
      <c r="BT828">
        <v>7</v>
      </c>
      <c r="BU828">
        <v>2</v>
      </c>
      <c r="BV828">
        <v>6</v>
      </c>
      <c r="BX828">
        <v>2</v>
      </c>
      <c r="CF828">
        <v>20</v>
      </c>
      <c r="CH828">
        <f t="shared" si="84"/>
        <v>2</v>
      </c>
      <c r="CI828" s="1">
        <f t="shared" si="85"/>
        <v>3</v>
      </c>
      <c r="CJ828">
        <f t="shared" si="86"/>
        <v>1</v>
      </c>
      <c r="CK828">
        <f t="shared" si="87"/>
        <v>5</v>
      </c>
      <c r="CL828" s="1">
        <f t="shared" si="88"/>
        <v>8</v>
      </c>
      <c r="CM828" s="1">
        <f t="shared" si="89"/>
        <v>16</v>
      </c>
      <c r="CO828" t="str">
        <f>IF(H828&gt;Tolerances!$C$5, "High Sat", "Low Sat")</f>
        <v>High Sat</v>
      </c>
      <c r="CP828" t="str">
        <f>IF(CM828&lt;Tolerances!$D$5, "High EL", "Low EL")</f>
        <v>Low EL</v>
      </c>
      <c r="CQ828" t="str">
        <f t="shared" si="90"/>
        <v>Mercenary</v>
      </c>
      <c r="CR828" t="b">
        <f>IF(AND(CM828&lt;Tolerances!$D$9,'Respondent data Original'!H979&gt;Tolerances!$C$9),"Enthusiast",IF(AND(CM828&gt;Tolerances!$D$10,'Respondent data Original'!H979&lt;Tolerances!$C$10),"Agitator"))</f>
        <v>0</v>
      </c>
    </row>
    <row r="829" spans="1:96">
      <c r="A829">
        <v>1237</v>
      </c>
      <c r="B829" t="s">
        <v>70</v>
      </c>
      <c r="C829">
        <v>2</v>
      </c>
      <c r="D829">
        <v>1</v>
      </c>
      <c r="E829">
        <v>11</v>
      </c>
      <c r="F829">
        <v>2</v>
      </c>
      <c r="G829">
        <v>3</v>
      </c>
      <c r="H829">
        <v>9</v>
      </c>
      <c r="J829">
        <v>9</v>
      </c>
      <c r="L829">
        <v>9</v>
      </c>
      <c r="N829">
        <v>9</v>
      </c>
      <c r="P829">
        <v>5</v>
      </c>
      <c r="Q829">
        <v>1</v>
      </c>
      <c r="R829">
        <v>1</v>
      </c>
      <c r="S829">
        <v>2</v>
      </c>
      <c r="T829">
        <v>3</v>
      </c>
      <c r="U829">
        <v>4</v>
      </c>
      <c r="V829">
        <v>1</v>
      </c>
      <c r="W829">
        <v>1</v>
      </c>
      <c r="X829">
        <v>1</v>
      </c>
      <c r="Y829">
        <v>1</v>
      </c>
      <c r="Z829">
        <v>2</v>
      </c>
      <c r="AA829">
        <v>1</v>
      </c>
      <c r="AB829">
        <v>1</v>
      </c>
      <c r="AC829">
        <v>3</v>
      </c>
      <c r="AD829">
        <v>2</v>
      </c>
      <c r="AE829">
        <v>3</v>
      </c>
      <c r="AF829">
        <v>7</v>
      </c>
      <c r="AG829">
        <v>3</v>
      </c>
      <c r="AH829">
        <v>2</v>
      </c>
      <c r="AI829">
        <v>2</v>
      </c>
      <c r="AJ829">
        <v>3</v>
      </c>
      <c r="AK829">
        <v>3</v>
      </c>
      <c r="AL829">
        <v>2</v>
      </c>
      <c r="AM829">
        <v>3</v>
      </c>
      <c r="AN829">
        <v>2</v>
      </c>
      <c r="AO829">
        <v>3</v>
      </c>
      <c r="AP829">
        <v>3</v>
      </c>
      <c r="AQ829">
        <v>2</v>
      </c>
      <c r="AR829">
        <v>3</v>
      </c>
      <c r="AS829">
        <v>2</v>
      </c>
      <c r="AT829">
        <v>3</v>
      </c>
      <c r="AU829">
        <v>3</v>
      </c>
      <c r="AV829">
        <v>1</v>
      </c>
      <c r="AW829">
        <v>6</v>
      </c>
      <c r="AX829">
        <v>6</v>
      </c>
      <c r="AY829">
        <v>10</v>
      </c>
      <c r="AZ829">
        <v>10</v>
      </c>
      <c r="BA829">
        <v>6</v>
      </c>
      <c r="BB829">
        <v>9</v>
      </c>
      <c r="BC829">
        <v>8</v>
      </c>
      <c r="BD829">
        <v>6</v>
      </c>
      <c r="BE829">
        <v>9</v>
      </c>
      <c r="BF829">
        <v>5</v>
      </c>
      <c r="BG829">
        <v>5</v>
      </c>
      <c r="BH829">
        <v>4</v>
      </c>
      <c r="BI829">
        <v>4</v>
      </c>
      <c r="BJ829">
        <v>3</v>
      </c>
      <c r="BK829">
        <v>2</v>
      </c>
      <c r="BL829">
        <v>4</v>
      </c>
      <c r="BM829">
        <v>4</v>
      </c>
      <c r="BN829">
        <v>3</v>
      </c>
      <c r="BO829">
        <v>7</v>
      </c>
      <c r="BP829">
        <v>5</v>
      </c>
      <c r="BX829">
        <v>1</v>
      </c>
      <c r="BY829">
        <v>6</v>
      </c>
      <c r="BZ829">
        <v>3</v>
      </c>
      <c r="CA829">
        <v>2</v>
      </c>
      <c r="CF829">
        <v>14</v>
      </c>
      <c r="CH829">
        <f t="shared" si="84"/>
        <v>1</v>
      </c>
      <c r="CI829" s="1">
        <f t="shared" si="85"/>
        <v>3.8888888888888888</v>
      </c>
      <c r="CJ829">
        <f t="shared" si="86"/>
        <v>4</v>
      </c>
      <c r="CK829">
        <f t="shared" si="87"/>
        <v>2</v>
      </c>
      <c r="CL829" s="1">
        <f t="shared" si="88"/>
        <v>5.8888888888888893</v>
      </c>
      <c r="CM829" s="1">
        <f t="shared" si="89"/>
        <v>5.8888888888888893</v>
      </c>
      <c r="CO829" t="str">
        <f>IF(H829&gt;Tolerances!$C$5, "High Sat", "Low Sat")</f>
        <v>High Sat</v>
      </c>
      <c r="CP829" t="str">
        <f>IF(CM829&lt;Tolerances!$D$5, "High EL", "Low EL")</f>
        <v>High EL</v>
      </c>
      <c r="CQ829" t="str">
        <f t="shared" si="90"/>
        <v>Loyalist</v>
      </c>
      <c r="CR829" t="b">
        <f>IF(AND(CM829&lt;Tolerances!$D$9,'Respondent data Original'!H986&gt;Tolerances!$C$9),"Enthusiast",IF(AND(CM829&gt;Tolerances!$D$10,'Respondent data Original'!H986&lt;Tolerances!$C$10),"Agitator"))</f>
        <v>0</v>
      </c>
    </row>
    <row r="830" spans="1:96">
      <c r="A830">
        <v>1242</v>
      </c>
      <c r="B830" t="s">
        <v>70</v>
      </c>
      <c r="C830">
        <v>1</v>
      </c>
      <c r="D830">
        <v>2</v>
      </c>
      <c r="E830">
        <v>11</v>
      </c>
      <c r="F830">
        <v>2</v>
      </c>
      <c r="G830">
        <v>5</v>
      </c>
      <c r="H830">
        <v>7</v>
      </c>
      <c r="J830">
        <v>6</v>
      </c>
      <c r="L830">
        <v>8</v>
      </c>
      <c r="N830">
        <v>10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4</v>
      </c>
      <c r="V830">
        <v>2</v>
      </c>
      <c r="X830">
        <v>1</v>
      </c>
      <c r="Y830">
        <v>3</v>
      </c>
      <c r="AA830">
        <v>1</v>
      </c>
      <c r="AB830">
        <v>4</v>
      </c>
      <c r="AC830">
        <v>2</v>
      </c>
      <c r="AD830">
        <v>3</v>
      </c>
      <c r="AE830">
        <v>4</v>
      </c>
      <c r="AF830">
        <v>1</v>
      </c>
      <c r="AG830">
        <v>2</v>
      </c>
      <c r="AH830">
        <v>1</v>
      </c>
      <c r="AI830">
        <v>2</v>
      </c>
      <c r="AJ830">
        <v>1</v>
      </c>
      <c r="AK830">
        <v>2</v>
      </c>
      <c r="AL830">
        <v>3</v>
      </c>
      <c r="AO830">
        <v>2</v>
      </c>
      <c r="AQ830">
        <v>2</v>
      </c>
      <c r="AR830">
        <v>3</v>
      </c>
      <c r="AS830">
        <v>3</v>
      </c>
      <c r="AT830">
        <v>2</v>
      </c>
      <c r="AU830">
        <v>2</v>
      </c>
      <c r="AV830">
        <v>2</v>
      </c>
      <c r="AW830">
        <v>9</v>
      </c>
      <c r="AX830">
        <v>11</v>
      </c>
      <c r="AY830">
        <v>10</v>
      </c>
      <c r="AZ830">
        <v>11</v>
      </c>
      <c r="BA830">
        <v>7</v>
      </c>
      <c r="BB830">
        <v>6</v>
      </c>
      <c r="BC830">
        <v>4</v>
      </c>
      <c r="BD830">
        <v>11</v>
      </c>
      <c r="BE830">
        <v>2</v>
      </c>
      <c r="BF830">
        <v>6</v>
      </c>
      <c r="BG830">
        <v>5</v>
      </c>
      <c r="BH830">
        <v>6</v>
      </c>
      <c r="BI830">
        <v>12</v>
      </c>
      <c r="BJ830">
        <v>12</v>
      </c>
      <c r="BK830">
        <v>2</v>
      </c>
      <c r="BL830">
        <v>3</v>
      </c>
      <c r="BM830">
        <v>1</v>
      </c>
      <c r="BO830">
        <v>2</v>
      </c>
      <c r="BX830">
        <v>2</v>
      </c>
      <c r="CF830">
        <v>12</v>
      </c>
      <c r="CH830">
        <f t="shared" si="84"/>
        <v>2</v>
      </c>
      <c r="CI830" s="1">
        <f t="shared" si="85"/>
        <v>3.9444444444444446</v>
      </c>
      <c r="CJ830">
        <f t="shared" si="86"/>
        <v>3</v>
      </c>
      <c r="CK830">
        <f t="shared" si="87"/>
        <v>3</v>
      </c>
      <c r="CL830" s="1">
        <f t="shared" si="88"/>
        <v>6.9444444444444446</v>
      </c>
      <c r="CM830" s="1">
        <f t="shared" si="89"/>
        <v>13.888888888888889</v>
      </c>
      <c r="CO830" t="str">
        <f>IF(H830&gt;Tolerances!$C$5, "High Sat", "Low Sat")</f>
        <v>Low Sat</v>
      </c>
      <c r="CP830" t="str">
        <f>IF(CM830&lt;Tolerances!$D$5, "High EL", "Low EL")</f>
        <v>Low EL</v>
      </c>
      <c r="CQ830" t="str">
        <f t="shared" si="90"/>
        <v>Defector</v>
      </c>
      <c r="CR830" t="b">
        <f>IF(AND(CM830&lt;Tolerances!$D$9,'Respondent data Original'!H989&gt;Tolerances!$C$9),"Enthusiast",IF(AND(CM830&gt;Tolerances!$D$10,'Respondent data Original'!H989&lt;Tolerances!$C$10),"Agitator"))</f>
        <v>0</v>
      </c>
    </row>
    <row r="831" spans="1:96">
      <c r="A831">
        <v>1244</v>
      </c>
      <c r="B831" t="s">
        <v>70</v>
      </c>
      <c r="C831">
        <v>4</v>
      </c>
      <c r="D831">
        <v>1</v>
      </c>
      <c r="E831">
        <v>11</v>
      </c>
      <c r="F831">
        <v>2</v>
      </c>
      <c r="G831">
        <v>5</v>
      </c>
      <c r="H831">
        <v>9</v>
      </c>
      <c r="J831">
        <v>9</v>
      </c>
      <c r="L831">
        <v>9</v>
      </c>
      <c r="N831">
        <v>8</v>
      </c>
      <c r="P831">
        <v>3</v>
      </c>
      <c r="Q831">
        <v>2</v>
      </c>
      <c r="R831">
        <v>1</v>
      </c>
      <c r="S831">
        <v>1</v>
      </c>
      <c r="T831">
        <v>4</v>
      </c>
      <c r="U831">
        <v>1</v>
      </c>
      <c r="V831">
        <v>1</v>
      </c>
      <c r="W831">
        <v>1</v>
      </c>
      <c r="X831">
        <v>2</v>
      </c>
      <c r="Y831">
        <v>1</v>
      </c>
      <c r="Z831">
        <v>4</v>
      </c>
      <c r="AA831">
        <v>1</v>
      </c>
      <c r="AB831">
        <v>1</v>
      </c>
      <c r="AC831">
        <v>4</v>
      </c>
      <c r="AD831">
        <v>4</v>
      </c>
      <c r="AE831">
        <v>3</v>
      </c>
      <c r="AF831">
        <v>1</v>
      </c>
      <c r="AG831">
        <v>2</v>
      </c>
      <c r="AI831">
        <v>2</v>
      </c>
      <c r="AJ831">
        <v>2</v>
      </c>
      <c r="AK831">
        <v>2</v>
      </c>
      <c r="AL831">
        <v>2</v>
      </c>
      <c r="AM831">
        <v>5</v>
      </c>
      <c r="AN831">
        <v>2</v>
      </c>
      <c r="AO831">
        <v>2</v>
      </c>
      <c r="AQ831">
        <v>2</v>
      </c>
      <c r="AR831">
        <v>3</v>
      </c>
      <c r="AS831">
        <v>2</v>
      </c>
      <c r="AT831">
        <v>4</v>
      </c>
      <c r="AU831">
        <v>2</v>
      </c>
      <c r="AV831">
        <v>1</v>
      </c>
      <c r="AW831">
        <v>6</v>
      </c>
      <c r="AX831">
        <v>10</v>
      </c>
      <c r="AY831">
        <v>6</v>
      </c>
      <c r="AZ831">
        <v>6</v>
      </c>
      <c r="BA831">
        <v>6</v>
      </c>
      <c r="BB831">
        <v>6</v>
      </c>
      <c r="BC831">
        <v>6</v>
      </c>
      <c r="BD831">
        <v>11</v>
      </c>
      <c r="BE831">
        <v>6</v>
      </c>
      <c r="BF831">
        <v>12</v>
      </c>
      <c r="BG831">
        <v>12</v>
      </c>
      <c r="BH831">
        <v>12</v>
      </c>
      <c r="BI831">
        <v>12</v>
      </c>
      <c r="BJ831">
        <v>12</v>
      </c>
      <c r="BK831">
        <v>1</v>
      </c>
      <c r="BL831">
        <v>4</v>
      </c>
      <c r="BM831">
        <v>3</v>
      </c>
      <c r="BN831">
        <v>1</v>
      </c>
      <c r="BO831">
        <v>2</v>
      </c>
      <c r="BP831">
        <v>7</v>
      </c>
      <c r="BQ831">
        <v>3</v>
      </c>
      <c r="BR831">
        <v>8</v>
      </c>
      <c r="BS831">
        <v>5</v>
      </c>
      <c r="BT831">
        <v>4</v>
      </c>
      <c r="BX831">
        <v>2</v>
      </c>
      <c r="CF831">
        <v>17</v>
      </c>
      <c r="CH831">
        <f t="shared" si="84"/>
        <v>2</v>
      </c>
      <c r="CI831" s="1">
        <f t="shared" si="85"/>
        <v>3.5</v>
      </c>
      <c r="CJ831">
        <f t="shared" si="86"/>
        <v>4</v>
      </c>
      <c r="CK831">
        <f t="shared" si="87"/>
        <v>2</v>
      </c>
      <c r="CL831" s="1">
        <f t="shared" si="88"/>
        <v>5.5</v>
      </c>
      <c r="CM831" s="1">
        <f t="shared" si="89"/>
        <v>11</v>
      </c>
      <c r="CO831" t="str">
        <f>IF(H831&gt;Tolerances!$C$15, "High Sat", "Low Sat")</f>
        <v>High Sat</v>
      </c>
      <c r="CP831" t="str">
        <f>IF(CM831&lt;Tolerances!$D$15, "High EL", "Low EL")</f>
        <v>Low EL</v>
      </c>
      <c r="CQ831" t="str">
        <f t="shared" si="90"/>
        <v>Mercenary</v>
      </c>
      <c r="CR831" t="b">
        <f>IF(AND(CM831&lt;Tolerances!$D$19,'Respondent data Original'!H991&gt;Tolerances!$C$19),"Enthusiast",IF(AND(CM831&gt;Tolerances!$D$20,'Respondent data Original'!H991&lt;Tolerances!$C$20),"Agitator"))</f>
        <v>0</v>
      </c>
    </row>
    <row r="832" spans="1:96">
      <c r="A832">
        <v>1255</v>
      </c>
      <c r="B832" t="s">
        <v>70</v>
      </c>
      <c r="C832">
        <v>4</v>
      </c>
      <c r="D832">
        <v>1</v>
      </c>
      <c r="E832">
        <v>11</v>
      </c>
      <c r="F832">
        <v>2</v>
      </c>
      <c r="G832">
        <v>5</v>
      </c>
      <c r="H832">
        <v>9</v>
      </c>
      <c r="J832">
        <v>11</v>
      </c>
      <c r="L832">
        <v>11</v>
      </c>
      <c r="N832">
        <v>10</v>
      </c>
      <c r="P832">
        <v>6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AA832">
        <v>1</v>
      </c>
      <c r="AB832">
        <v>1</v>
      </c>
      <c r="AC832">
        <v>1</v>
      </c>
      <c r="AD832">
        <v>1</v>
      </c>
      <c r="AE832">
        <v>2</v>
      </c>
      <c r="AF832">
        <v>1</v>
      </c>
      <c r="AG832">
        <v>2</v>
      </c>
      <c r="AH832">
        <v>1</v>
      </c>
      <c r="AI832">
        <v>2</v>
      </c>
      <c r="AJ832">
        <v>1</v>
      </c>
      <c r="AK832">
        <v>2</v>
      </c>
      <c r="AL832">
        <v>2</v>
      </c>
      <c r="AM832">
        <v>1</v>
      </c>
      <c r="AN832">
        <v>2</v>
      </c>
      <c r="AO832">
        <v>2</v>
      </c>
      <c r="AP832">
        <v>3</v>
      </c>
      <c r="AQ832">
        <v>1</v>
      </c>
      <c r="AR832">
        <v>2</v>
      </c>
      <c r="AS832">
        <v>1</v>
      </c>
      <c r="AU832">
        <v>1</v>
      </c>
      <c r="AV832">
        <v>1</v>
      </c>
      <c r="AW832">
        <v>6</v>
      </c>
      <c r="AX832">
        <v>11</v>
      </c>
      <c r="AY832">
        <v>9</v>
      </c>
      <c r="AZ832">
        <v>9</v>
      </c>
      <c r="BA832">
        <v>9</v>
      </c>
      <c r="BB832">
        <v>2</v>
      </c>
      <c r="BC832">
        <v>3</v>
      </c>
      <c r="BD832">
        <v>11</v>
      </c>
      <c r="BE832">
        <v>1</v>
      </c>
      <c r="BF832">
        <v>12</v>
      </c>
      <c r="BG832">
        <v>12</v>
      </c>
      <c r="BH832">
        <v>12</v>
      </c>
      <c r="BI832">
        <v>12</v>
      </c>
      <c r="BJ832">
        <v>12</v>
      </c>
      <c r="BK832">
        <v>1</v>
      </c>
      <c r="BL832">
        <v>4</v>
      </c>
      <c r="BM832">
        <v>4</v>
      </c>
      <c r="BN832">
        <v>3</v>
      </c>
      <c r="BO832">
        <v>10</v>
      </c>
      <c r="BX832">
        <v>1</v>
      </c>
      <c r="BY832">
        <v>6</v>
      </c>
      <c r="CF832">
        <v>21</v>
      </c>
      <c r="CH832">
        <f t="shared" si="84"/>
        <v>1</v>
      </c>
      <c r="CI832" s="1">
        <f t="shared" si="85"/>
        <v>3.3888888888888888</v>
      </c>
      <c r="CJ832">
        <f t="shared" si="86"/>
        <v>4</v>
      </c>
      <c r="CK832">
        <f t="shared" si="87"/>
        <v>2</v>
      </c>
      <c r="CL832" s="1">
        <f t="shared" si="88"/>
        <v>5.3888888888888893</v>
      </c>
      <c r="CM832" s="1">
        <f t="shared" si="89"/>
        <v>5.3888888888888893</v>
      </c>
      <c r="CO832" t="str">
        <f>IF(H832&gt;Tolerances!$C$5, "High Sat", "Low Sat")</f>
        <v>High Sat</v>
      </c>
      <c r="CP832" t="str">
        <f>IF(CM832&lt;Tolerances!$D$5, "High EL", "Low EL")</f>
        <v>High EL</v>
      </c>
      <c r="CQ832" t="str">
        <f t="shared" si="90"/>
        <v>Loyalist</v>
      </c>
      <c r="CR832" t="b">
        <f>IF(AND(CM832&lt;Tolerances!$D$9,'Respondent data Original'!H995&gt;Tolerances!$C$9),"Enthusiast",IF(AND(CM832&gt;Tolerances!$D$10,'Respondent data Original'!H995&lt;Tolerances!$C$10),"Agitator"))</f>
        <v>0</v>
      </c>
    </row>
    <row r="833" spans="1:96">
      <c r="A833">
        <v>1262</v>
      </c>
      <c r="B833" t="s">
        <v>70</v>
      </c>
      <c r="C833">
        <v>3</v>
      </c>
      <c r="D833">
        <v>2</v>
      </c>
      <c r="E833">
        <v>11</v>
      </c>
      <c r="F833">
        <v>2</v>
      </c>
      <c r="G833">
        <v>5</v>
      </c>
      <c r="H833">
        <v>11</v>
      </c>
      <c r="J833">
        <v>11</v>
      </c>
      <c r="L833">
        <v>11</v>
      </c>
      <c r="N833">
        <v>11</v>
      </c>
      <c r="P833">
        <v>4</v>
      </c>
      <c r="Q833">
        <v>1</v>
      </c>
      <c r="R833">
        <v>1</v>
      </c>
      <c r="S833">
        <v>1</v>
      </c>
      <c r="T833">
        <v>2</v>
      </c>
      <c r="U833">
        <v>1</v>
      </c>
      <c r="V833">
        <v>1</v>
      </c>
      <c r="W833">
        <v>3</v>
      </c>
      <c r="X833">
        <v>1</v>
      </c>
      <c r="Y833">
        <v>1</v>
      </c>
      <c r="Z833">
        <v>4</v>
      </c>
      <c r="AA833">
        <v>1</v>
      </c>
      <c r="AB833">
        <v>2</v>
      </c>
      <c r="AC833">
        <v>3</v>
      </c>
      <c r="AD833">
        <v>3</v>
      </c>
      <c r="AE833">
        <v>2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  <c r="AM833">
        <v>3</v>
      </c>
      <c r="AN833">
        <v>1</v>
      </c>
      <c r="AO833">
        <v>1</v>
      </c>
      <c r="AP833">
        <v>2</v>
      </c>
      <c r="AQ833">
        <v>1</v>
      </c>
      <c r="AR833">
        <v>1</v>
      </c>
      <c r="AS833">
        <v>1</v>
      </c>
      <c r="AU833">
        <v>1</v>
      </c>
      <c r="AV833">
        <v>1</v>
      </c>
      <c r="AW833">
        <v>8</v>
      </c>
      <c r="AX833">
        <v>6</v>
      </c>
      <c r="AY833">
        <v>10</v>
      </c>
      <c r="AZ833">
        <v>6</v>
      </c>
      <c r="BA833">
        <v>6</v>
      </c>
      <c r="BB833">
        <v>6</v>
      </c>
      <c r="BC833">
        <v>3</v>
      </c>
      <c r="BD833">
        <v>6</v>
      </c>
      <c r="BE833">
        <v>1</v>
      </c>
      <c r="BF833">
        <v>12</v>
      </c>
      <c r="BG833">
        <v>12</v>
      </c>
      <c r="BH833">
        <v>1</v>
      </c>
      <c r="BI833">
        <v>1</v>
      </c>
      <c r="BJ833">
        <v>1</v>
      </c>
      <c r="BK833">
        <v>2</v>
      </c>
      <c r="BL833">
        <v>5</v>
      </c>
      <c r="BM833">
        <v>3</v>
      </c>
      <c r="BN833">
        <v>3</v>
      </c>
      <c r="BO833">
        <v>1</v>
      </c>
      <c r="BP833">
        <v>3</v>
      </c>
      <c r="BQ833">
        <v>4</v>
      </c>
      <c r="BX833">
        <v>1</v>
      </c>
      <c r="BY833">
        <v>1</v>
      </c>
      <c r="BZ833">
        <v>3</v>
      </c>
      <c r="CA833">
        <v>6</v>
      </c>
      <c r="CF833">
        <v>17</v>
      </c>
      <c r="CH833">
        <f t="shared" si="84"/>
        <v>1</v>
      </c>
      <c r="CI833" s="1">
        <f t="shared" si="85"/>
        <v>2.8888888888888888</v>
      </c>
      <c r="CJ833">
        <f t="shared" si="86"/>
        <v>5</v>
      </c>
      <c r="CK833">
        <f t="shared" si="87"/>
        <v>1</v>
      </c>
      <c r="CL833" s="1">
        <f t="shared" si="88"/>
        <v>3.8888888888888888</v>
      </c>
      <c r="CM833" s="1">
        <f t="shared" si="89"/>
        <v>3.8888888888888888</v>
      </c>
      <c r="CO833" t="str">
        <f>IF(H833&gt;Tolerances!$C$5, "High Sat", "Low Sat")</f>
        <v>High Sat</v>
      </c>
      <c r="CP833" t="str">
        <f>IF(CM833&lt;Tolerances!$D$5, "High EL", "Low EL")</f>
        <v>High EL</v>
      </c>
      <c r="CQ833" t="str">
        <f t="shared" si="90"/>
        <v>Loyalist</v>
      </c>
      <c r="CR833" t="str">
        <f>IF(AND(CM833&lt;Tolerances!$D$9,'Respondent data Original'!H997&gt;Tolerances!$C$9),"Enthusiast",IF(AND(CM833&gt;Tolerances!$D$10,'Respondent data Original'!H997&lt;Tolerances!$C$10),"Agitator"))</f>
        <v>Enthusiast</v>
      </c>
    </row>
    <row r="834" spans="1:96">
      <c r="A834">
        <v>1267</v>
      </c>
      <c r="B834" t="s">
        <v>70</v>
      </c>
      <c r="C834">
        <v>4</v>
      </c>
      <c r="D834">
        <v>2</v>
      </c>
      <c r="E834">
        <v>11</v>
      </c>
      <c r="F834">
        <v>2</v>
      </c>
      <c r="G834">
        <v>5</v>
      </c>
      <c r="H834">
        <v>9</v>
      </c>
      <c r="J834">
        <v>10</v>
      </c>
      <c r="L834">
        <v>10</v>
      </c>
      <c r="N834">
        <v>9</v>
      </c>
      <c r="P834">
        <v>3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2</v>
      </c>
      <c r="W834">
        <v>4</v>
      </c>
      <c r="X834">
        <v>1</v>
      </c>
      <c r="Y834">
        <v>1</v>
      </c>
      <c r="AA834">
        <v>1</v>
      </c>
      <c r="AB834">
        <v>3</v>
      </c>
      <c r="AC834">
        <v>2</v>
      </c>
      <c r="AD834">
        <v>3</v>
      </c>
      <c r="AE834">
        <v>1</v>
      </c>
      <c r="AF834">
        <v>3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2</v>
      </c>
      <c r="AM834">
        <v>3</v>
      </c>
      <c r="AN834">
        <v>2</v>
      </c>
      <c r="AO834">
        <v>1</v>
      </c>
      <c r="AP834">
        <v>2</v>
      </c>
      <c r="AQ834">
        <v>2</v>
      </c>
      <c r="AR834">
        <v>2</v>
      </c>
      <c r="AS834">
        <v>2</v>
      </c>
      <c r="AT834">
        <v>3</v>
      </c>
      <c r="AU834">
        <v>1</v>
      </c>
      <c r="AV834">
        <v>2</v>
      </c>
      <c r="AW834">
        <v>6</v>
      </c>
      <c r="AX834">
        <v>8</v>
      </c>
      <c r="AY834">
        <v>8</v>
      </c>
      <c r="AZ834">
        <v>8</v>
      </c>
      <c r="BA834">
        <v>10</v>
      </c>
      <c r="BB834">
        <v>6</v>
      </c>
      <c r="BC834">
        <v>9</v>
      </c>
      <c r="BD834">
        <v>11</v>
      </c>
      <c r="BE834">
        <v>3</v>
      </c>
      <c r="BF834">
        <v>4</v>
      </c>
      <c r="BG834">
        <v>6</v>
      </c>
      <c r="BH834">
        <v>12</v>
      </c>
      <c r="BI834">
        <v>12</v>
      </c>
      <c r="BJ834">
        <v>1</v>
      </c>
      <c r="BK834">
        <v>3</v>
      </c>
      <c r="BL834">
        <v>3</v>
      </c>
      <c r="BM834">
        <v>2</v>
      </c>
      <c r="BN834">
        <v>1</v>
      </c>
      <c r="BO834">
        <v>7</v>
      </c>
      <c r="BP834">
        <v>6</v>
      </c>
      <c r="BQ834">
        <v>3</v>
      </c>
      <c r="BR834">
        <v>4</v>
      </c>
      <c r="BX834">
        <v>2</v>
      </c>
      <c r="CF834">
        <v>17</v>
      </c>
      <c r="CH834">
        <f t="shared" ref="CH834:CH897" si="91">BX834</f>
        <v>2</v>
      </c>
      <c r="CI834" s="1">
        <f t="shared" ref="CI834:CI897" si="92">AVERAGE(AW834:BE834)/2</f>
        <v>3.8333333333333335</v>
      </c>
      <c r="CJ834">
        <f t="shared" ref="CJ834:CJ897" si="93">BL834</f>
        <v>3</v>
      </c>
      <c r="CK834">
        <f t="shared" ref="CK834:CK897" si="94">IF(AND(CJ834=5),1,IF(AND(CJ834=4),2,IF(AND(CJ834=3),3,IF(AND(CJ834=2),4,IF(AND(CJ834=1),5,IF(AND(CJ834=0),5))))))</f>
        <v>3</v>
      </c>
      <c r="CL834" s="1">
        <f t="shared" ref="CL834:CL897" si="95">CI834+CK834</f>
        <v>6.8333333333333339</v>
      </c>
      <c r="CM834" s="1">
        <f t="shared" ref="CM834:CM897" si="96">CH834*CL834</f>
        <v>13.666666666666668</v>
      </c>
      <c r="CO834" t="str">
        <f>IF(H834&gt;Tolerances!$C$5, "High Sat", "Low Sat")</f>
        <v>High Sat</v>
      </c>
      <c r="CP834" t="str">
        <f>IF(CM834&lt;Tolerances!$D$5, "High EL", "Low EL")</f>
        <v>Low EL</v>
      </c>
      <c r="CQ834" t="str">
        <f t="shared" ref="CQ834:CQ897" si="97">IF(AND(CP834="High EL", CO834="High Sat"),"Loyalist", IF(AND(CP834="High EL", CO834="Low Sat"),"Hostage", IF(AND(CP834="Low EL", CO834="Low Sat"),"Defector",IF(AND(CP834="Low EL", CO834="High Sat"),"Mercenary"))))</f>
        <v>Mercenary</v>
      </c>
      <c r="CR834" t="b">
        <f>IF(AND(CM834&lt;Tolerances!$D$9,'Respondent data Original'!H1001&gt;Tolerances!$C$9),"Enthusiast",IF(AND(CM834&gt;Tolerances!$D$10,'Respondent data Original'!H1001&lt;Tolerances!$C$10),"Agitator"))</f>
        <v>0</v>
      </c>
    </row>
    <row r="835" spans="1:96">
      <c r="A835">
        <v>6</v>
      </c>
      <c r="B835" t="s">
        <v>70</v>
      </c>
      <c r="C835">
        <v>2</v>
      </c>
      <c r="D835">
        <v>2</v>
      </c>
      <c r="E835">
        <v>10</v>
      </c>
      <c r="F835">
        <v>2</v>
      </c>
      <c r="G835">
        <v>1</v>
      </c>
      <c r="H835">
        <v>11</v>
      </c>
      <c r="J835">
        <v>11</v>
      </c>
      <c r="L835">
        <v>11</v>
      </c>
      <c r="N835">
        <v>11</v>
      </c>
      <c r="P835">
        <v>6</v>
      </c>
      <c r="Q835">
        <v>3</v>
      </c>
      <c r="R835">
        <v>3</v>
      </c>
      <c r="S835">
        <v>3</v>
      </c>
      <c r="V835">
        <v>3</v>
      </c>
      <c r="X835">
        <v>3</v>
      </c>
      <c r="AA835">
        <v>3</v>
      </c>
      <c r="AB835">
        <v>3</v>
      </c>
      <c r="AE835">
        <v>3</v>
      </c>
      <c r="AF835">
        <v>1</v>
      </c>
      <c r="AG835">
        <v>1</v>
      </c>
      <c r="AH835">
        <v>2</v>
      </c>
      <c r="AI835">
        <v>2</v>
      </c>
      <c r="AK835">
        <v>2</v>
      </c>
      <c r="AL835">
        <v>1</v>
      </c>
      <c r="AM835">
        <v>2</v>
      </c>
      <c r="AN835">
        <v>2</v>
      </c>
      <c r="AO835">
        <v>2</v>
      </c>
      <c r="AQ835">
        <v>2</v>
      </c>
      <c r="AR835">
        <v>1</v>
      </c>
      <c r="AU835">
        <v>2</v>
      </c>
      <c r="AV835">
        <v>1</v>
      </c>
      <c r="AW835">
        <v>6</v>
      </c>
      <c r="AX835">
        <v>6</v>
      </c>
      <c r="AY835">
        <v>6</v>
      </c>
      <c r="AZ835">
        <v>6</v>
      </c>
      <c r="BA835">
        <v>6</v>
      </c>
      <c r="BB835">
        <v>6</v>
      </c>
      <c r="BC835">
        <v>6</v>
      </c>
      <c r="BD835">
        <v>6</v>
      </c>
      <c r="BE835">
        <v>6</v>
      </c>
      <c r="BF835">
        <v>12</v>
      </c>
      <c r="BG835">
        <v>12</v>
      </c>
      <c r="BH835">
        <v>12</v>
      </c>
      <c r="BI835">
        <v>12</v>
      </c>
      <c r="BJ835">
        <v>12</v>
      </c>
      <c r="BK835">
        <v>1</v>
      </c>
      <c r="BL835">
        <v>2</v>
      </c>
      <c r="BM835">
        <v>2</v>
      </c>
      <c r="BN835">
        <v>2</v>
      </c>
      <c r="BO835">
        <v>10</v>
      </c>
      <c r="BX835">
        <v>2</v>
      </c>
      <c r="CF835">
        <v>17</v>
      </c>
      <c r="CH835">
        <f t="shared" si="91"/>
        <v>2</v>
      </c>
      <c r="CI835" s="1">
        <f t="shared" si="92"/>
        <v>3</v>
      </c>
      <c r="CJ835">
        <f t="shared" si="93"/>
        <v>2</v>
      </c>
      <c r="CK835">
        <f t="shared" si="94"/>
        <v>4</v>
      </c>
      <c r="CL835" s="1">
        <f t="shared" si="95"/>
        <v>7</v>
      </c>
      <c r="CM835" s="1">
        <f t="shared" si="96"/>
        <v>14</v>
      </c>
      <c r="CO835" t="str">
        <f>IF(H835&gt;Tolerances!$C$5, "High Sat", "Low Sat")</f>
        <v>High Sat</v>
      </c>
      <c r="CP835" t="str">
        <f>IF(CM835&lt;Tolerances!$D$5, "High EL", "Low EL")</f>
        <v>Low EL</v>
      </c>
      <c r="CQ835" t="str">
        <f t="shared" si="97"/>
        <v>Mercenary</v>
      </c>
      <c r="CR835" t="b">
        <f>IF(AND(CM835&lt;Tolerances!$D$9,'Respondent data Original'!H2&gt;Tolerances!$C$9),"Enthusiast",IF(AND(CM835&gt;Tolerances!$D$10,'Respondent data Original'!H2&lt;Tolerances!$C$10),"Agitator"))</f>
        <v>0</v>
      </c>
    </row>
    <row r="836" spans="1:96">
      <c r="A836">
        <v>16</v>
      </c>
      <c r="B836" t="s">
        <v>70</v>
      </c>
      <c r="C836">
        <v>5</v>
      </c>
      <c r="D836">
        <v>1</v>
      </c>
      <c r="E836">
        <v>10</v>
      </c>
      <c r="F836">
        <v>1</v>
      </c>
      <c r="G836">
        <v>3</v>
      </c>
      <c r="H836">
        <v>9</v>
      </c>
      <c r="J836">
        <v>9</v>
      </c>
      <c r="L836">
        <v>9</v>
      </c>
      <c r="N836">
        <v>9</v>
      </c>
      <c r="P836">
        <v>4</v>
      </c>
      <c r="Q836">
        <v>2</v>
      </c>
      <c r="R836">
        <v>4</v>
      </c>
      <c r="S836">
        <v>3</v>
      </c>
      <c r="T836">
        <v>2</v>
      </c>
      <c r="U836">
        <v>3</v>
      </c>
      <c r="V836">
        <v>2</v>
      </c>
      <c r="W836">
        <v>4</v>
      </c>
      <c r="X836">
        <v>2</v>
      </c>
      <c r="Y836">
        <v>2</v>
      </c>
      <c r="Z836">
        <v>3</v>
      </c>
      <c r="AA836">
        <v>2</v>
      </c>
      <c r="AB836">
        <v>2</v>
      </c>
      <c r="AC836">
        <v>2</v>
      </c>
      <c r="AD836">
        <v>3</v>
      </c>
      <c r="AE836">
        <v>2</v>
      </c>
      <c r="AF836">
        <v>8</v>
      </c>
      <c r="AG836">
        <v>3</v>
      </c>
      <c r="AH836">
        <v>4</v>
      </c>
      <c r="AI836">
        <v>3</v>
      </c>
      <c r="AJ836">
        <v>3</v>
      </c>
      <c r="AK836">
        <v>3</v>
      </c>
      <c r="AL836">
        <v>2</v>
      </c>
      <c r="AM836">
        <v>4</v>
      </c>
      <c r="AN836">
        <v>3</v>
      </c>
      <c r="AO836">
        <v>2</v>
      </c>
      <c r="AP836">
        <v>3</v>
      </c>
      <c r="AQ836">
        <v>2</v>
      </c>
      <c r="AR836">
        <v>3</v>
      </c>
      <c r="AS836">
        <v>3</v>
      </c>
      <c r="AT836">
        <v>3</v>
      </c>
      <c r="AU836">
        <v>3</v>
      </c>
      <c r="AV836">
        <v>1</v>
      </c>
      <c r="AW836">
        <v>6</v>
      </c>
      <c r="AX836">
        <v>6</v>
      </c>
      <c r="AY836">
        <v>7</v>
      </c>
      <c r="AZ836">
        <v>6</v>
      </c>
      <c r="BA836">
        <v>8</v>
      </c>
      <c r="BB836">
        <v>6</v>
      </c>
      <c r="BC836">
        <v>7</v>
      </c>
      <c r="BD836">
        <v>9</v>
      </c>
      <c r="BE836">
        <v>1</v>
      </c>
      <c r="BF836">
        <v>12</v>
      </c>
      <c r="BG836">
        <v>2</v>
      </c>
      <c r="BH836">
        <v>12</v>
      </c>
      <c r="BI836">
        <v>12</v>
      </c>
      <c r="BJ836">
        <v>12</v>
      </c>
      <c r="BK836">
        <v>1</v>
      </c>
      <c r="BL836">
        <v>4</v>
      </c>
      <c r="BM836">
        <v>3</v>
      </c>
      <c r="BN836">
        <v>3</v>
      </c>
      <c r="BO836">
        <v>2</v>
      </c>
      <c r="BP836">
        <v>6</v>
      </c>
      <c r="BX836">
        <v>1</v>
      </c>
      <c r="BY836">
        <v>2</v>
      </c>
      <c r="BZ836">
        <v>6</v>
      </c>
      <c r="CF836">
        <v>14</v>
      </c>
      <c r="CH836">
        <f t="shared" si="91"/>
        <v>1</v>
      </c>
      <c r="CI836" s="1">
        <f t="shared" si="92"/>
        <v>3.1111111111111112</v>
      </c>
      <c r="CJ836">
        <f t="shared" si="93"/>
        <v>4</v>
      </c>
      <c r="CK836">
        <f t="shared" si="94"/>
        <v>2</v>
      </c>
      <c r="CL836" s="1">
        <f t="shared" si="95"/>
        <v>5.1111111111111107</v>
      </c>
      <c r="CM836" s="1">
        <f t="shared" si="96"/>
        <v>5.1111111111111107</v>
      </c>
      <c r="CO836" t="str">
        <f>IF(H836&gt;Tolerances!$C$5, "High Sat", "Low Sat")</f>
        <v>High Sat</v>
      </c>
      <c r="CP836" t="str">
        <f>IF(CM836&lt;Tolerances!$D$5, "High EL", "Low EL")</f>
        <v>High EL</v>
      </c>
      <c r="CQ836" t="str">
        <f t="shared" si="97"/>
        <v>Loyalist</v>
      </c>
      <c r="CR836" t="b">
        <f>IF(AND(CM836&lt;Tolerances!$D$9,'Respondent data Original'!H11&gt;Tolerances!$C$9),"Enthusiast",IF(AND(CM836&gt;Tolerances!$D$10,'Respondent data Original'!H11&lt;Tolerances!$C$10),"Agitator"))</f>
        <v>0</v>
      </c>
    </row>
    <row r="837" spans="1:96">
      <c r="A837">
        <v>20</v>
      </c>
      <c r="B837" t="s">
        <v>70</v>
      </c>
      <c r="C837">
        <v>4</v>
      </c>
      <c r="D837">
        <v>2</v>
      </c>
      <c r="E837">
        <v>10</v>
      </c>
      <c r="F837">
        <v>1</v>
      </c>
      <c r="G837">
        <v>4</v>
      </c>
      <c r="I837">
        <v>1</v>
      </c>
      <c r="J837">
        <v>6</v>
      </c>
      <c r="L837">
        <v>8</v>
      </c>
      <c r="N837">
        <v>6</v>
      </c>
      <c r="P837">
        <v>4</v>
      </c>
      <c r="Q837">
        <v>1</v>
      </c>
      <c r="R837">
        <v>2</v>
      </c>
      <c r="S837">
        <v>2</v>
      </c>
      <c r="T837">
        <v>1</v>
      </c>
      <c r="U837">
        <v>2</v>
      </c>
      <c r="V837">
        <v>1</v>
      </c>
      <c r="W837">
        <v>1</v>
      </c>
      <c r="X837">
        <v>1</v>
      </c>
      <c r="Y837">
        <v>2</v>
      </c>
      <c r="Z837">
        <v>2</v>
      </c>
      <c r="AA837">
        <v>1</v>
      </c>
      <c r="AB837">
        <v>2</v>
      </c>
      <c r="AC837">
        <v>2</v>
      </c>
      <c r="AD837">
        <v>2</v>
      </c>
      <c r="AE837">
        <v>2</v>
      </c>
      <c r="AF837">
        <v>6</v>
      </c>
      <c r="AG837">
        <v>3</v>
      </c>
      <c r="AH837">
        <v>3</v>
      </c>
      <c r="AI837">
        <v>3</v>
      </c>
      <c r="AJ837">
        <v>3</v>
      </c>
      <c r="AK837">
        <v>3</v>
      </c>
      <c r="AL837">
        <v>3</v>
      </c>
      <c r="AM837">
        <v>3</v>
      </c>
      <c r="AN837">
        <v>3</v>
      </c>
      <c r="AO837">
        <v>3</v>
      </c>
      <c r="AP837">
        <v>3</v>
      </c>
      <c r="AQ837">
        <v>3</v>
      </c>
      <c r="AR837">
        <v>3</v>
      </c>
      <c r="AS837">
        <v>3</v>
      </c>
      <c r="AT837">
        <v>3</v>
      </c>
      <c r="AU837">
        <v>3</v>
      </c>
      <c r="AV837">
        <v>1</v>
      </c>
      <c r="AW837">
        <v>6</v>
      </c>
      <c r="AX837">
        <v>11</v>
      </c>
      <c r="AY837">
        <v>11</v>
      </c>
      <c r="AZ837">
        <v>11</v>
      </c>
      <c r="BA837">
        <v>11</v>
      </c>
      <c r="BB837">
        <v>6</v>
      </c>
      <c r="BC837">
        <v>6</v>
      </c>
      <c r="BD837">
        <v>11</v>
      </c>
      <c r="BE837">
        <v>11</v>
      </c>
      <c r="BF837">
        <v>12</v>
      </c>
      <c r="BG837">
        <v>12</v>
      </c>
      <c r="BH837">
        <v>12</v>
      </c>
      <c r="BI837">
        <v>12</v>
      </c>
      <c r="BJ837">
        <v>12</v>
      </c>
      <c r="BK837">
        <v>1</v>
      </c>
      <c r="BL837">
        <v>5</v>
      </c>
      <c r="BM837">
        <v>1</v>
      </c>
      <c r="BN837">
        <v>1</v>
      </c>
      <c r="BO837">
        <v>2</v>
      </c>
      <c r="BX837">
        <v>3</v>
      </c>
      <c r="CF837">
        <v>14</v>
      </c>
      <c r="CH837">
        <f t="shared" si="91"/>
        <v>3</v>
      </c>
      <c r="CI837" s="1">
        <f t="shared" si="92"/>
        <v>4.666666666666667</v>
      </c>
      <c r="CJ837">
        <f t="shared" si="93"/>
        <v>5</v>
      </c>
      <c r="CK837">
        <f t="shared" si="94"/>
        <v>1</v>
      </c>
      <c r="CL837" s="1">
        <f t="shared" si="95"/>
        <v>5.666666666666667</v>
      </c>
      <c r="CM837" s="1">
        <f t="shared" si="96"/>
        <v>17</v>
      </c>
      <c r="CO837" t="str">
        <f>IF(H837&gt;Tolerances!$C$5, "High Sat", "Low Sat")</f>
        <v>Low Sat</v>
      </c>
      <c r="CP837" t="str">
        <f>IF(CM837&lt;Tolerances!$D$5, "High EL", "Low EL")</f>
        <v>Low EL</v>
      </c>
      <c r="CQ837" t="str">
        <f t="shared" si="97"/>
        <v>Defector</v>
      </c>
      <c r="CR837" t="b">
        <f>IF(AND(CM837&lt;Tolerances!$D$9,'Respondent data Original'!H14&gt;Tolerances!$C$9),"Enthusiast",IF(AND(CM837&gt;Tolerances!$D$10,'Respondent data Original'!H14&lt;Tolerances!$C$10),"Agitator"))</f>
        <v>0</v>
      </c>
    </row>
    <row r="838" spans="1:96">
      <c r="A838">
        <v>22</v>
      </c>
      <c r="B838" t="s">
        <v>70</v>
      </c>
      <c r="C838">
        <v>3</v>
      </c>
      <c r="D838">
        <v>2</v>
      </c>
      <c r="E838">
        <v>10</v>
      </c>
      <c r="F838">
        <v>2</v>
      </c>
      <c r="G838">
        <v>3</v>
      </c>
      <c r="H838">
        <v>9</v>
      </c>
      <c r="J838">
        <v>9</v>
      </c>
      <c r="M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V838">
        <v>1</v>
      </c>
      <c r="X838">
        <v>1</v>
      </c>
      <c r="AA838">
        <v>1</v>
      </c>
      <c r="AB838">
        <v>2</v>
      </c>
      <c r="AC838">
        <v>1</v>
      </c>
      <c r="AF838">
        <v>4</v>
      </c>
      <c r="AG838">
        <v>2</v>
      </c>
      <c r="AH838">
        <v>1</v>
      </c>
      <c r="AI838">
        <v>5</v>
      </c>
      <c r="AL838">
        <v>4</v>
      </c>
      <c r="AN838">
        <v>3</v>
      </c>
      <c r="AQ838">
        <v>3</v>
      </c>
      <c r="AR838">
        <v>3</v>
      </c>
      <c r="AS838">
        <v>3</v>
      </c>
      <c r="AT838">
        <v>2</v>
      </c>
      <c r="AV838">
        <v>2</v>
      </c>
      <c r="AW838">
        <v>6</v>
      </c>
      <c r="AX838">
        <v>7</v>
      </c>
      <c r="AY838">
        <v>6</v>
      </c>
      <c r="AZ838">
        <v>7</v>
      </c>
      <c r="BA838">
        <v>6</v>
      </c>
      <c r="BB838">
        <v>7</v>
      </c>
      <c r="BC838">
        <v>1</v>
      </c>
      <c r="BD838">
        <v>11</v>
      </c>
      <c r="BE838">
        <v>7</v>
      </c>
      <c r="BF838">
        <v>12</v>
      </c>
      <c r="BG838">
        <v>12</v>
      </c>
      <c r="BH838">
        <v>12</v>
      </c>
      <c r="BI838">
        <v>12</v>
      </c>
      <c r="BJ838">
        <v>12</v>
      </c>
      <c r="BK838">
        <v>1</v>
      </c>
      <c r="BL838">
        <v>4</v>
      </c>
      <c r="BM838">
        <v>2</v>
      </c>
      <c r="BN838">
        <v>1</v>
      </c>
      <c r="BO838">
        <v>4</v>
      </c>
      <c r="BX838">
        <v>1</v>
      </c>
      <c r="BY838">
        <v>6</v>
      </c>
      <c r="CF838">
        <v>12</v>
      </c>
      <c r="CH838">
        <f t="shared" si="91"/>
        <v>1</v>
      </c>
      <c r="CI838" s="1">
        <f t="shared" si="92"/>
        <v>3.2222222222222223</v>
      </c>
      <c r="CJ838">
        <f t="shared" si="93"/>
        <v>4</v>
      </c>
      <c r="CK838">
        <f t="shared" si="94"/>
        <v>2</v>
      </c>
      <c r="CL838" s="1">
        <f t="shared" si="95"/>
        <v>5.2222222222222223</v>
      </c>
      <c r="CM838" s="1">
        <f t="shared" si="96"/>
        <v>5.2222222222222223</v>
      </c>
      <c r="CO838" t="str">
        <f>IF(H838&gt;Tolerances!$C$5, "High Sat", "Low Sat")</f>
        <v>High Sat</v>
      </c>
      <c r="CP838" t="str">
        <f>IF(CM838&lt;Tolerances!$D$5, "High EL", "Low EL")</f>
        <v>High EL</v>
      </c>
      <c r="CQ838" t="str">
        <f t="shared" si="97"/>
        <v>Loyalist</v>
      </c>
      <c r="CR838" t="b">
        <f>IF(AND(CM838&lt;Tolerances!$D$9,'Respondent data Original'!H16&gt;Tolerances!$C$9),"Enthusiast",IF(AND(CM838&gt;Tolerances!$D$10,'Respondent data Original'!H16&lt;Tolerances!$C$10),"Agitator"))</f>
        <v>0</v>
      </c>
    </row>
    <row r="839" spans="1:96">
      <c r="A839">
        <v>26</v>
      </c>
      <c r="B839" t="s">
        <v>70</v>
      </c>
      <c r="C839">
        <v>4</v>
      </c>
      <c r="D839">
        <v>1</v>
      </c>
      <c r="E839">
        <v>10</v>
      </c>
      <c r="F839">
        <v>1</v>
      </c>
      <c r="G839">
        <v>1</v>
      </c>
      <c r="H839">
        <v>10</v>
      </c>
      <c r="J839">
        <v>11</v>
      </c>
      <c r="L839">
        <v>10</v>
      </c>
      <c r="N839">
        <v>9</v>
      </c>
      <c r="P839">
        <v>6</v>
      </c>
      <c r="Q839">
        <v>1</v>
      </c>
      <c r="R839">
        <v>4</v>
      </c>
      <c r="S839">
        <v>1</v>
      </c>
      <c r="T839">
        <v>2</v>
      </c>
      <c r="U839">
        <v>2</v>
      </c>
      <c r="V839">
        <v>2</v>
      </c>
      <c r="W839">
        <v>2</v>
      </c>
      <c r="X839">
        <v>1</v>
      </c>
      <c r="Y839">
        <v>1</v>
      </c>
      <c r="Z839">
        <v>1</v>
      </c>
      <c r="AA839">
        <v>1</v>
      </c>
      <c r="AB839">
        <v>2</v>
      </c>
      <c r="AC839">
        <v>2</v>
      </c>
      <c r="AD839">
        <v>3</v>
      </c>
      <c r="AE839">
        <v>2</v>
      </c>
      <c r="AF839">
        <v>3</v>
      </c>
      <c r="AG839">
        <v>3</v>
      </c>
      <c r="AI839">
        <v>2</v>
      </c>
      <c r="AJ839">
        <v>2</v>
      </c>
      <c r="AL839">
        <v>3</v>
      </c>
      <c r="AM839">
        <v>3</v>
      </c>
      <c r="AN839">
        <v>2</v>
      </c>
      <c r="AO839">
        <v>2</v>
      </c>
      <c r="AP839">
        <v>2</v>
      </c>
      <c r="AQ839">
        <v>2</v>
      </c>
      <c r="AR839">
        <v>3</v>
      </c>
      <c r="AS839">
        <v>3</v>
      </c>
      <c r="AU839">
        <v>3</v>
      </c>
      <c r="AV839">
        <v>1</v>
      </c>
      <c r="AW839">
        <v>6</v>
      </c>
      <c r="AX839">
        <v>8</v>
      </c>
      <c r="AY839">
        <v>7</v>
      </c>
      <c r="AZ839">
        <v>6</v>
      </c>
      <c r="BA839">
        <v>7</v>
      </c>
      <c r="BB839">
        <v>6</v>
      </c>
      <c r="BC839">
        <v>6</v>
      </c>
      <c r="BD839">
        <v>9</v>
      </c>
      <c r="BE839">
        <v>3</v>
      </c>
      <c r="BF839">
        <v>12</v>
      </c>
      <c r="BG839">
        <v>12</v>
      </c>
      <c r="BH839">
        <v>4</v>
      </c>
      <c r="BI839">
        <v>12</v>
      </c>
      <c r="BJ839">
        <v>12</v>
      </c>
      <c r="BK839">
        <v>1</v>
      </c>
      <c r="BL839">
        <v>5</v>
      </c>
      <c r="BM839">
        <v>4</v>
      </c>
      <c r="BN839">
        <v>4</v>
      </c>
      <c r="BO839">
        <v>10</v>
      </c>
      <c r="BX839">
        <v>1</v>
      </c>
      <c r="BY839">
        <v>4</v>
      </c>
      <c r="BZ839">
        <v>5</v>
      </c>
      <c r="CA839">
        <v>6</v>
      </c>
      <c r="CF839">
        <v>16</v>
      </c>
      <c r="CH839">
        <f t="shared" si="91"/>
        <v>1</v>
      </c>
      <c r="CI839" s="1">
        <f t="shared" si="92"/>
        <v>3.2222222222222223</v>
      </c>
      <c r="CJ839">
        <f t="shared" si="93"/>
        <v>5</v>
      </c>
      <c r="CK839">
        <f t="shared" si="94"/>
        <v>1</v>
      </c>
      <c r="CL839" s="1">
        <f t="shared" si="95"/>
        <v>4.2222222222222223</v>
      </c>
      <c r="CM839" s="1">
        <f t="shared" si="96"/>
        <v>4.2222222222222223</v>
      </c>
      <c r="CO839" t="str">
        <f>IF(H839&gt;Tolerances!$C$5, "High Sat", "Low Sat")</f>
        <v>High Sat</v>
      </c>
      <c r="CP839" t="str">
        <f>IF(CM839&lt;Tolerances!$D$5, "High EL", "Low EL")</f>
        <v>High EL</v>
      </c>
      <c r="CQ839" t="str">
        <f t="shared" si="97"/>
        <v>Loyalist</v>
      </c>
      <c r="CR839" t="str">
        <f>IF(AND(CM839&lt;Tolerances!$D$9,'Respondent data Original'!H20&gt;Tolerances!$C$9),"Enthusiast",IF(AND(CM839&gt;Tolerances!$D$10,'Respondent data Original'!H20&lt;Tolerances!$C$10),"Agitator"))</f>
        <v>Enthusiast</v>
      </c>
    </row>
    <row r="840" spans="1:96">
      <c r="A840">
        <v>37</v>
      </c>
      <c r="B840" t="s">
        <v>70</v>
      </c>
      <c r="C840">
        <v>4</v>
      </c>
      <c r="D840">
        <v>2</v>
      </c>
      <c r="E840">
        <v>10</v>
      </c>
      <c r="F840">
        <v>2</v>
      </c>
      <c r="G840">
        <v>4</v>
      </c>
      <c r="H840">
        <v>10</v>
      </c>
      <c r="J840">
        <v>9</v>
      </c>
      <c r="L840">
        <v>10</v>
      </c>
      <c r="N840">
        <v>10</v>
      </c>
      <c r="P840">
        <v>4</v>
      </c>
      <c r="Q840">
        <v>1</v>
      </c>
      <c r="R840">
        <v>4</v>
      </c>
      <c r="S840">
        <v>1</v>
      </c>
      <c r="T840">
        <v>2</v>
      </c>
      <c r="U840">
        <v>3</v>
      </c>
      <c r="V840">
        <v>2</v>
      </c>
      <c r="W840">
        <v>4</v>
      </c>
      <c r="X840">
        <v>1</v>
      </c>
      <c r="Y840">
        <v>1</v>
      </c>
      <c r="Z840">
        <v>2</v>
      </c>
      <c r="AA840">
        <v>2</v>
      </c>
      <c r="AB840">
        <v>2</v>
      </c>
      <c r="AC840">
        <v>4</v>
      </c>
      <c r="AD840">
        <v>2</v>
      </c>
      <c r="AE840">
        <v>4</v>
      </c>
      <c r="AF840">
        <v>10</v>
      </c>
      <c r="AG840">
        <v>1</v>
      </c>
      <c r="AH840">
        <v>2</v>
      </c>
      <c r="AI840">
        <v>1</v>
      </c>
      <c r="AJ840">
        <v>2</v>
      </c>
      <c r="AK840">
        <v>2</v>
      </c>
      <c r="AL840">
        <v>2</v>
      </c>
      <c r="AN840">
        <v>1</v>
      </c>
      <c r="AO840">
        <v>1</v>
      </c>
      <c r="AP840">
        <v>2</v>
      </c>
      <c r="AQ840">
        <v>2</v>
      </c>
      <c r="AR840">
        <v>2</v>
      </c>
      <c r="AS840">
        <v>1</v>
      </c>
      <c r="AT840">
        <v>1</v>
      </c>
      <c r="AU840">
        <v>3</v>
      </c>
      <c r="AV840">
        <v>1</v>
      </c>
      <c r="AW840">
        <v>4</v>
      </c>
      <c r="AX840">
        <v>6</v>
      </c>
      <c r="AY840">
        <v>4</v>
      </c>
      <c r="AZ840">
        <v>3</v>
      </c>
      <c r="BA840">
        <v>4</v>
      </c>
      <c r="BB840">
        <v>4</v>
      </c>
      <c r="BC840">
        <v>1</v>
      </c>
      <c r="BD840">
        <v>11</v>
      </c>
      <c r="BE840">
        <v>1</v>
      </c>
      <c r="BF840">
        <v>12</v>
      </c>
      <c r="BG840">
        <v>2</v>
      </c>
      <c r="BH840">
        <v>12</v>
      </c>
      <c r="BI840">
        <v>12</v>
      </c>
      <c r="BJ840">
        <v>12</v>
      </c>
      <c r="BK840">
        <v>2</v>
      </c>
      <c r="BL840">
        <v>4</v>
      </c>
      <c r="BM840">
        <v>4</v>
      </c>
      <c r="BN840">
        <v>4</v>
      </c>
      <c r="BO840">
        <v>4</v>
      </c>
      <c r="BX840">
        <v>1</v>
      </c>
      <c r="BY840">
        <v>6</v>
      </c>
      <c r="CF840">
        <v>16</v>
      </c>
      <c r="CH840">
        <f t="shared" si="91"/>
        <v>1</v>
      </c>
      <c r="CI840" s="1">
        <f t="shared" si="92"/>
        <v>2.1111111111111112</v>
      </c>
      <c r="CJ840">
        <f t="shared" si="93"/>
        <v>4</v>
      </c>
      <c r="CK840">
        <f t="shared" si="94"/>
        <v>2</v>
      </c>
      <c r="CL840" s="1">
        <f t="shared" si="95"/>
        <v>4.1111111111111107</v>
      </c>
      <c r="CM840" s="1">
        <f t="shared" si="96"/>
        <v>4.1111111111111107</v>
      </c>
      <c r="CO840" t="str">
        <f>IF(H840&gt;Tolerances!$C$5, "High Sat", "Low Sat")</f>
        <v>High Sat</v>
      </c>
      <c r="CP840" t="str">
        <f>IF(CM840&lt;Tolerances!$D$5, "High EL", "Low EL")</f>
        <v>High EL</v>
      </c>
      <c r="CQ840" t="str">
        <f t="shared" si="97"/>
        <v>Loyalist</v>
      </c>
      <c r="CR840" t="str">
        <f>IF(AND(CM840&lt;Tolerances!$D$9,'Respondent data Original'!H31&gt;Tolerances!$C$9),"Enthusiast",IF(AND(CM840&gt;Tolerances!$D$10,'Respondent data Original'!H31&lt;Tolerances!$C$10),"Agitator"))</f>
        <v>Enthusiast</v>
      </c>
    </row>
    <row r="841" spans="1:96">
      <c r="A841">
        <v>40</v>
      </c>
      <c r="B841" t="s">
        <v>70</v>
      </c>
      <c r="C841">
        <v>3</v>
      </c>
      <c r="D841">
        <v>2</v>
      </c>
      <c r="E841">
        <v>10</v>
      </c>
      <c r="F841">
        <v>2</v>
      </c>
      <c r="G841">
        <v>2</v>
      </c>
      <c r="H841">
        <v>9</v>
      </c>
      <c r="J841">
        <v>9</v>
      </c>
      <c r="M841">
        <v>1</v>
      </c>
      <c r="O841">
        <v>1</v>
      </c>
      <c r="P841">
        <v>4</v>
      </c>
      <c r="Q841">
        <v>1</v>
      </c>
      <c r="R841">
        <v>1</v>
      </c>
      <c r="S841">
        <v>1</v>
      </c>
      <c r="T841">
        <v>2</v>
      </c>
      <c r="U841">
        <v>3</v>
      </c>
      <c r="V841">
        <v>3</v>
      </c>
      <c r="W841">
        <v>1</v>
      </c>
      <c r="X841">
        <v>1</v>
      </c>
      <c r="Y841">
        <v>2</v>
      </c>
      <c r="Z841">
        <v>2</v>
      </c>
      <c r="AA841">
        <v>2</v>
      </c>
      <c r="AB841">
        <v>2</v>
      </c>
      <c r="AC841">
        <v>2</v>
      </c>
      <c r="AD841">
        <v>3</v>
      </c>
      <c r="AE841">
        <v>3</v>
      </c>
      <c r="AF841">
        <v>9</v>
      </c>
      <c r="AG841">
        <v>3</v>
      </c>
      <c r="AH841">
        <v>3</v>
      </c>
      <c r="AI841">
        <v>3</v>
      </c>
      <c r="AJ841">
        <v>4</v>
      </c>
      <c r="AK841">
        <v>3</v>
      </c>
      <c r="AL841">
        <v>3</v>
      </c>
      <c r="AM841">
        <v>4</v>
      </c>
      <c r="AN841">
        <v>3</v>
      </c>
      <c r="AO841">
        <v>3</v>
      </c>
      <c r="AP841">
        <v>3</v>
      </c>
      <c r="AQ841">
        <v>3</v>
      </c>
      <c r="AR841">
        <v>3</v>
      </c>
      <c r="AS841">
        <v>3</v>
      </c>
      <c r="AT841">
        <v>3</v>
      </c>
      <c r="AU841">
        <v>3</v>
      </c>
      <c r="AV841">
        <v>1</v>
      </c>
      <c r="AW841">
        <v>10</v>
      </c>
      <c r="AX841">
        <v>9</v>
      </c>
      <c r="AY841">
        <v>10</v>
      </c>
      <c r="AZ841">
        <v>10</v>
      </c>
      <c r="BA841">
        <v>9</v>
      </c>
      <c r="BB841">
        <v>2</v>
      </c>
      <c r="BC841">
        <v>2</v>
      </c>
      <c r="BD841">
        <v>10</v>
      </c>
      <c r="BE841">
        <v>1</v>
      </c>
      <c r="BF841">
        <v>12</v>
      </c>
      <c r="BG841">
        <v>12</v>
      </c>
      <c r="BH841">
        <v>12</v>
      </c>
      <c r="BI841">
        <v>12</v>
      </c>
      <c r="BJ841">
        <v>12</v>
      </c>
      <c r="BK841">
        <v>1</v>
      </c>
      <c r="BL841">
        <v>5</v>
      </c>
      <c r="BM841">
        <v>4</v>
      </c>
      <c r="BN841">
        <v>2</v>
      </c>
      <c r="BO841">
        <v>4</v>
      </c>
      <c r="BP841">
        <v>5</v>
      </c>
      <c r="BQ841">
        <v>1</v>
      </c>
      <c r="BR841">
        <v>2</v>
      </c>
      <c r="BX841">
        <v>1</v>
      </c>
      <c r="BY841">
        <v>2</v>
      </c>
      <c r="BZ841">
        <v>7</v>
      </c>
      <c r="CA841">
        <v>8</v>
      </c>
      <c r="CF841">
        <v>13</v>
      </c>
      <c r="CH841">
        <f t="shared" si="91"/>
        <v>1</v>
      </c>
      <c r="CI841" s="1">
        <f t="shared" si="92"/>
        <v>3.5</v>
      </c>
      <c r="CJ841">
        <f t="shared" si="93"/>
        <v>5</v>
      </c>
      <c r="CK841">
        <f t="shared" si="94"/>
        <v>1</v>
      </c>
      <c r="CL841" s="1">
        <f t="shared" si="95"/>
        <v>4.5</v>
      </c>
      <c r="CM841" s="1">
        <f t="shared" si="96"/>
        <v>4.5</v>
      </c>
      <c r="CO841" t="str">
        <f>IF(H841&gt;Tolerances!$C$5, "High Sat", "Low Sat")</f>
        <v>High Sat</v>
      </c>
      <c r="CP841" t="str">
        <f>IF(CM841&lt;Tolerances!$D$5, "High EL", "Low EL")</f>
        <v>High EL</v>
      </c>
      <c r="CQ841" t="str">
        <f t="shared" si="97"/>
        <v>Loyalist</v>
      </c>
      <c r="CR841" t="b">
        <f>IF(AND(CM841&lt;Tolerances!$D$9,'Respondent data Original'!H34&gt;Tolerances!$C$9),"Enthusiast",IF(AND(CM841&gt;Tolerances!$D$10,'Respondent data Original'!H34&lt;Tolerances!$C$10),"Agitator"))</f>
        <v>0</v>
      </c>
    </row>
    <row r="842" spans="1:96">
      <c r="A842">
        <v>42</v>
      </c>
      <c r="B842" t="s">
        <v>70</v>
      </c>
      <c r="C842">
        <v>4</v>
      </c>
      <c r="D842">
        <v>2</v>
      </c>
      <c r="E842">
        <v>10</v>
      </c>
      <c r="F842">
        <v>1</v>
      </c>
      <c r="G842">
        <v>1</v>
      </c>
      <c r="H842">
        <v>8</v>
      </c>
      <c r="J842">
        <v>9</v>
      </c>
      <c r="L842">
        <v>7</v>
      </c>
      <c r="N842">
        <v>9</v>
      </c>
      <c r="P842">
        <v>5</v>
      </c>
      <c r="Q842">
        <v>2</v>
      </c>
      <c r="R842">
        <v>4</v>
      </c>
      <c r="S842">
        <v>1</v>
      </c>
      <c r="T842">
        <v>3</v>
      </c>
      <c r="U842">
        <v>2</v>
      </c>
      <c r="V842">
        <v>2</v>
      </c>
      <c r="W842">
        <v>4</v>
      </c>
      <c r="X842">
        <v>2</v>
      </c>
      <c r="Y842">
        <v>1</v>
      </c>
      <c r="Z842">
        <v>1</v>
      </c>
      <c r="AA842">
        <v>2</v>
      </c>
      <c r="AB842">
        <v>2</v>
      </c>
      <c r="AC842">
        <v>2</v>
      </c>
      <c r="AD842">
        <v>4</v>
      </c>
      <c r="AE842">
        <v>2</v>
      </c>
      <c r="AF842">
        <v>4</v>
      </c>
      <c r="AG842">
        <v>2</v>
      </c>
      <c r="AH842">
        <v>3</v>
      </c>
      <c r="AI842">
        <v>2</v>
      </c>
      <c r="AJ842">
        <v>3</v>
      </c>
      <c r="AK842">
        <v>3</v>
      </c>
      <c r="AL842">
        <v>2</v>
      </c>
      <c r="AM842">
        <v>2</v>
      </c>
      <c r="AN842">
        <v>1</v>
      </c>
      <c r="AO842">
        <v>3</v>
      </c>
      <c r="AP842">
        <v>1</v>
      </c>
      <c r="AQ842">
        <v>2</v>
      </c>
      <c r="AR842">
        <v>2</v>
      </c>
      <c r="AS842">
        <v>2</v>
      </c>
      <c r="AT842">
        <v>2</v>
      </c>
      <c r="AU842">
        <v>3</v>
      </c>
      <c r="AV842">
        <v>1</v>
      </c>
      <c r="AW842">
        <v>4</v>
      </c>
      <c r="AX842">
        <v>5</v>
      </c>
      <c r="AY842">
        <v>1</v>
      </c>
      <c r="AZ842">
        <v>4</v>
      </c>
      <c r="BA842">
        <v>1</v>
      </c>
      <c r="BB842">
        <v>5</v>
      </c>
      <c r="BC842">
        <v>10</v>
      </c>
      <c r="BD842">
        <v>11</v>
      </c>
      <c r="BE842">
        <v>3</v>
      </c>
      <c r="BF842">
        <v>7</v>
      </c>
      <c r="BG842">
        <v>5</v>
      </c>
      <c r="BH842">
        <v>6</v>
      </c>
      <c r="BI842">
        <v>12</v>
      </c>
      <c r="BJ842">
        <v>12</v>
      </c>
      <c r="BK842">
        <v>3</v>
      </c>
      <c r="BL842">
        <v>5</v>
      </c>
      <c r="BM842">
        <v>2</v>
      </c>
      <c r="BN842">
        <v>3</v>
      </c>
      <c r="BO842">
        <v>6</v>
      </c>
      <c r="BP842">
        <v>4</v>
      </c>
      <c r="BQ842">
        <v>2</v>
      </c>
      <c r="BX842">
        <v>1</v>
      </c>
      <c r="BY842">
        <v>4</v>
      </c>
      <c r="BZ842">
        <v>1</v>
      </c>
      <c r="CF842">
        <v>16</v>
      </c>
      <c r="CH842">
        <f t="shared" si="91"/>
        <v>1</v>
      </c>
      <c r="CI842" s="1">
        <f t="shared" si="92"/>
        <v>2.4444444444444446</v>
      </c>
      <c r="CJ842">
        <f t="shared" si="93"/>
        <v>5</v>
      </c>
      <c r="CK842">
        <f t="shared" si="94"/>
        <v>1</v>
      </c>
      <c r="CL842" s="1">
        <f t="shared" si="95"/>
        <v>3.4444444444444446</v>
      </c>
      <c r="CM842" s="1">
        <f t="shared" si="96"/>
        <v>3.4444444444444446</v>
      </c>
      <c r="CO842" t="str">
        <f>IF(H842&gt;Tolerances!$C$5, "High Sat", "Low Sat")</f>
        <v>High Sat</v>
      </c>
      <c r="CP842" t="str">
        <f>IF(CM842&lt;Tolerances!$D$5, "High EL", "Low EL")</f>
        <v>High EL</v>
      </c>
      <c r="CQ842" t="str">
        <f t="shared" si="97"/>
        <v>Loyalist</v>
      </c>
      <c r="CR842" t="str">
        <f>IF(AND(CM842&lt;Tolerances!$D$9,'Respondent data Original'!H36&gt;Tolerances!$C$9),"Enthusiast",IF(AND(CM842&gt;Tolerances!$D$10,'Respondent data Original'!H36&lt;Tolerances!$C$10),"Agitator"))</f>
        <v>Enthusiast</v>
      </c>
    </row>
    <row r="843" spans="1:96">
      <c r="A843">
        <v>47</v>
      </c>
      <c r="B843" t="s">
        <v>70</v>
      </c>
      <c r="C843">
        <v>4</v>
      </c>
      <c r="D843">
        <v>1</v>
      </c>
      <c r="E843">
        <v>10</v>
      </c>
      <c r="F843">
        <v>2</v>
      </c>
      <c r="G843">
        <v>5</v>
      </c>
      <c r="H843">
        <v>3</v>
      </c>
      <c r="J843">
        <v>3</v>
      </c>
      <c r="L843">
        <v>3</v>
      </c>
      <c r="N843">
        <v>3</v>
      </c>
      <c r="P843">
        <v>4</v>
      </c>
      <c r="Q843">
        <v>1</v>
      </c>
      <c r="R843">
        <v>1</v>
      </c>
      <c r="S843">
        <v>1</v>
      </c>
      <c r="T843">
        <v>1</v>
      </c>
      <c r="U843">
        <v>4</v>
      </c>
      <c r="V843">
        <v>1</v>
      </c>
      <c r="W843">
        <v>5</v>
      </c>
      <c r="X843">
        <v>1</v>
      </c>
      <c r="Y843">
        <v>1</v>
      </c>
      <c r="Z843">
        <v>5</v>
      </c>
      <c r="AA843">
        <v>1</v>
      </c>
      <c r="AB843">
        <v>1</v>
      </c>
      <c r="AC843">
        <v>3</v>
      </c>
      <c r="AD843">
        <v>2</v>
      </c>
      <c r="AE843">
        <v>3</v>
      </c>
      <c r="AF843">
        <v>1</v>
      </c>
      <c r="AG843">
        <v>4</v>
      </c>
      <c r="AH843">
        <v>4</v>
      </c>
      <c r="AI843">
        <v>3</v>
      </c>
      <c r="AJ843">
        <v>3</v>
      </c>
      <c r="AK843">
        <v>5</v>
      </c>
      <c r="AL843">
        <v>5</v>
      </c>
      <c r="AM843">
        <v>5</v>
      </c>
      <c r="AN843">
        <v>3</v>
      </c>
      <c r="AO843">
        <v>3</v>
      </c>
      <c r="AP843">
        <v>4</v>
      </c>
      <c r="AQ843">
        <v>5</v>
      </c>
      <c r="AR843">
        <v>5</v>
      </c>
      <c r="AS843">
        <v>5</v>
      </c>
      <c r="AT843">
        <v>5</v>
      </c>
      <c r="AU843">
        <v>4</v>
      </c>
      <c r="AV843">
        <v>2</v>
      </c>
      <c r="AW843">
        <v>2</v>
      </c>
      <c r="AX843">
        <v>11</v>
      </c>
      <c r="AY843">
        <v>9</v>
      </c>
      <c r="AZ843">
        <v>6</v>
      </c>
      <c r="BA843">
        <v>9</v>
      </c>
      <c r="BB843">
        <v>8</v>
      </c>
      <c r="BC843">
        <v>6</v>
      </c>
      <c r="BD843">
        <v>11</v>
      </c>
      <c r="BE843">
        <v>1</v>
      </c>
      <c r="BF843">
        <v>11</v>
      </c>
      <c r="BG843">
        <v>12</v>
      </c>
      <c r="BH843">
        <v>12</v>
      </c>
      <c r="BI843">
        <v>7</v>
      </c>
      <c r="BJ843">
        <v>11</v>
      </c>
      <c r="BK843">
        <v>2</v>
      </c>
      <c r="BL843">
        <v>5</v>
      </c>
      <c r="BM843">
        <v>4</v>
      </c>
      <c r="BN843">
        <v>2</v>
      </c>
      <c r="BO843">
        <v>8</v>
      </c>
      <c r="BP843">
        <v>1</v>
      </c>
      <c r="BQ843">
        <v>6</v>
      </c>
      <c r="BX843">
        <v>3</v>
      </c>
      <c r="CF843">
        <v>18</v>
      </c>
      <c r="CH843">
        <f t="shared" si="91"/>
        <v>3</v>
      </c>
      <c r="CI843" s="1">
        <f t="shared" si="92"/>
        <v>3.5</v>
      </c>
      <c r="CJ843">
        <f t="shared" si="93"/>
        <v>5</v>
      </c>
      <c r="CK843">
        <f t="shared" si="94"/>
        <v>1</v>
      </c>
      <c r="CL843" s="1">
        <f t="shared" si="95"/>
        <v>4.5</v>
      </c>
      <c r="CM843" s="1">
        <f t="shared" si="96"/>
        <v>13.5</v>
      </c>
      <c r="CO843" t="str">
        <f>IF(H843&gt;Tolerances!$C$5, "High Sat", "Low Sat")</f>
        <v>Low Sat</v>
      </c>
      <c r="CP843" t="str">
        <f>IF(CM843&lt;Tolerances!$D$5, "High EL", "Low EL")</f>
        <v>Low EL</v>
      </c>
      <c r="CQ843" t="str">
        <f t="shared" si="97"/>
        <v>Defector</v>
      </c>
      <c r="CR843" t="b">
        <f>IF(AND(CM843&lt;Tolerances!$D$9,'Respondent data Original'!H41&gt;Tolerances!$C$9),"Enthusiast",IF(AND(CM843&gt;Tolerances!$D$10,'Respondent data Original'!H41&lt;Tolerances!$C$10),"Agitator"))</f>
        <v>0</v>
      </c>
    </row>
    <row r="844" spans="1:96">
      <c r="A844">
        <v>59</v>
      </c>
      <c r="B844" t="s">
        <v>70</v>
      </c>
      <c r="C844">
        <v>3</v>
      </c>
      <c r="D844">
        <v>1</v>
      </c>
      <c r="E844">
        <v>10</v>
      </c>
      <c r="F844">
        <v>1</v>
      </c>
      <c r="G844">
        <v>1</v>
      </c>
      <c r="H844">
        <v>9</v>
      </c>
      <c r="J844">
        <v>9</v>
      </c>
      <c r="L844">
        <v>9</v>
      </c>
      <c r="N844">
        <v>9</v>
      </c>
      <c r="P844">
        <v>4</v>
      </c>
      <c r="Q844">
        <v>2</v>
      </c>
      <c r="R844">
        <v>3</v>
      </c>
      <c r="S844">
        <v>2</v>
      </c>
      <c r="T844">
        <v>3</v>
      </c>
      <c r="U844">
        <v>3</v>
      </c>
      <c r="V844">
        <v>2</v>
      </c>
      <c r="W844">
        <v>3</v>
      </c>
      <c r="X844">
        <v>1</v>
      </c>
      <c r="Y844">
        <v>3</v>
      </c>
      <c r="Z844">
        <v>3</v>
      </c>
      <c r="AA844">
        <v>1</v>
      </c>
      <c r="AB844">
        <v>3</v>
      </c>
      <c r="AC844">
        <v>3</v>
      </c>
      <c r="AD844">
        <v>3</v>
      </c>
      <c r="AE844">
        <v>2</v>
      </c>
      <c r="AF844">
        <v>8</v>
      </c>
      <c r="AG844">
        <v>3</v>
      </c>
      <c r="AH844">
        <v>3</v>
      </c>
      <c r="AI844">
        <v>3</v>
      </c>
      <c r="AJ844">
        <v>3</v>
      </c>
      <c r="AK844">
        <v>3</v>
      </c>
      <c r="AL844">
        <v>3</v>
      </c>
      <c r="AM844">
        <v>3</v>
      </c>
      <c r="AN844">
        <v>3</v>
      </c>
      <c r="AO844">
        <v>3</v>
      </c>
      <c r="AP844">
        <v>3</v>
      </c>
      <c r="AQ844">
        <v>3</v>
      </c>
      <c r="AR844">
        <v>3</v>
      </c>
      <c r="AS844">
        <v>3</v>
      </c>
      <c r="AT844">
        <v>3</v>
      </c>
      <c r="AU844">
        <v>3</v>
      </c>
      <c r="AV844">
        <v>1</v>
      </c>
      <c r="AW844">
        <v>5</v>
      </c>
      <c r="AX844">
        <v>6</v>
      </c>
      <c r="AY844">
        <v>8</v>
      </c>
      <c r="AZ844">
        <v>6</v>
      </c>
      <c r="BA844">
        <v>8</v>
      </c>
      <c r="BB844">
        <v>6</v>
      </c>
      <c r="BC844">
        <v>8</v>
      </c>
      <c r="BD844">
        <v>8</v>
      </c>
      <c r="BE844">
        <v>6</v>
      </c>
      <c r="BF844">
        <v>5</v>
      </c>
      <c r="BG844">
        <v>5</v>
      </c>
      <c r="BH844">
        <v>5</v>
      </c>
      <c r="BI844">
        <v>5</v>
      </c>
      <c r="BJ844">
        <v>5</v>
      </c>
      <c r="BK844">
        <v>1</v>
      </c>
      <c r="BL844">
        <v>2</v>
      </c>
      <c r="BM844">
        <v>1</v>
      </c>
      <c r="BN844">
        <v>4</v>
      </c>
      <c r="BO844">
        <v>5</v>
      </c>
      <c r="BX844">
        <v>1</v>
      </c>
      <c r="BY844">
        <v>6</v>
      </c>
      <c r="BZ844">
        <v>3</v>
      </c>
      <c r="CF844">
        <v>14</v>
      </c>
      <c r="CH844">
        <f t="shared" si="91"/>
        <v>1</v>
      </c>
      <c r="CI844" s="1">
        <f t="shared" si="92"/>
        <v>3.3888888888888888</v>
      </c>
      <c r="CJ844">
        <f t="shared" si="93"/>
        <v>2</v>
      </c>
      <c r="CK844">
        <f t="shared" si="94"/>
        <v>4</v>
      </c>
      <c r="CL844" s="1">
        <f t="shared" si="95"/>
        <v>7.3888888888888893</v>
      </c>
      <c r="CM844" s="1">
        <f t="shared" si="96"/>
        <v>7.3888888888888893</v>
      </c>
      <c r="CO844" t="str">
        <f>IF(H844&gt;Tolerances!$C$5, "High Sat", "Low Sat")</f>
        <v>High Sat</v>
      </c>
      <c r="CP844" t="str">
        <f>IF(CM844&lt;Tolerances!$D$5, "High EL", "Low EL")</f>
        <v>High EL</v>
      </c>
      <c r="CQ844" t="str">
        <f t="shared" si="97"/>
        <v>Loyalist</v>
      </c>
      <c r="CR844" t="b">
        <f>IF(AND(CM844&lt;Tolerances!$D$9,'Respondent data Original'!H53&gt;Tolerances!$C$9),"Enthusiast",IF(AND(CM844&gt;Tolerances!$D$10,'Respondent data Original'!H53&lt;Tolerances!$C$10),"Agitator"))</f>
        <v>0</v>
      </c>
    </row>
    <row r="845" spans="1:96">
      <c r="A845">
        <v>78</v>
      </c>
      <c r="B845" t="s">
        <v>70</v>
      </c>
      <c r="C845">
        <v>2</v>
      </c>
      <c r="D845">
        <v>2</v>
      </c>
      <c r="E845">
        <v>10</v>
      </c>
      <c r="F845">
        <v>2</v>
      </c>
      <c r="G845">
        <v>6</v>
      </c>
      <c r="H845">
        <v>11</v>
      </c>
      <c r="J845">
        <v>11</v>
      </c>
      <c r="L845">
        <v>11</v>
      </c>
      <c r="N845">
        <v>11</v>
      </c>
      <c r="P845">
        <v>2</v>
      </c>
      <c r="Q845">
        <v>4</v>
      </c>
      <c r="R845">
        <v>2</v>
      </c>
      <c r="S845">
        <v>1</v>
      </c>
      <c r="T845">
        <v>2</v>
      </c>
      <c r="U845">
        <v>4</v>
      </c>
      <c r="V845">
        <v>1</v>
      </c>
      <c r="W845">
        <v>4</v>
      </c>
      <c r="X845">
        <v>1</v>
      </c>
      <c r="Y845">
        <v>1</v>
      </c>
      <c r="Z845">
        <v>3</v>
      </c>
      <c r="AA845">
        <v>1</v>
      </c>
      <c r="AB845">
        <v>2</v>
      </c>
      <c r="AC845">
        <v>4</v>
      </c>
      <c r="AD845">
        <v>4</v>
      </c>
      <c r="AE845">
        <v>3</v>
      </c>
      <c r="AF845">
        <v>1</v>
      </c>
      <c r="AG845">
        <v>2</v>
      </c>
      <c r="AH845">
        <v>2</v>
      </c>
      <c r="AI845">
        <v>1</v>
      </c>
      <c r="AJ845">
        <v>2</v>
      </c>
      <c r="AK845">
        <v>2</v>
      </c>
      <c r="AL845">
        <v>2</v>
      </c>
      <c r="AN845">
        <v>2</v>
      </c>
      <c r="AO845">
        <v>2</v>
      </c>
      <c r="AQ845">
        <v>2</v>
      </c>
      <c r="AR845">
        <v>2</v>
      </c>
      <c r="AS845">
        <v>2</v>
      </c>
      <c r="AT845">
        <v>2</v>
      </c>
      <c r="AU845">
        <v>2</v>
      </c>
      <c r="AV845">
        <v>1</v>
      </c>
      <c r="AW845">
        <v>7</v>
      </c>
      <c r="AX845">
        <v>8</v>
      </c>
      <c r="AY845">
        <v>7</v>
      </c>
      <c r="AZ845">
        <v>7</v>
      </c>
      <c r="BA845">
        <v>6</v>
      </c>
      <c r="BB845">
        <v>1</v>
      </c>
      <c r="BC845">
        <v>1</v>
      </c>
      <c r="BD845">
        <v>11</v>
      </c>
      <c r="BE845">
        <v>1</v>
      </c>
      <c r="BF845">
        <v>1</v>
      </c>
      <c r="BG845">
        <v>12</v>
      </c>
      <c r="BH845">
        <v>12</v>
      </c>
      <c r="BI845">
        <v>12</v>
      </c>
      <c r="BJ845">
        <v>12</v>
      </c>
      <c r="BK845">
        <v>2</v>
      </c>
      <c r="BL845">
        <v>5</v>
      </c>
      <c r="BM845">
        <v>3</v>
      </c>
      <c r="BN845">
        <v>3</v>
      </c>
      <c r="BO845">
        <v>4</v>
      </c>
      <c r="BX845">
        <v>1</v>
      </c>
      <c r="BY845">
        <v>1</v>
      </c>
      <c r="CF845">
        <v>21</v>
      </c>
      <c r="CH845">
        <f t="shared" si="91"/>
        <v>1</v>
      </c>
      <c r="CI845" s="1">
        <f t="shared" si="92"/>
        <v>2.7222222222222223</v>
      </c>
      <c r="CJ845">
        <f t="shared" si="93"/>
        <v>5</v>
      </c>
      <c r="CK845">
        <f t="shared" si="94"/>
        <v>1</v>
      </c>
      <c r="CL845" s="1">
        <f t="shared" si="95"/>
        <v>3.7222222222222223</v>
      </c>
      <c r="CM845" s="1">
        <f t="shared" si="96"/>
        <v>3.7222222222222223</v>
      </c>
      <c r="CO845" t="str">
        <f>IF(H845&gt;Tolerances!$C$5, "High Sat", "Low Sat")</f>
        <v>High Sat</v>
      </c>
      <c r="CP845" t="str">
        <f>IF(CM845&lt;Tolerances!$D$5, "High EL", "Low EL")</f>
        <v>High EL</v>
      </c>
      <c r="CQ845" t="str">
        <f t="shared" si="97"/>
        <v>Loyalist</v>
      </c>
      <c r="CR845" t="b">
        <f>IF(AND(CM845&lt;Tolerances!$D$9,'Respondent data Original'!H72&gt;Tolerances!$C$9),"Enthusiast",IF(AND(CM845&gt;Tolerances!$D$10,'Respondent data Original'!H72&lt;Tolerances!$C$10),"Agitator"))</f>
        <v>0</v>
      </c>
    </row>
    <row r="846" spans="1:96">
      <c r="A846">
        <v>79</v>
      </c>
      <c r="B846" t="s">
        <v>70</v>
      </c>
      <c r="C846">
        <v>2</v>
      </c>
      <c r="D846">
        <v>2</v>
      </c>
      <c r="E846">
        <v>10</v>
      </c>
      <c r="F846">
        <v>2</v>
      </c>
      <c r="G846">
        <v>4</v>
      </c>
      <c r="H846">
        <v>9</v>
      </c>
      <c r="J846">
        <v>9</v>
      </c>
      <c r="L846">
        <v>9</v>
      </c>
      <c r="N846">
        <v>9</v>
      </c>
      <c r="P846">
        <v>3</v>
      </c>
      <c r="Q846">
        <v>1</v>
      </c>
      <c r="R846">
        <v>1</v>
      </c>
      <c r="S846">
        <v>1</v>
      </c>
      <c r="T846">
        <v>1</v>
      </c>
      <c r="U846">
        <v>2</v>
      </c>
      <c r="V846">
        <v>3</v>
      </c>
      <c r="W846">
        <v>3</v>
      </c>
      <c r="X846">
        <v>1</v>
      </c>
      <c r="Y846">
        <v>2</v>
      </c>
      <c r="Z846">
        <v>4</v>
      </c>
      <c r="AA846">
        <v>2</v>
      </c>
      <c r="AB846">
        <v>3</v>
      </c>
      <c r="AC846">
        <v>4</v>
      </c>
      <c r="AD846">
        <v>2</v>
      </c>
      <c r="AE846">
        <v>3</v>
      </c>
      <c r="AF846">
        <v>8</v>
      </c>
      <c r="AG846">
        <v>2</v>
      </c>
      <c r="AH846">
        <v>1</v>
      </c>
      <c r="AI846">
        <v>1</v>
      </c>
      <c r="AJ846">
        <v>1</v>
      </c>
      <c r="AK846">
        <v>1</v>
      </c>
      <c r="AL846">
        <v>3</v>
      </c>
      <c r="AM846">
        <v>4</v>
      </c>
      <c r="AN846">
        <v>2</v>
      </c>
      <c r="AO846">
        <v>3</v>
      </c>
      <c r="AP846">
        <v>4</v>
      </c>
      <c r="AQ846">
        <v>3</v>
      </c>
      <c r="AR846">
        <v>3</v>
      </c>
      <c r="AS846">
        <v>3</v>
      </c>
      <c r="AT846">
        <v>2</v>
      </c>
      <c r="AU846">
        <v>3</v>
      </c>
      <c r="AV846">
        <v>3</v>
      </c>
      <c r="AW846">
        <v>9</v>
      </c>
      <c r="AX846">
        <v>10</v>
      </c>
      <c r="AY846">
        <v>7</v>
      </c>
      <c r="AZ846">
        <v>6</v>
      </c>
      <c r="BA846">
        <v>6</v>
      </c>
      <c r="BB846">
        <v>8</v>
      </c>
      <c r="BC846">
        <v>8</v>
      </c>
      <c r="BD846">
        <v>11</v>
      </c>
      <c r="BE846">
        <v>2</v>
      </c>
      <c r="BF846">
        <v>2</v>
      </c>
      <c r="BG846">
        <v>12</v>
      </c>
      <c r="BH846">
        <v>12</v>
      </c>
      <c r="BI846">
        <v>12</v>
      </c>
      <c r="BJ846">
        <v>12</v>
      </c>
      <c r="BK846">
        <v>1</v>
      </c>
      <c r="BL846">
        <v>4</v>
      </c>
      <c r="BM846">
        <v>3</v>
      </c>
      <c r="BN846">
        <v>3</v>
      </c>
      <c r="BO846">
        <v>2</v>
      </c>
      <c r="BP846">
        <v>6</v>
      </c>
      <c r="BQ846">
        <v>3</v>
      </c>
      <c r="BR846">
        <v>5</v>
      </c>
      <c r="BS846">
        <v>7</v>
      </c>
      <c r="BT846">
        <v>4</v>
      </c>
      <c r="BX846">
        <v>2</v>
      </c>
      <c r="CF846">
        <v>13</v>
      </c>
      <c r="CH846">
        <f t="shared" si="91"/>
        <v>2</v>
      </c>
      <c r="CI846" s="1">
        <f t="shared" si="92"/>
        <v>3.7222222222222223</v>
      </c>
      <c r="CJ846">
        <f t="shared" si="93"/>
        <v>4</v>
      </c>
      <c r="CK846">
        <f t="shared" si="94"/>
        <v>2</v>
      </c>
      <c r="CL846" s="1">
        <f t="shared" si="95"/>
        <v>5.7222222222222223</v>
      </c>
      <c r="CM846" s="1">
        <f t="shared" si="96"/>
        <v>11.444444444444445</v>
      </c>
      <c r="CO846" t="str">
        <f>IF(H846&gt;Tolerances!$C$5, "High Sat", "Low Sat")</f>
        <v>High Sat</v>
      </c>
      <c r="CP846" t="str">
        <f>IF(CM846&lt;Tolerances!$D$5, "High EL", "Low EL")</f>
        <v>Low EL</v>
      </c>
      <c r="CQ846" t="str">
        <f t="shared" si="97"/>
        <v>Mercenary</v>
      </c>
      <c r="CR846" t="b">
        <f>IF(AND(CM846&lt;Tolerances!$D$9,'Respondent data Original'!H73&gt;Tolerances!$C$9),"Enthusiast",IF(AND(CM846&gt;Tolerances!$D$10,'Respondent data Original'!H73&lt;Tolerances!$C$10),"Agitator"))</f>
        <v>0</v>
      </c>
    </row>
    <row r="847" spans="1:96">
      <c r="A847">
        <v>80</v>
      </c>
      <c r="B847" t="s">
        <v>70</v>
      </c>
      <c r="C847">
        <v>2</v>
      </c>
      <c r="D847">
        <v>1</v>
      </c>
      <c r="E847">
        <v>10</v>
      </c>
      <c r="F847">
        <v>1</v>
      </c>
      <c r="G847">
        <v>3</v>
      </c>
      <c r="H847">
        <v>8</v>
      </c>
      <c r="J847">
        <v>6</v>
      </c>
      <c r="L847">
        <v>8</v>
      </c>
      <c r="N847">
        <v>7</v>
      </c>
      <c r="P847">
        <v>3</v>
      </c>
      <c r="Q847">
        <v>3</v>
      </c>
      <c r="R847">
        <v>3</v>
      </c>
      <c r="S847">
        <v>1</v>
      </c>
      <c r="T847">
        <v>3</v>
      </c>
      <c r="U847">
        <v>2</v>
      </c>
      <c r="V847">
        <v>2</v>
      </c>
      <c r="W847">
        <v>2</v>
      </c>
      <c r="X847">
        <v>1</v>
      </c>
      <c r="Y847">
        <v>2</v>
      </c>
      <c r="Z847">
        <v>3</v>
      </c>
      <c r="AA847">
        <v>2</v>
      </c>
      <c r="AB847">
        <v>3</v>
      </c>
      <c r="AC847">
        <v>3</v>
      </c>
      <c r="AD847">
        <v>3</v>
      </c>
      <c r="AE847">
        <v>3</v>
      </c>
      <c r="AF847">
        <v>6</v>
      </c>
      <c r="AG847">
        <v>3</v>
      </c>
      <c r="AH847">
        <v>3</v>
      </c>
      <c r="AI847">
        <v>2</v>
      </c>
      <c r="AJ847">
        <v>3</v>
      </c>
      <c r="AK847">
        <v>3</v>
      </c>
      <c r="AL847">
        <v>2</v>
      </c>
      <c r="AM847">
        <v>3</v>
      </c>
      <c r="AN847">
        <v>2</v>
      </c>
      <c r="AO847">
        <v>2</v>
      </c>
      <c r="AP847">
        <v>3</v>
      </c>
      <c r="AQ847">
        <v>2</v>
      </c>
      <c r="AR847">
        <v>3</v>
      </c>
      <c r="AS847">
        <v>3</v>
      </c>
      <c r="AT847">
        <v>3</v>
      </c>
      <c r="AU847">
        <v>3</v>
      </c>
      <c r="AV847">
        <v>1</v>
      </c>
      <c r="AW847">
        <v>8</v>
      </c>
      <c r="AX847">
        <v>7</v>
      </c>
      <c r="AY847">
        <v>11</v>
      </c>
      <c r="AZ847">
        <v>7</v>
      </c>
      <c r="BA847">
        <v>10</v>
      </c>
      <c r="BB847">
        <v>6</v>
      </c>
      <c r="BC847">
        <v>3</v>
      </c>
      <c r="BD847">
        <v>11</v>
      </c>
      <c r="BE847">
        <v>1</v>
      </c>
      <c r="BF847">
        <v>4</v>
      </c>
      <c r="BG847">
        <v>4</v>
      </c>
      <c r="BH847">
        <v>6</v>
      </c>
      <c r="BI847">
        <v>6</v>
      </c>
      <c r="BJ847">
        <v>5</v>
      </c>
      <c r="BK847">
        <v>3</v>
      </c>
      <c r="BL847">
        <v>4</v>
      </c>
      <c r="BM847">
        <v>2</v>
      </c>
      <c r="BN847">
        <v>2</v>
      </c>
      <c r="BO847">
        <v>6</v>
      </c>
      <c r="BP847">
        <v>5</v>
      </c>
      <c r="BX847">
        <v>2</v>
      </c>
      <c r="CF847">
        <v>12</v>
      </c>
      <c r="CH847">
        <f t="shared" si="91"/>
        <v>2</v>
      </c>
      <c r="CI847" s="1">
        <f t="shared" si="92"/>
        <v>3.5555555555555554</v>
      </c>
      <c r="CJ847">
        <f t="shared" si="93"/>
        <v>4</v>
      </c>
      <c r="CK847">
        <f t="shared" si="94"/>
        <v>2</v>
      </c>
      <c r="CL847" s="1">
        <f t="shared" si="95"/>
        <v>5.5555555555555554</v>
      </c>
      <c r="CM847" s="1">
        <f t="shared" si="96"/>
        <v>11.111111111111111</v>
      </c>
      <c r="CO847" t="str">
        <f>IF(H847&gt;Tolerances!$C$5, "High Sat", "Low Sat")</f>
        <v>High Sat</v>
      </c>
      <c r="CP847" t="str">
        <f>IF(CM847&lt;Tolerances!$D$5, "High EL", "Low EL")</f>
        <v>Low EL</v>
      </c>
      <c r="CQ847" t="str">
        <f t="shared" si="97"/>
        <v>Mercenary</v>
      </c>
      <c r="CR847" t="b">
        <f>IF(AND(CM847&lt;Tolerances!$D$9,'Respondent data Original'!H74&gt;Tolerances!$C$9),"Enthusiast",IF(AND(CM847&gt;Tolerances!$D$10,'Respondent data Original'!H74&lt;Tolerances!$C$10),"Agitator"))</f>
        <v>0</v>
      </c>
    </row>
    <row r="848" spans="1:96">
      <c r="A848">
        <v>83</v>
      </c>
      <c r="B848" t="s">
        <v>70</v>
      </c>
      <c r="C848">
        <v>4</v>
      </c>
      <c r="D848">
        <v>1</v>
      </c>
      <c r="E848">
        <v>10</v>
      </c>
      <c r="F848">
        <v>1</v>
      </c>
      <c r="G848">
        <v>2</v>
      </c>
      <c r="H848">
        <v>10</v>
      </c>
      <c r="J848">
        <v>11</v>
      </c>
      <c r="L848">
        <v>11</v>
      </c>
      <c r="N848">
        <v>8</v>
      </c>
      <c r="P848">
        <v>6</v>
      </c>
      <c r="Q848">
        <v>1</v>
      </c>
      <c r="S848">
        <v>1</v>
      </c>
      <c r="T848">
        <v>2</v>
      </c>
      <c r="U848">
        <v>4</v>
      </c>
      <c r="V848">
        <v>2</v>
      </c>
      <c r="W848">
        <v>3</v>
      </c>
      <c r="X848">
        <v>2</v>
      </c>
      <c r="Y848">
        <v>2</v>
      </c>
      <c r="Z848">
        <v>1</v>
      </c>
      <c r="AA848">
        <v>1</v>
      </c>
      <c r="AB848">
        <v>2</v>
      </c>
      <c r="AC848">
        <v>4</v>
      </c>
      <c r="AE848">
        <v>3</v>
      </c>
      <c r="AF848">
        <v>1</v>
      </c>
      <c r="AG848">
        <v>2</v>
      </c>
      <c r="AI848">
        <v>1</v>
      </c>
      <c r="AJ848">
        <v>1</v>
      </c>
      <c r="AK848">
        <v>3</v>
      </c>
      <c r="AL848">
        <v>3</v>
      </c>
      <c r="AM848">
        <v>3</v>
      </c>
      <c r="AN848">
        <v>1</v>
      </c>
      <c r="AO848">
        <v>3</v>
      </c>
      <c r="AP848">
        <v>1</v>
      </c>
      <c r="AQ848">
        <v>1</v>
      </c>
      <c r="AR848">
        <v>3</v>
      </c>
      <c r="AS848">
        <v>2</v>
      </c>
      <c r="AT848">
        <v>4</v>
      </c>
      <c r="AU848">
        <v>3</v>
      </c>
      <c r="AV848">
        <v>1</v>
      </c>
      <c r="AW848">
        <v>7</v>
      </c>
      <c r="AX848">
        <v>9</v>
      </c>
      <c r="AY848">
        <v>7</v>
      </c>
      <c r="AZ848">
        <v>6</v>
      </c>
      <c r="BA848">
        <v>8</v>
      </c>
      <c r="BB848">
        <v>6</v>
      </c>
      <c r="BC848">
        <v>6</v>
      </c>
      <c r="BD848">
        <v>10</v>
      </c>
      <c r="BE848">
        <v>1</v>
      </c>
      <c r="BF848">
        <v>12</v>
      </c>
      <c r="BG848">
        <v>12</v>
      </c>
      <c r="BH848">
        <v>12</v>
      </c>
      <c r="BI848">
        <v>12</v>
      </c>
      <c r="BJ848">
        <v>12</v>
      </c>
      <c r="BK848">
        <v>1</v>
      </c>
      <c r="BL848">
        <v>5</v>
      </c>
      <c r="BM848">
        <v>4</v>
      </c>
      <c r="BN848">
        <v>4</v>
      </c>
      <c r="BO848">
        <v>10</v>
      </c>
      <c r="BX848">
        <v>1</v>
      </c>
      <c r="BY848">
        <v>1</v>
      </c>
      <c r="BZ848">
        <v>5</v>
      </c>
      <c r="CA848">
        <v>6</v>
      </c>
      <c r="CF848">
        <v>14</v>
      </c>
      <c r="CH848">
        <f t="shared" si="91"/>
        <v>1</v>
      </c>
      <c r="CI848" s="1">
        <f t="shared" si="92"/>
        <v>3.3333333333333335</v>
      </c>
      <c r="CJ848">
        <f t="shared" si="93"/>
        <v>5</v>
      </c>
      <c r="CK848">
        <f t="shared" si="94"/>
        <v>1</v>
      </c>
      <c r="CL848" s="1">
        <f t="shared" si="95"/>
        <v>4.3333333333333339</v>
      </c>
      <c r="CM848" s="1">
        <f t="shared" si="96"/>
        <v>4.3333333333333339</v>
      </c>
      <c r="CO848" t="str">
        <f>IF(H848&gt;Tolerances!$C$5, "High Sat", "Low Sat")</f>
        <v>High Sat</v>
      </c>
      <c r="CP848" t="str">
        <f>IF(CM848&lt;Tolerances!$D$5, "High EL", "Low EL")</f>
        <v>High EL</v>
      </c>
      <c r="CQ848" t="str">
        <f t="shared" si="97"/>
        <v>Loyalist</v>
      </c>
      <c r="CR848" t="b">
        <f>IF(AND(CM848&lt;Tolerances!$D$9,'Respondent data Original'!H75&gt;Tolerances!$C$9),"Enthusiast",IF(AND(CM848&gt;Tolerances!$D$10,'Respondent data Original'!H75&lt;Tolerances!$C$10),"Agitator"))</f>
        <v>0</v>
      </c>
    </row>
    <row r="849" spans="1:96">
      <c r="A849">
        <v>85</v>
      </c>
      <c r="B849" t="s">
        <v>70</v>
      </c>
      <c r="C849">
        <v>3</v>
      </c>
      <c r="D849">
        <v>2</v>
      </c>
      <c r="E849">
        <v>10</v>
      </c>
      <c r="F849">
        <v>2</v>
      </c>
      <c r="G849">
        <v>4</v>
      </c>
      <c r="H849">
        <v>9</v>
      </c>
      <c r="J849">
        <v>7</v>
      </c>
      <c r="L849">
        <v>6</v>
      </c>
      <c r="N849">
        <v>8</v>
      </c>
      <c r="P849">
        <v>3</v>
      </c>
      <c r="Q849">
        <v>2</v>
      </c>
      <c r="R849">
        <v>2</v>
      </c>
      <c r="S849">
        <v>2</v>
      </c>
      <c r="T849">
        <v>2</v>
      </c>
      <c r="U849">
        <v>2</v>
      </c>
      <c r="V849">
        <v>1</v>
      </c>
      <c r="W849">
        <v>1</v>
      </c>
      <c r="X849">
        <v>1</v>
      </c>
      <c r="Y849">
        <v>2</v>
      </c>
      <c r="Z849">
        <v>3</v>
      </c>
      <c r="AA849">
        <v>2</v>
      </c>
      <c r="AB849">
        <v>1</v>
      </c>
      <c r="AC849">
        <v>1</v>
      </c>
      <c r="AD849">
        <v>2</v>
      </c>
      <c r="AE849">
        <v>2</v>
      </c>
      <c r="AF849">
        <v>3</v>
      </c>
      <c r="AG849">
        <v>2</v>
      </c>
      <c r="AH849">
        <v>2</v>
      </c>
      <c r="AI849">
        <v>1</v>
      </c>
      <c r="AJ849">
        <v>2</v>
      </c>
      <c r="AK849">
        <v>2</v>
      </c>
      <c r="AL849">
        <v>2</v>
      </c>
      <c r="AM849">
        <v>2</v>
      </c>
      <c r="AN849">
        <v>2</v>
      </c>
      <c r="AO849">
        <v>2</v>
      </c>
      <c r="AP849">
        <v>4</v>
      </c>
      <c r="AQ849">
        <v>3</v>
      </c>
      <c r="AR849">
        <v>2</v>
      </c>
      <c r="AS849">
        <v>2</v>
      </c>
      <c r="AT849">
        <v>2</v>
      </c>
      <c r="AU849">
        <v>3</v>
      </c>
      <c r="AV849">
        <v>1</v>
      </c>
      <c r="AW849">
        <v>9</v>
      </c>
      <c r="AX849">
        <v>9</v>
      </c>
      <c r="AY849">
        <v>7</v>
      </c>
      <c r="AZ849">
        <v>9</v>
      </c>
      <c r="BA849">
        <v>8</v>
      </c>
      <c r="BB849">
        <v>6</v>
      </c>
      <c r="BC849">
        <v>7</v>
      </c>
      <c r="BD849">
        <v>11</v>
      </c>
      <c r="BE849">
        <v>4</v>
      </c>
      <c r="BF849">
        <v>4</v>
      </c>
      <c r="BG849">
        <v>12</v>
      </c>
      <c r="BH849">
        <v>5</v>
      </c>
      <c r="BI849">
        <v>12</v>
      </c>
      <c r="BJ849">
        <v>12</v>
      </c>
      <c r="BK849">
        <v>1</v>
      </c>
      <c r="BL849">
        <v>4</v>
      </c>
      <c r="BM849">
        <v>3</v>
      </c>
      <c r="BN849">
        <v>2</v>
      </c>
      <c r="BO849">
        <v>6</v>
      </c>
      <c r="BP849">
        <v>3</v>
      </c>
      <c r="BQ849">
        <v>5</v>
      </c>
      <c r="BR849">
        <v>4</v>
      </c>
      <c r="BX849">
        <v>2</v>
      </c>
      <c r="CF849">
        <v>12</v>
      </c>
      <c r="CH849">
        <f t="shared" si="91"/>
        <v>2</v>
      </c>
      <c r="CI849" s="1">
        <f t="shared" si="92"/>
        <v>3.8888888888888888</v>
      </c>
      <c r="CJ849">
        <f t="shared" si="93"/>
        <v>4</v>
      </c>
      <c r="CK849">
        <f t="shared" si="94"/>
        <v>2</v>
      </c>
      <c r="CL849" s="1">
        <f t="shared" si="95"/>
        <v>5.8888888888888893</v>
      </c>
      <c r="CM849" s="1">
        <f t="shared" si="96"/>
        <v>11.777777777777779</v>
      </c>
      <c r="CO849" t="str">
        <f>IF(H849&gt;Tolerances!$C$5, "High Sat", "Low Sat")</f>
        <v>High Sat</v>
      </c>
      <c r="CP849" t="str">
        <f>IF(CM849&lt;Tolerances!$D$5, "High EL", "Low EL")</f>
        <v>Low EL</v>
      </c>
      <c r="CQ849" t="str">
        <f t="shared" si="97"/>
        <v>Mercenary</v>
      </c>
      <c r="CR849" t="b">
        <f>IF(AND(CM849&lt;Tolerances!$D$9,'Respondent data Original'!H76&gt;Tolerances!$C$9),"Enthusiast",IF(AND(CM849&gt;Tolerances!$D$10,'Respondent data Original'!H76&lt;Tolerances!$C$10),"Agitator"))</f>
        <v>0</v>
      </c>
    </row>
    <row r="850" spans="1:96">
      <c r="A850">
        <v>92</v>
      </c>
      <c r="B850" t="s">
        <v>70</v>
      </c>
      <c r="C850">
        <v>4</v>
      </c>
      <c r="D850">
        <v>1</v>
      </c>
      <c r="E850">
        <v>10</v>
      </c>
      <c r="F850">
        <v>1</v>
      </c>
      <c r="G850">
        <v>1</v>
      </c>
      <c r="H850">
        <v>11</v>
      </c>
      <c r="J850">
        <v>10</v>
      </c>
      <c r="L850">
        <v>8</v>
      </c>
      <c r="N850">
        <v>10</v>
      </c>
      <c r="P850">
        <v>6</v>
      </c>
      <c r="Q850">
        <v>1</v>
      </c>
      <c r="R850">
        <v>2</v>
      </c>
      <c r="S850">
        <v>1</v>
      </c>
      <c r="T850">
        <v>1</v>
      </c>
      <c r="U850">
        <v>3</v>
      </c>
      <c r="V850">
        <v>2</v>
      </c>
      <c r="W850">
        <v>2</v>
      </c>
      <c r="X850">
        <v>1</v>
      </c>
      <c r="Y850">
        <v>2</v>
      </c>
      <c r="Z850">
        <v>3</v>
      </c>
      <c r="AA850">
        <v>2</v>
      </c>
      <c r="AB850">
        <v>2</v>
      </c>
      <c r="AD850">
        <v>3</v>
      </c>
      <c r="AE850">
        <v>3</v>
      </c>
      <c r="AF850">
        <v>3</v>
      </c>
      <c r="AG850">
        <v>3</v>
      </c>
      <c r="AI850">
        <v>1</v>
      </c>
      <c r="AL850">
        <v>3</v>
      </c>
      <c r="AM850">
        <v>2</v>
      </c>
      <c r="AN850">
        <v>1</v>
      </c>
      <c r="AO850">
        <v>2</v>
      </c>
      <c r="AP850">
        <v>2</v>
      </c>
      <c r="AQ850">
        <v>1</v>
      </c>
      <c r="AR850">
        <v>3</v>
      </c>
      <c r="AS850">
        <v>4</v>
      </c>
      <c r="AT850">
        <v>3</v>
      </c>
      <c r="AU850">
        <v>4</v>
      </c>
      <c r="AV850">
        <v>1</v>
      </c>
      <c r="AW850">
        <v>7</v>
      </c>
      <c r="AX850">
        <v>10</v>
      </c>
      <c r="AY850">
        <v>8</v>
      </c>
      <c r="AZ850">
        <v>9</v>
      </c>
      <c r="BA850">
        <v>8</v>
      </c>
      <c r="BB850">
        <v>7</v>
      </c>
      <c r="BC850">
        <v>6</v>
      </c>
      <c r="BD850">
        <v>10</v>
      </c>
      <c r="BE850">
        <v>5</v>
      </c>
      <c r="BF850">
        <v>12</v>
      </c>
      <c r="BG850">
        <v>12</v>
      </c>
      <c r="BH850">
        <v>12</v>
      </c>
      <c r="BI850">
        <v>12</v>
      </c>
      <c r="BJ850">
        <v>12</v>
      </c>
      <c r="BK850">
        <v>1</v>
      </c>
      <c r="BL850">
        <v>5</v>
      </c>
      <c r="BM850">
        <v>3</v>
      </c>
      <c r="BN850">
        <v>2</v>
      </c>
      <c r="BO850">
        <v>2</v>
      </c>
      <c r="BP850">
        <v>7</v>
      </c>
      <c r="BQ850">
        <v>5</v>
      </c>
      <c r="BR850">
        <v>4</v>
      </c>
      <c r="BX850">
        <v>2</v>
      </c>
      <c r="CF850">
        <v>16</v>
      </c>
      <c r="CH850">
        <f t="shared" si="91"/>
        <v>2</v>
      </c>
      <c r="CI850" s="1">
        <f t="shared" si="92"/>
        <v>3.8888888888888888</v>
      </c>
      <c r="CJ850">
        <f t="shared" si="93"/>
        <v>5</v>
      </c>
      <c r="CK850">
        <f t="shared" si="94"/>
        <v>1</v>
      </c>
      <c r="CL850" s="1">
        <f t="shared" si="95"/>
        <v>4.8888888888888893</v>
      </c>
      <c r="CM850" s="1">
        <f t="shared" si="96"/>
        <v>9.7777777777777786</v>
      </c>
      <c r="CO850" t="str">
        <f>IF(H850&gt;Tolerances!$C$5, "High Sat", "Low Sat")</f>
        <v>High Sat</v>
      </c>
      <c r="CP850" t="str">
        <f>IF(CM850&lt;Tolerances!$D$5, "High EL", "Low EL")</f>
        <v>High EL</v>
      </c>
      <c r="CQ850" t="str">
        <f t="shared" si="97"/>
        <v>Loyalist</v>
      </c>
      <c r="CR850" t="b">
        <f>IF(AND(CM850&lt;Tolerances!$D$9,'Respondent data Original'!H79&gt;Tolerances!$C$9),"Enthusiast",IF(AND(CM850&gt;Tolerances!$D$10,'Respondent data Original'!H79&lt;Tolerances!$C$10),"Agitator"))</f>
        <v>0</v>
      </c>
    </row>
    <row r="851" spans="1:96">
      <c r="A851">
        <v>95</v>
      </c>
      <c r="B851" t="s">
        <v>70</v>
      </c>
      <c r="C851">
        <v>2</v>
      </c>
      <c r="D851">
        <v>2</v>
      </c>
      <c r="E851">
        <v>10</v>
      </c>
      <c r="F851">
        <v>1</v>
      </c>
      <c r="G851">
        <v>2</v>
      </c>
      <c r="H851">
        <v>11</v>
      </c>
      <c r="J851">
        <v>11</v>
      </c>
      <c r="L851">
        <v>11</v>
      </c>
      <c r="N851">
        <v>11</v>
      </c>
      <c r="P851">
        <v>2</v>
      </c>
      <c r="Q851">
        <v>1</v>
      </c>
      <c r="R851">
        <v>3</v>
      </c>
      <c r="S851">
        <v>1</v>
      </c>
      <c r="T851">
        <v>4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5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  <c r="AM851">
        <v>1</v>
      </c>
      <c r="AN851">
        <v>1</v>
      </c>
      <c r="AO851">
        <v>1</v>
      </c>
      <c r="AP851">
        <v>1</v>
      </c>
      <c r="AQ851">
        <v>1</v>
      </c>
      <c r="AR851">
        <v>1</v>
      </c>
      <c r="AS851">
        <v>1</v>
      </c>
      <c r="AT851">
        <v>1</v>
      </c>
      <c r="AU851">
        <v>1</v>
      </c>
      <c r="AV851">
        <v>1</v>
      </c>
      <c r="AW851">
        <v>6</v>
      </c>
      <c r="AX851">
        <v>11</v>
      </c>
      <c r="AY851">
        <v>6</v>
      </c>
      <c r="AZ851">
        <v>1</v>
      </c>
      <c r="BA851">
        <v>1</v>
      </c>
      <c r="BB851">
        <v>1</v>
      </c>
      <c r="BC851">
        <v>1</v>
      </c>
      <c r="BD851">
        <v>11</v>
      </c>
      <c r="BE851">
        <v>1</v>
      </c>
      <c r="BF851">
        <v>1</v>
      </c>
      <c r="BG851">
        <v>1</v>
      </c>
      <c r="BH851">
        <v>1</v>
      </c>
      <c r="BI851">
        <v>12</v>
      </c>
      <c r="BJ851">
        <v>12</v>
      </c>
      <c r="BK851">
        <v>1</v>
      </c>
      <c r="BL851">
        <v>3</v>
      </c>
      <c r="BM851">
        <v>2</v>
      </c>
      <c r="BN851">
        <v>1</v>
      </c>
      <c r="BO851">
        <v>1</v>
      </c>
      <c r="BP851">
        <v>6</v>
      </c>
      <c r="BQ851">
        <v>5</v>
      </c>
      <c r="BR851">
        <v>2</v>
      </c>
      <c r="BX851">
        <v>2</v>
      </c>
      <c r="CF851">
        <v>14</v>
      </c>
      <c r="CH851">
        <f t="shared" si="91"/>
        <v>2</v>
      </c>
      <c r="CI851" s="1">
        <f t="shared" si="92"/>
        <v>2.1666666666666665</v>
      </c>
      <c r="CJ851">
        <f t="shared" si="93"/>
        <v>3</v>
      </c>
      <c r="CK851">
        <f t="shared" si="94"/>
        <v>3</v>
      </c>
      <c r="CL851" s="1">
        <f t="shared" si="95"/>
        <v>5.1666666666666661</v>
      </c>
      <c r="CM851" s="1">
        <f t="shared" si="96"/>
        <v>10.333333333333332</v>
      </c>
      <c r="CO851" t="str">
        <f>IF(H851&gt;Tolerances!$C$5, "High Sat", "Low Sat")</f>
        <v>High Sat</v>
      </c>
      <c r="CP851" t="str">
        <f>IF(CM851&lt;Tolerances!$D$5, "High EL", "Low EL")</f>
        <v>High EL</v>
      </c>
      <c r="CQ851" t="str">
        <f t="shared" si="97"/>
        <v>Loyalist</v>
      </c>
      <c r="CR851" t="b">
        <f>IF(AND(CM851&lt;Tolerances!$D$9,'Respondent data Original'!H81&gt;Tolerances!$C$9),"Enthusiast",IF(AND(CM851&gt;Tolerances!$D$10,'Respondent data Original'!H81&lt;Tolerances!$C$10),"Agitator"))</f>
        <v>0</v>
      </c>
    </row>
    <row r="852" spans="1:96">
      <c r="A852">
        <v>109</v>
      </c>
      <c r="B852" t="s">
        <v>70</v>
      </c>
      <c r="C852">
        <v>3</v>
      </c>
      <c r="D852">
        <v>1</v>
      </c>
      <c r="E852">
        <v>10</v>
      </c>
      <c r="F852">
        <v>2</v>
      </c>
      <c r="G852">
        <v>4</v>
      </c>
      <c r="H852">
        <v>10</v>
      </c>
      <c r="J852">
        <v>10</v>
      </c>
      <c r="L852">
        <v>8</v>
      </c>
      <c r="N852">
        <v>8</v>
      </c>
      <c r="P852">
        <v>2</v>
      </c>
      <c r="Q852">
        <v>1</v>
      </c>
      <c r="R852">
        <v>3</v>
      </c>
      <c r="S852">
        <v>1</v>
      </c>
      <c r="T852">
        <v>4</v>
      </c>
      <c r="U852">
        <v>2</v>
      </c>
      <c r="V852">
        <v>3</v>
      </c>
      <c r="W852">
        <v>2</v>
      </c>
      <c r="X852">
        <v>2</v>
      </c>
      <c r="Y852">
        <v>2</v>
      </c>
      <c r="Z852">
        <v>1</v>
      </c>
      <c r="AA852">
        <v>1</v>
      </c>
      <c r="AB852">
        <v>1</v>
      </c>
      <c r="AC852">
        <v>3</v>
      </c>
      <c r="AD852">
        <v>3</v>
      </c>
      <c r="AE852">
        <v>2</v>
      </c>
      <c r="AF852">
        <v>8</v>
      </c>
      <c r="AG852">
        <v>3</v>
      </c>
      <c r="AI852">
        <v>2</v>
      </c>
      <c r="AJ852">
        <v>2</v>
      </c>
      <c r="AK852">
        <v>2</v>
      </c>
      <c r="AL852">
        <v>1</v>
      </c>
      <c r="AM852">
        <v>3</v>
      </c>
      <c r="AN852">
        <v>2</v>
      </c>
      <c r="AO852">
        <v>2</v>
      </c>
      <c r="AP852">
        <v>1</v>
      </c>
      <c r="AQ852">
        <v>2</v>
      </c>
      <c r="AR852">
        <v>3</v>
      </c>
      <c r="AS852">
        <v>2</v>
      </c>
      <c r="AT852">
        <v>2</v>
      </c>
      <c r="AU852">
        <v>2</v>
      </c>
      <c r="AV852">
        <v>2</v>
      </c>
      <c r="AW852">
        <v>5</v>
      </c>
      <c r="AX852">
        <v>11</v>
      </c>
      <c r="AY852">
        <v>8</v>
      </c>
      <c r="AZ852">
        <v>9</v>
      </c>
      <c r="BA852">
        <v>6</v>
      </c>
      <c r="BB852">
        <v>9</v>
      </c>
      <c r="BC852">
        <v>1</v>
      </c>
      <c r="BD852">
        <v>11</v>
      </c>
      <c r="BE852">
        <v>4</v>
      </c>
      <c r="BF852">
        <v>1</v>
      </c>
      <c r="BG852">
        <v>12</v>
      </c>
      <c r="BH852">
        <v>12</v>
      </c>
      <c r="BI852">
        <v>12</v>
      </c>
      <c r="BJ852">
        <v>12</v>
      </c>
      <c r="BK852">
        <v>1</v>
      </c>
      <c r="BL852">
        <v>2</v>
      </c>
      <c r="BM852">
        <v>1</v>
      </c>
      <c r="BO852">
        <v>5</v>
      </c>
      <c r="BP852">
        <v>7</v>
      </c>
      <c r="BX852">
        <v>2</v>
      </c>
      <c r="CF852">
        <v>13</v>
      </c>
      <c r="CH852">
        <f t="shared" si="91"/>
        <v>2</v>
      </c>
      <c r="CI852" s="1">
        <f t="shared" si="92"/>
        <v>3.5555555555555554</v>
      </c>
      <c r="CJ852">
        <f t="shared" si="93"/>
        <v>2</v>
      </c>
      <c r="CK852">
        <f t="shared" si="94"/>
        <v>4</v>
      </c>
      <c r="CL852" s="1">
        <f t="shared" si="95"/>
        <v>7.5555555555555554</v>
      </c>
      <c r="CM852" s="1">
        <f t="shared" si="96"/>
        <v>15.111111111111111</v>
      </c>
      <c r="CO852" t="str">
        <f>IF(H852&gt;Tolerances!$C$5, "High Sat", "Low Sat")</f>
        <v>High Sat</v>
      </c>
      <c r="CP852" t="str">
        <f>IF(CM852&lt;Tolerances!$D$5, "High EL", "Low EL")</f>
        <v>Low EL</v>
      </c>
      <c r="CQ852" t="str">
        <f t="shared" si="97"/>
        <v>Mercenary</v>
      </c>
      <c r="CR852" t="b">
        <f>IF(AND(CM852&lt;Tolerances!$D$9,'Respondent data Original'!H92&gt;Tolerances!$C$9),"Enthusiast",IF(AND(CM852&gt;Tolerances!$D$10,'Respondent data Original'!H92&lt;Tolerances!$C$10),"Agitator"))</f>
        <v>0</v>
      </c>
    </row>
    <row r="853" spans="1:96">
      <c r="A853">
        <v>110</v>
      </c>
      <c r="B853" t="s">
        <v>70</v>
      </c>
      <c r="C853">
        <v>1</v>
      </c>
      <c r="D853">
        <v>2</v>
      </c>
      <c r="E853">
        <v>10</v>
      </c>
      <c r="F853">
        <v>2</v>
      </c>
      <c r="G853">
        <v>5</v>
      </c>
      <c r="H853">
        <v>5</v>
      </c>
      <c r="J853">
        <v>5</v>
      </c>
      <c r="L853">
        <v>5</v>
      </c>
      <c r="N853">
        <v>4</v>
      </c>
      <c r="P853">
        <v>4</v>
      </c>
      <c r="Q853">
        <v>2</v>
      </c>
      <c r="R853">
        <v>2</v>
      </c>
      <c r="S853">
        <v>2</v>
      </c>
      <c r="T853">
        <v>2</v>
      </c>
      <c r="U853">
        <v>3</v>
      </c>
      <c r="V853">
        <v>3</v>
      </c>
      <c r="W853">
        <v>3</v>
      </c>
      <c r="X853">
        <v>1</v>
      </c>
      <c r="Y853">
        <v>4</v>
      </c>
      <c r="Z853">
        <v>4</v>
      </c>
      <c r="AA853">
        <v>3</v>
      </c>
      <c r="AB853">
        <v>3</v>
      </c>
      <c r="AC853">
        <v>4</v>
      </c>
      <c r="AD853">
        <v>3</v>
      </c>
      <c r="AE853">
        <v>3</v>
      </c>
      <c r="AF853">
        <v>5</v>
      </c>
      <c r="AG853">
        <v>4</v>
      </c>
      <c r="AH853">
        <v>4</v>
      </c>
      <c r="AI853">
        <v>3</v>
      </c>
      <c r="AJ853">
        <v>2</v>
      </c>
      <c r="AK853">
        <v>3</v>
      </c>
      <c r="AL853">
        <v>4</v>
      </c>
      <c r="AM853">
        <v>5</v>
      </c>
      <c r="AN853">
        <v>4</v>
      </c>
      <c r="AO853">
        <v>3</v>
      </c>
      <c r="AP853">
        <v>4</v>
      </c>
      <c r="AQ853">
        <v>4</v>
      </c>
      <c r="AR853">
        <v>5</v>
      </c>
      <c r="AS853">
        <v>5</v>
      </c>
      <c r="AT853">
        <v>4</v>
      </c>
      <c r="AU853">
        <v>3</v>
      </c>
      <c r="AV853">
        <v>2</v>
      </c>
      <c r="AW853">
        <v>6</v>
      </c>
      <c r="AX853">
        <v>11</v>
      </c>
      <c r="AY853">
        <v>8</v>
      </c>
      <c r="AZ853">
        <v>6</v>
      </c>
      <c r="BA853">
        <v>6</v>
      </c>
      <c r="BB853">
        <v>6</v>
      </c>
      <c r="BC853">
        <v>6</v>
      </c>
      <c r="BD853">
        <v>9</v>
      </c>
      <c r="BE853">
        <v>1</v>
      </c>
      <c r="BF853">
        <v>12</v>
      </c>
      <c r="BG853">
        <v>5</v>
      </c>
      <c r="BH853">
        <v>5</v>
      </c>
      <c r="BI853">
        <v>12</v>
      </c>
      <c r="BJ853">
        <v>12</v>
      </c>
      <c r="BK853">
        <v>1</v>
      </c>
      <c r="BL853">
        <v>3</v>
      </c>
      <c r="BM853">
        <v>1</v>
      </c>
      <c r="BN853">
        <v>1</v>
      </c>
      <c r="BO853">
        <v>2</v>
      </c>
      <c r="BP853">
        <v>4</v>
      </c>
      <c r="BQ853">
        <v>7</v>
      </c>
      <c r="BR853">
        <v>5</v>
      </c>
      <c r="BX853">
        <v>3</v>
      </c>
      <c r="CF853">
        <v>21</v>
      </c>
      <c r="CH853">
        <f t="shared" si="91"/>
        <v>3</v>
      </c>
      <c r="CI853" s="1">
        <f t="shared" si="92"/>
        <v>3.2777777777777777</v>
      </c>
      <c r="CJ853">
        <f t="shared" si="93"/>
        <v>3</v>
      </c>
      <c r="CK853">
        <f t="shared" si="94"/>
        <v>3</v>
      </c>
      <c r="CL853" s="1">
        <f t="shared" si="95"/>
        <v>6.2777777777777777</v>
      </c>
      <c r="CM853" s="1">
        <f t="shared" si="96"/>
        <v>18.833333333333332</v>
      </c>
      <c r="CO853" t="str">
        <f>IF(H853&gt;Tolerances!$C$5, "High Sat", "Low Sat")</f>
        <v>Low Sat</v>
      </c>
      <c r="CP853" t="str">
        <f>IF(CM853&lt;Tolerances!$D$5, "High EL", "Low EL")</f>
        <v>Low EL</v>
      </c>
      <c r="CQ853" t="str">
        <f t="shared" si="97"/>
        <v>Defector</v>
      </c>
      <c r="CR853" t="b">
        <f>IF(AND(CM853&lt;Tolerances!$D$9,'Respondent data Original'!H93&gt;Tolerances!$C$9),"Enthusiast",IF(AND(CM853&gt;Tolerances!$D$10,'Respondent data Original'!H93&lt;Tolerances!$C$10),"Agitator"))</f>
        <v>0</v>
      </c>
    </row>
    <row r="854" spans="1:96">
      <c r="A854">
        <v>113</v>
      </c>
      <c r="B854" t="s">
        <v>70</v>
      </c>
      <c r="C854">
        <v>3</v>
      </c>
      <c r="D854">
        <v>1</v>
      </c>
      <c r="E854">
        <v>10</v>
      </c>
      <c r="F854">
        <v>2</v>
      </c>
      <c r="G854">
        <v>4</v>
      </c>
      <c r="H854">
        <v>11</v>
      </c>
      <c r="J854">
        <v>11</v>
      </c>
      <c r="L854">
        <v>11</v>
      </c>
      <c r="N854">
        <v>11</v>
      </c>
      <c r="P854">
        <v>6</v>
      </c>
      <c r="Q854">
        <v>1</v>
      </c>
      <c r="R854">
        <v>2</v>
      </c>
      <c r="S854">
        <v>1</v>
      </c>
      <c r="T854">
        <v>1</v>
      </c>
      <c r="U854">
        <v>2</v>
      </c>
      <c r="V854">
        <v>1</v>
      </c>
      <c r="W854">
        <v>3</v>
      </c>
      <c r="X854">
        <v>1</v>
      </c>
      <c r="Y854">
        <v>1</v>
      </c>
      <c r="Z854">
        <v>2</v>
      </c>
      <c r="AA854">
        <v>2</v>
      </c>
      <c r="AB854">
        <v>1</v>
      </c>
      <c r="AC854">
        <v>2</v>
      </c>
      <c r="AD854">
        <v>3</v>
      </c>
      <c r="AE854">
        <v>2</v>
      </c>
      <c r="AF854">
        <v>9</v>
      </c>
      <c r="AG854">
        <v>1</v>
      </c>
      <c r="AH854">
        <v>1</v>
      </c>
      <c r="AI854">
        <v>1</v>
      </c>
      <c r="AJ854">
        <v>1</v>
      </c>
      <c r="AK854">
        <v>2</v>
      </c>
      <c r="AL854">
        <v>1</v>
      </c>
      <c r="AM854">
        <v>2</v>
      </c>
      <c r="AN854">
        <v>1</v>
      </c>
      <c r="AO854">
        <v>1</v>
      </c>
      <c r="AP854">
        <v>1</v>
      </c>
      <c r="AQ854">
        <v>1</v>
      </c>
      <c r="AR854">
        <v>2</v>
      </c>
      <c r="AS854">
        <v>2</v>
      </c>
      <c r="AT854">
        <v>1</v>
      </c>
      <c r="AU854">
        <v>1</v>
      </c>
      <c r="AV854">
        <v>1</v>
      </c>
      <c r="AW854">
        <v>6</v>
      </c>
      <c r="AX854">
        <v>9</v>
      </c>
      <c r="AY854">
        <v>9</v>
      </c>
      <c r="AZ854">
        <v>10</v>
      </c>
      <c r="BA854">
        <v>10</v>
      </c>
      <c r="BB854">
        <v>10</v>
      </c>
      <c r="BC854">
        <v>4</v>
      </c>
      <c r="BD854">
        <v>10</v>
      </c>
      <c r="BE854">
        <v>2</v>
      </c>
      <c r="BF854">
        <v>12</v>
      </c>
      <c r="BG854">
        <v>1</v>
      </c>
      <c r="BH854">
        <v>12</v>
      </c>
      <c r="BI854">
        <v>12</v>
      </c>
      <c r="BJ854">
        <v>12</v>
      </c>
      <c r="BK854">
        <v>2</v>
      </c>
      <c r="BL854">
        <v>4</v>
      </c>
      <c r="BM854">
        <v>4</v>
      </c>
      <c r="BN854">
        <v>3</v>
      </c>
      <c r="BO854">
        <v>7</v>
      </c>
      <c r="BX854">
        <v>1</v>
      </c>
      <c r="BY854">
        <v>1</v>
      </c>
      <c r="BZ854">
        <v>6</v>
      </c>
      <c r="CF854">
        <v>16</v>
      </c>
      <c r="CH854">
        <f t="shared" si="91"/>
        <v>1</v>
      </c>
      <c r="CI854" s="1">
        <f t="shared" si="92"/>
        <v>3.8888888888888888</v>
      </c>
      <c r="CJ854">
        <f t="shared" si="93"/>
        <v>4</v>
      </c>
      <c r="CK854">
        <f t="shared" si="94"/>
        <v>2</v>
      </c>
      <c r="CL854" s="1">
        <f t="shared" si="95"/>
        <v>5.8888888888888893</v>
      </c>
      <c r="CM854" s="1">
        <f t="shared" si="96"/>
        <v>5.8888888888888893</v>
      </c>
      <c r="CO854" t="str">
        <f>IF(H854&gt;Tolerances!$C$5, "High Sat", "Low Sat")</f>
        <v>High Sat</v>
      </c>
      <c r="CP854" t="str">
        <f>IF(CM854&lt;Tolerances!$D$5, "High EL", "Low EL")</f>
        <v>High EL</v>
      </c>
      <c r="CQ854" t="str">
        <f t="shared" si="97"/>
        <v>Loyalist</v>
      </c>
      <c r="CR854" t="b">
        <f>IF(AND(CM854&lt;Tolerances!$D$9,'Respondent data Original'!H96&gt;Tolerances!$C$9),"Enthusiast",IF(AND(CM854&gt;Tolerances!$D$10,'Respondent data Original'!H96&lt;Tolerances!$C$10),"Agitator"))</f>
        <v>0</v>
      </c>
    </row>
    <row r="855" spans="1:96">
      <c r="A855">
        <v>121</v>
      </c>
      <c r="B855" t="s">
        <v>70</v>
      </c>
      <c r="C855">
        <v>3</v>
      </c>
      <c r="D855">
        <v>2</v>
      </c>
      <c r="E855">
        <v>10</v>
      </c>
      <c r="F855">
        <v>2</v>
      </c>
      <c r="G855">
        <v>4</v>
      </c>
      <c r="H855">
        <v>8</v>
      </c>
      <c r="J855">
        <v>8</v>
      </c>
      <c r="L855">
        <v>8</v>
      </c>
      <c r="N855">
        <v>3</v>
      </c>
      <c r="P855">
        <v>6</v>
      </c>
      <c r="Q855">
        <v>1</v>
      </c>
      <c r="R855">
        <v>1</v>
      </c>
      <c r="S855">
        <v>1</v>
      </c>
      <c r="T855">
        <v>1</v>
      </c>
      <c r="U855">
        <v>2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2</v>
      </c>
      <c r="AD855">
        <v>1</v>
      </c>
      <c r="AE855">
        <v>3</v>
      </c>
      <c r="AF855">
        <v>2</v>
      </c>
      <c r="AG855">
        <v>2</v>
      </c>
      <c r="AH855">
        <v>1</v>
      </c>
      <c r="AI855">
        <v>1</v>
      </c>
      <c r="AJ855">
        <v>1</v>
      </c>
      <c r="AK855">
        <v>1</v>
      </c>
      <c r="AL855">
        <v>3</v>
      </c>
      <c r="AN855">
        <v>2</v>
      </c>
      <c r="AO855">
        <v>1</v>
      </c>
      <c r="AQ855">
        <v>4</v>
      </c>
      <c r="AR855">
        <v>3</v>
      </c>
      <c r="AS855">
        <v>3</v>
      </c>
      <c r="AT855">
        <v>4</v>
      </c>
      <c r="AU855">
        <v>1</v>
      </c>
      <c r="AV855">
        <v>2</v>
      </c>
      <c r="AW855">
        <v>7</v>
      </c>
      <c r="AX855">
        <v>11</v>
      </c>
      <c r="AY855">
        <v>9</v>
      </c>
      <c r="AZ855">
        <v>6</v>
      </c>
      <c r="BA855">
        <v>8</v>
      </c>
      <c r="BB855">
        <v>11</v>
      </c>
      <c r="BC855">
        <v>5</v>
      </c>
      <c r="BD855">
        <v>11</v>
      </c>
      <c r="BE855">
        <v>1</v>
      </c>
      <c r="BF855">
        <v>12</v>
      </c>
      <c r="BG855">
        <v>12</v>
      </c>
      <c r="BH855">
        <v>4</v>
      </c>
      <c r="BI855">
        <v>3</v>
      </c>
      <c r="BJ855">
        <v>6</v>
      </c>
      <c r="BK855">
        <v>3</v>
      </c>
      <c r="BL855">
        <v>4</v>
      </c>
      <c r="BM855">
        <v>3</v>
      </c>
      <c r="BN855">
        <v>2</v>
      </c>
      <c r="BO855">
        <v>6</v>
      </c>
      <c r="BP855">
        <v>7</v>
      </c>
      <c r="BQ855">
        <v>2</v>
      </c>
      <c r="BX855">
        <v>3</v>
      </c>
      <c r="CF855">
        <v>17</v>
      </c>
      <c r="CH855">
        <f t="shared" si="91"/>
        <v>3</v>
      </c>
      <c r="CI855" s="1">
        <f t="shared" si="92"/>
        <v>3.8333333333333335</v>
      </c>
      <c r="CJ855">
        <f t="shared" si="93"/>
        <v>4</v>
      </c>
      <c r="CK855">
        <f t="shared" si="94"/>
        <v>2</v>
      </c>
      <c r="CL855" s="1">
        <f t="shared" si="95"/>
        <v>5.8333333333333339</v>
      </c>
      <c r="CM855" s="1">
        <f t="shared" si="96"/>
        <v>17.5</v>
      </c>
      <c r="CO855" t="str">
        <f>IF(H855&gt;Tolerances!$C$5, "High Sat", "Low Sat")</f>
        <v>High Sat</v>
      </c>
      <c r="CP855" t="str">
        <f>IF(CM855&lt;Tolerances!$D$5, "High EL", "Low EL")</f>
        <v>Low EL</v>
      </c>
      <c r="CQ855" t="str">
        <f t="shared" si="97"/>
        <v>Mercenary</v>
      </c>
      <c r="CR855" t="str">
        <f>IF(AND(CM855&lt;Tolerances!$D$9,'Respondent data Original'!H103&gt;Tolerances!$C$9),"Enthusiast",IF(AND(CM855&gt;Tolerances!$D$10,'Respondent data Original'!H103&lt;Tolerances!$C$10),"Agitator"))</f>
        <v>Agitator</v>
      </c>
    </row>
    <row r="856" spans="1:96">
      <c r="A856">
        <v>132</v>
      </c>
      <c r="B856" t="s">
        <v>70</v>
      </c>
      <c r="C856">
        <v>3</v>
      </c>
      <c r="D856">
        <v>2</v>
      </c>
      <c r="E856">
        <v>10</v>
      </c>
      <c r="F856">
        <v>2</v>
      </c>
      <c r="G856">
        <v>6</v>
      </c>
      <c r="H856">
        <v>8</v>
      </c>
      <c r="J856">
        <v>8</v>
      </c>
      <c r="L856">
        <v>9</v>
      </c>
      <c r="N856">
        <v>7</v>
      </c>
      <c r="P856">
        <v>6</v>
      </c>
      <c r="Q856">
        <v>3</v>
      </c>
      <c r="R856">
        <v>2</v>
      </c>
      <c r="S856">
        <v>2</v>
      </c>
      <c r="T856">
        <v>4</v>
      </c>
      <c r="U856">
        <v>4</v>
      </c>
      <c r="V856">
        <v>2</v>
      </c>
      <c r="W856">
        <v>5</v>
      </c>
      <c r="X856">
        <v>2</v>
      </c>
      <c r="Y856">
        <v>3</v>
      </c>
      <c r="Z856">
        <v>5</v>
      </c>
      <c r="AA856">
        <v>2</v>
      </c>
      <c r="AB856">
        <v>4</v>
      </c>
      <c r="AC856">
        <v>5</v>
      </c>
      <c r="AD856">
        <v>3</v>
      </c>
      <c r="AE856">
        <v>5</v>
      </c>
      <c r="AF856">
        <v>7</v>
      </c>
      <c r="AG856">
        <v>4</v>
      </c>
      <c r="AH856">
        <v>2</v>
      </c>
      <c r="AI856">
        <v>3</v>
      </c>
      <c r="AJ856">
        <v>2</v>
      </c>
      <c r="AK856">
        <v>3</v>
      </c>
      <c r="AL856">
        <v>1</v>
      </c>
      <c r="AM856">
        <v>5</v>
      </c>
      <c r="AN856">
        <v>2</v>
      </c>
      <c r="AO856">
        <v>2</v>
      </c>
      <c r="AP856">
        <v>4</v>
      </c>
      <c r="AQ856">
        <v>3</v>
      </c>
      <c r="AR856">
        <v>3</v>
      </c>
      <c r="AS856">
        <v>5</v>
      </c>
      <c r="AT856">
        <v>4</v>
      </c>
      <c r="AU856">
        <v>3</v>
      </c>
      <c r="AV856">
        <v>1</v>
      </c>
      <c r="AW856">
        <v>6</v>
      </c>
      <c r="AX856">
        <v>10</v>
      </c>
      <c r="AY856">
        <v>8</v>
      </c>
      <c r="AZ856">
        <v>8</v>
      </c>
      <c r="BA856">
        <v>8</v>
      </c>
      <c r="BB856">
        <v>6</v>
      </c>
      <c r="BC856">
        <v>7</v>
      </c>
      <c r="BD856">
        <v>11</v>
      </c>
      <c r="BE856">
        <v>1</v>
      </c>
      <c r="BF856">
        <v>1</v>
      </c>
      <c r="BG856">
        <v>2</v>
      </c>
      <c r="BH856">
        <v>2</v>
      </c>
      <c r="BI856">
        <v>2</v>
      </c>
      <c r="BJ856">
        <v>12</v>
      </c>
      <c r="BK856">
        <v>1</v>
      </c>
      <c r="BL856">
        <v>5</v>
      </c>
      <c r="BM856">
        <v>3</v>
      </c>
      <c r="BN856">
        <v>2</v>
      </c>
      <c r="BO856">
        <v>4</v>
      </c>
      <c r="BX856">
        <v>2</v>
      </c>
      <c r="CF856">
        <v>17</v>
      </c>
      <c r="CH856">
        <f t="shared" si="91"/>
        <v>2</v>
      </c>
      <c r="CI856" s="1">
        <f t="shared" si="92"/>
        <v>3.6111111111111112</v>
      </c>
      <c r="CJ856">
        <f t="shared" si="93"/>
        <v>5</v>
      </c>
      <c r="CK856">
        <f t="shared" si="94"/>
        <v>1</v>
      </c>
      <c r="CL856" s="1">
        <f t="shared" si="95"/>
        <v>4.6111111111111107</v>
      </c>
      <c r="CM856" s="1">
        <f t="shared" si="96"/>
        <v>9.2222222222222214</v>
      </c>
      <c r="CO856" t="str">
        <f>IF(H856&gt;Tolerances!$C$5, "High Sat", "Low Sat")</f>
        <v>High Sat</v>
      </c>
      <c r="CP856" t="str">
        <f>IF(CM856&lt;Tolerances!$D$5, "High EL", "Low EL")</f>
        <v>High EL</v>
      </c>
      <c r="CQ856" t="str">
        <f t="shared" si="97"/>
        <v>Loyalist</v>
      </c>
      <c r="CR856" t="b">
        <f>IF(AND(CM856&lt;Tolerances!$D$9,'Respondent data Original'!H114&gt;Tolerances!$C$9),"Enthusiast",IF(AND(CM856&gt;Tolerances!$D$10,'Respondent data Original'!H114&lt;Tolerances!$C$10),"Agitator"))</f>
        <v>0</v>
      </c>
    </row>
    <row r="857" spans="1:96">
      <c r="A857">
        <v>147</v>
      </c>
      <c r="B857" t="s">
        <v>70</v>
      </c>
      <c r="C857">
        <v>5</v>
      </c>
      <c r="D857">
        <v>2</v>
      </c>
      <c r="E857">
        <v>10</v>
      </c>
      <c r="F857">
        <v>2</v>
      </c>
      <c r="G857">
        <v>4</v>
      </c>
      <c r="H857">
        <v>9</v>
      </c>
      <c r="J857">
        <v>9</v>
      </c>
      <c r="L857">
        <v>9</v>
      </c>
      <c r="N857">
        <v>8</v>
      </c>
      <c r="P857">
        <v>5</v>
      </c>
      <c r="Q857">
        <v>2</v>
      </c>
      <c r="R857">
        <v>2</v>
      </c>
      <c r="S857">
        <v>2</v>
      </c>
      <c r="T857">
        <v>2</v>
      </c>
      <c r="U857">
        <v>2</v>
      </c>
      <c r="V857">
        <v>2</v>
      </c>
      <c r="W857">
        <v>4</v>
      </c>
      <c r="X857">
        <v>2</v>
      </c>
      <c r="Y857">
        <v>2</v>
      </c>
      <c r="Z857">
        <v>5</v>
      </c>
      <c r="AA857">
        <v>2</v>
      </c>
      <c r="AB857">
        <v>3</v>
      </c>
      <c r="AC857">
        <v>4</v>
      </c>
      <c r="AD857">
        <v>4</v>
      </c>
      <c r="AE857">
        <v>3</v>
      </c>
      <c r="AF857">
        <v>6</v>
      </c>
      <c r="AG857">
        <v>2</v>
      </c>
      <c r="AH857">
        <v>2</v>
      </c>
      <c r="AI857">
        <v>1</v>
      </c>
      <c r="AJ857">
        <v>2</v>
      </c>
      <c r="AK857">
        <v>2</v>
      </c>
      <c r="AL857">
        <v>2</v>
      </c>
      <c r="AM857">
        <v>2</v>
      </c>
      <c r="AN857">
        <v>2</v>
      </c>
      <c r="AO857">
        <v>2</v>
      </c>
      <c r="AP857">
        <v>3</v>
      </c>
      <c r="AQ857">
        <v>2</v>
      </c>
      <c r="AR857">
        <v>3</v>
      </c>
      <c r="AS857">
        <v>2</v>
      </c>
      <c r="AT857">
        <v>3</v>
      </c>
      <c r="AU857">
        <v>2</v>
      </c>
      <c r="AV857">
        <v>1</v>
      </c>
      <c r="AW857">
        <v>9</v>
      </c>
      <c r="AX857">
        <v>8</v>
      </c>
      <c r="AY857">
        <v>7</v>
      </c>
      <c r="AZ857">
        <v>8</v>
      </c>
      <c r="BA857">
        <v>9</v>
      </c>
      <c r="BB857">
        <v>9</v>
      </c>
      <c r="BC857">
        <v>8</v>
      </c>
      <c r="BD857">
        <v>9</v>
      </c>
      <c r="BE857">
        <v>1</v>
      </c>
      <c r="BF857">
        <v>12</v>
      </c>
      <c r="BG857">
        <v>12</v>
      </c>
      <c r="BH857">
        <v>12</v>
      </c>
      <c r="BI857">
        <v>12</v>
      </c>
      <c r="BJ857">
        <v>12</v>
      </c>
      <c r="BK857">
        <v>1</v>
      </c>
      <c r="BL857">
        <v>4</v>
      </c>
      <c r="BM857">
        <v>3</v>
      </c>
      <c r="BN857">
        <v>2</v>
      </c>
      <c r="BO857">
        <v>3</v>
      </c>
      <c r="BP857">
        <v>4</v>
      </c>
      <c r="BX857">
        <v>1</v>
      </c>
      <c r="BY857">
        <v>4</v>
      </c>
      <c r="BZ857">
        <v>6</v>
      </c>
      <c r="CA857">
        <v>5</v>
      </c>
      <c r="CF857">
        <v>18</v>
      </c>
      <c r="CH857">
        <f t="shared" si="91"/>
        <v>1</v>
      </c>
      <c r="CI857" s="1">
        <f t="shared" si="92"/>
        <v>3.7777777777777777</v>
      </c>
      <c r="CJ857">
        <f t="shared" si="93"/>
        <v>4</v>
      </c>
      <c r="CK857">
        <f t="shared" si="94"/>
        <v>2</v>
      </c>
      <c r="CL857" s="1">
        <f t="shared" si="95"/>
        <v>5.7777777777777777</v>
      </c>
      <c r="CM857" s="1">
        <f t="shared" si="96"/>
        <v>5.7777777777777777</v>
      </c>
      <c r="CO857" t="str">
        <f>IF(H857&gt;Tolerances!$C$5, "High Sat", "Low Sat")</f>
        <v>High Sat</v>
      </c>
      <c r="CP857" t="str">
        <f>IF(CM857&lt;Tolerances!$D$5, "High EL", "Low EL")</f>
        <v>High EL</v>
      </c>
      <c r="CQ857" t="str">
        <f t="shared" si="97"/>
        <v>Loyalist</v>
      </c>
      <c r="CR857" t="b">
        <f>IF(AND(CM857&lt;Tolerances!$D$9,'Respondent data Original'!H128&gt;Tolerances!$C$9),"Enthusiast",IF(AND(CM857&gt;Tolerances!$D$10,'Respondent data Original'!H128&lt;Tolerances!$C$10),"Agitator"))</f>
        <v>0</v>
      </c>
    </row>
    <row r="858" spans="1:96">
      <c r="A858">
        <v>149</v>
      </c>
      <c r="B858" t="s">
        <v>70</v>
      </c>
      <c r="C858">
        <v>4</v>
      </c>
      <c r="D858">
        <v>1</v>
      </c>
      <c r="E858">
        <v>10</v>
      </c>
      <c r="F858">
        <v>1</v>
      </c>
      <c r="G858">
        <v>3</v>
      </c>
      <c r="H858">
        <v>8</v>
      </c>
      <c r="J858">
        <v>6</v>
      </c>
      <c r="L858">
        <v>6</v>
      </c>
      <c r="N858">
        <v>7</v>
      </c>
      <c r="P858">
        <v>4</v>
      </c>
      <c r="Q858">
        <v>1</v>
      </c>
      <c r="R858">
        <v>4</v>
      </c>
      <c r="S858">
        <v>1</v>
      </c>
      <c r="T858">
        <v>4</v>
      </c>
      <c r="U858">
        <v>2</v>
      </c>
      <c r="V858">
        <v>2</v>
      </c>
      <c r="W858">
        <v>4</v>
      </c>
      <c r="X858">
        <v>1</v>
      </c>
      <c r="Y858">
        <v>3</v>
      </c>
      <c r="Z858">
        <v>3</v>
      </c>
      <c r="AA858">
        <v>2</v>
      </c>
      <c r="AB858">
        <v>2</v>
      </c>
      <c r="AC858">
        <v>4</v>
      </c>
      <c r="AD858">
        <v>4</v>
      </c>
      <c r="AE858">
        <v>3</v>
      </c>
      <c r="AF858">
        <v>8</v>
      </c>
      <c r="AG858">
        <v>3</v>
      </c>
      <c r="AI858">
        <v>3</v>
      </c>
      <c r="AK858">
        <v>4</v>
      </c>
      <c r="AL858">
        <v>4</v>
      </c>
      <c r="AM858">
        <v>4</v>
      </c>
      <c r="AN858">
        <v>3</v>
      </c>
      <c r="AO858">
        <v>4</v>
      </c>
      <c r="AP858">
        <v>4</v>
      </c>
      <c r="AQ858">
        <v>4</v>
      </c>
      <c r="AR858">
        <v>4</v>
      </c>
      <c r="AS858">
        <v>4</v>
      </c>
      <c r="AU858">
        <v>4</v>
      </c>
      <c r="AV858">
        <v>2</v>
      </c>
      <c r="AW858">
        <v>9</v>
      </c>
      <c r="AX858">
        <v>9</v>
      </c>
      <c r="AY858">
        <v>9</v>
      </c>
      <c r="AZ858">
        <v>9</v>
      </c>
      <c r="BA858">
        <v>9</v>
      </c>
      <c r="BB858">
        <v>4</v>
      </c>
      <c r="BC858">
        <v>3</v>
      </c>
      <c r="BD858">
        <v>11</v>
      </c>
      <c r="BE858">
        <v>6</v>
      </c>
      <c r="BF858">
        <v>4</v>
      </c>
      <c r="BG858">
        <v>4</v>
      </c>
      <c r="BH858">
        <v>12</v>
      </c>
      <c r="BI858">
        <v>12</v>
      </c>
      <c r="BJ858">
        <v>12</v>
      </c>
      <c r="BK858">
        <v>2</v>
      </c>
      <c r="BL858">
        <v>3</v>
      </c>
      <c r="BM858">
        <v>3</v>
      </c>
      <c r="BN858">
        <v>3</v>
      </c>
      <c r="BO858">
        <v>6</v>
      </c>
      <c r="BP858">
        <v>2</v>
      </c>
      <c r="BX858">
        <v>1</v>
      </c>
      <c r="BY858">
        <v>7</v>
      </c>
      <c r="CF858">
        <v>16</v>
      </c>
      <c r="CH858">
        <f t="shared" si="91"/>
        <v>1</v>
      </c>
      <c r="CI858" s="1">
        <f t="shared" si="92"/>
        <v>3.8333333333333335</v>
      </c>
      <c r="CJ858">
        <f t="shared" si="93"/>
        <v>3</v>
      </c>
      <c r="CK858">
        <f t="shared" si="94"/>
        <v>3</v>
      </c>
      <c r="CL858" s="1">
        <f t="shared" si="95"/>
        <v>6.8333333333333339</v>
      </c>
      <c r="CM858" s="1">
        <f t="shared" si="96"/>
        <v>6.8333333333333339</v>
      </c>
      <c r="CO858" t="str">
        <f>IF(H858&gt;Tolerances!$C$5, "High Sat", "Low Sat")</f>
        <v>High Sat</v>
      </c>
      <c r="CP858" t="str">
        <f>IF(CM858&lt;Tolerances!$D$5, "High EL", "Low EL")</f>
        <v>High EL</v>
      </c>
      <c r="CQ858" t="str">
        <f t="shared" si="97"/>
        <v>Loyalist</v>
      </c>
      <c r="CR858" t="b">
        <f>IF(AND(CM858&lt;Tolerances!$D$9,'Respondent data Original'!H130&gt;Tolerances!$C$9),"Enthusiast",IF(AND(CM858&gt;Tolerances!$D$10,'Respondent data Original'!H130&lt;Tolerances!$C$10),"Agitator"))</f>
        <v>0</v>
      </c>
    </row>
    <row r="859" spans="1:96">
      <c r="A859">
        <v>150</v>
      </c>
      <c r="B859" t="s">
        <v>70</v>
      </c>
      <c r="C859">
        <v>2</v>
      </c>
      <c r="D859">
        <v>2</v>
      </c>
      <c r="E859">
        <v>10</v>
      </c>
      <c r="F859">
        <v>2</v>
      </c>
      <c r="G859">
        <v>5</v>
      </c>
      <c r="H859">
        <v>10</v>
      </c>
      <c r="J859">
        <v>10</v>
      </c>
      <c r="L859">
        <v>10</v>
      </c>
      <c r="N859">
        <v>9</v>
      </c>
      <c r="P859">
        <v>3</v>
      </c>
      <c r="Q859">
        <v>1</v>
      </c>
      <c r="R859">
        <v>1</v>
      </c>
      <c r="S859">
        <v>1</v>
      </c>
      <c r="T859">
        <v>1</v>
      </c>
      <c r="U859">
        <v>2</v>
      </c>
      <c r="V859">
        <v>2</v>
      </c>
      <c r="W859">
        <v>4</v>
      </c>
      <c r="X859">
        <v>1</v>
      </c>
      <c r="Y859">
        <v>2</v>
      </c>
      <c r="Z859">
        <v>3</v>
      </c>
      <c r="AA859">
        <v>1</v>
      </c>
      <c r="AB859">
        <v>3</v>
      </c>
      <c r="AC859">
        <v>3</v>
      </c>
      <c r="AD859">
        <v>3</v>
      </c>
      <c r="AE859">
        <v>3</v>
      </c>
      <c r="AF859">
        <v>10</v>
      </c>
      <c r="AG859">
        <v>4</v>
      </c>
      <c r="AH859">
        <v>1</v>
      </c>
      <c r="AI859">
        <v>1</v>
      </c>
      <c r="AJ859">
        <v>1</v>
      </c>
      <c r="AK859">
        <v>2</v>
      </c>
      <c r="AL859">
        <v>3</v>
      </c>
      <c r="AN859">
        <v>2</v>
      </c>
      <c r="AO859">
        <v>2</v>
      </c>
      <c r="AP859">
        <v>3</v>
      </c>
      <c r="AQ859">
        <v>2</v>
      </c>
      <c r="AR859">
        <v>5</v>
      </c>
      <c r="AS859">
        <v>4</v>
      </c>
      <c r="AT859">
        <v>1</v>
      </c>
      <c r="AU859">
        <v>3</v>
      </c>
      <c r="AV859">
        <v>1</v>
      </c>
      <c r="AW859">
        <v>7</v>
      </c>
      <c r="AX859">
        <v>11</v>
      </c>
      <c r="AY859">
        <v>11</v>
      </c>
      <c r="AZ859">
        <v>11</v>
      </c>
      <c r="BA859">
        <v>8</v>
      </c>
      <c r="BB859">
        <v>9</v>
      </c>
      <c r="BC859">
        <v>6</v>
      </c>
      <c r="BD859">
        <v>9</v>
      </c>
      <c r="BE859">
        <v>1</v>
      </c>
      <c r="BF859">
        <v>12</v>
      </c>
      <c r="BG859">
        <v>12</v>
      </c>
      <c r="BH859">
        <v>12</v>
      </c>
      <c r="BI859">
        <v>12</v>
      </c>
      <c r="BJ859">
        <v>12</v>
      </c>
      <c r="BK859">
        <v>1</v>
      </c>
      <c r="BL859">
        <v>3</v>
      </c>
      <c r="BM859">
        <v>4</v>
      </c>
      <c r="BN859">
        <v>3</v>
      </c>
      <c r="BO859">
        <v>4</v>
      </c>
      <c r="BP859">
        <v>5</v>
      </c>
      <c r="BX859">
        <v>1</v>
      </c>
      <c r="BY859">
        <v>5</v>
      </c>
      <c r="CF859">
        <v>17</v>
      </c>
      <c r="CH859">
        <f t="shared" si="91"/>
        <v>1</v>
      </c>
      <c r="CI859" s="1">
        <f t="shared" si="92"/>
        <v>4.0555555555555554</v>
      </c>
      <c r="CJ859">
        <f t="shared" si="93"/>
        <v>3</v>
      </c>
      <c r="CK859">
        <f t="shared" si="94"/>
        <v>3</v>
      </c>
      <c r="CL859" s="1">
        <f t="shared" si="95"/>
        <v>7.0555555555555554</v>
      </c>
      <c r="CM859" s="1">
        <f t="shared" si="96"/>
        <v>7.0555555555555554</v>
      </c>
      <c r="CO859" t="str">
        <f>IF(H859&gt;Tolerances!$C$5, "High Sat", "Low Sat")</f>
        <v>High Sat</v>
      </c>
      <c r="CP859" t="str">
        <f>IF(CM859&lt;Tolerances!$D$5, "High EL", "Low EL")</f>
        <v>High EL</v>
      </c>
      <c r="CQ859" t="str">
        <f t="shared" si="97"/>
        <v>Loyalist</v>
      </c>
      <c r="CR859" t="b">
        <f>IF(AND(CM859&lt;Tolerances!$D$9,'Respondent data Original'!H131&gt;Tolerances!$C$9),"Enthusiast",IF(AND(CM859&gt;Tolerances!$D$10,'Respondent data Original'!H131&lt;Tolerances!$C$10),"Agitator"))</f>
        <v>0</v>
      </c>
    </row>
    <row r="860" spans="1:96">
      <c r="A860">
        <v>154</v>
      </c>
      <c r="B860" t="s">
        <v>70</v>
      </c>
      <c r="C860">
        <v>2</v>
      </c>
      <c r="D860">
        <v>1</v>
      </c>
      <c r="E860">
        <v>10</v>
      </c>
      <c r="F860">
        <v>1</v>
      </c>
      <c r="G860">
        <v>1</v>
      </c>
      <c r="H860">
        <v>9</v>
      </c>
      <c r="J860">
        <v>8</v>
      </c>
      <c r="L860">
        <v>8</v>
      </c>
      <c r="O860">
        <v>1</v>
      </c>
      <c r="P860">
        <v>6</v>
      </c>
      <c r="Q860">
        <v>3</v>
      </c>
      <c r="R860">
        <v>4</v>
      </c>
      <c r="S860">
        <v>3</v>
      </c>
      <c r="T860">
        <v>3</v>
      </c>
      <c r="U860">
        <v>4</v>
      </c>
      <c r="V860">
        <v>3</v>
      </c>
      <c r="W860">
        <v>4</v>
      </c>
      <c r="X860">
        <v>3</v>
      </c>
      <c r="Y860">
        <v>3</v>
      </c>
      <c r="Z860">
        <v>4</v>
      </c>
      <c r="AA860">
        <v>3</v>
      </c>
      <c r="AB860">
        <v>4</v>
      </c>
      <c r="AC860">
        <v>4</v>
      </c>
      <c r="AD860">
        <v>4</v>
      </c>
      <c r="AE860">
        <v>3</v>
      </c>
      <c r="AF860">
        <v>1</v>
      </c>
      <c r="AG860">
        <v>3</v>
      </c>
      <c r="AI860">
        <v>3</v>
      </c>
      <c r="AJ860">
        <v>3</v>
      </c>
      <c r="AK860">
        <v>3</v>
      </c>
      <c r="AL860">
        <v>3</v>
      </c>
      <c r="AM860">
        <v>3</v>
      </c>
      <c r="AN860">
        <v>3</v>
      </c>
      <c r="AO860">
        <v>3</v>
      </c>
      <c r="AP860">
        <v>3</v>
      </c>
      <c r="AQ860">
        <v>3</v>
      </c>
      <c r="AR860">
        <v>3</v>
      </c>
      <c r="AS860">
        <v>3</v>
      </c>
      <c r="AT860">
        <v>3</v>
      </c>
      <c r="AU860">
        <v>3</v>
      </c>
      <c r="AV860">
        <v>1</v>
      </c>
      <c r="AW860">
        <v>6</v>
      </c>
      <c r="AX860">
        <v>6</v>
      </c>
      <c r="AY860">
        <v>6</v>
      </c>
      <c r="AZ860">
        <v>6</v>
      </c>
      <c r="BA860">
        <v>6</v>
      </c>
      <c r="BB860">
        <v>8</v>
      </c>
      <c r="BC860">
        <v>3</v>
      </c>
      <c r="BD860">
        <v>6</v>
      </c>
      <c r="BE860">
        <v>1</v>
      </c>
      <c r="BF860">
        <v>12</v>
      </c>
      <c r="BG860">
        <v>12</v>
      </c>
      <c r="BH860">
        <v>12</v>
      </c>
      <c r="BI860">
        <v>12</v>
      </c>
      <c r="BJ860">
        <v>12</v>
      </c>
      <c r="BK860">
        <v>1</v>
      </c>
      <c r="BL860">
        <v>3</v>
      </c>
      <c r="BM860">
        <v>3</v>
      </c>
      <c r="BN860">
        <v>3</v>
      </c>
      <c r="BO860">
        <v>10</v>
      </c>
      <c r="BX860">
        <v>1</v>
      </c>
      <c r="BY860">
        <v>2</v>
      </c>
      <c r="CF860">
        <v>14</v>
      </c>
      <c r="CH860">
        <f t="shared" si="91"/>
        <v>1</v>
      </c>
      <c r="CI860" s="1">
        <f t="shared" si="92"/>
        <v>2.6666666666666665</v>
      </c>
      <c r="CJ860">
        <f t="shared" si="93"/>
        <v>3</v>
      </c>
      <c r="CK860">
        <f t="shared" si="94"/>
        <v>3</v>
      </c>
      <c r="CL860" s="1">
        <f t="shared" si="95"/>
        <v>5.6666666666666661</v>
      </c>
      <c r="CM860" s="1">
        <f t="shared" si="96"/>
        <v>5.6666666666666661</v>
      </c>
      <c r="CO860" t="str">
        <f>IF(H860&gt;Tolerances!$C$5, "High Sat", "Low Sat")</f>
        <v>High Sat</v>
      </c>
      <c r="CP860" t="str">
        <f>IF(CM860&lt;Tolerances!$D$5, "High EL", "Low EL")</f>
        <v>High EL</v>
      </c>
      <c r="CQ860" t="str">
        <f t="shared" si="97"/>
        <v>Loyalist</v>
      </c>
      <c r="CR860" t="b">
        <f>IF(AND(CM860&lt;Tolerances!$D$9,'Respondent data Original'!H135&gt;Tolerances!$C$9),"Enthusiast",IF(AND(CM860&gt;Tolerances!$D$10,'Respondent data Original'!H135&lt;Tolerances!$C$10),"Agitator"))</f>
        <v>0</v>
      </c>
    </row>
    <row r="861" spans="1:96">
      <c r="A861">
        <v>157</v>
      </c>
      <c r="B861" t="s">
        <v>70</v>
      </c>
      <c r="C861">
        <v>3</v>
      </c>
      <c r="D861">
        <v>1</v>
      </c>
      <c r="E861">
        <v>10</v>
      </c>
      <c r="F861">
        <v>2</v>
      </c>
      <c r="G861">
        <v>5</v>
      </c>
      <c r="H861">
        <v>8</v>
      </c>
      <c r="J861">
        <v>8</v>
      </c>
      <c r="L861">
        <v>8</v>
      </c>
      <c r="O861">
        <v>1</v>
      </c>
      <c r="P861">
        <v>6</v>
      </c>
      <c r="Q861">
        <v>3</v>
      </c>
      <c r="R861">
        <v>2</v>
      </c>
      <c r="S861">
        <v>1</v>
      </c>
      <c r="T861">
        <v>3</v>
      </c>
      <c r="U861">
        <v>2</v>
      </c>
      <c r="V861">
        <v>2</v>
      </c>
      <c r="X861">
        <v>1</v>
      </c>
      <c r="Y861">
        <v>4</v>
      </c>
      <c r="Z861">
        <v>5</v>
      </c>
      <c r="AA861">
        <v>2</v>
      </c>
      <c r="AC861">
        <v>4</v>
      </c>
      <c r="AE861">
        <v>4</v>
      </c>
      <c r="AF861">
        <v>1</v>
      </c>
      <c r="AG861">
        <v>3</v>
      </c>
      <c r="AH861">
        <v>1</v>
      </c>
      <c r="AI861">
        <v>4</v>
      </c>
      <c r="AJ861">
        <v>2</v>
      </c>
      <c r="AK861">
        <v>3</v>
      </c>
      <c r="AL861">
        <v>4</v>
      </c>
      <c r="AN861">
        <v>4</v>
      </c>
      <c r="AO861">
        <v>3</v>
      </c>
      <c r="AQ861">
        <v>4</v>
      </c>
      <c r="AR861">
        <v>5</v>
      </c>
      <c r="AS861">
        <v>4</v>
      </c>
      <c r="AU861">
        <v>4</v>
      </c>
      <c r="AV861">
        <v>3</v>
      </c>
      <c r="AW861">
        <v>9</v>
      </c>
      <c r="AX861">
        <v>11</v>
      </c>
      <c r="AY861">
        <v>10</v>
      </c>
      <c r="AZ861">
        <v>8</v>
      </c>
      <c r="BA861">
        <v>6</v>
      </c>
      <c r="BB861">
        <v>8</v>
      </c>
      <c r="BC861">
        <v>11</v>
      </c>
      <c r="BD861">
        <v>10</v>
      </c>
      <c r="BE861">
        <v>3</v>
      </c>
      <c r="BF861">
        <v>12</v>
      </c>
      <c r="BG861">
        <v>4</v>
      </c>
      <c r="BH861">
        <v>12</v>
      </c>
      <c r="BI861">
        <v>12</v>
      </c>
      <c r="BJ861">
        <v>12</v>
      </c>
      <c r="BK861">
        <v>1</v>
      </c>
      <c r="BL861">
        <v>5</v>
      </c>
      <c r="BM861">
        <v>4</v>
      </c>
      <c r="BN861">
        <v>2</v>
      </c>
      <c r="BO861">
        <v>2</v>
      </c>
      <c r="BP861">
        <v>4</v>
      </c>
      <c r="BQ861">
        <v>1</v>
      </c>
      <c r="BR861">
        <v>7</v>
      </c>
      <c r="BS861">
        <v>3</v>
      </c>
      <c r="BX861">
        <v>1</v>
      </c>
      <c r="BY861">
        <v>5</v>
      </c>
      <c r="BZ861">
        <v>2</v>
      </c>
      <c r="CF861">
        <v>18</v>
      </c>
      <c r="CH861">
        <f t="shared" si="91"/>
        <v>1</v>
      </c>
      <c r="CI861" s="1">
        <f t="shared" si="92"/>
        <v>4.2222222222222223</v>
      </c>
      <c r="CJ861">
        <f t="shared" si="93"/>
        <v>5</v>
      </c>
      <c r="CK861">
        <f t="shared" si="94"/>
        <v>1</v>
      </c>
      <c r="CL861" s="1">
        <f t="shared" si="95"/>
        <v>5.2222222222222223</v>
      </c>
      <c r="CM861" s="1">
        <f t="shared" si="96"/>
        <v>5.2222222222222223</v>
      </c>
      <c r="CO861" t="str">
        <f>IF(H861&gt;Tolerances!$C$5, "High Sat", "Low Sat")</f>
        <v>High Sat</v>
      </c>
      <c r="CP861" t="str">
        <f>IF(CM861&lt;Tolerances!$D$5, "High EL", "Low EL")</f>
        <v>High EL</v>
      </c>
      <c r="CQ861" t="str">
        <f t="shared" si="97"/>
        <v>Loyalist</v>
      </c>
      <c r="CR861" t="b">
        <f>IF(AND(CM861&lt;Tolerances!$D$9,'Respondent data Original'!H138&gt;Tolerances!$C$9),"Enthusiast",IF(AND(CM861&gt;Tolerances!$D$10,'Respondent data Original'!H138&lt;Tolerances!$C$10),"Agitator"))</f>
        <v>0</v>
      </c>
    </row>
    <row r="862" spans="1:96">
      <c r="A862">
        <v>158</v>
      </c>
      <c r="B862" t="s">
        <v>70</v>
      </c>
      <c r="C862">
        <v>4</v>
      </c>
      <c r="D862">
        <v>2</v>
      </c>
      <c r="E862">
        <v>10</v>
      </c>
      <c r="F862">
        <v>2</v>
      </c>
      <c r="G862">
        <v>1</v>
      </c>
      <c r="H862">
        <v>8</v>
      </c>
      <c r="J862">
        <v>7</v>
      </c>
      <c r="L862">
        <v>7</v>
      </c>
      <c r="N862">
        <v>8</v>
      </c>
      <c r="P862">
        <v>1</v>
      </c>
      <c r="Q862">
        <v>1</v>
      </c>
      <c r="R862">
        <v>1</v>
      </c>
      <c r="S862">
        <v>1</v>
      </c>
      <c r="T862">
        <v>2</v>
      </c>
      <c r="U862">
        <v>4</v>
      </c>
      <c r="V862">
        <v>1</v>
      </c>
      <c r="W862">
        <v>3</v>
      </c>
      <c r="X862">
        <v>2</v>
      </c>
      <c r="Y862">
        <v>3</v>
      </c>
      <c r="AA862">
        <v>3</v>
      </c>
      <c r="AB862">
        <v>3</v>
      </c>
      <c r="AC862">
        <v>3</v>
      </c>
      <c r="AD862">
        <v>4</v>
      </c>
      <c r="AE862">
        <v>2</v>
      </c>
      <c r="AF862">
        <v>3</v>
      </c>
      <c r="AG862">
        <v>1</v>
      </c>
      <c r="AH862">
        <v>1</v>
      </c>
      <c r="AI862">
        <v>2</v>
      </c>
      <c r="AJ862">
        <v>2</v>
      </c>
      <c r="AK862">
        <v>3</v>
      </c>
      <c r="AL862">
        <v>4</v>
      </c>
      <c r="AM862">
        <v>3</v>
      </c>
      <c r="AN862">
        <v>3</v>
      </c>
      <c r="AO862">
        <v>3</v>
      </c>
      <c r="AQ862">
        <v>3</v>
      </c>
      <c r="AR862">
        <v>3</v>
      </c>
      <c r="AS862">
        <v>3</v>
      </c>
      <c r="AU862">
        <v>3</v>
      </c>
      <c r="AV862">
        <v>2</v>
      </c>
      <c r="AW862">
        <v>9</v>
      </c>
      <c r="AX862">
        <v>10</v>
      </c>
      <c r="AY862">
        <v>10</v>
      </c>
      <c r="AZ862">
        <v>9</v>
      </c>
      <c r="BA862">
        <v>10</v>
      </c>
      <c r="BB862">
        <v>6</v>
      </c>
      <c r="BC862">
        <v>8</v>
      </c>
      <c r="BD862">
        <v>9</v>
      </c>
      <c r="BE862">
        <v>1</v>
      </c>
      <c r="BF862">
        <v>8</v>
      </c>
      <c r="BG862">
        <v>2</v>
      </c>
      <c r="BH862">
        <v>5</v>
      </c>
      <c r="BI862">
        <v>5</v>
      </c>
      <c r="BJ862">
        <v>10</v>
      </c>
      <c r="BK862">
        <v>3</v>
      </c>
      <c r="BL862">
        <v>4</v>
      </c>
      <c r="BM862">
        <v>1</v>
      </c>
      <c r="BN862">
        <v>3</v>
      </c>
      <c r="BO862">
        <v>5</v>
      </c>
      <c r="BX862">
        <v>2</v>
      </c>
      <c r="CF862">
        <v>21</v>
      </c>
      <c r="CH862">
        <f t="shared" si="91"/>
        <v>2</v>
      </c>
      <c r="CI862" s="1">
        <f t="shared" si="92"/>
        <v>4</v>
      </c>
      <c r="CJ862">
        <f t="shared" si="93"/>
        <v>4</v>
      </c>
      <c r="CK862">
        <f t="shared" si="94"/>
        <v>2</v>
      </c>
      <c r="CL862" s="1">
        <f t="shared" si="95"/>
        <v>6</v>
      </c>
      <c r="CM862" s="1">
        <f t="shared" si="96"/>
        <v>12</v>
      </c>
      <c r="CO862" t="str">
        <f>IF(H862&gt;Tolerances!$C$5, "High Sat", "Low Sat")</f>
        <v>High Sat</v>
      </c>
      <c r="CP862" t="str">
        <f>IF(CM862&lt;Tolerances!$D$5, "High EL", "Low EL")</f>
        <v>Low EL</v>
      </c>
      <c r="CQ862" t="str">
        <f t="shared" si="97"/>
        <v>Mercenary</v>
      </c>
      <c r="CR862" t="b">
        <f>IF(AND(CM862&lt;Tolerances!$D$9,'Respondent data Original'!H139&gt;Tolerances!$C$9),"Enthusiast",IF(AND(CM862&gt;Tolerances!$D$10,'Respondent data Original'!H139&lt;Tolerances!$C$10),"Agitator"))</f>
        <v>0</v>
      </c>
    </row>
    <row r="863" spans="1:96">
      <c r="A863">
        <v>162</v>
      </c>
      <c r="B863" t="s">
        <v>70</v>
      </c>
      <c r="C863">
        <v>4</v>
      </c>
      <c r="D863">
        <v>1</v>
      </c>
      <c r="E863">
        <v>10</v>
      </c>
      <c r="F863">
        <v>1</v>
      </c>
      <c r="G863">
        <v>2</v>
      </c>
      <c r="H863">
        <v>7</v>
      </c>
      <c r="J863">
        <v>8</v>
      </c>
      <c r="L863">
        <v>6</v>
      </c>
      <c r="N863">
        <v>8</v>
      </c>
      <c r="P863">
        <v>6</v>
      </c>
      <c r="Q863">
        <v>1</v>
      </c>
      <c r="S863">
        <v>1</v>
      </c>
      <c r="U863">
        <v>1</v>
      </c>
      <c r="V863">
        <v>4</v>
      </c>
      <c r="W863">
        <v>4</v>
      </c>
      <c r="X863">
        <v>1</v>
      </c>
      <c r="Y863">
        <v>2</v>
      </c>
      <c r="Z863">
        <v>2</v>
      </c>
      <c r="AA863">
        <v>2</v>
      </c>
      <c r="AB863">
        <v>4</v>
      </c>
      <c r="AC863">
        <v>5</v>
      </c>
      <c r="AD863">
        <v>3</v>
      </c>
      <c r="AE863">
        <v>5</v>
      </c>
      <c r="AF863">
        <v>5</v>
      </c>
      <c r="AG863">
        <v>5</v>
      </c>
      <c r="AI863">
        <v>5</v>
      </c>
      <c r="AK863">
        <v>4</v>
      </c>
      <c r="AM863">
        <v>2</v>
      </c>
      <c r="AN863">
        <v>4</v>
      </c>
      <c r="AO863">
        <v>4</v>
      </c>
      <c r="AP863">
        <v>1</v>
      </c>
      <c r="AQ863">
        <v>2</v>
      </c>
      <c r="AR863">
        <v>3</v>
      </c>
      <c r="AS863">
        <v>3</v>
      </c>
      <c r="AU863">
        <v>2</v>
      </c>
      <c r="AV863">
        <v>1</v>
      </c>
      <c r="AW863">
        <v>10</v>
      </c>
      <c r="AX863">
        <v>9</v>
      </c>
      <c r="AY863">
        <v>9</v>
      </c>
      <c r="AZ863">
        <v>9</v>
      </c>
      <c r="BA863">
        <v>8</v>
      </c>
      <c r="BB863">
        <v>6</v>
      </c>
      <c r="BC863">
        <v>6</v>
      </c>
      <c r="BD863">
        <v>10</v>
      </c>
      <c r="BE863">
        <v>1</v>
      </c>
      <c r="BF863">
        <v>12</v>
      </c>
      <c r="BG863">
        <v>12</v>
      </c>
      <c r="BH863">
        <v>12</v>
      </c>
      <c r="BI863">
        <v>12</v>
      </c>
      <c r="BJ863">
        <v>12</v>
      </c>
      <c r="BK863">
        <v>1</v>
      </c>
      <c r="BL863">
        <v>3</v>
      </c>
      <c r="BM863">
        <v>4</v>
      </c>
      <c r="BN863">
        <v>4</v>
      </c>
      <c r="BO863">
        <v>3</v>
      </c>
      <c r="BP863">
        <v>7</v>
      </c>
      <c r="BQ863">
        <v>4</v>
      </c>
      <c r="BR863">
        <v>9</v>
      </c>
      <c r="BX863">
        <v>1</v>
      </c>
      <c r="BY863">
        <v>2</v>
      </c>
      <c r="CF863">
        <v>14</v>
      </c>
      <c r="CH863">
        <f t="shared" si="91"/>
        <v>1</v>
      </c>
      <c r="CI863" s="1">
        <f t="shared" si="92"/>
        <v>3.7777777777777777</v>
      </c>
      <c r="CJ863">
        <f t="shared" si="93"/>
        <v>3</v>
      </c>
      <c r="CK863">
        <f t="shared" si="94"/>
        <v>3</v>
      </c>
      <c r="CL863" s="1">
        <f t="shared" si="95"/>
        <v>6.7777777777777777</v>
      </c>
      <c r="CM863" s="1">
        <f t="shared" si="96"/>
        <v>6.7777777777777777</v>
      </c>
      <c r="CO863" t="str">
        <f>IF(H863&gt;Tolerances!$C$5, "High Sat", "Low Sat")</f>
        <v>Low Sat</v>
      </c>
      <c r="CP863" t="str">
        <f>IF(CM863&lt;Tolerances!$D$5, "High EL", "Low EL")</f>
        <v>High EL</v>
      </c>
      <c r="CQ863" t="str">
        <f t="shared" si="97"/>
        <v>Hostage</v>
      </c>
      <c r="CR863" t="b">
        <f>IF(AND(CM863&lt;Tolerances!$D$9,'Respondent data Original'!H143&gt;Tolerances!$C$9),"Enthusiast",IF(AND(CM863&gt;Tolerances!$D$10,'Respondent data Original'!H143&lt;Tolerances!$C$10),"Agitator"))</f>
        <v>0</v>
      </c>
    </row>
    <row r="864" spans="1:96">
      <c r="A864">
        <v>182</v>
      </c>
      <c r="B864" t="s">
        <v>70</v>
      </c>
      <c r="C864">
        <v>2</v>
      </c>
      <c r="D864">
        <v>1</v>
      </c>
      <c r="E864">
        <v>10</v>
      </c>
      <c r="F864">
        <v>2</v>
      </c>
      <c r="G864">
        <v>4</v>
      </c>
      <c r="H864">
        <v>8</v>
      </c>
      <c r="J864">
        <v>8</v>
      </c>
      <c r="L864">
        <v>8</v>
      </c>
      <c r="N864">
        <v>8</v>
      </c>
      <c r="P864">
        <v>3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3</v>
      </c>
      <c r="W864">
        <v>2</v>
      </c>
      <c r="X864">
        <v>1</v>
      </c>
      <c r="Y864">
        <v>2</v>
      </c>
      <c r="Z864">
        <v>2</v>
      </c>
      <c r="AA864">
        <v>3</v>
      </c>
      <c r="AB864">
        <v>2</v>
      </c>
      <c r="AC864">
        <v>2</v>
      </c>
      <c r="AD864">
        <v>5</v>
      </c>
      <c r="AE864">
        <v>3</v>
      </c>
      <c r="AF864">
        <v>1</v>
      </c>
      <c r="AG864">
        <v>3</v>
      </c>
      <c r="AH864">
        <v>1</v>
      </c>
      <c r="AI864">
        <v>2</v>
      </c>
      <c r="AJ864">
        <v>1</v>
      </c>
      <c r="AK864">
        <v>1</v>
      </c>
      <c r="AL864">
        <v>3</v>
      </c>
      <c r="AM864">
        <v>4</v>
      </c>
      <c r="AN864">
        <v>1</v>
      </c>
      <c r="AO864">
        <v>3</v>
      </c>
      <c r="AP864">
        <v>4</v>
      </c>
      <c r="AQ864">
        <v>3</v>
      </c>
      <c r="AR864">
        <v>4</v>
      </c>
      <c r="AS864">
        <v>2</v>
      </c>
      <c r="AU864">
        <v>3</v>
      </c>
      <c r="AV864">
        <v>2</v>
      </c>
      <c r="AW864">
        <v>6</v>
      </c>
      <c r="AX864">
        <v>11</v>
      </c>
      <c r="AY864">
        <v>9</v>
      </c>
      <c r="AZ864">
        <v>6</v>
      </c>
      <c r="BA864">
        <v>8</v>
      </c>
      <c r="BB864">
        <v>6</v>
      </c>
      <c r="BC864">
        <v>11</v>
      </c>
      <c r="BD864">
        <v>9</v>
      </c>
      <c r="BE864">
        <v>1</v>
      </c>
      <c r="BF864">
        <v>5</v>
      </c>
      <c r="BG864">
        <v>5</v>
      </c>
      <c r="BH864">
        <v>3</v>
      </c>
      <c r="BI864">
        <v>12</v>
      </c>
      <c r="BJ864">
        <v>12</v>
      </c>
      <c r="BK864">
        <v>3</v>
      </c>
      <c r="BL864">
        <v>3</v>
      </c>
      <c r="BM864">
        <v>2</v>
      </c>
      <c r="BN864">
        <v>1</v>
      </c>
      <c r="BO864">
        <v>4</v>
      </c>
      <c r="BP864">
        <v>1</v>
      </c>
      <c r="BQ864">
        <v>6</v>
      </c>
      <c r="BR864">
        <v>3</v>
      </c>
      <c r="BS864">
        <v>7</v>
      </c>
      <c r="BT864">
        <v>5</v>
      </c>
      <c r="BX864">
        <v>3</v>
      </c>
      <c r="CF864">
        <v>18</v>
      </c>
      <c r="CH864">
        <f t="shared" si="91"/>
        <v>3</v>
      </c>
      <c r="CI864" s="1">
        <f t="shared" si="92"/>
        <v>3.7222222222222223</v>
      </c>
      <c r="CJ864">
        <f t="shared" si="93"/>
        <v>3</v>
      </c>
      <c r="CK864">
        <f t="shared" si="94"/>
        <v>3</v>
      </c>
      <c r="CL864" s="1">
        <f t="shared" si="95"/>
        <v>6.7222222222222223</v>
      </c>
      <c r="CM864" s="1">
        <f t="shared" si="96"/>
        <v>20.166666666666668</v>
      </c>
      <c r="CO864" t="str">
        <f>IF(H864&gt;Tolerances!$C$5, "High Sat", "Low Sat")</f>
        <v>High Sat</v>
      </c>
      <c r="CP864" t="str">
        <f>IF(CM864&lt;Tolerances!$D$5, "High EL", "Low EL")</f>
        <v>Low EL</v>
      </c>
      <c r="CQ864" t="str">
        <f t="shared" si="97"/>
        <v>Mercenary</v>
      </c>
      <c r="CR864" t="b">
        <f>IF(AND(CM864&lt;Tolerances!$D$9,'Respondent data Original'!H163&gt;Tolerances!$C$9),"Enthusiast",IF(AND(CM864&gt;Tolerances!$D$10,'Respondent data Original'!H163&lt;Tolerances!$C$10),"Agitator"))</f>
        <v>0</v>
      </c>
    </row>
    <row r="865" spans="1:96">
      <c r="A865">
        <v>185</v>
      </c>
      <c r="B865" t="s">
        <v>70</v>
      </c>
      <c r="C865">
        <v>4</v>
      </c>
      <c r="D865">
        <v>2</v>
      </c>
      <c r="E865">
        <v>10</v>
      </c>
      <c r="F865">
        <v>1</v>
      </c>
      <c r="G865">
        <v>1</v>
      </c>
      <c r="H865">
        <v>9</v>
      </c>
      <c r="J865">
        <v>10</v>
      </c>
      <c r="L865">
        <v>8</v>
      </c>
      <c r="N865">
        <v>9</v>
      </c>
      <c r="P865">
        <v>6</v>
      </c>
      <c r="Q865">
        <v>2</v>
      </c>
      <c r="S865">
        <v>2</v>
      </c>
      <c r="T865">
        <v>3</v>
      </c>
      <c r="V865">
        <v>2</v>
      </c>
      <c r="W865">
        <v>5</v>
      </c>
      <c r="X865">
        <v>1</v>
      </c>
      <c r="Y865">
        <v>2</v>
      </c>
      <c r="Z865">
        <v>3</v>
      </c>
      <c r="AA865">
        <v>1</v>
      </c>
      <c r="AB865">
        <v>3</v>
      </c>
      <c r="AC865">
        <v>3</v>
      </c>
      <c r="AD865">
        <v>5</v>
      </c>
      <c r="AE865">
        <v>5</v>
      </c>
      <c r="AF865">
        <v>1</v>
      </c>
      <c r="AG865">
        <v>1</v>
      </c>
      <c r="AI865">
        <v>1</v>
      </c>
      <c r="AJ865">
        <v>2</v>
      </c>
      <c r="AL865">
        <v>2</v>
      </c>
      <c r="AM865">
        <v>4</v>
      </c>
      <c r="AN865">
        <v>1</v>
      </c>
      <c r="AO865">
        <v>1</v>
      </c>
      <c r="AP865">
        <v>2</v>
      </c>
      <c r="AQ865">
        <v>1</v>
      </c>
      <c r="AR865">
        <v>1</v>
      </c>
      <c r="AS865">
        <v>3</v>
      </c>
      <c r="AT865">
        <v>5</v>
      </c>
      <c r="AU865">
        <v>3</v>
      </c>
      <c r="AV865">
        <v>1</v>
      </c>
      <c r="AW865">
        <v>7</v>
      </c>
      <c r="AX865">
        <v>6</v>
      </c>
      <c r="AY865">
        <v>9</v>
      </c>
      <c r="AZ865">
        <v>9</v>
      </c>
      <c r="BA865">
        <v>8</v>
      </c>
      <c r="BB865">
        <v>7</v>
      </c>
      <c r="BC865">
        <v>1</v>
      </c>
      <c r="BD865">
        <v>10</v>
      </c>
      <c r="BE865">
        <v>1</v>
      </c>
      <c r="BF865">
        <v>12</v>
      </c>
      <c r="BG865">
        <v>1</v>
      </c>
      <c r="BH865">
        <v>12</v>
      </c>
      <c r="BI865">
        <v>12</v>
      </c>
      <c r="BJ865">
        <v>12</v>
      </c>
      <c r="BK865">
        <v>1</v>
      </c>
      <c r="BL865">
        <v>3</v>
      </c>
      <c r="BM865">
        <v>3</v>
      </c>
      <c r="BN865">
        <v>3</v>
      </c>
      <c r="BO865">
        <v>10</v>
      </c>
      <c r="BX865">
        <v>1</v>
      </c>
      <c r="BY865">
        <v>7</v>
      </c>
      <c r="CF865">
        <v>14</v>
      </c>
      <c r="CH865">
        <f t="shared" si="91"/>
        <v>1</v>
      </c>
      <c r="CI865" s="1">
        <f t="shared" si="92"/>
        <v>3.2222222222222223</v>
      </c>
      <c r="CJ865">
        <f t="shared" si="93"/>
        <v>3</v>
      </c>
      <c r="CK865">
        <f t="shared" si="94"/>
        <v>3</v>
      </c>
      <c r="CL865" s="1">
        <f t="shared" si="95"/>
        <v>6.2222222222222223</v>
      </c>
      <c r="CM865" s="1">
        <f t="shared" si="96"/>
        <v>6.2222222222222223</v>
      </c>
      <c r="CO865" t="str">
        <f>IF(H865&gt;Tolerances!$C$5, "High Sat", "Low Sat")</f>
        <v>High Sat</v>
      </c>
      <c r="CP865" t="str">
        <f>IF(CM865&lt;Tolerances!$D$5, "High EL", "Low EL")</f>
        <v>High EL</v>
      </c>
      <c r="CQ865" t="str">
        <f t="shared" si="97"/>
        <v>Loyalist</v>
      </c>
      <c r="CR865" t="b">
        <f>IF(AND(CM865&lt;Tolerances!$D$9,'Respondent data Original'!H166&gt;Tolerances!$C$9),"Enthusiast",IF(AND(CM865&gt;Tolerances!$D$10,'Respondent data Original'!H166&lt;Tolerances!$C$10),"Agitator"))</f>
        <v>0</v>
      </c>
    </row>
    <row r="866" spans="1:96">
      <c r="A866">
        <v>186</v>
      </c>
      <c r="B866" t="s">
        <v>70</v>
      </c>
      <c r="C866">
        <v>2</v>
      </c>
      <c r="D866">
        <v>2</v>
      </c>
      <c r="E866">
        <v>10</v>
      </c>
      <c r="F866">
        <v>2</v>
      </c>
      <c r="G866">
        <v>4</v>
      </c>
      <c r="H866">
        <v>6</v>
      </c>
      <c r="J866">
        <v>6</v>
      </c>
      <c r="L866">
        <v>7</v>
      </c>
      <c r="N866">
        <v>6</v>
      </c>
      <c r="P866">
        <v>3</v>
      </c>
      <c r="Q866">
        <v>1</v>
      </c>
      <c r="R866">
        <v>2</v>
      </c>
      <c r="S866">
        <v>1</v>
      </c>
      <c r="T866">
        <v>2</v>
      </c>
      <c r="U866">
        <v>1</v>
      </c>
      <c r="V866">
        <v>1</v>
      </c>
      <c r="W866">
        <v>4</v>
      </c>
      <c r="X866">
        <v>1</v>
      </c>
      <c r="Y866">
        <v>2</v>
      </c>
      <c r="Z866">
        <v>2</v>
      </c>
      <c r="AA866">
        <v>2</v>
      </c>
      <c r="AB866">
        <v>2</v>
      </c>
      <c r="AC866">
        <v>3</v>
      </c>
      <c r="AD866">
        <v>3</v>
      </c>
      <c r="AE866">
        <v>2</v>
      </c>
      <c r="AF866">
        <v>3</v>
      </c>
      <c r="AG866">
        <v>3</v>
      </c>
      <c r="AH866">
        <v>2</v>
      </c>
      <c r="AI866">
        <v>3</v>
      </c>
      <c r="AJ866">
        <v>3</v>
      </c>
      <c r="AK866">
        <v>3</v>
      </c>
      <c r="AL866">
        <v>3</v>
      </c>
      <c r="AM866">
        <v>5</v>
      </c>
      <c r="AN866">
        <v>4</v>
      </c>
      <c r="AO866">
        <v>3</v>
      </c>
      <c r="AP866">
        <v>2</v>
      </c>
      <c r="AQ866">
        <v>3</v>
      </c>
      <c r="AR866">
        <v>3</v>
      </c>
      <c r="AS866">
        <v>4</v>
      </c>
      <c r="AT866">
        <v>4</v>
      </c>
      <c r="AU866">
        <v>3</v>
      </c>
      <c r="AV866">
        <v>2</v>
      </c>
      <c r="AW866">
        <v>7</v>
      </c>
      <c r="AX866">
        <v>10</v>
      </c>
      <c r="AY866">
        <v>10</v>
      </c>
      <c r="AZ866">
        <v>10</v>
      </c>
      <c r="BA866">
        <v>7</v>
      </c>
      <c r="BB866">
        <v>9</v>
      </c>
      <c r="BC866">
        <v>6</v>
      </c>
      <c r="BD866">
        <v>11</v>
      </c>
      <c r="BE866">
        <v>1</v>
      </c>
      <c r="BF866">
        <v>4</v>
      </c>
      <c r="BG866">
        <v>8</v>
      </c>
      <c r="BH866">
        <v>12</v>
      </c>
      <c r="BI866">
        <v>12</v>
      </c>
      <c r="BJ866">
        <v>8</v>
      </c>
      <c r="BK866">
        <v>2</v>
      </c>
      <c r="BL866">
        <v>3</v>
      </c>
      <c r="BM866">
        <v>3</v>
      </c>
      <c r="BN866">
        <v>3</v>
      </c>
      <c r="BO866">
        <v>7</v>
      </c>
      <c r="BP866">
        <v>6</v>
      </c>
      <c r="BQ866">
        <v>3</v>
      </c>
      <c r="BR866">
        <v>2</v>
      </c>
      <c r="BS866">
        <v>4</v>
      </c>
      <c r="BX866">
        <v>2</v>
      </c>
      <c r="CF866">
        <v>18</v>
      </c>
      <c r="CH866">
        <f t="shared" si="91"/>
        <v>2</v>
      </c>
      <c r="CI866" s="1">
        <f t="shared" si="92"/>
        <v>3.9444444444444446</v>
      </c>
      <c r="CJ866">
        <f t="shared" si="93"/>
        <v>3</v>
      </c>
      <c r="CK866">
        <f t="shared" si="94"/>
        <v>3</v>
      </c>
      <c r="CL866" s="1">
        <f t="shared" si="95"/>
        <v>6.9444444444444446</v>
      </c>
      <c r="CM866" s="1">
        <f t="shared" si="96"/>
        <v>13.888888888888889</v>
      </c>
      <c r="CO866" t="str">
        <f>IF(H866&gt;Tolerances!$C$5, "High Sat", "Low Sat")</f>
        <v>Low Sat</v>
      </c>
      <c r="CP866" t="str">
        <f>IF(CM866&lt;Tolerances!$D$5, "High EL", "Low EL")</f>
        <v>Low EL</v>
      </c>
      <c r="CQ866" t="str">
        <f t="shared" si="97"/>
        <v>Defector</v>
      </c>
      <c r="CR866" t="b">
        <f>IF(AND(CM866&lt;Tolerances!$D$9,'Respondent data Original'!H167&gt;Tolerances!$C$9),"Enthusiast",IF(AND(CM866&gt;Tolerances!$D$10,'Respondent data Original'!H167&lt;Tolerances!$C$10),"Agitator"))</f>
        <v>0</v>
      </c>
    </row>
    <row r="867" spans="1:96">
      <c r="A867">
        <v>187</v>
      </c>
      <c r="B867" t="s">
        <v>70</v>
      </c>
      <c r="C867">
        <v>5</v>
      </c>
      <c r="D867">
        <v>1</v>
      </c>
      <c r="E867">
        <v>10</v>
      </c>
      <c r="F867">
        <v>1</v>
      </c>
      <c r="G867">
        <v>1</v>
      </c>
      <c r="H867">
        <v>9</v>
      </c>
      <c r="J867">
        <v>9</v>
      </c>
      <c r="L867">
        <v>9</v>
      </c>
      <c r="N867">
        <v>9</v>
      </c>
      <c r="P867">
        <v>5</v>
      </c>
      <c r="Q867">
        <v>1</v>
      </c>
      <c r="R867">
        <v>5</v>
      </c>
      <c r="S867">
        <v>2</v>
      </c>
      <c r="T867">
        <v>5</v>
      </c>
      <c r="U867">
        <v>3</v>
      </c>
      <c r="V867">
        <v>2</v>
      </c>
      <c r="W867">
        <v>2</v>
      </c>
      <c r="X867">
        <v>1</v>
      </c>
      <c r="Y867">
        <v>2</v>
      </c>
      <c r="Z867">
        <v>2</v>
      </c>
      <c r="AA867">
        <v>2</v>
      </c>
      <c r="AB867">
        <v>2</v>
      </c>
      <c r="AC867">
        <v>3</v>
      </c>
      <c r="AD867">
        <v>3</v>
      </c>
      <c r="AE867">
        <v>2</v>
      </c>
      <c r="AF867">
        <v>6</v>
      </c>
      <c r="AG867">
        <v>1</v>
      </c>
      <c r="AH867">
        <v>4</v>
      </c>
      <c r="AI867">
        <v>2</v>
      </c>
      <c r="AJ867">
        <v>5</v>
      </c>
      <c r="AK867">
        <v>4</v>
      </c>
      <c r="AL867">
        <v>3</v>
      </c>
      <c r="AM867">
        <v>3</v>
      </c>
      <c r="AN867">
        <v>2</v>
      </c>
      <c r="AO867">
        <v>2</v>
      </c>
      <c r="AP867">
        <v>2</v>
      </c>
      <c r="AQ867">
        <v>3</v>
      </c>
      <c r="AR867">
        <v>3</v>
      </c>
      <c r="AS867">
        <v>3</v>
      </c>
      <c r="AT867">
        <v>3</v>
      </c>
      <c r="AU867">
        <v>3</v>
      </c>
      <c r="AV867">
        <v>1</v>
      </c>
      <c r="AW867">
        <v>5</v>
      </c>
      <c r="AX867">
        <v>4</v>
      </c>
      <c r="AY867">
        <v>6</v>
      </c>
      <c r="AZ867">
        <v>7</v>
      </c>
      <c r="BA867">
        <v>5</v>
      </c>
      <c r="BB867">
        <v>5</v>
      </c>
      <c r="BC867">
        <v>2</v>
      </c>
      <c r="BD867">
        <v>2</v>
      </c>
      <c r="BE867">
        <v>6</v>
      </c>
      <c r="BF867">
        <v>12</v>
      </c>
      <c r="BG867">
        <v>12</v>
      </c>
      <c r="BH867">
        <v>3</v>
      </c>
      <c r="BI867">
        <v>12</v>
      </c>
      <c r="BJ867">
        <v>12</v>
      </c>
      <c r="BK867">
        <v>1</v>
      </c>
      <c r="BL867">
        <v>5</v>
      </c>
      <c r="BM867">
        <v>4</v>
      </c>
      <c r="BN867">
        <v>3</v>
      </c>
      <c r="BO867">
        <v>10</v>
      </c>
      <c r="BX867">
        <v>1</v>
      </c>
      <c r="BY867">
        <v>1</v>
      </c>
      <c r="CF867">
        <v>13</v>
      </c>
      <c r="CH867">
        <f t="shared" si="91"/>
        <v>1</v>
      </c>
      <c r="CI867" s="1">
        <f t="shared" si="92"/>
        <v>2.3333333333333335</v>
      </c>
      <c r="CJ867">
        <f t="shared" si="93"/>
        <v>5</v>
      </c>
      <c r="CK867">
        <f t="shared" si="94"/>
        <v>1</v>
      </c>
      <c r="CL867" s="1">
        <f t="shared" si="95"/>
        <v>3.3333333333333335</v>
      </c>
      <c r="CM867" s="1">
        <f t="shared" si="96"/>
        <v>3.3333333333333335</v>
      </c>
      <c r="CO867" t="str">
        <f>IF(H867&gt;Tolerances!$C$5, "High Sat", "Low Sat")</f>
        <v>High Sat</v>
      </c>
      <c r="CP867" t="str">
        <f>IF(CM867&lt;Tolerances!$D$5, "High EL", "Low EL")</f>
        <v>High EL</v>
      </c>
      <c r="CQ867" t="str">
        <f t="shared" si="97"/>
        <v>Loyalist</v>
      </c>
      <c r="CR867" t="str">
        <f>IF(AND(CM867&lt;Tolerances!$D$9,'Respondent data Original'!H168&gt;Tolerances!$C$9),"Enthusiast",IF(AND(CM867&gt;Tolerances!$D$10,'Respondent data Original'!H168&lt;Tolerances!$C$10),"Agitator"))</f>
        <v>Enthusiast</v>
      </c>
    </row>
    <row r="868" spans="1:96">
      <c r="A868">
        <v>204</v>
      </c>
      <c r="B868" t="s">
        <v>70</v>
      </c>
      <c r="C868">
        <v>5</v>
      </c>
      <c r="D868">
        <v>2</v>
      </c>
      <c r="E868">
        <v>10</v>
      </c>
      <c r="F868">
        <v>2</v>
      </c>
      <c r="G868">
        <v>2</v>
      </c>
      <c r="H868">
        <v>10</v>
      </c>
      <c r="J868">
        <v>11</v>
      </c>
      <c r="L868">
        <v>10</v>
      </c>
      <c r="N868">
        <v>10</v>
      </c>
      <c r="P868">
        <v>5</v>
      </c>
      <c r="Q868">
        <v>1</v>
      </c>
      <c r="R868">
        <v>2</v>
      </c>
      <c r="S868">
        <v>2</v>
      </c>
      <c r="T868">
        <v>3</v>
      </c>
      <c r="U868">
        <v>3</v>
      </c>
      <c r="V868">
        <v>1</v>
      </c>
      <c r="W868">
        <v>3</v>
      </c>
      <c r="X868">
        <v>1</v>
      </c>
      <c r="Y868">
        <v>3</v>
      </c>
      <c r="Z868">
        <v>3</v>
      </c>
      <c r="AA868">
        <v>1</v>
      </c>
      <c r="AB868">
        <v>2</v>
      </c>
      <c r="AC868">
        <v>2</v>
      </c>
      <c r="AD868">
        <v>2</v>
      </c>
      <c r="AE868">
        <v>3</v>
      </c>
      <c r="AF868">
        <v>3</v>
      </c>
      <c r="AG868">
        <v>2</v>
      </c>
      <c r="AH868">
        <v>2</v>
      </c>
      <c r="AI868">
        <v>1</v>
      </c>
      <c r="AJ868">
        <v>3</v>
      </c>
      <c r="AK868">
        <v>3</v>
      </c>
      <c r="AL868">
        <v>2</v>
      </c>
      <c r="AM868">
        <v>3</v>
      </c>
      <c r="AN868">
        <v>2</v>
      </c>
      <c r="AO868">
        <v>2</v>
      </c>
      <c r="AP868">
        <v>3</v>
      </c>
      <c r="AQ868">
        <v>1</v>
      </c>
      <c r="AR868">
        <v>2</v>
      </c>
      <c r="AS868">
        <v>2</v>
      </c>
      <c r="AT868">
        <v>3</v>
      </c>
      <c r="AU868">
        <v>3</v>
      </c>
      <c r="AV868">
        <v>1</v>
      </c>
      <c r="AW868">
        <v>4</v>
      </c>
      <c r="AX868">
        <v>6</v>
      </c>
      <c r="AY868">
        <v>6</v>
      </c>
      <c r="AZ868">
        <v>6</v>
      </c>
      <c r="BA868">
        <v>4</v>
      </c>
      <c r="BB868">
        <v>5</v>
      </c>
      <c r="BC868">
        <v>3</v>
      </c>
      <c r="BD868">
        <v>8</v>
      </c>
      <c r="BE868">
        <v>4</v>
      </c>
      <c r="BF868">
        <v>3</v>
      </c>
      <c r="BG868">
        <v>12</v>
      </c>
      <c r="BH868">
        <v>12</v>
      </c>
      <c r="BI868">
        <v>12</v>
      </c>
      <c r="BJ868">
        <v>12</v>
      </c>
      <c r="BK868">
        <v>3</v>
      </c>
      <c r="BL868">
        <v>5</v>
      </c>
      <c r="BM868">
        <v>5</v>
      </c>
      <c r="BN868">
        <v>5</v>
      </c>
      <c r="BO868">
        <v>10</v>
      </c>
      <c r="BX868">
        <v>1</v>
      </c>
      <c r="BY868">
        <v>5</v>
      </c>
      <c r="BZ868">
        <v>3</v>
      </c>
      <c r="CA868">
        <v>6</v>
      </c>
      <c r="CB868">
        <v>1</v>
      </c>
      <c r="CC868">
        <v>4</v>
      </c>
      <c r="CF868">
        <v>12</v>
      </c>
      <c r="CH868">
        <f t="shared" si="91"/>
        <v>1</v>
      </c>
      <c r="CI868" s="1">
        <f t="shared" si="92"/>
        <v>2.5555555555555554</v>
      </c>
      <c r="CJ868">
        <f t="shared" si="93"/>
        <v>5</v>
      </c>
      <c r="CK868">
        <f t="shared" si="94"/>
        <v>1</v>
      </c>
      <c r="CL868" s="1">
        <f t="shared" si="95"/>
        <v>3.5555555555555554</v>
      </c>
      <c r="CM868" s="1">
        <f t="shared" si="96"/>
        <v>3.5555555555555554</v>
      </c>
      <c r="CO868" t="str">
        <f>IF(H868&gt;Tolerances!$C$5, "High Sat", "Low Sat")</f>
        <v>High Sat</v>
      </c>
      <c r="CP868" t="str">
        <f>IF(CM868&lt;Tolerances!$D$5, "High EL", "Low EL")</f>
        <v>High EL</v>
      </c>
      <c r="CQ868" t="str">
        <f t="shared" si="97"/>
        <v>Loyalist</v>
      </c>
      <c r="CR868" t="b">
        <f>IF(AND(CM868&lt;Tolerances!$D$9,'Respondent data Original'!H185&gt;Tolerances!$C$9),"Enthusiast",IF(AND(CM868&gt;Tolerances!$D$10,'Respondent data Original'!H185&lt;Tolerances!$C$10),"Agitator"))</f>
        <v>0</v>
      </c>
    </row>
    <row r="869" spans="1:96">
      <c r="A869">
        <v>208</v>
      </c>
      <c r="B869" t="s">
        <v>70</v>
      </c>
      <c r="C869">
        <v>5</v>
      </c>
      <c r="D869">
        <v>1</v>
      </c>
      <c r="E869">
        <v>10</v>
      </c>
      <c r="F869">
        <v>2</v>
      </c>
      <c r="G869">
        <v>2</v>
      </c>
      <c r="H869">
        <v>9</v>
      </c>
      <c r="J869">
        <v>9</v>
      </c>
      <c r="L869">
        <v>9</v>
      </c>
      <c r="N869">
        <v>9</v>
      </c>
      <c r="P869">
        <v>6</v>
      </c>
      <c r="Q869">
        <v>1</v>
      </c>
      <c r="R869">
        <v>1</v>
      </c>
      <c r="S869">
        <v>1</v>
      </c>
      <c r="T869">
        <v>3</v>
      </c>
      <c r="U869">
        <v>5</v>
      </c>
      <c r="V869">
        <v>2</v>
      </c>
      <c r="W869">
        <v>4</v>
      </c>
      <c r="X869">
        <v>1</v>
      </c>
      <c r="Y869">
        <v>2</v>
      </c>
      <c r="Z869">
        <v>5</v>
      </c>
      <c r="AA869">
        <v>1</v>
      </c>
      <c r="AB869">
        <v>2</v>
      </c>
      <c r="AC869">
        <v>4</v>
      </c>
      <c r="AD869">
        <v>4</v>
      </c>
      <c r="AE869">
        <v>3</v>
      </c>
      <c r="AF869">
        <v>1</v>
      </c>
      <c r="AG869">
        <v>1</v>
      </c>
      <c r="AH869">
        <v>1</v>
      </c>
      <c r="AI869">
        <v>2</v>
      </c>
      <c r="AJ869">
        <v>2</v>
      </c>
      <c r="AL869">
        <v>2</v>
      </c>
      <c r="AM869">
        <v>4</v>
      </c>
      <c r="AN869">
        <v>2</v>
      </c>
      <c r="AO869">
        <v>3</v>
      </c>
      <c r="AP869">
        <v>3</v>
      </c>
      <c r="AQ869">
        <v>2</v>
      </c>
      <c r="AR869">
        <v>2</v>
      </c>
      <c r="AS869">
        <v>3</v>
      </c>
      <c r="AU869">
        <v>3</v>
      </c>
      <c r="AV869">
        <v>1</v>
      </c>
      <c r="AW869">
        <v>8</v>
      </c>
      <c r="AX869">
        <v>8</v>
      </c>
      <c r="AY869">
        <v>7</v>
      </c>
      <c r="AZ869">
        <v>7</v>
      </c>
      <c r="BA869">
        <v>7</v>
      </c>
      <c r="BB869">
        <v>3</v>
      </c>
      <c r="BC869">
        <v>3</v>
      </c>
      <c r="BD869">
        <v>9</v>
      </c>
      <c r="BE869">
        <v>1</v>
      </c>
      <c r="BF869">
        <v>12</v>
      </c>
      <c r="BG869">
        <v>12</v>
      </c>
      <c r="BH869">
        <v>12</v>
      </c>
      <c r="BI869">
        <v>12</v>
      </c>
      <c r="BJ869">
        <v>12</v>
      </c>
      <c r="BK869">
        <v>1</v>
      </c>
      <c r="BL869">
        <v>4</v>
      </c>
      <c r="BM869">
        <v>3</v>
      </c>
      <c r="BN869">
        <v>3</v>
      </c>
      <c r="BO869">
        <v>4</v>
      </c>
      <c r="BP869">
        <v>5</v>
      </c>
      <c r="BX869">
        <v>1</v>
      </c>
      <c r="BY869">
        <v>6</v>
      </c>
      <c r="BZ869">
        <v>1</v>
      </c>
      <c r="CA869">
        <v>3</v>
      </c>
      <c r="CF869">
        <v>17</v>
      </c>
      <c r="CH869">
        <f t="shared" si="91"/>
        <v>1</v>
      </c>
      <c r="CI869" s="1">
        <f t="shared" si="92"/>
        <v>2.9444444444444446</v>
      </c>
      <c r="CJ869">
        <f t="shared" si="93"/>
        <v>4</v>
      </c>
      <c r="CK869">
        <f t="shared" si="94"/>
        <v>2</v>
      </c>
      <c r="CL869" s="1">
        <f t="shared" si="95"/>
        <v>4.9444444444444446</v>
      </c>
      <c r="CM869" s="1">
        <f t="shared" si="96"/>
        <v>4.9444444444444446</v>
      </c>
      <c r="CO869" t="str">
        <f>IF(H869&gt;Tolerances!$C$5, "High Sat", "Low Sat")</f>
        <v>High Sat</v>
      </c>
      <c r="CP869" t="str">
        <f>IF(CM869&lt;Tolerances!$D$5, "High EL", "Low EL")</f>
        <v>High EL</v>
      </c>
      <c r="CQ869" t="str">
        <f t="shared" si="97"/>
        <v>Loyalist</v>
      </c>
      <c r="CR869" t="b">
        <f>IF(AND(CM869&lt;Tolerances!$D$9,'Respondent data Original'!H189&gt;Tolerances!$C$9),"Enthusiast",IF(AND(CM869&gt;Tolerances!$D$10,'Respondent data Original'!H189&lt;Tolerances!$C$10),"Agitator"))</f>
        <v>0</v>
      </c>
    </row>
    <row r="870" spans="1:96">
      <c r="A870">
        <v>219</v>
      </c>
      <c r="B870" t="s">
        <v>70</v>
      </c>
      <c r="C870">
        <v>4</v>
      </c>
      <c r="D870">
        <v>2</v>
      </c>
      <c r="E870">
        <v>10</v>
      </c>
      <c r="F870">
        <v>1</v>
      </c>
      <c r="G870">
        <v>1</v>
      </c>
      <c r="H870">
        <v>10</v>
      </c>
      <c r="J870">
        <v>11</v>
      </c>
      <c r="L870">
        <v>11</v>
      </c>
      <c r="N870">
        <v>8</v>
      </c>
      <c r="P870">
        <v>5</v>
      </c>
      <c r="Q870">
        <v>1</v>
      </c>
      <c r="S870">
        <v>1</v>
      </c>
      <c r="T870">
        <v>5</v>
      </c>
      <c r="U870">
        <v>4</v>
      </c>
      <c r="V870">
        <v>1</v>
      </c>
      <c r="W870">
        <v>4</v>
      </c>
      <c r="X870">
        <v>1</v>
      </c>
      <c r="Y870">
        <v>1</v>
      </c>
      <c r="Z870">
        <v>4</v>
      </c>
      <c r="AA870">
        <v>1</v>
      </c>
      <c r="AB870">
        <v>2</v>
      </c>
      <c r="AC870">
        <v>4</v>
      </c>
      <c r="AD870">
        <v>4</v>
      </c>
      <c r="AE870">
        <v>5</v>
      </c>
      <c r="AF870">
        <v>1</v>
      </c>
      <c r="AG870">
        <v>1</v>
      </c>
      <c r="AI870">
        <v>2</v>
      </c>
      <c r="AJ870">
        <v>4</v>
      </c>
      <c r="AK870">
        <v>4</v>
      </c>
      <c r="AL870">
        <v>2</v>
      </c>
      <c r="AM870">
        <v>3</v>
      </c>
      <c r="AN870">
        <v>1</v>
      </c>
      <c r="AO870">
        <v>2</v>
      </c>
      <c r="AP870">
        <v>2</v>
      </c>
      <c r="AQ870">
        <v>1</v>
      </c>
      <c r="AR870">
        <v>2</v>
      </c>
      <c r="AS870">
        <v>4</v>
      </c>
      <c r="AU870">
        <v>4</v>
      </c>
      <c r="AV870">
        <v>2</v>
      </c>
      <c r="AW870">
        <v>6</v>
      </c>
      <c r="AX870">
        <v>11</v>
      </c>
      <c r="AY870">
        <v>6</v>
      </c>
      <c r="AZ870">
        <v>6</v>
      </c>
      <c r="BA870">
        <v>6</v>
      </c>
      <c r="BB870">
        <v>6</v>
      </c>
      <c r="BC870">
        <v>11</v>
      </c>
      <c r="BD870">
        <v>11</v>
      </c>
      <c r="BE870">
        <v>11</v>
      </c>
      <c r="BF870">
        <v>12</v>
      </c>
      <c r="BG870">
        <v>12</v>
      </c>
      <c r="BH870">
        <v>12</v>
      </c>
      <c r="BI870">
        <v>12</v>
      </c>
      <c r="BJ870">
        <v>12</v>
      </c>
      <c r="BK870">
        <v>1</v>
      </c>
      <c r="BL870">
        <v>3</v>
      </c>
      <c r="BM870">
        <v>3</v>
      </c>
      <c r="BN870">
        <v>3</v>
      </c>
      <c r="BO870">
        <v>5</v>
      </c>
      <c r="BP870">
        <v>4</v>
      </c>
      <c r="BQ870">
        <v>6</v>
      </c>
      <c r="BX870">
        <v>1</v>
      </c>
      <c r="BY870">
        <v>7</v>
      </c>
      <c r="CF870">
        <v>13</v>
      </c>
      <c r="CH870">
        <f t="shared" si="91"/>
        <v>1</v>
      </c>
      <c r="CI870" s="1">
        <f t="shared" si="92"/>
        <v>4.1111111111111107</v>
      </c>
      <c r="CJ870">
        <f t="shared" si="93"/>
        <v>3</v>
      </c>
      <c r="CK870">
        <f t="shared" si="94"/>
        <v>3</v>
      </c>
      <c r="CL870" s="1">
        <f t="shared" si="95"/>
        <v>7.1111111111111107</v>
      </c>
      <c r="CM870" s="1">
        <f t="shared" si="96"/>
        <v>7.1111111111111107</v>
      </c>
      <c r="CO870" t="str">
        <f>IF(H870&gt;Tolerances!$C$5, "High Sat", "Low Sat")</f>
        <v>High Sat</v>
      </c>
      <c r="CP870" t="str">
        <f>IF(CM870&lt;Tolerances!$D$5, "High EL", "Low EL")</f>
        <v>High EL</v>
      </c>
      <c r="CQ870" t="str">
        <f t="shared" si="97"/>
        <v>Loyalist</v>
      </c>
      <c r="CR870" t="b">
        <f>IF(AND(CM870&lt;Tolerances!$D$9,'Respondent data Original'!H200&gt;Tolerances!$C$9),"Enthusiast",IF(AND(CM870&gt;Tolerances!$D$10,'Respondent data Original'!H200&lt;Tolerances!$C$10),"Agitator"))</f>
        <v>0</v>
      </c>
    </row>
    <row r="871" spans="1:96">
      <c r="A871">
        <v>221</v>
      </c>
      <c r="B871" t="s">
        <v>70</v>
      </c>
      <c r="C871">
        <v>4</v>
      </c>
      <c r="D871">
        <v>2</v>
      </c>
      <c r="E871">
        <v>10</v>
      </c>
      <c r="F871">
        <v>1</v>
      </c>
      <c r="G871">
        <v>1</v>
      </c>
      <c r="H871">
        <v>11</v>
      </c>
      <c r="J871">
        <v>11</v>
      </c>
      <c r="L871">
        <v>11</v>
      </c>
      <c r="N871">
        <v>11</v>
      </c>
      <c r="P871">
        <v>4</v>
      </c>
      <c r="Q871">
        <v>1</v>
      </c>
      <c r="S871">
        <v>1</v>
      </c>
      <c r="V871">
        <v>1</v>
      </c>
      <c r="W871">
        <v>2</v>
      </c>
      <c r="X871">
        <v>1</v>
      </c>
      <c r="Y871">
        <v>3</v>
      </c>
      <c r="Z871">
        <v>1</v>
      </c>
      <c r="AA871">
        <v>2</v>
      </c>
      <c r="AB871">
        <v>2</v>
      </c>
      <c r="AC871">
        <v>2</v>
      </c>
      <c r="AD871">
        <v>3</v>
      </c>
      <c r="AE871">
        <v>3</v>
      </c>
      <c r="AF871">
        <v>1</v>
      </c>
      <c r="AG871">
        <v>2</v>
      </c>
      <c r="AI871">
        <v>1</v>
      </c>
      <c r="AL871">
        <v>1</v>
      </c>
      <c r="AM871">
        <v>2</v>
      </c>
      <c r="AN871">
        <v>1</v>
      </c>
      <c r="AO871">
        <v>1</v>
      </c>
      <c r="AP871">
        <v>2</v>
      </c>
      <c r="AQ871">
        <v>1</v>
      </c>
      <c r="AR871">
        <v>2</v>
      </c>
      <c r="AS871">
        <v>3</v>
      </c>
      <c r="AU871">
        <v>1</v>
      </c>
      <c r="AV871">
        <v>1</v>
      </c>
      <c r="AW871">
        <v>3</v>
      </c>
      <c r="AX871">
        <v>6</v>
      </c>
      <c r="AY871">
        <v>8</v>
      </c>
      <c r="AZ871">
        <v>8</v>
      </c>
      <c r="BA871">
        <v>6</v>
      </c>
      <c r="BB871">
        <v>2</v>
      </c>
      <c r="BC871">
        <v>1</v>
      </c>
      <c r="BD871">
        <v>8</v>
      </c>
      <c r="BE871">
        <v>3</v>
      </c>
      <c r="BF871">
        <v>12</v>
      </c>
      <c r="BG871">
        <v>1</v>
      </c>
      <c r="BH871">
        <v>12</v>
      </c>
      <c r="BI871">
        <v>12</v>
      </c>
      <c r="BJ871">
        <v>12</v>
      </c>
      <c r="BK871">
        <v>1</v>
      </c>
      <c r="BN871">
        <v>5</v>
      </c>
      <c r="BO871">
        <v>10</v>
      </c>
      <c r="BX871">
        <v>1</v>
      </c>
      <c r="BY871">
        <v>1</v>
      </c>
      <c r="BZ871">
        <v>3</v>
      </c>
      <c r="CA871">
        <v>5</v>
      </c>
      <c r="CB871">
        <v>6</v>
      </c>
      <c r="CC871">
        <v>7</v>
      </c>
      <c r="CF871">
        <v>12</v>
      </c>
      <c r="CH871">
        <f t="shared" si="91"/>
        <v>1</v>
      </c>
      <c r="CI871" s="1">
        <f t="shared" si="92"/>
        <v>2.5</v>
      </c>
      <c r="CJ871">
        <f t="shared" si="93"/>
        <v>0</v>
      </c>
      <c r="CK871">
        <f t="shared" si="94"/>
        <v>5</v>
      </c>
      <c r="CL871" s="1">
        <f t="shared" si="95"/>
        <v>7.5</v>
      </c>
      <c r="CM871" s="1">
        <f t="shared" si="96"/>
        <v>7.5</v>
      </c>
      <c r="CO871" t="str">
        <f>IF(H871&gt;Tolerances!$C$5, "High Sat", "Low Sat")</f>
        <v>High Sat</v>
      </c>
      <c r="CP871" t="str">
        <f>IF(CM871&lt;Tolerances!$D$5, "High EL", "Low EL")</f>
        <v>High EL</v>
      </c>
      <c r="CQ871" t="str">
        <f t="shared" si="97"/>
        <v>Loyalist</v>
      </c>
      <c r="CR871" t="b">
        <f>IF(AND(CM871&lt;Tolerances!$D$9,'Respondent data Original'!H202&gt;Tolerances!$C$9),"Enthusiast",IF(AND(CM871&gt;Tolerances!$D$10,'Respondent data Original'!H202&lt;Tolerances!$C$10),"Agitator"))</f>
        <v>0</v>
      </c>
    </row>
    <row r="872" spans="1:96">
      <c r="A872">
        <v>225</v>
      </c>
      <c r="B872" t="s">
        <v>70</v>
      </c>
      <c r="C872">
        <v>4</v>
      </c>
      <c r="D872">
        <v>1</v>
      </c>
      <c r="E872">
        <v>10</v>
      </c>
      <c r="F872">
        <v>1</v>
      </c>
      <c r="G872">
        <v>1</v>
      </c>
      <c r="H872">
        <v>8</v>
      </c>
      <c r="J872">
        <v>8</v>
      </c>
      <c r="L872">
        <v>8</v>
      </c>
      <c r="N872">
        <v>8</v>
      </c>
      <c r="P872">
        <v>6</v>
      </c>
      <c r="Q872">
        <v>5</v>
      </c>
      <c r="R872">
        <v>5</v>
      </c>
      <c r="S872">
        <v>3</v>
      </c>
      <c r="T872">
        <v>4</v>
      </c>
      <c r="U872">
        <v>5</v>
      </c>
      <c r="V872">
        <v>5</v>
      </c>
      <c r="W872">
        <v>5</v>
      </c>
      <c r="X872">
        <v>5</v>
      </c>
      <c r="Y872">
        <v>3</v>
      </c>
      <c r="Z872">
        <v>3</v>
      </c>
      <c r="AA872">
        <v>3</v>
      </c>
      <c r="AB872">
        <v>5</v>
      </c>
      <c r="AC872">
        <v>5</v>
      </c>
      <c r="AD872">
        <v>5</v>
      </c>
      <c r="AE872">
        <v>5</v>
      </c>
      <c r="AF872">
        <v>1</v>
      </c>
      <c r="AG872">
        <v>3</v>
      </c>
      <c r="AH872">
        <v>3</v>
      </c>
      <c r="AI872">
        <v>3</v>
      </c>
      <c r="AJ872">
        <v>3</v>
      </c>
      <c r="AK872">
        <v>3</v>
      </c>
      <c r="AL872">
        <v>3</v>
      </c>
      <c r="AM872">
        <v>3</v>
      </c>
      <c r="AN872">
        <v>3</v>
      </c>
      <c r="AO872">
        <v>3</v>
      </c>
      <c r="AP872">
        <v>3</v>
      </c>
      <c r="AQ872">
        <v>3</v>
      </c>
      <c r="AR872">
        <v>3</v>
      </c>
      <c r="AS872">
        <v>3</v>
      </c>
      <c r="AT872">
        <v>3</v>
      </c>
      <c r="AU872">
        <v>3</v>
      </c>
      <c r="AV872">
        <v>2</v>
      </c>
      <c r="AW872">
        <v>6</v>
      </c>
      <c r="AX872">
        <v>6</v>
      </c>
      <c r="AY872">
        <v>2</v>
      </c>
      <c r="AZ872">
        <v>6</v>
      </c>
      <c r="BA872">
        <v>6</v>
      </c>
      <c r="BB872">
        <v>5</v>
      </c>
      <c r="BC872">
        <v>3</v>
      </c>
      <c r="BD872">
        <v>8</v>
      </c>
      <c r="BE872">
        <v>1</v>
      </c>
      <c r="BF872">
        <v>12</v>
      </c>
      <c r="BG872">
        <v>12</v>
      </c>
      <c r="BH872">
        <v>12</v>
      </c>
      <c r="BI872">
        <v>12</v>
      </c>
      <c r="BJ872">
        <v>12</v>
      </c>
      <c r="BK872">
        <v>1</v>
      </c>
      <c r="BL872">
        <v>3</v>
      </c>
      <c r="BM872">
        <v>3</v>
      </c>
      <c r="BN872">
        <v>3</v>
      </c>
      <c r="BO872">
        <v>10</v>
      </c>
      <c r="BX872">
        <v>1</v>
      </c>
      <c r="BY872">
        <v>7</v>
      </c>
      <c r="CF872">
        <v>13</v>
      </c>
      <c r="CH872">
        <f t="shared" si="91"/>
        <v>1</v>
      </c>
      <c r="CI872" s="1">
        <f t="shared" si="92"/>
        <v>2.3888888888888888</v>
      </c>
      <c r="CJ872">
        <f t="shared" si="93"/>
        <v>3</v>
      </c>
      <c r="CK872">
        <f t="shared" si="94"/>
        <v>3</v>
      </c>
      <c r="CL872" s="1">
        <f t="shared" si="95"/>
        <v>5.3888888888888893</v>
      </c>
      <c r="CM872" s="1">
        <f t="shared" si="96"/>
        <v>5.3888888888888893</v>
      </c>
      <c r="CO872" t="str">
        <f>IF(H872&gt;Tolerances!$C$5, "High Sat", "Low Sat")</f>
        <v>High Sat</v>
      </c>
      <c r="CP872" t="str">
        <f>IF(CM872&lt;Tolerances!$D$5, "High EL", "Low EL")</f>
        <v>High EL</v>
      </c>
      <c r="CQ872" t="str">
        <f t="shared" si="97"/>
        <v>Loyalist</v>
      </c>
      <c r="CR872" t="b">
        <f>IF(AND(CM872&lt;Tolerances!$D$9,'Respondent data Original'!H206&gt;Tolerances!$C$9),"Enthusiast",IF(AND(CM872&gt;Tolerances!$D$10,'Respondent data Original'!H206&lt;Tolerances!$C$10),"Agitator"))</f>
        <v>0</v>
      </c>
    </row>
    <row r="873" spans="1:96">
      <c r="A873">
        <v>227</v>
      </c>
      <c r="B873" t="s">
        <v>70</v>
      </c>
      <c r="C873">
        <v>4</v>
      </c>
      <c r="D873">
        <v>1</v>
      </c>
      <c r="E873">
        <v>10</v>
      </c>
      <c r="F873">
        <v>1</v>
      </c>
      <c r="G873">
        <v>1</v>
      </c>
      <c r="H873">
        <v>11</v>
      </c>
      <c r="J873">
        <v>11</v>
      </c>
      <c r="L873">
        <v>11</v>
      </c>
      <c r="N873">
        <v>11</v>
      </c>
      <c r="P873">
        <v>6</v>
      </c>
      <c r="Q873">
        <v>2</v>
      </c>
      <c r="S873">
        <v>1</v>
      </c>
      <c r="U873">
        <v>5</v>
      </c>
      <c r="V873">
        <v>5</v>
      </c>
      <c r="X873">
        <v>1</v>
      </c>
      <c r="Y873">
        <v>2</v>
      </c>
      <c r="AA873">
        <v>2</v>
      </c>
      <c r="AB873">
        <v>5</v>
      </c>
      <c r="AC873">
        <v>5</v>
      </c>
      <c r="AD873">
        <v>3</v>
      </c>
      <c r="AE873">
        <v>5</v>
      </c>
      <c r="AF873">
        <v>1</v>
      </c>
      <c r="AG873">
        <v>3</v>
      </c>
      <c r="AI873">
        <v>1</v>
      </c>
      <c r="AJ873">
        <v>4</v>
      </c>
      <c r="AM873">
        <v>5</v>
      </c>
      <c r="AN873">
        <v>1</v>
      </c>
      <c r="AO873">
        <v>2</v>
      </c>
      <c r="AP873">
        <v>3</v>
      </c>
      <c r="AQ873">
        <v>2</v>
      </c>
      <c r="AR873">
        <v>4</v>
      </c>
      <c r="AS873">
        <v>4</v>
      </c>
      <c r="AT873">
        <v>3</v>
      </c>
      <c r="AU873">
        <v>4</v>
      </c>
      <c r="AV873">
        <v>1</v>
      </c>
      <c r="AW873">
        <v>1</v>
      </c>
      <c r="AX873">
        <v>6</v>
      </c>
      <c r="AY873">
        <v>7</v>
      </c>
      <c r="AZ873">
        <v>1</v>
      </c>
      <c r="BA873">
        <v>7</v>
      </c>
      <c r="BB873">
        <v>1</v>
      </c>
      <c r="BC873">
        <v>1</v>
      </c>
      <c r="BD873">
        <v>9</v>
      </c>
      <c r="BE873">
        <v>1</v>
      </c>
      <c r="BF873">
        <v>12</v>
      </c>
      <c r="BG873">
        <v>12</v>
      </c>
      <c r="BH873">
        <v>12</v>
      </c>
      <c r="BI873">
        <v>12</v>
      </c>
      <c r="BJ873">
        <v>12</v>
      </c>
      <c r="BK873">
        <v>1</v>
      </c>
      <c r="BN873">
        <v>5</v>
      </c>
      <c r="BO873">
        <v>10</v>
      </c>
      <c r="BX873">
        <v>1</v>
      </c>
      <c r="BY873">
        <v>5</v>
      </c>
      <c r="CF873">
        <v>11</v>
      </c>
      <c r="CH873">
        <f t="shared" si="91"/>
        <v>1</v>
      </c>
      <c r="CI873" s="1">
        <f t="shared" si="92"/>
        <v>1.8888888888888888</v>
      </c>
      <c r="CJ873">
        <f t="shared" si="93"/>
        <v>0</v>
      </c>
      <c r="CK873">
        <f t="shared" si="94"/>
        <v>5</v>
      </c>
      <c r="CL873" s="1">
        <f t="shared" si="95"/>
        <v>6.8888888888888893</v>
      </c>
      <c r="CM873" s="1">
        <f t="shared" si="96"/>
        <v>6.8888888888888893</v>
      </c>
      <c r="CO873" t="str">
        <f>IF(H873&gt;Tolerances!$C$5, "High Sat", "Low Sat")</f>
        <v>High Sat</v>
      </c>
      <c r="CP873" t="str">
        <f>IF(CM873&lt;Tolerances!$D$5, "High EL", "Low EL")</f>
        <v>High EL</v>
      </c>
      <c r="CQ873" t="str">
        <f t="shared" si="97"/>
        <v>Loyalist</v>
      </c>
      <c r="CR873" t="b">
        <f>IF(AND(CM873&lt;Tolerances!$D$9,'Respondent data Original'!H208&gt;Tolerances!$C$9),"Enthusiast",IF(AND(CM873&gt;Tolerances!$D$10,'Respondent data Original'!H208&lt;Tolerances!$C$10),"Agitator"))</f>
        <v>0</v>
      </c>
    </row>
    <row r="874" spans="1:96">
      <c r="A874">
        <v>231</v>
      </c>
      <c r="B874" t="s">
        <v>70</v>
      </c>
      <c r="C874">
        <v>4</v>
      </c>
      <c r="D874">
        <v>2</v>
      </c>
      <c r="E874">
        <v>10</v>
      </c>
      <c r="F874">
        <v>1</v>
      </c>
      <c r="G874">
        <v>2</v>
      </c>
      <c r="H874">
        <v>7</v>
      </c>
      <c r="J874">
        <v>5</v>
      </c>
      <c r="L874">
        <v>6</v>
      </c>
      <c r="N874">
        <v>7</v>
      </c>
      <c r="P874">
        <v>3</v>
      </c>
      <c r="Q874">
        <v>2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2</v>
      </c>
      <c r="X874">
        <v>1</v>
      </c>
      <c r="Y874">
        <v>2</v>
      </c>
      <c r="Z874">
        <v>1</v>
      </c>
      <c r="AA874">
        <v>1</v>
      </c>
      <c r="AB874">
        <v>1</v>
      </c>
      <c r="AC874">
        <v>2</v>
      </c>
      <c r="AD874">
        <v>1</v>
      </c>
      <c r="AE874">
        <v>1</v>
      </c>
      <c r="AF874">
        <v>6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  <c r="AM874">
        <v>1</v>
      </c>
      <c r="AN874">
        <v>1</v>
      </c>
      <c r="AO874">
        <v>1</v>
      </c>
      <c r="AP874">
        <v>1</v>
      </c>
      <c r="AQ874">
        <v>1</v>
      </c>
      <c r="AR874">
        <v>1</v>
      </c>
      <c r="AS874">
        <v>1</v>
      </c>
      <c r="AT874">
        <v>1</v>
      </c>
      <c r="AU874">
        <v>1</v>
      </c>
      <c r="AV874">
        <v>1</v>
      </c>
      <c r="AW874">
        <v>11</v>
      </c>
      <c r="AX874">
        <v>11</v>
      </c>
      <c r="AY874">
        <v>11</v>
      </c>
      <c r="AZ874">
        <v>11</v>
      </c>
      <c r="BA874">
        <v>11</v>
      </c>
      <c r="BB874">
        <v>11</v>
      </c>
      <c r="BC874">
        <v>11</v>
      </c>
      <c r="BD874">
        <v>11</v>
      </c>
      <c r="BE874">
        <v>6</v>
      </c>
      <c r="BF874">
        <v>5</v>
      </c>
      <c r="BG874">
        <v>4</v>
      </c>
      <c r="BH874">
        <v>5</v>
      </c>
      <c r="BI874">
        <v>5</v>
      </c>
      <c r="BJ874">
        <v>5</v>
      </c>
      <c r="BK874">
        <v>4</v>
      </c>
      <c r="BL874">
        <v>5</v>
      </c>
      <c r="BM874">
        <v>5</v>
      </c>
      <c r="BN874">
        <v>5</v>
      </c>
      <c r="BO874">
        <v>10</v>
      </c>
      <c r="BX874">
        <v>1</v>
      </c>
      <c r="BY874">
        <v>5</v>
      </c>
      <c r="BZ874">
        <v>3</v>
      </c>
      <c r="CA874">
        <v>1</v>
      </c>
      <c r="CB874">
        <v>6</v>
      </c>
      <c r="CC874">
        <v>2</v>
      </c>
      <c r="CD874">
        <v>4</v>
      </c>
      <c r="CF874">
        <v>14</v>
      </c>
      <c r="CH874">
        <f t="shared" si="91"/>
        <v>1</v>
      </c>
      <c r="CI874" s="1">
        <f t="shared" si="92"/>
        <v>5.2222222222222223</v>
      </c>
      <c r="CJ874">
        <f t="shared" si="93"/>
        <v>5</v>
      </c>
      <c r="CK874">
        <f t="shared" si="94"/>
        <v>1</v>
      </c>
      <c r="CL874" s="1">
        <f t="shared" si="95"/>
        <v>6.2222222222222223</v>
      </c>
      <c r="CM874" s="1">
        <f t="shared" si="96"/>
        <v>6.2222222222222223</v>
      </c>
      <c r="CO874" t="str">
        <f>IF(H874&gt;Tolerances!$C$5, "High Sat", "Low Sat")</f>
        <v>Low Sat</v>
      </c>
      <c r="CP874" t="str">
        <f>IF(CM874&lt;Tolerances!$D$5, "High EL", "Low EL")</f>
        <v>High EL</v>
      </c>
      <c r="CQ874" t="str">
        <f t="shared" si="97"/>
        <v>Hostage</v>
      </c>
      <c r="CR874" t="b">
        <f>IF(AND(CM874&lt;Tolerances!$D$9,'Respondent data Original'!H212&gt;Tolerances!$C$9),"Enthusiast",IF(AND(CM874&gt;Tolerances!$D$10,'Respondent data Original'!H212&lt;Tolerances!$C$10),"Agitator"))</f>
        <v>0</v>
      </c>
    </row>
    <row r="875" spans="1:96">
      <c r="A875">
        <v>238</v>
      </c>
      <c r="B875" t="s">
        <v>70</v>
      </c>
      <c r="C875">
        <v>5</v>
      </c>
      <c r="D875">
        <v>1</v>
      </c>
      <c r="E875">
        <v>10</v>
      </c>
      <c r="F875">
        <v>2</v>
      </c>
      <c r="G875">
        <v>2</v>
      </c>
      <c r="H875">
        <v>8</v>
      </c>
      <c r="J875">
        <v>8</v>
      </c>
      <c r="L875">
        <v>8</v>
      </c>
      <c r="N875">
        <v>9</v>
      </c>
      <c r="P875">
        <v>4</v>
      </c>
      <c r="Q875">
        <v>1</v>
      </c>
      <c r="R875">
        <v>1</v>
      </c>
      <c r="S875">
        <v>1</v>
      </c>
      <c r="T875">
        <v>4</v>
      </c>
      <c r="U875">
        <v>2</v>
      </c>
      <c r="V875">
        <v>2</v>
      </c>
      <c r="W875">
        <v>4</v>
      </c>
      <c r="X875">
        <v>1</v>
      </c>
      <c r="Y875">
        <v>2</v>
      </c>
      <c r="Z875">
        <v>5</v>
      </c>
      <c r="AA875">
        <v>2</v>
      </c>
      <c r="AB875">
        <v>3</v>
      </c>
      <c r="AC875">
        <v>5</v>
      </c>
      <c r="AD875">
        <v>4</v>
      </c>
      <c r="AE875">
        <v>4</v>
      </c>
      <c r="AF875">
        <v>1</v>
      </c>
      <c r="AG875">
        <v>3</v>
      </c>
      <c r="AH875">
        <v>2</v>
      </c>
      <c r="AI875">
        <v>2</v>
      </c>
      <c r="AJ875">
        <v>3</v>
      </c>
      <c r="AK875">
        <v>4</v>
      </c>
      <c r="AL875">
        <v>4</v>
      </c>
      <c r="AM875">
        <v>4</v>
      </c>
      <c r="AN875">
        <v>1</v>
      </c>
      <c r="AO875">
        <v>3</v>
      </c>
      <c r="AP875">
        <v>4</v>
      </c>
      <c r="AQ875">
        <v>3</v>
      </c>
      <c r="AR875">
        <v>5</v>
      </c>
      <c r="AS875">
        <v>5</v>
      </c>
      <c r="AU875">
        <v>4</v>
      </c>
      <c r="AV875">
        <v>2</v>
      </c>
      <c r="AW875">
        <v>4</v>
      </c>
      <c r="AX875">
        <v>8</v>
      </c>
      <c r="AY875">
        <v>9</v>
      </c>
      <c r="AZ875">
        <v>6</v>
      </c>
      <c r="BA875">
        <v>5</v>
      </c>
      <c r="BB875">
        <v>6</v>
      </c>
      <c r="BC875">
        <v>9</v>
      </c>
      <c r="BD875">
        <v>11</v>
      </c>
      <c r="BE875">
        <v>1</v>
      </c>
      <c r="BF875">
        <v>12</v>
      </c>
      <c r="BG875">
        <v>12</v>
      </c>
      <c r="BH875">
        <v>3</v>
      </c>
      <c r="BI875">
        <v>12</v>
      </c>
      <c r="BJ875">
        <v>12</v>
      </c>
      <c r="BK875">
        <v>1</v>
      </c>
      <c r="BL875">
        <v>3</v>
      </c>
      <c r="BM875">
        <v>2</v>
      </c>
      <c r="BN875">
        <v>2</v>
      </c>
      <c r="BO875">
        <v>7</v>
      </c>
      <c r="BP875">
        <v>3</v>
      </c>
      <c r="BQ875">
        <v>4</v>
      </c>
      <c r="BR875">
        <v>5</v>
      </c>
      <c r="BS875">
        <v>2</v>
      </c>
      <c r="BX875">
        <v>1</v>
      </c>
      <c r="BY875">
        <v>7</v>
      </c>
      <c r="BZ875">
        <v>6</v>
      </c>
      <c r="CA875">
        <v>2</v>
      </c>
      <c r="CB875">
        <v>5</v>
      </c>
      <c r="CF875">
        <v>15</v>
      </c>
      <c r="CH875">
        <f t="shared" si="91"/>
        <v>1</v>
      </c>
      <c r="CI875" s="1">
        <f t="shared" si="92"/>
        <v>3.2777777777777777</v>
      </c>
      <c r="CJ875">
        <f t="shared" si="93"/>
        <v>3</v>
      </c>
      <c r="CK875">
        <f t="shared" si="94"/>
        <v>3</v>
      </c>
      <c r="CL875" s="1">
        <f t="shared" si="95"/>
        <v>6.2777777777777777</v>
      </c>
      <c r="CM875" s="1">
        <f t="shared" si="96"/>
        <v>6.2777777777777777</v>
      </c>
      <c r="CO875" t="str">
        <f>IF(H875&gt;Tolerances!$C$5, "High Sat", "Low Sat")</f>
        <v>High Sat</v>
      </c>
      <c r="CP875" t="str">
        <f>IF(CM875&lt;Tolerances!$D$5, "High EL", "Low EL")</f>
        <v>High EL</v>
      </c>
      <c r="CQ875" t="str">
        <f t="shared" si="97"/>
        <v>Loyalist</v>
      </c>
      <c r="CR875" t="b">
        <f>IF(AND(CM875&lt;Tolerances!$D$9,'Respondent data Original'!H219&gt;Tolerances!$C$9),"Enthusiast",IF(AND(CM875&gt;Tolerances!$D$10,'Respondent data Original'!H219&lt;Tolerances!$C$10),"Agitator"))</f>
        <v>0</v>
      </c>
    </row>
    <row r="876" spans="1:96">
      <c r="A876">
        <v>240</v>
      </c>
      <c r="B876" t="s">
        <v>70</v>
      </c>
      <c r="C876">
        <v>5</v>
      </c>
      <c r="D876">
        <v>1</v>
      </c>
      <c r="E876">
        <v>10</v>
      </c>
      <c r="F876">
        <v>1</v>
      </c>
      <c r="G876">
        <v>1</v>
      </c>
      <c r="H876">
        <v>8</v>
      </c>
      <c r="J876">
        <v>10</v>
      </c>
      <c r="L876">
        <v>10</v>
      </c>
      <c r="N876">
        <v>8</v>
      </c>
      <c r="P876">
        <v>5</v>
      </c>
      <c r="Q876">
        <v>3</v>
      </c>
      <c r="S876">
        <v>2</v>
      </c>
      <c r="T876">
        <v>1</v>
      </c>
      <c r="U876">
        <v>5</v>
      </c>
      <c r="V876">
        <v>4</v>
      </c>
      <c r="W876">
        <v>5</v>
      </c>
      <c r="X876">
        <v>2</v>
      </c>
      <c r="Y876">
        <v>5</v>
      </c>
      <c r="Z876">
        <v>2</v>
      </c>
      <c r="AA876">
        <v>3</v>
      </c>
      <c r="AB876">
        <v>5</v>
      </c>
      <c r="AC876">
        <v>5</v>
      </c>
      <c r="AD876">
        <v>5</v>
      </c>
      <c r="AE876">
        <v>5</v>
      </c>
      <c r="AF876">
        <v>9</v>
      </c>
      <c r="AG876">
        <v>4</v>
      </c>
      <c r="AI876">
        <v>3</v>
      </c>
      <c r="AJ876">
        <v>3</v>
      </c>
      <c r="AK876">
        <v>3</v>
      </c>
      <c r="AL876">
        <v>3</v>
      </c>
      <c r="AM876">
        <v>3</v>
      </c>
      <c r="AN876">
        <v>3</v>
      </c>
      <c r="AO876">
        <v>3</v>
      </c>
      <c r="AP876">
        <v>3</v>
      </c>
      <c r="AQ876">
        <v>4</v>
      </c>
      <c r="AR876">
        <v>3</v>
      </c>
      <c r="AS876">
        <v>4</v>
      </c>
      <c r="AT876">
        <v>3</v>
      </c>
      <c r="AU876">
        <v>4</v>
      </c>
      <c r="AV876">
        <v>2</v>
      </c>
      <c r="AW876">
        <v>9</v>
      </c>
      <c r="AX876">
        <v>9</v>
      </c>
      <c r="AY876">
        <v>9</v>
      </c>
      <c r="AZ876">
        <v>9</v>
      </c>
      <c r="BA876">
        <v>9</v>
      </c>
      <c r="BB876">
        <v>6</v>
      </c>
      <c r="BC876">
        <v>9</v>
      </c>
      <c r="BD876">
        <v>6</v>
      </c>
      <c r="BE876">
        <v>4</v>
      </c>
      <c r="BF876">
        <v>12</v>
      </c>
      <c r="BG876">
        <v>2</v>
      </c>
      <c r="BH876">
        <v>12</v>
      </c>
      <c r="BI876">
        <v>12</v>
      </c>
      <c r="BJ876">
        <v>12</v>
      </c>
      <c r="BK876">
        <v>1</v>
      </c>
      <c r="BL876">
        <v>5</v>
      </c>
      <c r="BM876">
        <v>5</v>
      </c>
      <c r="BN876">
        <v>5</v>
      </c>
      <c r="BO876">
        <v>10</v>
      </c>
      <c r="BX876">
        <v>1</v>
      </c>
      <c r="BY876">
        <v>2</v>
      </c>
      <c r="CF876">
        <v>21</v>
      </c>
      <c r="CH876">
        <f t="shared" si="91"/>
        <v>1</v>
      </c>
      <c r="CI876" s="1">
        <f t="shared" si="92"/>
        <v>3.8888888888888888</v>
      </c>
      <c r="CJ876">
        <f t="shared" si="93"/>
        <v>5</v>
      </c>
      <c r="CK876">
        <f t="shared" si="94"/>
        <v>1</v>
      </c>
      <c r="CL876" s="1">
        <f t="shared" si="95"/>
        <v>4.8888888888888893</v>
      </c>
      <c r="CM876" s="1">
        <f t="shared" si="96"/>
        <v>4.8888888888888893</v>
      </c>
      <c r="CO876" t="str">
        <f>IF(H876&gt;Tolerances!$C$5, "High Sat", "Low Sat")</f>
        <v>High Sat</v>
      </c>
      <c r="CP876" t="str">
        <f>IF(CM876&lt;Tolerances!$D$5, "High EL", "Low EL")</f>
        <v>High EL</v>
      </c>
      <c r="CQ876" t="str">
        <f t="shared" si="97"/>
        <v>Loyalist</v>
      </c>
      <c r="CR876" t="b">
        <f>IF(AND(CM876&lt;Tolerances!$D$9,'Respondent data Original'!H221&gt;Tolerances!$C$9),"Enthusiast",IF(AND(CM876&gt;Tolerances!$D$10,'Respondent data Original'!H221&lt;Tolerances!$C$10),"Agitator"))</f>
        <v>0</v>
      </c>
    </row>
    <row r="877" spans="1:96">
      <c r="A877">
        <v>245</v>
      </c>
      <c r="B877" t="s">
        <v>70</v>
      </c>
      <c r="C877">
        <v>4</v>
      </c>
      <c r="D877">
        <v>1</v>
      </c>
      <c r="E877">
        <v>10</v>
      </c>
      <c r="F877">
        <v>2</v>
      </c>
      <c r="G877">
        <v>5</v>
      </c>
      <c r="H877">
        <v>11</v>
      </c>
      <c r="J877">
        <v>11</v>
      </c>
      <c r="L877">
        <v>11</v>
      </c>
      <c r="O877">
        <v>1</v>
      </c>
      <c r="P877">
        <v>6</v>
      </c>
      <c r="Q877">
        <v>3</v>
      </c>
      <c r="R877">
        <v>1</v>
      </c>
      <c r="S877">
        <v>1</v>
      </c>
      <c r="T877">
        <v>3</v>
      </c>
      <c r="U877">
        <v>4</v>
      </c>
      <c r="V877">
        <v>1</v>
      </c>
      <c r="W877">
        <v>5</v>
      </c>
      <c r="X877">
        <v>1</v>
      </c>
      <c r="Y877">
        <v>2</v>
      </c>
      <c r="Z877">
        <v>5</v>
      </c>
      <c r="AA877">
        <v>1</v>
      </c>
      <c r="AB877">
        <v>1</v>
      </c>
      <c r="AC877">
        <v>4</v>
      </c>
      <c r="AD877">
        <v>5</v>
      </c>
      <c r="AE877">
        <v>4</v>
      </c>
      <c r="AF877">
        <v>1</v>
      </c>
      <c r="AG877">
        <v>2</v>
      </c>
      <c r="AH877">
        <v>1</v>
      </c>
      <c r="AI877">
        <v>1</v>
      </c>
      <c r="AJ877">
        <v>1</v>
      </c>
      <c r="AK877">
        <v>2</v>
      </c>
      <c r="AL877">
        <v>1</v>
      </c>
      <c r="AN877">
        <v>1</v>
      </c>
      <c r="AO877">
        <v>1</v>
      </c>
      <c r="AQ877">
        <v>1</v>
      </c>
      <c r="AR877">
        <v>2</v>
      </c>
      <c r="AS877">
        <v>3</v>
      </c>
      <c r="AU877">
        <v>2</v>
      </c>
      <c r="AV877">
        <v>1</v>
      </c>
      <c r="AW877">
        <v>6</v>
      </c>
      <c r="AX877">
        <v>3</v>
      </c>
      <c r="AY877">
        <v>3</v>
      </c>
      <c r="AZ877">
        <v>1</v>
      </c>
      <c r="BA877">
        <v>1</v>
      </c>
      <c r="BB877">
        <v>1</v>
      </c>
      <c r="BC877">
        <v>1</v>
      </c>
      <c r="BD877">
        <v>6</v>
      </c>
      <c r="BE877">
        <v>1</v>
      </c>
      <c r="BF877">
        <v>12</v>
      </c>
      <c r="BG877">
        <v>1</v>
      </c>
      <c r="BH877">
        <v>12</v>
      </c>
      <c r="BI877">
        <v>12</v>
      </c>
      <c r="BJ877">
        <v>12</v>
      </c>
      <c r="BK877">
        <v>1</v>
      </c>
      <c r="BN877">
        <v>5</v>
      </c>
      <c r="BO877">
        <v>10</v>
      </c>
      <c r="BX877">
        <v>1</v>
      </c>
      <c r="BY877">
        <v>7</v>
      </c>
      <c r="BZ877">
        <v>6</v>
      </c>
      <c r="CF877">
        <v>21</v>
      </c>
      <c r="CH877">
        <f t="shared" si="91"/>
        <v>1</v>
      </c>
      <c r="CI877" s="1">
        <f t="shared" si="92"/>
        <v>1.2777777777777777</v>
      </c>
      <c r="CJ877">
        <f t="shared" si="93"/>
        <v>0</v>
      </c>
      <c r="CK877">
        <f t="shared" si="94"/>
        <v>5</v>
      </c>
      <c r="CL877" s="1">
        <f t="shared" si="95"/>
        <v>6.2777777777777777</v>
      </c>
      <c r="CM877" s="1">
        <f t="shared" si="96"/>
        <v>6.2777777777777777</v>
      </c>
      <c r="CO877" t="str">
        <f>IF(H877&gt;Tolerances!$C$5, "High Sat", "Low Sat")</f>
        <v>High Sat</v>
      </c>
      <c r="CP877" t="str">
        <f>IF(CM877&lt;Tolerances!$D$5, "High EL", "Low EL")</f>
        <v>High EL</v>
      </c>
      <c r="CQ877" t="str">
        <f t="shared" si="97"/>
        <v>Loyalist</v>
      </c>
      <c r="CR877" t="b">
        <f>IF(AND(CM877&lt;Tolerances!$D$9,'Respondent data Original'!H226&gt;Tolerances!$C$9),"Enthusiast",IF(AND(CM877&gt;Tolerances!$D$10,'Respondent data Original'!H226&lt;Tolerances!$C$10),"Agitator"))</f>
        <v>0</v>
      </c>
    </row>
    <row r="878" spans="1:96">
      <c r="A878">
        <v>249</v>
      </c>
      <c r="B878" t="s">
        <v>70</v>
      </c>
      <c r="C878">
        <v>1</v>
      </c>
      <c r="D878">
        <v>2</v>
      </c>
      <c r="E878">
        <v>10</v>
      </c>
      <c r="F878">
        <v>2</v>
      </c>
      <c r="G878">
        <v>5</v>
      </c>
      <c r="H878">
        <v>8</v>
      </c>
      <c r="J878">
        <v>8</v>
      </c>
      <c r="L878">
        <v>8</v>
      </c>
      <c r="N878">
        <v>8</v>
      </c>
      <c r="P878">
        <v>6</v>
      </c>
      <c r="Q878">
        <v>1</v>
      </c>
      <c r="R878">
        <v>4</v>
      </c>
      <c r="S878">
        <v>2</v>
      </c>
      <c r="T878">
        <v>1</v>
      </c>
      <c r="U878">
        <v>2</v>
      </c>
      <c r="V878">
        <v>2</v>
      </c>
      <c r="W878">
        <v>3</v>
      </c>
      <c r="X878">
        <v>2</v>
      </c>
      <c r="Y878">
        <v>2</v>
      </c>
      <c r="Z878">
        <v>3</v>
      </c>
      <c r="AA878">
        <v>2</v>
      </c>
      <c r="AB878">
        <v>2</v>
      </c>
      <c r="AC878">
        <v>2</v>
      </c>
      <c r="AD878">
        <v>3</v>
      </c>
      <c r="AE878">
        <v>2</v>
      </c>
      <c r="AF878">
        <v>3</v>
      </c>
      <c r="AG878">
        <v>3</v>
      </c>
      <c r="AI878">
        <v>2</v>
      </c>
      <c r="AJ878">
        <v>3</v>
      </c>
      <c r="AK878">
        <v>3</v>
      </c>
      <c r="AL878">
        <v>3</v>
      </c>
      <c r="AM878">
        <v>4</v>
      </c>
      <c r="AN878">
        <v>2</v>
      </c>
      <c r="AO878">
        <v>2</v>
      </c>
      <c r="AP878">
        <v>4</v>
      </c>
      <c r="AQ878">
        <v>2</v>
      </c>
      <c r="AR878">
        <v>2</v>
      </c>
      <c r="AS878">
        <v>4</v>
      </c>
      <c r="AT878">
        <v>3</v>
      </c>
      <c r="AU878">
        <v>3</v>
      </c>
      <c r="AV878">
        <v>1</v>
      </c>
      <c r="AW878">
        <v>8</v>
      </c>
      <c r="AX878">
        <v>8</v>
      </c>
      <c r="AY878">
        <v>8</v>
      </c>
      <c r="AZ878">
        <v>7</v>
      </c>
      <c r="BA878">
        <v>5</v>
      </c>
      <c r="BB878">
        <v>7</v>
      </c>
      <c r="BC878">
        <v>5</v>
      </c>
      <c r="BD878">
        <v>10</v>
      </c>
      <c r="BE878">
        <v>3</v>
      </c>
      <c r="BF878">
        <v>12</v>
      </c>
      <c r="BG878">
        <v>5</v>
      </c>
      <c r="BH878">
        <v>12</v>
      </c>
      <c r="BI878">
        <v>12</v>
      </c>
      <c r="BJ878">
        <v>12</v>
      </c>
      <c r="BK878">
        <v>1</v>
      </c>
      <c r="BL878">
        <v>3</v>
      </c>
      <c r="BM878">
        <v>2</v>
      </c>
      <c r="BN878">
        <v>1</v>
      </c>
      <c r="BO878">
        <v>7</v>
      </c>
      <c r="BP878">
        <v>3</v>
      </c>
      <c r="BX878">
        <v>1</v>
      </c>
      <c r="BY878">
        <v>2</v>
      </c>
      <c r="BZ878">
        <v>7</v>
      </c>
      <c r="CF878">
        <v>16</v>
      </c>
      <c r="CH878">
        <f t="shared" si="91"/>
        <v>1</v>
      </c>
      <c r="CI878" s="1">
        <f t="shared" si="92"/>
        <v>3.3888888888888888</v>
      </c>
      <c r="CJ878">
        <f t="shared" si="93"/>
        <v>3</v>
      </c>
      <c r="CK878">
        <f t="shared" si="94"/>
        <v>3</v>
      </c>
      <c r="CL878" s="1">
        <f t="shared" si="95"/>
        <v>6.3888888888888893</v>
      </c>
      <c r="CM878" s="1">
        <f t="shared" si="96"/>
        <v>6.3888888888888893</v>
      </c>
      <c r="CO878" t="str">
        <f>IF(H878&gt;Tolerances!$C$5, "High Sat", "Low Sat")</f>
        <v>High Sat</v>
      </c>
      <c r="CP878" t="str">
        <f>IF(CM878&lt;Tolerances!$D$5, "High EL", "Low EL")</f>
        <v>High EL</v>
      </c>
      <c r="CQ878" t="str">
        <f t="shared" si="97"/>
        <v>Loyalist</v>
      </c>
      <c r="CR878" t="b">
        <f>IF(AND(CM878&lt;Tolerances!$D$9,'Respondent data Original'!H230&gt;Tolerances!$C$9),"Enthusiast",IF(AND(CM878&gt;Tolerances!$D$10,'Respondent data Original'!H230&lt;Tolerances!$C$10),"Agitator"))</f>
        <v>0</v>
      </c>
    </row>
    <row r="879" spans="1:96">
      <c r="A879">
        <v>250</v>
      </c>
      <c r="B879" t="s">
        <v>70</v>
      </c>
      <c r="C879">
        <v>3</v>
      </c>
      <c r="D879">
        <v>2</v>
      </c>
      <c r="E879">
        <v>10</v>
      </c>
      <c r="F879">
        <v>2</v>
      </c>
      <c r="G879">
        <v>2</v>
      </c>
      <c r="H879">
        <v>9</v>
      </c>
      <c r="J879">
        <v>6</v>
      </c>
      <c r="L879">
        <v>6</v>
      </c>
      <c r="N879">
        <v>7</v>
      </c>
      <c r="P879">
        <v>6</v>
      </c>
      <c r="Q879">
        <v>1</v>
      </c>
      <c r="R879">
        <v>1</v>
      </c>
      <c r="S879">
        <v>1</v>
      </c>
      <c r="T879">
        <v>2</v>
      </c>
      <c r="U879">
        <v>3</v>
      </c>
      <c r="V879">
        <v>2</v>
      </c>
      <c r="W879">
        <v>3</v>
      </c>
      <c r="X879">
        <v>1</v>
      </c>
      <c r="Y879">
        <v>2</v>
      </c>
      <c r="Z879">
        <v>3</v>
      </c>
      <c r="AA879">
        <v>2</v>
      </c>
      <c r="AB879">
        <v>2</v>
      </c>
      <c r="AC879">
        <v>3</v>
      </c>
      <c r="AD879">
        <v>3</v>
      </c>
      <c r="AE879">
        <v>3</v>
      </c>
      <c r="AF879">
        <v>1</v>
      </c>
      <c r="AG879">
        <v>1</v>
      </c>
      <c r="AH879">
        <v>2</v>
      </c>
      <c r="AI879">
        <v>4</v>
      </c>
      <c r="AJ879">
        <v>2</v>
      </c>
      <c r="AL879">
        <v>4</v>
      </c>
      <c r="AM879">
        <v>5</v>
      </c>
      <c r="AN879">
        <v>4</v>
      </c>
      <c r="AO879">
        <v>4</v>
      </c>
      <c r="AQ879">
        <v>3</v>
      </c>
      <c r="AR879">
        <v>3</v>
      </c>
      <c r="AS879">
        <v>2</v>
      </c>
      <c r="AT879">
        <v>4</v>
      </c>
      <c r="AU879">
        <v>3</v>
      </c>
      <c r="AV879">
        <v>3</v>
      </c>
      <c r="AW879">
        <v>6</v>
      </c>
      <c r="AX879">
        <v>11</v>
      </c>
      <c r="AY879">
        <v>11</v>
      </c>
      <c r="AZ879">
        <v>8</v>
      </c>
      <c r="BA879">
        <v>11</v>
      </c>
      <c r="BB879">
        <v>8</v>
      </c>
      <c r="BC879">
        <v>6</v>
      </c>
      <c r="BD879">
        <v>10</v>
      </c>
      <c r="BE879">
        <v>6</v>
      </c>
      <c r="BF879">
        <v>9</v>
      </c>
      <c r="BG879">
        <v>12</v>
      </c>
      <c r="BH879">
        <v>12</v>
      </c>
      <c r="BI879">
        <v>12</v>
      </c>
      <c r="BJ879">
        <v>12</v>
      </c>
      <c r="BK879">
        <v>3</v>
      </c>
      <c r="BL879">
        <v>4</v>
      </c>
      <c r="BM879">
        <v>2</v>
      </c>
      <c r="BN879">
        <v>2</v>
      </c>
      <c r="BO879">
        <v>7</v>
      </c>
      <c r="BP879">
        <v>6</v>
      </c>
      <c r="BQ879">
        <v>5</v>
      </c>
      <c r="BR879">
        <v>4</v>
      </c>
      <c r="BX879">
        <v>2</v>
      </c>
      <c r="CF879">
        <v>13</v>
      </c>
      <c r="CH879">
        <f t="shared" si="91"/>
        <v>2</v>
      </c>
      <c r="CI879" s="1">
        <f t="shared" si="92"/>
        <v>4.2777777777777777</v>
      </c>
      <c r="CJ879">
        <f t="shared" si="93"/>
        <v>4</v>
      </c>
      <c r="CK879">
        <f t="shared" si="94"/>
        <v>2</v>
      </c>
      <c r="CL879" s="1">
        <f t="shared" si="95"/>
        <v>6.2777777777777777</v>
      </c>
      <c r="CM879" s="1">
        <f t="shared" si="96"/>
        <v>12.555555555555555</v>
      </c>
      <c r="CO879" t="str">
        <f>IF(H879&gt;Tolerances!$C$5, "High Sat", "Low Sat")</f>
        <v>High Sat</v>
      </c>
      <c r="CP879" t="str">
        <f>IF(CM879&lt;Tolerances!$D$5, "High EL", "Low EL")</f>
        <v>Low EL</v>
      </c>
      <c r="CQ879" t="str">
        <f t="shared" si="97"/>
        <v>Mercenary</v>
      </c>
      <c r="CR879" t="b">
        <f>IF(AND(CM879&lt;Tolerances!$D$9,'Respondent data Original'!H231&gt;Tolerances!$C$9),"Enthusiast",IF(AND(CM879&gt;Tolerances!$D$10,'Respondent data Original'!H231&lt;Tolerances!$C$10),"Agitator"))</f>
        <v>0</v>
      </c>
    </row>
    <row r="880" spans="1:96">
      <c r="A880">
        <v>253</v>
      </c>
      <c r="B880" t="s">
        <v>70</v>
      </c>
      <c r="C880">
        <v>4</v>
      </c>
      <c r="D880">
        <v>1</v>
      </c>
      <c r="E880">
        <v>10</v>
      </c>
      <c r="F880">
        <v>2</v>
      </c>
      <c r="G880">
        <v>5</v>
      </c>
      <c r="H880">
        <v>11</v>
      </c>
      <c r="J880">
        <v>11</v>
      </c>
      <c r="L880">
        <v>11</v>
      </c>
      <c r="N880">
        <v>11</v>
      </c>
      <c r="P880">
        <v>6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4</v>
      </c>
      <c r="X880">
        <v>1</v>
      </c>
      <c r="Y880">
        <v>1</v>
      </c>
      <c r="Z880">
        <v>3</v>
      </c>
      <c r="AA880">
        <v>1</v>
      </c>
      <c r="AB880">
        <v>1</v>
      </c>
      <c r="AC880">
        <v>1</v>
      </c>
      <c r="AD880">
        <v>4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  <c r="AM880">
        <v>3</v>
      </c>
      <c r="AN880">
        <v>1</v>
      </c>
      <c r="AO880">
        <v>1</v>
      </c>
      <c r="AP880">
        <v>1</v>
      </c>
      <c r="AQ880">
        <v>1</v>
      </c>
      <c r="AR880">
        <v>1</v>
      </c>
      <c r="AS880">
        <v>1</v>
      </c>
      <c r="AT880">
        <v>1</v>
      </c>
      <c r="AU880">
        <v>1</v>
      </c>
      <c r="AV880">
        <v>1</v>
      </c>
      <c r="AW880">
        <v>1</v>
      </c>
      <c r="AX880">
        <v>8</v>
      </c>
      <c r="AY880">
        <v>7</v>
      </c>
      <c r="AZ880">
        <v>8</v>
      </c>
      <c r="BA880">
        <v>4</v>
      </c>
      <c r="BB880">
        <v>1</v>
      </c>
      <c r="BC880">
        <v>9</v>
      </c>
      <c r="BD880">
        <v>10</v>
      </c>
      <c r="BE880">
        <v>1</v>
      </c>
      <c r="BF880">
        <v>1</v>
      </c>
      <c r="BG880">
        <v>12</v>
      </c>
      <c r="BH880">
        <v>1</v>
      </c>
      <c r="BI880">
        <v>12</v>
      </c>
      <c r="BJ880">
        <v>1</v>
      </c>
      <c r="BK880">
        <v>2</v>
      </c>
      <c r="BL880">
        <v>3</v>
      </c>
      <c r="BM880">
        <v>2</v>
      </c>
      <c r="BN880">
        <v>2</v>
      </c>
      <c r="BO880">
        <v>1</v>
      </c>
      <c r="BP880">
        <v>7</v>
      </c>
      <c r="BX880">
        <v>1</v>
      </c>
      <c r="BY880">
        <v>6</v>
      </c>
      <c r="BZ880">
        <v>5</v>
      </c>
      <c r="CA880">
        <v>3</v>
      </c>
      <c r="CB880">
        <v>1</v>
      </c>
      <c r="CF880">
        <v>18</v>
      </c>
      <c r="CH880">
        <f t="shared" si="91"/>
        <v>1</v>
      </c>
      <c r="CI880" s="1">
        <f t="shared" si="92"/>
        <v>2.7222222222222223</v>
      </c>
      <c r="CJ880">
        <f t="shared" si="93"/>
        <v>3</v>
      </c>
      <c r="CK880">
        <f t="shared" si="94"/>
        <v>3</v>
      </c>
      <c r="CL880" s="1">
        <f t="shared" si="95"/>
        <v>5.7222222222222223</v>
      </c>
      <c r="CM880" s="1">
        <f t="shared" si="96"/>
        <v>5.7222222222222223</v>
      </c>
      <c r="CO880" t="str">
        <f>IF(H880&gt;Tolerances!$C$5, "High Sat", "Low Sat")</f>
        <v>High Sat</v>
      </c>
      <c r="CP880" t="str">
        <f>IF(CM880&lt;Tolerances!$D$5, "High EL", "Low EL")</f>
        <v>High EL</v>
      </c>
      <c r="CQ880" t="str">
        <f t="shared" si="97"/>
        <v>Loyalist</v>
      </c>
      <c r="CR880" t="b">
        <f>IF(AND(CM880&lt;Tolerances!$D$9,'Respondent data Original'!H233&gt;Tolerances!$C$9),"Enthusiast",IF(AND(CM880&gt;Tolerances!$D$10,'Respondent data Original'!H233&lt;Tolerances!$C$10),"Agitator"))</f>
        <v>0</v>
      </c>
    </row>
    <row r="881" spans="1:96">
      <c r="A881">
        <v>255</v>
      </c>
      <c r="B881" t="s">
        <v>70</v>
      </c>
      <c r="C881">
        <v>3</v>
      </c>
      <c r="D881">
        <v>2</v>
      </c>
      <c r="E881">
        <v>10</v>
      </c>
      <c r="F881">
        <v>2</v>
      </c>
      <c r="G881">
        <v>2</v>
      </c>
      <c r="H881">
        <v>8</v>
      </c>
      <c r="J881">
        <v>8</v>
      </c>
      <c r="L881">
        <v>8</v>
      </c>
      <c r="N881">
        <v>8</v>
      </c>
      <c r="P881">
        <v>2</v>
      </c>
      <c r="Q881">
        <v>1</v>
      </c>
      <c r="R881">
        <v>4</v>
      </c>
      <c r="S881">
        <v>3</v>
      </c>
      <c r="T881">
        <v>4</v>
      </c>
      <c r="U881">
        <v>4</v>
      </c>
      <c r="V881">
        <v>3</v>
      </c>
      <c r="W881">
        <v>4</v>
      </c>
      <c r="X881">
        <v>2</v>
      </c>
      <c r="Y881">
        <v>3</v>
      </c>
      <c r="Z881">
        <v>3</v>
      </c>
      <c r="AA881">
        <v>3</v>
      </c>
      <c r="AB881">
        <v>3</v>
      </c>
      <c r="AC881">
        <v>4</v>
      </c>
      <c r="AD881">
        <v>4</v>
      </c>
      <c r="AE881">
        <v>4</v>
      </c>
      <c r="AF881">
        <v>8</v>
      </c>
      <c r="AG881">
        <v>2</v>
      </c>
      <c r="AH881">
        <v>3</v>
      </c>
      <c r="AI881">
        <v>3</v>
      </c>
      <c r="AJ881">
        <v>3</v>
      </c>
      <c r="AK881">
        <v>3</v>
      </c>
      <c r="AL881">
        <v>3</v>
      </c>
      <c r="AM881">
        <v>3</v>
      </c>
      <c r="AN881">
        <v>3</v>
      </c>
      <c r="AO881">
        <v>3</v>
      </c>
      <c r="AP881">
        <v>3</v>
      </c>
      <c r="AQ881">
        <v>3</v>
      </c>
      <c r="AR881">
        <v>3</v>
      </c>
      <c r="AS881">
        <v>3</v>
      </c>
      <c r="AT881">
        <v>2</v>
      </c>
      <c r="AU881">
        <v>3</v>
      </c>
      <c r="AV881">
        <v>2</v>
      </c>
      <c r="AW881">
        <v>6</v>
      </c>
      <c r="AX881">
        <v>9</v>
      </c>
      <c r="AY881">
        <v>8</v>
      </c>
      <c r="AZ881">
        <v>7</v>
      </c>
      <c r="BA881">
        <v>8</v>
      </c>
      <c r="BB881">
        <v>7</v>
      </c>
      <c r="BC881">
        <v>1</v>
      </c>
      <c r="BD881">
        <v>11</v>
      </c>
      <c r="BE881">
        <v>1</v>
      </c>
      <c r="BF881">
        <v>12</v>
      </c>
      <c r="BG881">
        <v>12</v>
      </c>
      <c r="BH881">
        <v>12</v>
      </c>
      <c r="BI881">
        <v>12</v>
      </c>
      <c r="BJ881">
        <v>12</v>
      </c>
      <c r="BK881">
        <v>1</v>
      </c>
      <c r="BL881">
        <v>3</v>
      </c>
      <c r="BM881">
        <v>2</v>
      </c>
      <c r="BN881">
        <v>1</v>
      </c>
      <c r="BO881">
        <v>10</v>
      </c>
      <c r="BX881">
        <v>2</v>
      </c>
      <c r="CF881">
        <v>14</v>
      </c>
      <c r="CH881">
        <f t="shared" si="91"/>
        <v>2</v>
      </c>
      <c r="CI881" s="1">
        <f t="shared" si="92"/>
        <v>3.2222222222222223</v>
      </c>
      <c r="CJ881">
        <f t="shared" si="93"/>
        <v>3</v>
      </c>
      <c r="CK881">
        <f t="shared" si="94"/>
        <v>3</v>
      </c>
      <c r="CL881" s="1">
        <f t="shared" si="95"/>
        <v>6.2222222222222223</v>
      </c>
      <c r="CM881" s="1">
        <f t="shared" si="96"/>
        <v>12.444444444444445</v>
      </c>
      <c r="CO881" t="str">
        <f>IF(H881&gt;Tolerances!$C$5, "High Sat", "Low Sat")</f>
        <v>High Sat</v>
      </c>
      <c r="CP881" t="str">
        <f>IF(CM881&lt;Tolerances!$D$5, "High EL", "Low EL")</f>
        <v>Low EL</v>
      </c>
      <c r="CQ881" t="str">
        <f t="shared" si="97"/>
        <v>Mercenary</v>
      </c>
      <c r="CR881" t="b">
        <f>IF(AND(CM881&lt;Tolerances!$D$9,'Respondent data Original'!H235&gt;Tolerances!$C$9),"Enthusiast",IF(AND(CM881&gt;Tolerances!$D$10,'Respondent data Original'!H235&lt;Tolerances!$C$10),"Agitator"))</f>
        <v>0</v>
      </c>
    </row>
    <row r="882" spans="1:96">
      <c r="A882">
        <v>263</v>
      </c>
      <c r="B882" t="s">
        <v>70</v>
      </c>
      <c r="C882">
        <v>3</v>
      </c>
      <c r="D882">
        <v>2</v>
      </c>
      <c r="E882">
        <v>10</v>
      </c>
      <c r="F882">
        <v>2</v>
      </c>
      <c r="G882">
        <v>4</v>
      </c>
      <c r="H882">
        <v>9</v>
      </c>
      <c r="J882">
        <v>7</v>
      </c>
      <c r="L882">
        <v>7</v>
      </c>
      <c r="N882">
        <v>6</v>
      </c>
      <c r="P882">
        <v>4</v>
      </c>
      <c r="Q882">
        <v>1</v>
      </c>
      <c r="R882">
        <v>1</v>
      </c>
      <c r="S882">
        <v>1</v>
      </c>
      <c r="T882">
        <v>2</v>
      </c>
      <c r="U882">
        <v>2</v>
      </c>
      <c r="V882">
        <v>2</v>
      </c>
      <c r="W882">
        <v>3</v>
      </c>
      <c r="X882">
        <v>1</v>
      </c>
      <c r="Y882">
        <v>2</v>
      </c>
      <c r="Z882">
        <v>1</v>
      </c>
      <c r="AA882">
        <v>1</v>
      </c>
      <c r="AB882">
        <v>3</v>
      </c>
      <c r="AC882">
        <v>4</v>
      </c>
      <c r="AD882">
        <v>4</v>
      </c>
      <c r="AE882">
        <v>3</v>
      </c>
      <c r="AF882">
        <v>2</v>
      </c>
      <c r="AG882">
        <v>2</v>
      </c>
      <c r="AH882">
        <v>1</v>
      </c>
      <c r="AI882">
        <v>2</v>
      </c>
      <c r="AJ882">
        <v>1</v>
      </c>
      <c r="AK882">
        <v>1</v>
      </c>
      <c r="AL882">
        <v>3</v>
      </c>
      <c r="AN882">
        <v>3</v>
      </c>
      <c r="AO882">
        <v>2</v>
      </c>
      <c r="AP882">
        <v>2</v>
      </c>
      <c r="AQ882">
        <v>3</v>
      </c>
      <c r="AR882">
        <v>4</v>
      </c>
      <c r="AS882">
        <v>3</v>
      </c>
      <c r="AU882">
        <v>2</v>
      </c>
      <c r="AV882">
        <v>1</v>
      </c>
      <c r="AW882">
        <v>5</v>
      </c>
      <c r="AX882">
        <v>11</v>
      </c>
      <c r="AY882">
        <v>11</v>
      </c>
      <c r="AZ882">
        <v>9</v>
      </c>
      <c r="BA882">
        <v>10</v>
      </c>
      <c r="BB882">
        <v>5</v>
      </c>
      <c r="BC882">
        <v>11</v>
      </c>
      <c r="BD882">
        <v>11</v>
      </c>
      <c r="BE882">
        <v>1</v>
      </c>
      <c r="BF882">
        <v>4</v>
      </c>
      <c r="BG882">
        <v>12</v>
      </c>
      <c r="BH882">
        <v>12</v>
      </c>
      <c r="BI882">
        <v>12</v>
      </c>
      <c r="BJ882">
        <v>12</v>
      </c>
      <c r="BK882">
        <v>1</v>
      </c>
      <c r="BL882">
        <v>5</v>
      </c>
      <c r="BM882">
        <v>2</v>
      </c>
      <c r="BN882">
        <v>2</v>
      </c>
      <c r="BO882">
        <v>6</v>
      </c>
      <c r="BP882">
        <v>5</v>
      </c>
      <c r="BQ882">
        <v>2</v>
      </c>
      <c r="BR882">
        <v>4</v>
      </c>
      <c r="BX882">
        <v>1</v>
      </c>
      <c r="BY882">
        <v>6</v>
      </c>
      <c r="CF882">
        <v>16</v>
      </c>
      <c r="CH882">
        <f t="shared" si="91"/>
        <v>1</v>
      </c>
      <c r="CI882" s="1">
        <f t="shared" si="92"/>
        <v>4.1111111111111107</v>
      </c>
      <c r="CJ882">
        <f t="shared" si="93"/>
        <v>5</v>
      </c>
      <c r="CK882">
        <f t="shared" si="94"/>
        <v>1</v>
      </c>
      <c r="CL882" s="1">
        <f t="shared" si="95"/>
        <v>5.1111111111111107</v>
      </c>
      <c r="CM882" s="1">
        <f t="shared" si="96"/>
        <v>5.1111111111111107</v>
      </c>
      <c r="CO882" t="str">
        <f>IF(H882&gt;Tolerances!$C$5, "High Sat", "Low Sat")</f>
        <v>High Sat</v>
      </c>
      <c r="CP882" t="str">
        <f>IF(CM882&lt;Tolerances!$D$5, "High EL", "Low EL")</f>
        <v>High EL</v>
      </c>
      <c r="CQ882" t="str">
        <f t="shared" si="97"/>
        <v>Loyalist</v>
      </c>
      <c r="CR882" t="b">
        <f>IF(AND(CM882&lt;Tolerances!$D$9,'Respondent data Original'!H242&gt;Tolerances!$C$9),"Enthusiast",IF(AND(CM882&gt;Tolerances!$D$10,'Respondent data Original'!H242&lt;Tolerances!$C$10),"Agitator"))</f>
        <v>0</v>
      </c>
    </row>
    <row r="883" spans="1:96">
      <c r="A883">
        <v>268</v>
      </c>
      <c r="B883" t="s">
        <v>70</v>
      </c>
      <c r="C883">
        <v>2</v>
      </c>
      <c r="D883">
        <v>2</v>
      </c>
      <c r="E883">
        <v>10</v>
      </c>
      <c r="F883">
        <v>2</v>
      </c>
      <c r="G883">
        <v>6</v>
      </c>
      <c r="H883">
        <v>11</v>
      </c>
      <c r="J883">
        <v>11</v>
      </c>
      <c r="L883">
        <v>11</v>
      </c>
      <c r="N883">
        <v>11</v>
      </c>
      <c r="P883">
        <v>5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5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7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  <c r="AM883">
        <v>1</v>
      </c>
      <c r="AN883">
        <v>1</v>
      </c>
      <c r="AO883">
        <v>1</v>
      </c>
      <c r="AP883">
        <v>1</v>
      </c>
      <c r="AQ883">
        <v>1</v>
      </c>
      <c r="AR883">
        <v>1</v>
      </c>
      <c r="AS883">
        <v>1</v>
      </c>
      <c r="AT883">
        <v>1</v>
      </c>
      <c r="AU883">
        <v>1</v>
      </c>
      <c r="AV883">
        <v>1</v>
      </c>
      <c r="AW883">
        <v>6</v>
      </c>
      <c r="AX883">
        <v>6</v>
      </c>
      <c r="AY883">
        <v>1</v>
      </c>
      <c r="AZ883">
        <v>6</v>
      </c>
      <c r="BA883">
        <v>6</v>
      </c>
      <c r="BB883">
        <v>1</v>
      </c>
      <c r="BC883">
        <v>1</v>
      </c>
      <c r="BD883">
        <v>6</v>
      </c>
      <c r="BE883">
        <v>1</v>
      </c>
      <c r="BF883">
        <v>1</v>
      </c>
      <c r="BG883">
        <v>12</v>
      </c>
      <c r="BH883">
        <v>12</v>
      </c>
      <c r="BI883">
        <v>12</v>
      </c>
      <c r="BJ883">
        <v>12</v>
      </c>
      <c r="BK883">
        <v>2</v>
      </c>
      <c r="BL883">
        <v>5</v>
      </c>
      <c r="BM883">
        <v>1</v>
      </c>
      <c r="BN883">
        <v>1</v>
      </c>
      <c r="BO883">
        <v>3</v>
      </c>
      <c r="BP883">
        <v>5</v>
      </c>
      <c r="BQ883">
        <v>1</v>
      </c>
      <c r="BR883">
        <v>4</v>
      </c>
      <c r="BS883">
        <v>2</v>
      </c>
      <c r="BX883">
        <v>1</v>
      </c>
      <c r="BY883">
        <v>1</v>
      </c>
      <c r="BZ883">
        <v>5</v>
      </c>
      <c r="CA883">
        <v>2</v>
      </c>
      <c r="CB883">
        <v>6</v>
      </c>
      <c r="CF883">
        <v>17</v>
      </c>
      <c r="CH883">
        <f t="shared" si="91"/>
        <v>1</v>
      </c>
      <c r="CI883" s="1">
        <f t="shared" si="92"/>
        <v>1.8888888888888888</v>
      </c>
      <c r="CJ883">
        <f t="shared" si="93"/>
        <v>5</v>
      </c>
      <c r="CK883">
        <f t="shared" si="94"/>
        <v>1</v>
      </c>
      <c r="CL883" s="1">
        <f t="shared" si="95"/>
        <v>2.8888888888888888</v>
      </c>
      <c r="CM883" s="1">
        <f t="shared" si="96"/>
        <v>2.8888888888888888</v>
      </c>
      <c r="CO883" t="str">
        <f>IF(H883&gt;Tolerances!$C$5, "High Sat", "Low Sat")</f>
        <v>High Sat</v>
      </c>
      <c r="CP883" t="str">
        <f>IF(CM883&lt;Tolerances!$D$5, "High EL", "Low EL")</f>
        <v>High EL</v>
      </c>
      <c r="CQ883" t="str">
        <f t="shared" si="97"/>
        <v>Loyalist</v>
      </c>
      <c r="CR883" t="b">
        <f>IF(AND(CM883&lt;Tolerances!$D$9,'Respondent data Original'!H244&gt;Tolerances!$C$9),"Enthusiast",IF(AND(CM883&gt;Tolerances!$D$10,'Respondent data Original'!H244&lt;Tolerances!$C$10),"Agitator"))</f>
        <v>0</v>
      </c>
    </row>
    <row r="884" spans="1:96">
      <c r="A884">
        <v>275</v>
      </c>
      <c r="B884" t="s">
        <v>70</v>
      </c>
      <c r="C884">
        <v>4</v>
      </c>
      <c r="D884">
        <v>1</v>
      </c>
      <c r="E884">
        <v>10</v>
      </c>
      <c r="F884">
        <v>1</v>
      </c>
      <c r="G884">
        <v>1</v>
      </c>
      <c r="H884">
        <v>9</v>
      </c>
      <c r="J884">
        <v>8</v>
      </c>
      <c r="L884">
        <v>8</v>
      </c>
      <c r="N884">
        <v>8</v>
      </c>
      <c r="P884">
        <v>6</v>
      </c>
      <c r="Q884">
        <v>1</v>
      </c>
      <c r="S884">
        <v>2</v>
      </c>
      <c r="T884">
        <v>3</v>
      </c>
      <c r="U884">
        <v>2</v>
      </c>
      <c r="V884">
        <v>2</v>
      </c>
      <c r="W884">
        <v>3</v>
      </c>
      <c r="X884">
        <v>1</v>
      </c>
      <c r="Y884">
        <v>2</v>
      </c>
      <c r="Z884">
        <v>3</v>
      </c>
      <c r="AA884">
        <v>1</v>
      </c>
      <c r="AB884">
        <v>1</v>
      </c>
      <c r="AC884">
        <v>2</v>
      </c>
      <c r="AD884">
        <v>3</v>
      </c>
      <c r="AE884">
        <v>2</v>
      </c>
      <c r="AF884">
        <v>3</v>
      </c>
      <c r="AG884">
        <v>2</v>
      </c>
      <c r="AI884">
        <v>2</v>
      </c>
      <c r="AJ884">
        <v>1</v>
      </c>
      <c r="AK884">
        <v>2</v>
      </c>
      <c r="AL884">
        <v>2</v>
      </c>
      <c r="AM884">
        <v>3</v>
      </c>
      <c r="AN884">
        <v>1</v>
      </c>
      <c r="AO884">
        <v>3</v>
      </c>
      <c r="AP884">
        <v>2</v>
      </c>
      <c r="AQ884">
        <v>1</v>
      </c>
      <c r="AR884">
        <v>2</v>
      </c>
      <c r="AS884">
        <v>3</v>
      </c>
      <c r="AT884">
        <v>3</v>
      </c>
      <c r="AU884">
        <v>2</v>
      </c>
      <c r="AV884">
        <v>1</v>
      </c>
      <c r="AW884">
        <v>7</v>
      </c>
      <c r="AX884">
        <v>7</v>
      </c>
      <c r="AY884">
        <v>8</v>
      </c>
      <c r="AZ884">
        <v>8</v>
      </c>
      <c r="BA884">
        <v>6</v>
      </c>
      <c r="BB884">
        <v>7</v>
      </c>
      <c r="BC884">
        <v>6</v>
      </c>
      <c r="BD884">
        <v>9</v>
      </c>
      <c r="BE884">
        <v>2</v>
      </c>
      <c r="BF884">
        <v>12</v>
      </c>
      <c r="BG884">
        <v>12</v>
      </c>
      <c r="BH884">
        <v>2</v>
      </c>
      <c r="BI884">
        <v>12</v>
      </c>
      <c r="BJ884">
        <v>12</v>
      </c>
      <c r="BK884">
        <v>2</v>
      </c>
      <c r="BL884">
        <v>4</v>
      </c>
      <c r="BM884">
        <v>3</v>
      </c>
      <c r="BN884">
        <v>3</v>
      </c>
      <c r="BO884">
        <v>2</v>
      </c>
      <c r="BX884">
        <v>1</v>
      </c>
      <c r="BY884">
        <v>3</v>
      </c>
      <c r="BZ884">
        <v>2</v>
      </c>
      <c r="CA884">
        <v>6</v>
      </c>
      <c r="CB884">
        <v>1</v>
      </c>
      <c r="CF884">
        <v>14</v>
      </c>
      <c r="CH884">
        <f t="shared" si="91"/>
        <v>1</v>
      </c>
      <c r="CI884" s="1">
        <f t="shared" si="92"/>
        <v>3.3333333333333335</v>
      </c>
      <c r="CJ884">
        <f t="shared" si="93"/>
        <v>4</v>
      </c>
      <c r="CK884">
        <f t="shared" si="94"/>
        <v>2</v>
      </c>
      <c r="CL884" s="1">
        <f t="shared" si="95"/>
        <v>5.3333333333333339</v>
      </c>
      <c r="CM884" s="1">
        <f t="shared" si="96"/>
        <v>5.3333333333333339</v>
      </c>
      <c r="CO884" t="str">
        <f>IF(H884&gt;Tolerances!$C$5, "High Sat", "Low Sat")</f>
        <v>High Sat</v>
      </c>
      <c r="CP884" t="str">
        <f>IF(CM884&lt;Tolerances!$D$5, "High EL", "Low EL")</f>
        <v>High EL</v>
      </c>
      <c r="CQ884" t="str">
        <f t="shared" si="97"/>
        <v>Loyalist</v>
      </c>
      <c r="CR884" t="b">
        <f>IF(AND(CM884&lt;Tolerances!$D$9,'Respondent data Original'!H251&gt;Tolerances!$C$9),"Enthusiast",IF(AND(CM884&gt;Tolerances!$D$10,'Respondent data Original'!H251&lt;Tolerances!$C$10),"Agitator"))</f>
        <v>0</v>
      </c>
    </row>
    <row r="885" spans="1:96">
      <c r="A885">
        <v>278</v>
      </c>
      <c r="B885" t="s">
        <v>70</v>
      </c>
      <c r="C885">
        <v>3</v>
      </c>
      <c r="D885">
        <v>1</v>
      </c>
      <c r="E885">
        <v>10</v>
      </c>
      <c r="F885">
        <v>1</v>
      </c>
      <c r="G885">
        <v>1</v>
      </c>
      <c r="H885">
        <v>9</v>
      </c>
      <c r="J885">
        <v>9</v>
      </c>
      <c r="L885">
        <v>9</v>
      </c>
      <c r="N885">
        <v>9</v>
      </c>
      <c r="P885">
        <v>6</v>
      </c>
      <c r="Q885">
        <v>2</v>
      </c>
      <c r="R885">
        <v>4</v>
      </c>
      <c r="S885">
        <v>2</v>
      </c>
      <c r="T885">
        <v>3</v>
      </c>
      <c r="U885">
        <v>3</v>
      </c>
      <c r="V885">
        <v>2</v>
      </c>
      <c r="W885">
        <v>2</v>
      </c>
      <c r="X885">
        <v>2</v>
      </c>
      <c r="Y885">
        <v>3</v>
      </c>
      <c r="Z885">
        <v>2</v>
      </c>
      <c r="AA885">
        <v>3</v>
      </c>
      <c r="AB885">
        <v>2</v>
      </c>
      <c r="AC885">
        <v>3</v>
      </c>
      <c r="AD885">
        <v>4</v>
      </c>
      <c r="AE885">
        <v>3</v>
      </c>
      <c r="AF885">
        <v>1</v>
      </c>
      <c r="AG885">
        <v>1</v>
      </c>
      <c r="AH885">
        <v>4</v>
      </c>
      <c r="AI885">
        <v>2</v>
      </c>
      <c r="AJ885">
        <v>3</v>
      </c>
      <c r="AK885">
        <v>3</v>
      </c>
      <c r="AL885">
        <v>3</v>
      </c>
      <c r="AM885">
        <v>1</v>
      </c>
      <c r="AN885">
        <v>2</v>
      </c>
      <c r="AO885">
        <v>2</v>
      </c>
      <c r="AP885">
        <v>2</v>
      </c>
      <c r="AQ885">
        <v>2</v>
      </c>
      <c r="AR885">
        <v>2</v>
      </c>
      <c r="AS885">
        <v>3</v>
      </c>
      <c r="AT885">
        <v>3</v>
      </c>
      <c r="AU885">
        <v>3</v>
      </c>
      <c r="AV885">
        <v>1</v>
      </c>
      <c r="AW885">
        <v>6</v>
      </c>
      <c r="AX885">
        <v>7</v>
      </c>
      <c r="AY885">
        <v>6</v>
      </c>
      <c r="AZ885">
        <v>8</v>
      </c>
      <c r="BA885">
        <v>6</v>
      </c>
      <c r="BB885">
        <v>6</v>
      </c>
      <c r="BC885">
        <v>6</v>
      </c>
      <c r="BD885">
        <v>10</v>
      </c>
      <c r="BE885">
        <v>1</v>
      </c>
      <c r="BF885">
        <v>12</v>
      </c>
      <c r="BG885">
        <v>2</v>
      </c>
      <c r="BH885">
        <v>2</v>
      </c>
      <c r="BI885">
        <v>12</v>
      </c>
      <c r="BJ885">
        <v>3</v>
      </c>
      <c r="BK885">
        <v>1</v>
      </c>
      <c r="BL885">
        <v>5</v>
      </c>
      <c r="BM885">
        <v>5</v>
      </c>
      <c r="BN885">
        <v>4</v>
      </c>
      <c r="BO885">
        <v>5</v>
      </c>
      <c r="BP885">
        <v>7</v>
      </c>
      <c r="BQ885">
        <v>2</v>
      </c>
      <c r="BR885">
        <v>3</v>
      </c>
      <c r="BX885">
        <v>1</v>
      </c>
      <c r="BY885">
        <v>3</v>
      </c>
      <c r="BZ885">
        <v>4</v>
      </c>
      <c r="CA885">
        <v>1</v>
      </c>
      <c r="CB885">
        <v>2</v>
      </c>
      <c r="CC885">
        <v>7</v>
      </c>
      <c r="CD885">
        <v>6</v>
      </c>
      <c r="CE885">
        <v>5</v>
      </c>
      <c r="CF885">
        <v>11</v>
      </c>
      <c r="CH885">
        <f t="shared" si="91"/>
        <v>1</v>
      </c>
      <c r="CI885" s="1">
        <f t="shared" si="92"/>
        <v>3.1111111111111112</v>
      </c>
      <c r="CJ885">
        <f t="shared" si="93"/>
        <v>5</v>
      </c>
      <c r="CK885">
        <f t="shared" si="94"/>
        <v>1</v>
      </c>
      <c r="CL885" s="1">
        <f t="shared" si="95"/>
        <v>4.1111111111111107</v>
      </c>
      <c r="CM885" s="1">
        <f t="shared" si="96"/>
        <v>4.1111111111111107</v>
      </c>
      <c r="CO885" t="str">
        <f>IF(H885&gt;Tolerances!$C$5, "High Sat", "Low Sat")</f>
        <v>High Sat</v>
      </c>
      <c r="CP885" t="str">
        <f>IF(CM885&lt;Tolerances!$D$5, "High EL", "Low EL")</f>
        <v>High EL</v>
      </c>
      <c r="CQ885" t="str">
        <f t="shared" si="97"/>
        <v>Loyalist</v>
      </c>
      <c r="CR885" t="b">
        <f>IF(AND(CM885&lt;Tolerances!$D$9,'Respondent data Original'!H254&gt;Tolerances!$C$9),"Enthusiast",IF(AND(CM885&gt;Tolerances!$D$10,'Respondent data Original'!H254&lt;Tolerances!$C$10),"Agitator"))</f>
        <v>0</v>
      </c>
    </row>
    <row r="886" spans="1:96">
      <c r="A886">
        <v>290</v>
      </c>
      <c r="B886" t="s">
        <v>70</v>
      </c>
      <c r="C886">
        <v>2</v>
      </c>
      <c r="D886">
        <v>2</v>
      </c>
      <c r="E886">
        <v>10</v>
      </c>
      <c r="F886">
        <v>2</v>
      </c>
      <c r="G886">
        <v>5</v>
      </c>
      <c r="H886">
        <v>11</v>
      </c>
      <c r="J886">
        <v>11</v>
      </c>
      <c r="L886">
        <v>11</v>
      </c>
      <c r="N886">
        <v>11</v>
      </c>
      <c r="P886">
        <v>6</v>
      </c>
      <c r="Q886">
        <v>1</v>
      </c>
      <c r="R886">
        <v>2</v>
      </c>
      <c r="S886">
        <v>1</v>
      </c>
      <c r="T886">
        <v>2</v>
      </c>
      <c r="U886">
        <v>2</v>
      </c>
      <c r="V886">
        <v>1</v>
      </c>
      <c r="W886">
        <v>2</v>
      </c>
      <c r="X886">
        <v>1</v>
      </c>
      <c r="Y886">
        <v>3</v>
      </c>
      <c r="Z886">
        <v>5</v>
      </c>
      <c r="AA886">
        <v>3</v>
      </c>
      <c r="AB886">
        <v>1</v>
      </c>
      <c r="AC886">
        <v>3</v>
      </c>
      <c r="AD886">
        <v>3</v>
      </c>
      <c r="AE886">
        <v>2</v>
      </c>
      <c r="AF886">
        <v>11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  <c r="AM886">
        <v>1</v>
      </c>
      <c r="AN886">
        <v>1</v>
      </c>
      <c r="AO886">
        <v>1</v>
      </c>
      <c r="AP886">
        <v>1</v>
      </c>
      <c r="AQ886">
        <v>1</v>
      </c>
      <c r="AR886">
        <v>1</v>
      </c>
      <c r="AS886">
        <v>1</v>
      </c>
      <c r="AT886">
        <v>1</v>
      </c>
      <c r="AU886">
        <v>1</v>
      </c>
      <c r="AV886">
        <v>1</v>
      </c>
      <c r="AW886">
        <v>9</v>
      </c>
      <c r="AX886">
        <v>10</v>
      </c>
      <c r="AY886">
        <v>7</v>
      </c>
      <c r="AZ886">
        <v>6</v>
      </c>
      <c r="BA886">
        <v>8</v>
      </c>
      <c r="BB886">
        <v>3</v>
      </c>
      <c r="BC886">
        <v>6</v>
      </c>
      <c r="BD886">
        <v>8</v>
      </c>
      <c r="BE886">
        <v>1</v>
      </c>
      <c r="BF886">
        <v>1</v>
      </c>
      <c r="BG886">
        <v>1</v>
      </c>
      <c r="BH886">
        <v>1</v>
      </c>
      <c r="BI886">
        <v>1</v>
      </c>
      <c r="BJ886">
        <v>1</v>
      </c>
      <c r="BK886">
        <v>1</v>
      </c>
      <c r="BL886">
        <v>3</v>
      </c>
      <c r="BM886">
        <v>3</v>
      </c>
      <c r="BN886">
        <v>3</v>
      </c>
      <c r="BO886">
        <v>7</v>
      </c>
      <c r="BP886">
        <v>5</v>
      </c>
      <c r="BQ886">
        <v>3</v>
      </c>
      <c r="BR886">
        <v>2</v>
      </c>
      <c r="BX886">
        <v>1</v>
      </c>
      <c r="BY886">
        <v>3</v>
      </c>
      <c r="BZ886">
        <v>6</v>
      </c>
      <c r="CF886">
        <v>17</v>
      </c>
      <c r="CH886">
        <f t="shared" si="91"/>
        <v>1</v>
      </c>
      <c r="CI886" s="1">
        <f t="shared" si="92"/>
        <v>3.2222222222222223</v>
      </c>
      <c r="CJ886">
        <f t="shared" si="93"/>
        <v>3</v>
      </c>
      <c r="CK886">
        <f t="shared" si="94"/>
        <v>3</v>
      </c>
      <c r="CL886" s="1">
        <f t="shared" si="95"/>
        <v>6.2222222222222223</v>
      </c>
      <c r="CM886" s="1">
        <f t="shared" si="96"/>
        <v>6.2222222222222223</v>
      </c>
      <c r="CO886" t="str">
        <f>IF(H886&gt;Tolerances!$C$5, "High Sat", "Low Sat")</f>
        <v>High Sat</v>
      </c>
      <c r="CP886" t="str">
        <f>IF(CM886&lt;Tolerances!$D$5, "High EL", "Low EL")</f>
        <v>High EL</v>
      </c>
      <c r="CQ886" t="str">
        <f t="shared" si="97"/>
        <v>Loyalist</v>
      </c>
      <c r="CR886" t="b">
        <f>IF(AND(CM886&lt;Tolerances!$D$9,'Respondent data Original'!H265&gt;Tolerances!$C$9),"Enthusiast",IF(AND(CM886&gt;Tolerances!$D$10,'Respondent data Original'!H265&lt;Tolerances!$C$10),"Agitator"))</f>
        <v>0</v>
      </c>
    </row>
    <row r="887" spans="1:96">
      <c r="A887">
        <v>301</v>
      </c>
      <c r="B887" t="s">
        <v>70</v>
      </c>
      <c r="C887">
        <v>5</v>
      </c>
      <c r="D887">
        <v>1</v>
      </c>
      <c r="E887">
        <v>10</v>
      </c>
      <c r="F887">
        <v>2</v>
      </c>
      <c r="G887">
        <v>5</v>
      </c>
      <c r="H887">
        <v>10</v>
      </c>
      <c r="J887">
        <v>10</v>
      </c>
      <c r="L887">
        <v>11</v>
      </c>
      <c r="N887">
        <v>10</v>
      </c>
      <c r="P887">
        <v>6</v>
      </c>
      <c r="Q887">
        <v>2</v>
      </c>
      <c r="R887">
        <v>1</v>
      </c>
      <c r="S887">
        <v>1</v>
      </c>
      <c r="T887">
        <v>3</v>
      </c>
      <c r="U887">
        <v>1</v>
      </c>
      <c r="V887">
        <v>1</v>
      </c>
      <c r="W887">
        <v>3</v>
      </c>
      <c r="X887">
        <v>1</v>
      </c>
      <c r="Y887">
        <v>1</v>
      </c>
      <c r="Z887">
        <v>1</v>
      </c>
      <c r="AA887">
        <v>1</v>
      </c>
      <c r="AB887">
        <v>2</v>
      </c>
      <c r="AC887">
        <v>2</v>
      </c>
      <c r="AD887">
        <v>2</v>
      </c>
      <c r="AE887">
        <v>2</v>
      </c>
      <c r="AF887">
        <v>1</v>
      </c>
      <c r="AG887">
        <v>2</v>
      </c>
      <c r="AH887">
        <v>1</v>
      </c>
      <c r="AI887">
        <v>1</v>
      </c>
      <c r="AJ887">
        <v>2</v>
      </c>
      <c r="AK887">
        <v>2</v>
      </c>
      <c r="AL887">
        <v>2</v>
      </c>
      <c r="AM887">
        <v>3</v>
      </c>
      <c r="AN887">
        <v>1</v>
      </c>
      <c r="AO887">
        <v>1</v>
      </c>
      <c r="AP887">
        <v>2</v>
      </c>
      <c r="AQ887">
        <v>1</v>
      </c>
      <c r="AR887">
        <v>2</v>
      </c>
      <c r="AS887">
        <v>2</v>
      </c>
      <c r="AU887">
        <v>2</v>
      </c>
      <c r="AV887">
        <v>1</v>
      </c>
      <c r="AW887">
        <v>6</v>
      </c>
      <c r="AX887">
        <v>6</v>
      </c>
      <c r="AY887">
        <v>7</v>
      </c>
      <c r="AZ887">
        <v>6</v>
      </c>
      <c r="BA887">
        <v>8</v>
      </c>
      <c r="BB887">
        <v>1</v>
      </c>
      <c r="BC887">
        <v>4</v>
      </c>
      <c r="BD887">
        <v>10</v>
      </c>
      <c r="BE887">
        <v>1</v>
      </c>
      <c r="BF887">
        <v>1</v>
      </c>
      <c r="BG887">
        <v>2</v>
      </c>
      <c r="BH887">
        <v>1</v>
      </c>
      <c r="BI887">
        <v>1</v>
      </c>
      <c r="BJ887">
        <v>12</v>
      </c>
      <c r="BK887">
        <v>2</v>
      </c>
      <c r="BL887">
        <v>5</v>
      </c>
      <c r="BM887">
        <v>4</v>
      </c>
      <c r="BN887">
        <v>3</v>
      </c>
      <c r="BO887">
        <v>5</v>
      </c>
      <c r="BP887">
        <v>6</v>
      </c>
      <c r="BQ887">
        <v>4</v>
      </c>
      <c r="BR887">
        <v>3</v>
      </c>
      <c r="BX887">
        <v>1</v>
      </c>
      <c r="BY887">
        <v>4</v>
      </c>
      <c r="BZ887">
        <v>5</v>
      </c>
      <c r="CA887">
        <v>1</v>
      </c>
      <c r="CB887">
        <v>6</v>
      </c>
      <c r="CF887">
        <v>17</v>
      </c>
      <c r="CH887">
        <f t="shared" si="91"/>
        <v>1</v>
      </c>
      <c r="CI887" s="1">
        <f t="shared" si="92"/>
        <v>2.7222222222222223</v>
      </c>
      <c r="CJ887">
        <f t="shared" si="93"/>
        <v>5</v>
      </c>
      <c r="CK887">
        <f t="shared" si="94"/>
        <v>1</v>
      </c>
      <c r="CL887" s="1">
        <f t="shared" si="95"/>
        <v>3.7222222222222223</v>
      </c>
      <c r="CM887" s="1">
        <f t="shared" si="96"/>
        <v>3.7222222222222223</v>
      </c>
      <c r="CO887" t="str">
        <f>IF(H887&gt;Tolerances!$C$5, "High Sat", "Low Sat")</f>
        <v>High Sat</v>
      </c>
      <c r="CP887" t="str">
        <f>IF(CM887&lt;Tolerances!$D$5, "High EL", "Low EL")</f>
        <v>High EL</v>
      </c>
      <c r="CQ887" t="str">
        <f t="shared" si="97"/>
        <v>Loyalist</v>
      </c>
      <c r="CR887" t="b">
        <f>IF(AND(CM887&lt;Tolerances!$D$9,'Respondent data Original'!H275&gt;Tolerances!$C$9),"Enthusiast",IF(AND(CM887&gt;Tolerances!$D$10,'Respondent data Original'!H275&lt;Tolerances!$C$10),"Agitator"))</f>
        <v>0</v>
      </c>
    </row>
    <row r="888" spans="1:96">
      <c r="A888">
        <v>307</v>
      </c>
      <c r="B888" t="s">
        <v>70</v>
      </c>
      <c r="C888">
        <v>4</v>
      </c>
      <c r="D888">
        <v>1</v>
      </c>
      <c r="E888">
        <v>10</v>
      </c>
      <c r="F888">
        <v>2</v>
      </c>
      <c r="G888">
        <v>5</v>
      </c>
      <c r="H888">
        <v>9</v>
      </c>
      <c r="J888">
        <v>9</v>
      </c>
      <c r="L888">
        <v>9</v>
      </c>
      <c r="N888">
        <v>9</v>
      </c>
      <c r="P888">
        <v>6</v>
      </c>
      <c r="Q888">
        <v>2</v>
      </c>
      <c r="R888">
        <v>1</v>
      </c>
      <c r="S888">
        <v>1</v>
      </c>
      <c r="T888">
        <v>2</v>
      </c>
      <c r="U888">
        <v>2</v>
      </c>
      <c r="V888">
        <v>2</v>
      </c>
      <c r="W888">
        <v>2</v>
      </c>
      <c r="X888">
        <v>1</v>
      </c>
      <c r="Y888">
        <v>2</v>
      </c>
      <c r="Z888">
        <v>3</v>
      </c>
      <c r="AA888">
        <v>1</v>
      </c>
      <c r="AB888">
        <v>1</v>
      </c>
      <c r="AC888">
        <v>3</v>
      </c>
      <c r="AD888">
        <v>3</v>
      </c>
      <c r="AE888">
        <v>3</v>
      </c>
      <c r="AF888">
        <v>7</v>
      </c>
      <c r="AG888">
        <v>2</v>
      </c>
      <c r="AH888">
        <v>1</v>
      </c>
      <c r="AI888">
        <v>1</v>
      </c>
      <c r="AJ888">
        <v>2</v>
      </c>
      <c r="AK888">
        <v>2</v>
      </c>
      <c r="AL888">
        <v>2</v>
      </c>
      <c r="AM888">
        <v>2</v>
      </c>
      <c r="AN888">
        <v>1</v>
      </c>
      <c r="AO888">
        <v>2</v>
      </c>
      <c r="AP888">
        <v>3</v>
      </c>
      <c r="AQ888">
        <v>2</v>
      </c>
      <c r="AR888">
        <v>2</v>
      </c>
      <c r="AS888">
        <v>3</v>
      </c>
      <c r="AT888">
        <v>3</v>
      </c>
      <c r="AU888">
        <v>3</v>
      </c>
      <c r="AV888">
        <v>1</v>
      </c>
      <c r="AW888">
        <v>10</v>
      </c>
      <c r="AX888">
        <v>11</v>
      </c>
      <c r="AY888">
        <v>9</v>
      </c>
      <c r="AZ888">
        <v>7</v>
      </c>
      <c r="BA888">
        <v>9</v>
      </c>
      <c r="BB888">
        <v>2</v>
      </c>
      <c r="BC888">
        <v>8</v>
      </c>
      <c r="BD888">
        <v>11</v>
      </c>
      <c r="BE888">
        <v>2</v>
      </c>
      <c r="BF888">
        <v>3</v>
      </c>
      <c r="BG888">
        <v>3</v>
      </c>
      <c r="BH888">
        <v>3</v>
      </c>
      <c r="BI888">
        <v>3</v>
      </c>
      <c r="BJ888">
        <v>3</v>
      </c>
      <c r="BK888">
        <v>1</v>
      </c>
      <c r="BL888">
        <v>3</v>
      </c>
      <c r="BM888">
        <v>2</v>
      </c>
      <c r="BN888">
        <v>1</v>
      </c>
      <c r="BO888">
        <v>7</v>
      </c>
      <c r="BP888">
        <v>2</v>
      </c>
      <c r="BQ888">
        <v>6</v>
      </c>
      <c r="BR888">
        <v>3</v>
      </c>
      <c r="BS888">
        <v>5</v>
      </c>
      <c r="BX888">
        <v>1</v>
      </c>
      <c r="BY888">
        <v>5</v>
      </c>
      <c r="BZ888">
        <v>6</v>
      </c>
      <c r="CF888">
        <v>17</v>
      </c>
      <c r="CH888">
        <f t="shared" si="91"/>
        <v>1</v>
      </c>
      <c r="CI888" s="1">
        <f t="shared" si="92"/>
        <v>3.8333333333333335</v>
      </c>
      <c r="CJ888">
        <f t="shared" si="93"/>
        <v>3</v>
      </c>
      <c r="CK888">
        <f t="shared" si="94"/>
        <v>3</v>
      </c>
      <c r="CL888" s="1">
        <f t="shared" si="95"/>
        <v>6.8333333333333339</v>
      </c>
      <c r="CM888" s="1">
        <f t="shared" si="96"/>
        <v>6.8333333333333339</v>
      </c>
      <c r="CO888" t="str">
        <f>IF(H888&gt;Tolerances!$C$5, "High Sat", "Low Sat")</f>
        <v>High Sat</v>
      </c>
      <c r="CP888" t="str">
        <f>IF(CM888&lt;Tolerances!$D$5, "High EL", "Low EL")</f>
        <v>High EL</v>
      </c>
      <c r="CQ888" t="str">
        <f t="shared" si="97"/>
        <v>Loyalist</v>
      </c>
      <c r="CR888" t="b">
        <f>IF(AND(CM888&lt;Tolerances!$D$9,'Respondent data Original'!H278&gt;Tolerances!$C$9),"Enthusiast",IF(AND(CM888&gt;Tolerances!$D$10,'Respondent data Original'!H278&lt;Tolerances!$C$10),"Agitator"))</f>
        <v>0</v>
      </c>
    </row>
    <row r="889" spans="1:96">
      <c r="A889">
        <v>314</v>
      </c>
      <c r="B889" t="s">
        <v>70</v>
      </c>
      <c r="C889">
        <v>3</v>
      </c>
      <c r="D889">
        <v>2</v>
      </c>
      <c r="E889">
        <v>10</v>
      </c>
      <c r="F889">
        <v>1</v>
      </c>
      <c r="G889">
        <v>2</v>
      </c>
      <c r="H889">
        <v>9</v>
      </c>
      <c r="J889">
        <v>9</v>
      </c>
      <c r="L889">
        <v>9</v>
      </c>
      <c r="N889">
        <v>6</v>
      </c>
      <c r="P889">
        <v>6</v>
      </c>
      <c r="Q889">
        <v>2</v>
      </c>
      <c r="R889">
        <v>5</v>
      </c>
      <c r="S889">
        <v>3</v>
      </c>
      <c r="U889">
        <v>3</v>
      </c>
      <c r="V889">
        <v>2</v>
      </c>
      <c r="W889">
        <v>3</v>
      </c>
      <c r="X889">
        <v>2</v>
      </c>
      <c r="Y889">
        <v>3</v>
      </c>
      <c r="Z889">
        <v>3</v>
      </c>
      <c r="AA889">
        <v>2</v>
      </c>
      <c r="AB889">
        <v>3</v>
      </c>
      <c r="AC889">
        <v>4</v>
      </c>
      <c r="AD889">
        <v>4</v>
      </c>
      <c r="AE889">
        <v>3</v>
      </c>
      <c r="AF889">
        <v>6</v>
      </c>
      <c r="AG889">
        <v>4</v>
      </c>
      <c r="AI889">
        <v>3</v>
      </c>
      <c r="AJ889">
        <v>4</v>
      </c>
      <c r="AK889">
        <v>3</v>
      </c>
      <c r="AL889">
        <v>3</v>
      </c>
      <c r="AM889">
        <v>4</v>
      </c>
      <c r="AN889">
        <v>3</v>
      </c>
      <c r="AO889">
        <v>3</v>
      </c>
      <c r="AP889">
        <v>3</v>
      </c>
      <c r="AQ889">
        <v>3</v>
      </c>
      <c r="AR889">
        <v>4</v>
      </c>
      <c r="AS889">
        <v>4</v>
      </c>
      <c r="AT889">
        <v>4</v>
      </c>
      <c r="AU889">
        <v>4</v>
      </c>
      <c r="AV889">
        <v>2</v>
      </c>
      <c r="AW889">
        <v>7</v>
      </c>
      <c r="AX889">
        <v>8</v>
      </c>
      <c r="AY889">
        <v>8</v>
      </c>
      <c r="AZ889">
        <v>7</v>
      </c>
      <c r="BA889">
        <v>9</v>
      </c>
      <c r="BB889">
        <v>7</v>
      </c>
      <c r="BC889">
        <v>7</v>
      </c>
      <c r="BD889">
        <v>11</v>
      </c>
      <c r="BE889">
        <v>7</v>
      </c>
      <c r="BF889">
        <v>12</v>
      </c>
      <c r="BG889">
        <v>12</v>
      </c>
      <c r="BH889">
        <v>12</v>
      </c>
      <c r="BI889">
        <v>12</v>
      </c>
      <c r="BJ889">
        <v>12</v>
      </c>
      <c r="BK889">
        <v>1</v>
      </c>
      <c r="BL889">
        <v>4</v>
      </c>
      <c r="BM889">
        <v>3</v>
      </c>
      <c r="BN889">
        <v>3</v>
      </c>
      <c r="BO889">
        <v>6</v>
      </c>
      <c r="BX889">
        <v>2</v>
      </c>
      <c r="CF889">
        <v>17</v>
      </c>
      <c r="CH889">
        <f t="shared" si="91"/>
        <v>2</v>
      </c>
      <c r="CI889" s="1">
        <f t="shared" si="92"/>
        <v>3.9444444444444446</v>
      </c>
      <c r="CJ889">
        <f t="shared" si="93"/>
        <v>4</v>
      </c>
      <c r="CK889">
        <f t="shared" si="94"/>
        <v>2</v>
      </c>
      <c r="CL889" s="1">
        <f t="shared" si="95"/>
        <v>5.9444444444444446</v>
      </c>
      <c r="CM889" s="1">
        <f t="shared" si="96"/>
        <v>11.888888888888889</v>
      </c>
      <c r="CO889" t="str">
        <f>IF(H889&gt;Tolerances!$C$5, "High Sat", "Low Sat")</f>
        <v>High Sat</v>
      </c>
      <c r="CP889" t="str">
        <f>IF(CM889&lt;Tolerances!$D$5, "High EL", "Low EL")</f>
        <v>Low EL</v>
      </c>
      <c r="CQ889" t="str">
        <f t="shared" si="97"/>
        <v>Mercenary</v>
      </c>
      <c r="CR889" t="b">
        <f>IF(AND(CM889&lt;Tolerances!$D$9,'Respondent data Original'!H285&gt;Tolerances!$C$9),"Enthusiast",IF(AND(CM889&gt;Tolerances!$D$10,'Respondent data Original'!H285&lt;Tolerances!$C$10),"Agitator"))</f>
        <v>0</v>
      </c>
    </row>
    <row r="890" spans="1:96">
      <c r="A890">
        <v>331</v>
      </c>
      <c r="B890" t="s">
        <v>70</v>
      </c>
      <c r="C890">
        <v>4</v>
      </c>
      <c r="D890">
        <v>2</v>
      </c>
      <c r="E890">
        <v>10</v>
      </c>
      <c r="F890">
        <v>2</v>
      </c>
      <c r="G890">
        <v>2</v>
      </c>
      <c r="H890">
        <v>9</v>
      </c>
      <c r="J890">
        <v>9</v>
      </c>
      <c r="L890">
        <v>9</v>
      </c>
      <c r="O890">
        <v>1</v>
      </c>
      <c r="P890">
        <v>6</v>
      </c>
      <c r="Q890">
        <v>1</v>
      </c>
      <c r="R890">
        <v>2</v>
      </c>
      <c r="S890">
        <v>1</v>
      </c>
      <c r="T890">
        <v>4</v>
      </c>
      <c r="V890">
        <v>1</v>
      </c>
      <c r="W890">
        <v>4</v>
      </c>
      <c r="X890">
        <v>1</v>
      </c>
      <c r="Z890">
        <v>2</v>
      </c>
      <c r="AA890">
        <v>1</v>
      </c>
      <c r="AB890">
        <v>3</v>
      </c>
      <c r="AC890">
        <v>4</v>
      </c>
      <c r="AD890">
        <v>4</v>
      </c>
      <c r="AE890">
        <v>4</v>
      </c>
      <c r="AF890">
        <v>1</v>
      </c>
      <c r="AG890">
        <v>2</v>
      </c>
      <c r="AH890">
        <v>1</v>
      </c>
      <c r="AI890">
        <v>1</v>
      </c>
      <c r="AJ890">
        <v>3</v>
      </c>
      <c r="AL890">
        <v>3</v>
      </c>
      <c r="AN890">
        <v>1</v>
      </c>
      <c r="AP890">
        <v>1</v>
      </c>
      <c r="AQ890">
        <v>3</v>
      </c>
      <c r="AV890">
        <v>1</v>
      </c>
      <c r="AW890">
        <v>4</v>
      </c>
      <c r="AX890">
        <v>11</v>
      </c>
      <c r="AY890">
        <v>8</v>
      </c>
      <c r="AZ890">
        <v>11</v>
      </c>
      <c r="BA890">
        <v>9</v>
      </c>
      <c r="BB890">
        <v>6</v>
      </c>
      <c r="BC890">
        <v>1</v>
      </c>
      <c r="BD890">
        <v>11</v>
      </c>
      <c r="BE890">
        <v>1</v>
      </c>
      <c r="BF890">
        <v>3</v>
      </c>
      <c r="BG890">
        <v>12</v>
      </c>
      <c r="BH890">
        <v>6</v>
      </c>
      <c r="BI890">
        <v>12</v>
      </c>
      <c r="BJ890">
        <v>12</v>
      </c>
      <c r="BK890">
        <v>2</v>
      </c>
      <c r="BL890">
        <v>2</v>
      </c>
      <c r="BM890">
        <v>1</v>
      </c>
      <c r="BO890">
        <v>4</v>
      </c>
      <c r="BX890">
        <v>2</v>
      </c>
      <c r="CF890">
        <v>18</v>
      </c>
      <c r="CH890">
        <f t="shared" si="91"/>
        <v>2</v>
      </c>
      <c r="CI890" s="1">
        <f t="shared" si="92"/>
        <v>3.4444444444444446</v>
      </c>
      <c r="CJ890">
        <f t="shared" si="93"/>
        <v>2</v>
      </c>
      <c r="CK890">
        <f t="shared" si="94"/>
        <v>4</v>
      </c>
      <c r="CL890" s="1">
        <f t="shared" si="95"/>
        <v>7.4444444444444446</v>
      </c>
      <c r="CM890" s="1">
        <f t="shared" si="96"/>
        <v>14.888888888888889</v>
      </c>
      <c r="CO890" t="str">
        <f>IF(H890&gt;Tolerances!$C$5, "High Sat", "Low Sat")</f>
        <v>High Sat</v>
      </c>
      <c r="CP890" t="str">
        <f>IF(CM890&lt;Tolerances!$D$5, "High EL", "Low EL")</f>
        <v>Low EL</v>
      </c>
      <c r="CQ890" t="str">
        <f t="shared" si="97"/>
        <v>Mercenary</v>
      </c>
      <c r="CR890" t="b">
        <f>IF(AND(CM890&lt;Tolerances!$D$9,'Respondent data Original'!H301&gt;Tolerances!$C$9),"Enthusiast",IF(AND(CM890&gt;Tolerances!$D$10,'Respondent data Original'!H301&lt;Tolerances!$C$10),"Agitator"))</f>
        <v>0</v>
      </c>
    </row>
    <row r="891" spans="1:96">
      <c r="A891">
        <v>332</v>
      </c>
      <c r="B891" t="s">
        <v>70</v>
      </c>
      <c r="C891">
        <v>1</v>
      </c>
      <c r="D891">
        <v>2</v>
      </c>
      <c r="E891">
        <v>10</v>
      </c>
      <c r="F891">
        <v>2</v>
      </c>
      <c r="G891">
        <v>2</v>
      </c>
      <c r="H891">
        <v>9</v>
      </c>
      <c r="J891">
        <v>9</v>
      </c>
      <c r="L891">
        <v>9</v>
      </c>
      <c r="N891">
        <v>7</v>
      </c>
      <c r="P891">
        <v>5</v>
      </c>
      <c r="Q891">
        <v>1</v>
      </c>
      <c r="R891">
        <v>3</v>
      </c>
      <c r="S891">
        <v>2</v>
      </c>
      <c r="T891">
        <v>2</v>
      </c>
      <c r="U891">
        <v>3</v>
      </c>
      <c r="V891">
        <v>1</v>
      </c>
      <c r="W891">
        <v>2</v>
      </c>
      <c r="X891">
        <v>1</v>
      </c>
      <c r="Y891">
        <v>3</v>
      </c>
      <c r="Z891">
        <v>3</v>
      </c>
      <c r="AA891">
        <v>2</v>
      </c>
      <c r="AB891">
        <v>2</v>
      </c>
      <c r="AC891">
        <v>3</v>
      </c>
      <c r="AD891">
        <v>4</v>
      </c>
      <c r="AE891">
        <v>3</v>
      </c>
      <c r="AF891">
        <v>5</v>
      </c>
      <c r="AG891">
        <v>2</v>
      </c>
      <c r="AH891">
        <v>1</v>
      </c>
      <c r="AI891">
        <v>3</v>
      </c>
      <c r="AJ891">
        <v>2</v>
      </c>
      <c r="AK891">
        <v>2</v>
      </c>
      <c r="AL891">
        <v>2</v>
      </c>
      <c r="AM891">
        <v>3</v>
      </c>
      <c r="AN891">
        <v>2</v>
      </c>
      <c r="AO891">
        <v>3</v>
      </c>
      <c r="AP891">
        <v>2</v>
      </c>
      <c r="AQ891">
        <v>2</v>
      </c>
      <c r="AR891">
        <v>2</v>
      </c>
      <c r="AS891">
        <v>3</v>
      </c>
      <c r="AT891">
        <v>3</v>
      </c>
      <c r="AU891">
        <v>3</v>
      </c>
      <c r="AV891">
        <v>1</v>
      </c>
      <c r="AW891">
        <v>6</v>
      </c>
      <c r="AX891">
        <v>6</v>
      </c>
      <c r="AY891">
        <v>6</v>
      </c>
      <c r="AZ891">
        <v>6</v>
      </c>
      <c r="BA891">
        <v>6</v>
      </c>
      <c r="BB891">
        <v>5</v>
      </c>
      <c r="BC891">
        <v>8</v>
      </c>
      <c r="BD891">
        <v>8</v>
      </c>
      <c r="BE891">
        <v>5</v>
      </c>
      <c r="BF891">
        <v>12</v>
      </c>
      <c r="BG891">
        <v>12</v>
      </c>
      <c r="BH891">
        <v>12</v>
      </c>
      <c r="BI891">
        <v>12</v>
      </c>
      <c r="BJ891">
        <v>12</v>
      </c>
      <c r="BK891">
        <v>1</v>
      </c>
      <c r="BL891">
        <v>2</v>
      </c>
      <c r="BM891">
        <v>1</v>
      </c>
      <c r="BN891">
        <v>2</v>
      </c>
      <c r="BO891">
        <v>7</v>
      </c>
      <c r="BP891">
        <v>5</v>
      </c>
      <c r="BQ891">
        <v>1</v>
      </c>
      <c r="BR891">
        <v>4</v>
      </c>
      <c r="BS891">
        <v>2</v>
      </c>
      <c r="BX891">
        <v>2</v>
      </c>
      <c r="CF891">
        <v>21</v>
      </c>
      <c r="CH891">
        <f t="shared" si="91"/>
        <v>2</v>
      </c>
      <c r="CI891" s="1">
        <f t="shared" si="92"/>
        <v>3.1111111111111112</v>
      </c>
      <c r="CJ891">
        <f t="shared" si="93"/>
        <v>2</v>
      </c>
      <c r="CK891">
        <f t="shared" si="94"/>
        <v>4</v>
      </c>
      <c r="CL891" s="1">
        <f t="shared" si="95"/>
        <v>7.1111111111111107</v>
      </c>
      <c r="CM891" s="1">
        <f t="shared" si="96"/>
        <v>14.222222222222221</v>
      </c>
      <c r="CO891" t="str">
        <f>IF(H891&gt;Tolerances!$C$5, "High Sat", "Low Sat")</f>
        <v>High Sat</v>
      </c>
      <c r="CP891" t="str">
        <f>IF(CM891&lt;Tolerances!$D$5, "High EL", "Low EL")</f>
        <v>Low EL</v>
      </c>
      <c r="CQ891" t="str">
        <f t="shared" si="97"/>
        <v>Mercenary</v>
      </c>
      <c r="CR891" t="b">
        <f>IF(AND(CM891&lt;Tolerances!$D$9,'Respondent data Original'!H302&gt;Tolerances!$C$9),"Enthusiast",IF(AND(CM891&gt;Tolerances!$D$10,'Respondent data Original'!H302&lt;Tolerances!$C$10),"Agitator"))</f>
        <v>0</v>
      </c>
    </row>
    <row r="892" spans="1:96">
      <c r="A892">
        <v>344</v>
      </c>
      <c r="B892" t="s">
        <v>70</v>
      </c>
      <c r="C892">
        <v>3</v>
      </c>
      <c r="D892">
        <v>2</v>
      </c>
      <c r="E892">
        <v>10</v>
      </c>
      <c r="F892">
        <v>2</v>
      </c>
      <c r="G892">
        <v>3</v>
      </c>
      <c r="H892">
        <v>8</v>
      </c>
      <c r="J892">
        <v>7</v>
      </c>
      <c r="L892">
        <v>7</v>
      </c>
      <c r="N892">
        <v>5</v>
      </c>
      <c r="P892">
        <v>2</v>
      </c>
      <c r="Q892">
        <v>1</v>
      </c>
      <c r="R892">
        <v>1</v>
      </c>
      <c r="S892">
        <v>2</v>
      </c>
      <c r="T892">
        <v>1</v>
      </c>
      <c r="U892">
        <v>4</v>
      </c>
      <c r="V892">
        <v>3</v>
      </c>
      <c r="W892">
        <v>3</v>
      </c>
      <c r="X892">
        <v>2</v>
      </c>
      <c r="Y892">
        <v>3</v>
      </c>
      <c r="Z892">
        <v>3</v>
      </c>
      <c r="AA892">
        <v>2</v>
      </c>
      <c r="AB892">
        <v>4</v>
      </c>
      <c r="AC892">
        <v>4</v>
      </c>
      <c r="AD892">
        <v>5</v>
      </c>
      <c r="AE892">
        <v>3</v>
      </c>
      <c r="AF892">
        <v>2</v>
      </c>
      <c r="AG892">
        <v>2</v>
      </c>
      <c r="AH892">
        <v>1</v>
      </c>
      <c r="AI892">
        <v>3</v>
      </c>
      <c r="AJ892">
        <v>2</v>
      </c>
      <c r="AK892">
        <v>3</v>
      </c>
      <c r="AL892">
        <v>3</v>
      </c>
      <c r="AM892">
        <v>4</v>
      </c>
      <c r="AN892">
        <v>3</v>
      </c>
      <c r="AO892">
        <v>3</v>
      </c>
      <c r="AP892">
        <v>2</v>
      </c>
      <c r="AQ892">
        <v>3</v>
      </c>
      <c r="AR892">
        <v>4</v>
      </c>
      <c r="AS892">
        <v>4</v>
      </c>
      <c r="AU892">
        <v>3</v>
      </c>
      <c r="AV892">
        <v>2</v>
      </c>
      <c r="AW892">
        <v>3</v>
      </c>
      <c r="AX892">
        <v>8</v>
      </c>
      <c r="AY892">
        <v>9</v>
      </c>
      <c r="AZ892">
        <v>7</v>
      </c>
      <c r="BA892">
        <v>9</v>
      </c>
      <c r="BB892">
        <v>8</v>
      </c>
      <c r="BC892">
        <v>4</v>
      </c>
      <c r="BD892">
        <v>8</v>
      </c>
      <c r="BE892">
        <v>3</v>
      </c>
      <c r="BF892">
        <v>12</v>
      </c>
      <c r="BG892">
        <v>12</v>
      </c>
      <c r="BH892">
        <v>12</v>
      </c>
      <c r="BI892">
        <v>12</v>
      </c>
      <c r="BJ892">
        <v>12</v>
      </c>
      <c r="BK892">
        <v>1</v>
      </c>
      <c r="BL892">
        <v>5</v>
      </c>
      <c r="BM892">
        <v>4</v>
      </c>
      <c r="BN892">
        <v>3</v>
      </c>
      <c r="BO892">
        <v>4</v>
      </c>
      <c r="BP892">
        <v>1</v>
      </c>
      <c r="BQ892">
        <v>5</v>
      </c>
      <c r="BX892">
        <v>3</v>
      </c>
      <c r="CF892">
        <v>16</v>
      </c>
      <c r="CH892">
        <f t="shared" si="91"/>
        <v>3</v>
      </c>
      <c r="CI892" s="1">
        <f t="shared" si="92"/>
        <v>3.2777777777777777</v>
      </c>
      <c r="CJ892">
        <f t="shared" si="93"/>
        <v>5</v>
      </c>
      <c r="CK892">
        <f t="shared" si="94"/>
        <v>1</v>
      </c>
      <c r="CL892" s="1">
        <f t="shared" si="95"/>
        <v>4.2777777777777777</v>
      </c>
      <c r="CM892" s="1">
        <f t="shared" si="96"/>
        <v>12.833333333333332</v>
      </c>
      <c r="CO892" t="str">
        <f>IF(H892&gt;Tolerances!$C$5, "High Sat", "Low Sat")</f>
        <v>High Sat</v>
      </c>
      <c r="CP892" t="str">
        <f>IF(CM892&lt;Tolerances!$D$5, "High EL", "Low EL")</f>
        <v>Low EL</v>
      </c>
      <c r="CQ892" t="str">
        <f t="shared" si="97"/>
        <v>Mercenary</v>
      </c>
      <c r="CR892" t="b">
        <f>IF(AND(CM892&lt;Tolerances!$D$9,'Respondent data Original'!H312&gt;Tolerances!$C$9),"Enthusiast",IF(AND(CM892&gt;Tolerances!$D$10,'Respondent data Original'!H312&lt;Tolerances!$C$10),"Agitator"))</f>
        <v>0</v>
      </c>
    </row>
    <row r="893" spans="1:96">
      <c r="A893">
        <v>345</v>
      </c>
      <c r="B893" t="s">
        <v>70</v>
      </c>
      <c r="C893">
        <v>3</v>
      </c>
      <c r="D893">
        <v>2</v>
      </c>
      <c r="E893">
        <v>10</v>
      </c>
      <c r="F893">
        <v>2</v>
      </c>
      <c r="G893">
        <v>2</v>
      </c>
      <c r="H893">
        <v>8</v>
      </c>
      <c r="J893">
        <v>7</v>
      </c>
      <c r="L893">
        <v>7</v>
      </c>
      <c r="N893">
        <v>8</v>
      </c>
      <c r="P893">
        <v>4</v>
      </c>
      <c r="Q893">
        <v>1</v>
      </c>
      <c r="R893">
        <v>1</v>
      </c>
      <c r="S893">
        <v>2</v>
      </c>
      <c r="T893">
        <v>2</v>
      </c>
      <c r="U893">
        <v>2</v>
      </c>
      <c r="V893">
        <v>4</v>
      </c>
      <c r="W893">
        <v>5</v>
      </c>
      <c r="X893">
        <v>1</v>
      </c>
      <c r="Y893">
        <v>2</v>
      </c>
      <c r="Z893">
        <v>3</v>
      </c>
      <c r="AA893">
        <v>4</v>
      </c>
      <c r="AB893">
        <v>4</v>
      </c>
      <c r="AC893">
        <v>3</v>
      </c>
      <c r="AD893">
        <v>3</v>
      </c>
      <c r="AE893">
        <v>3</v>
      </c>
      <c r="AF893">
        <v>1</v>
      </c>
      <c r="AG893">
        <v>2</v>
      </c>
      <c r="AH893">
        <v>1</v>
      </c>
      <c r="AI893">
        <v>2</v>
      </c>
      <c r="AJ893">
        <v>2</v>
      </c>
      <c r="AK893">
        <v>2</v>
      </c>
      <c r="AL893">
        <v>3</v>
      </c>
      <c r="AM893">
        <v>4</v>
      </c>
      <c r="AN893">
        <v>2</v>
      </c>
      <c r="AO893">
        <v>3</v>
      </c>
      <c r="AP893">
        <v>4</v>
      </c>
      <c r="AQ893">
        <v>3</v>
      </c>
      <c r="AR893">
        <v>3</v>
      </c>
      <c r="AS893">
        <v>3</v>
      </c>
      <c r="AT893">
        <v>4</v>
      </c>
      <c r="AU893">
        <v>3</v>
      </c>
      <c r="AV893">
        <v>3</v>
      </c>
      <c r="AW893">
        <v>7</v>
      </c>
      <c r="AX893">
        <v>7</v>
      </c>
      <c r="AY893">
        <v>8</v>
      </c>
      <c r="AZ893">
        <v>6</v>
      </c>
      <c r="BA893">
        <v>7</v>
      </c>
      <c r="BB893">
        <v>7</v>
      </c>
      <c r="BC893">
        <v>6</v>
      </c>
      <c r="BD893">
        <v>11</v>
      </c>
      <c r="BE893">
        <v>5</v>
      </c>
      <c r="BF893">
        <v>12</v>
      </c>
      <c r="BG893">
        <v>12</v>
      </c>
      <c r="BH893">
        <v>12</v>
      </c>
      <c r="BI893">
        <v>12</v>
      </c>
      <c r="BJ893">
        <v>12</v>
      </c>
      <c r="BK893">
        <v>1</v>
      </c>
      <c r="BL893">
        <v>3</v>
      </c>
      <c r="BM893">
        <v>2</v>
      </c>
      <c r="BN893">
        <v>1</v>
      </c>
      <c r="BO893">
        <v>6</v>
      </c>
      <c r="BP893">
        <v>3</v>
      </c>
      <c r="BQ893">
        <v>8</v>
      </c>
      <c r="BR893">
        <v>7</v>
      </c>
      <c r="BS893">
        <v>4</v>
      </c>
      <c r="BT893">
        <v>2</v>
      </c>
      <c r="BU893">
        <v>5</v>
      </c>
      <c r="BX893">
        <v>2</v>
      </c>
      <c r="CF893">
        <v>17</v>
      </c>
      <c r="CH893">
        <f t="shared" si="91"/>
        <v>2</v>
      </c>
      <c r="CI893" s="1">
        <f t="shared" si="92"/>
        <v>3.5555555555555554</v>
      </c>
      <c r="CJ893">
        <f t="shared" si="93"/>
        <v>3</v>
      </c>
      <c r="CK893">
        <f t="shared" si="94"/>
        <v>3</v>
      </c>
      <c r="CL893" s="1">
        <f t="shared" si="95"/>
        <v>6.5555555555555554</v>
      </c>
      <c r="CM893" s="1">
        <f t="shared" si="96"/>
        <v>13.111111111111111</v>
      </c>
      <c r="CO893" t="str">
        <f>IF(H893&gt;Tolerances!$C$5, "High Sat", "Low Sat")</f>
        <v>High Sat</v>
      </c>
      <c r="CP893" t="str">
        <f>IF(CM893&lt;Tolerances!$D$5, "High EL", "Low EL")</f>
        <v>Low EL</v>
      </c>
      <c r="CQ893" t="str">
        <f t="shared" si="97"/>
        <v>Mercenary</v>
      </c>
      <c r="CR893" t="b">
        <f>IF(AND(CM893&lt;Tolerances!$D$9,'Respondent data Original'!H313&gt;Tolerances!$C$9),"Enthusiast",IF(AND(CM893&gt;Tolerances!$D$10,'Respondent data Original'!H313&lt;Tolerances!$C$10),"Agitator"))</f>
        <v>0</v>
      </c>
    </row>
    <row r="894" spans="1:96">
      <c r="A894">
        <v>364</v>
      </c>
      <c r="B894" t="s">
        <v>70</v>
      </c>
      <c r="C894">
        <v>4</v>
      </c>
      <c r="D894">
        <v>2</v>
      </c>
      <c r="E894">
        <v>10</v>
      </c>
      <c r="F894">
        <v>2</v>
      </c>
      <c r="G894">
        <v>5</v>
      </c>
      <c r="H894">
        <v>9</v>
      </c>
      <c r="J894">
        <v>7</v>
      </c>
      <c r="L894">
        <v>6</v>
      </c>
      <c r="N894">
        <v>5</v>
      </c>
      <c r="P894">
        <v>4</v>
      </c>
      <c r="Q894">
        <v>1</v>
      </c>
      <c r="R894">
        <v>1</v>
      </c>
      <c r="S894">
        <v>1</v>
      </c>
      <c r="T894">
        <v>1</v>
      </c>
      <c r="U894">
        <v>2</v>
      </c>
      <c r="V894">
        <v>2</v>
      </c>
      <c r="W894">
        <v>4</v>
      </c>
      <c r="X894">
        <v>1</v>
      </c>
      <c r="Y894">
        <v>2</v>
      </c>
      <c r="Z894">
        <v>5</v>
      </c>
      <c r="AA894">
        <v>1</v>
      </c>
      <c r="AB894">
        <v>2</v>
      </c>
      <c r="AC894">
        <v>2</v>
      </c>
      <c r="AD894">
        <v>2</v>
      </c>
      <c r="AE894">
        <v>1</v>
      </c>
      <c r="AF894">
        <v>3</v>
      </c>
      <c r="AG894">
        <v>5</v>
      </c>
      <c r="AH894">
        <v>1</v>
      </c>
      <c r="AI894">
        <v>3</v>
      </c>
      <c r="AJ894">
        <v>3</v>
      </c>
      <c r="AK894">
        <v>3</v>
      </c>
      <c r="AL894">
        <v>3</v>
      </c>
      <c r="AN894">
        <v>3</v>
      </c>
      <c r="AO894">
        <v>2</v>
      </c>
      <c r="AQ894">
        <v>2</v>
      </c>
      <c r="AR894">
        <v>3</v>
      </c>
      <c r="AS894">
        <v>4</v>
      </c>
      <c r="AT894">
        <v>2</v>
      </c>
      <c r="AU894">
        <v>2</v>
      </c>
      <c r="AV894">
        <v>1</v>
      </c>
      <c r="AW894">
        <v>7</v>
      </c>
      <c r="AX894">
        <v>11</v>
      </c>
      <c r="AY894">
        <v>8</v>
      </c>
      <c r="AZ894">
        <v>6</v>
      </c>
      <c r="BA894">
        <v>7</v>
      </c>
      <c r="BB894">
        <v>9</v>
      </c>
      <c r="BC894">
        <v>11</v>
      </c>
      <c r="BD894">
        <v>11</v>
      </c>
      <c r="BE894">
        <v>8</v>
      </c>
      <c r="BF894">
        <v>8</v>
      </c>
      <c r="BG894">
        <v>12</v>
      </c>
      <c r="BH894">
        <v>12</v>
      </c>
      <c r="BI894">
        <v>3</v>
      </c>
      <c r="BJ894">
        <v>12</v>
      </c>
      <c r="BK894">
        <v>1</v>
      </c>
      <c r="BL894">
        <v>1</v>
      </c>
      <c r="BO894">
        <v>1</v>
      </c>
      <c r="BP894">
        <v>2</v>
      </c>
      <c r="BQ894">
        <v>7</v>
      </c>
      <c r="BR894">
        <v>4</v>
      </c>
      <c r="BS894">
        <v>6</v>
      </c>
      <c r="BT894">
        <v>3</v>
      </c>
      <c r="BX894">
        <v>3</v>
      </c>
      <c r="CF894">
        <v>17</v>
      </c>
      <c r="CH894">
        <f t="shared" si="91"/>
        <v>3</v>
      </c>
      <c r="CI894" s="1">
        <f t="shared" si="92"/>
        <v>4.333333333333333</v>
      </c>
      <c r="CJ894">
        <f t="shared" si="93"/>
        <v>1</v>
      </c>
      <c r="CK894">
        <f t="shared" si="94"/>
        <v>5</v>
      </c>
      <c r="CL894" s="1">
        <f t="shared" si="95"/>
        <v>9.3333333333333321</v>
      </c>
      <c r="CM894" s="1">
        <f t="shared" si="96"/>
        <v>27.999999999999996</v>
      </c>
      <c r="CO894" t="str">
        <f>IF(H894&gt;Tolerances!$C$5, "High Sat", "Low Sat")</f>
        <v>High Sat</v>
      </c>
      <c r="CP894" t="str">
        <f>IF(CM894&lt;Tolerances!$D$5, "High EL", "Low EL")</f>
        <v>Low EL</v>
      </c>
      <c r="CQ894" t="str">
        <f t="shared" si="97"/>
        <v>Mercenary</v>
      </c>
      <c r="CR894" t="b">
        <f>IF(AND(CM894&lt;Tolerances!$D$9,'Respondent data Original'!H331&gt;Tolerances!$C$9),"Enthusiast",IF(AND(CM894&gt;Tolerances!$D$10,'Respondent data Original'!H331&lt;Tolerances!$C$10),"Agitator"))</f>
        <v>0</v>
      </c>
    </row>
    <row r="895" spans="1:96">
      <c r="A895">
        <v>365</v>
      </c>
      <c r="B895" t="s">
        <v>70</v>
      </c>
      <c r="C895">
        <v>3</v>
      </c>
      <c r="D895">
        <v>1</v>
      </c>
      <c r="E895">
        <v>10</v>
      </c>
      <c r="F895">
        <v>2</v>
      </c>
      <c r="G895">
        <v>6</v>
      </c>
      <c r="H895">
        <v>9</v>
      </c>
      <c r="J895">
        <v>9</v>
      </c>
      <c r="L895">
        <v>9</v>
      </c>
      <c r="N895">
        <v>9</v>
      </c>
      <c r="P895">
        <v>4</v>
      </c>
      <c r="Q895">
        <v>4</v>
      </c>
      <c r="R895">
        <v>1</v>
      </c>
      <c r="S895">
        <v>1</v>
      </c>
      <c r="T895">
        <v>1</v>
      </c>
      <c r="U895">
        <v>1</v>
      </c>
      <c r="V895">
        <v>4</v>
      </c>
      <c r="W895">
        <v>5</v>
      </c>
      <c r="X895">
        <v>1</v>
      </c>
      <c r="Y895">
        <v>1</v>
      </c>
      <c r="Z895">
        <v>5</v>
      </c>
      <c r="AA895">
        <v>2</v>
      </c>
      <c r="AB895">
        <v>5</v>
      </c>
      <c r="AC895">
        <v>5</v>
      </c>
      <c r="AD895">
        <v>5</v>
      </c>
      <c r="AF895">
        <v>1</v>
      </c>
      <c r="AG895">
        <v>2</v>
      </c>
      <c r="AH895">
        <v>1</v>
      </c>
      <c r="AI895">
        <v>2</v>
      </c>
      <c r="AJ895">
        <v>1</v>
      </c>
      <c r="AK895">
        <v>4</v>
      </c>
      <c r="AL895">
        <v>2</v>
      </c>
      <c r="AN895">
        <v>2</v>
      </c>
      <c r="AO895">
        <v>1</v>
      </c>
      <c r="AQ895">
        <v>2</v>
      </c>
      <c r="AV895">
        <v>1</v>
      </c>
      <c r="AW895">
        <v>6</v>
      </c>
      <c r="AX895">
        <v>1</v>
      </c>
      <c r="AY895">
        <v>6</v>
      </c>
      <c r="AZ895">
        <v>3</v>
      </c>
      <c r="BA895">
        <v>3</v>
      </c>
      <c r="BB895">
        <v>1</v>
      </c>
      <c r="BC895">
        <v>6</v>
      </c>
      <c r="BD895">
        <v>11</v>
      </c>
      <c r="BE895">
        <v>1</v>
      </c>
      <c r="BF895">
        <v>1</v>
      </c>
      <c r="BG895">
        <v>12</v>
      </c>
      <c r="BH895">
        <v>4</v>
      </c>
      <c r="BI895">
        <v>4</v>
      </c>
      <c r="BJ895">
        <v>12</v>
      </c>
      <c r="BK895">
        <v>4</v>
      </c>
      <c r="BL895">
        <v>3</v>
      </c>
      <c r="BM895">
        <v>3</v>
      </c>
      <c r="BN895">
        <v>3</v>
      </c>
      <c r="BO895">
        <v>3</v>
      </c>
      <c r="BP895">
        <v>9</v>
      </c>
      <c r="BX895">
        <v>1</v>
      </c>
      <c r="BY895">
        <v>8</v>
      </c>
      <c r="CF895">
        <v>19</v>
      </c>
      <c r="CH895">
        <f t="shared" si="91"/>
        <v>1</v>
      </c>
      <c r="CI895" s="1">
        <f t="shared" si="92"/>
        <v>2.1111111111111112</v>
      </c>
      <c r="CJ895">
        <f t="shared" si="93"/>
        <v>3</v>
      </c>
      <c r="CK895">
        <f t="shared" si="94"/>
        <v>3</v>
      </c>
      <c r="CL895" s="1">
        <f t="shared" si="95"/>
        <v>5.1111111111111107</v>
      </c>
      <c r="CM895" s="1">
        <f t="shared" si="96"/>
        <v>5.1111111111111107</v>
      </c>
      <c r="CO895" t="str">
        <f>IF(H895&gt;Tolerances!$C$5, "High Sat", "Low Sat")</f>
        <v>High Sat</v>
      </c>
      <c r="CP895" t="str">
        <f>IF(CM895&lt;Tolerances!$D$5, "High EL", "Low EL")</f>
        <v>High EL</v>
      </c>
      <c r="CQ895" t="str">
        <f t="shared" si="97"/>
        <v>Loyalist</v>
      </c>
      <c r="CR895" t="b">
        <f>IF(AND(CM895&lt;Tolerances!$D$9,'Respondent data Original'!H332&gt;Tolerances!$C$9),"Enthusiast",IF(AND(CM895&gt;Tolerances!$D$10,'Respondent data Original'!H332&lt;Tolerances!$C$10),"Agitator"))</f>
        <v>0</v>
      </c>
    </row>
    <row r="896" spans="1:96">
      <c r="A896">
        <v>374</v>
      </c>
      <c r="B896" t="s">
        <v>70</v>
      </c>
      <c r="C896">
        <v>1</v>
      </c>
      <c r="D896">
        <v>2</v>
      </c>
      <c r="E896">
        <v>10</v>
      </c>
      <c r="F896">
        <v>2</v>
      </c>
      <c r="G896">
        <v>2</v>
      </c>
      <c r="H896">
        <v>9</v>
      </c>
      <c r="J896">
        <v>10</v>
      </c>
      <c r="L896">
        <v>9</v>
      </c>
      <c r="N896">
        <v>11</v>
      </c>
      <c r="P896">
        <v>3</v>
      </c>
      <c r="Q896">
        <v>1</v>
      </c>
      <c r="R896">
        <v>1</v>
      </c>
      <c r="S896">
        <v>1</v>
      </c>
      <c r="T896">
        <v>1</v>
      </c>
      <c r="U896">
        <v>3</v>
      </c>
      <c r="V896">
        <v>3</v>
      </c>
      <c r="W896">
        <v>3</v>
      </c>
      <c r="X896">
        <v>2</v>
      </c>
      <c r="Y896">
        <v>2</v>
      </c>
      <c r="Z896">
        <v>3</v>
      </c>
      <c r="AA896">
        <v>2</v>
      </c>
      <c r="AB896">
        <v>3</v>
      </c>
      <c r="AC896">
        <v>2</v>
      </c>
      <c r="AD896">
        <v>2</v>
      </c>
      <c r="AE896">
        <v>2</v>
      </c>
      <c r="AF896">
        <v>11</v>
      </c>
      <c r="AG896">
        <v>1</v>
      </c>
      <c r="AH896">
        <v>2</v>
      </c>
      <c r="AI896">
        <v>2</v>
      </c>
      <c r="AJ896">
        <v>2</v>
      </c>
      <c r="AK896">
        <v>3</v>
      </c>
      <c r="AL896">
        <v>2</v>
      </c>
      <c r="AM896">
        <v>3</v>
      </c>
      <c r="AN896">
        <v>2</v>
      </c>
      <c r="AO896">
        <v>2</v>
      </c>
      <c r="AP896">
        <v>3</v>
      </c>
      <c r="AQ896">
        <v>2</v>
      </c>
      <c r="AR896">
        <v>3</v>
      </c>
      <c r="AS896">
        <v>2</v>
      </c>
      <c r="AT896">
        <v>1</v>
      </c>
      <c r="AU896">
        <v>3</v>
      </c>
      <c r="AV896">
        <v>1</v>
      </c>
      <c r="AW896">
        <v>6</v>
      </c>
      <c r="AX896">
        <v>7</v>
      </c>
      <c r="AY896">
        <v>6</v>
      </c>
      <c r="AZ896">
        <v>5</v>
      </c>
      <c r="BA896">
        <v>6</v>
      </c>
      <c r="BB896">
        <v>7</v>
      </c>
      <c r="BC896">
        <v>6</v>
      </c>
      <c r="BD896">
        <v>11</v>
      </c>
      <c r="BE896">
        <v>6</v>
      </c>
      <c r="BF896">
        <v>12</v>
      </c>
      <c r="BG896">
        <v>12</v>
      </c>
      <c r="BH896">
        <v>7</v>
      </c>
      <c r="BI896">
        <v>12</v>
      </c>
      <c r="BJ896">
        <v>12</v>
      </c>
      <c r="BK896">
        <v>1</v>
      </c>
      <c r="BL896">
        <v>5</v>
      </c>
      <c r="BM896">
        <v>4</v>
      </c>
      <c r="BN896">
        <v>3</v>
      </c>
      <c r="BO896">
        <v>10</v>
      </c>
      <c r="BX896">
        <v>1</v>
      </c>
      <c r="BY896">
        <v>3</v>
      </c>
      <c r="CF896">
        <v>11</v>
      </c>
      <c r="CH896">
        <f t="shared" si="91"/>
        <v>1</v>
      </c>
      <c r="CI896" s="1">
        <f t="shared" si="92"/>
        <v>3.3333333333333335</v>
      </c>
      <c r="CJ896">
        <f t="shared" si="93"/>
        <v>5</v>
      </c>
      <c r="CK896">
        <f t="shared" si="94"/>
        <v>1</v>
      </c>
      <c r="CL896" s="1">
        <f t="shared" si="95"/>
        <v>4.3333333333333339</v>
      </c>
      <c r="CM896" s="1">
        <f t="shared" si="96"/>
        <v>4.3333333333333339</v>
      </c>
      <c r="CO896" t="str">
        <f>IF(H896&gt;Tolerances!$C$5, "High Sat", "Low Sat")</f>
        <v>High Sat</v>
      </c>
      <c r="CP896" t="str">
        <f>IF(CM896&lt;Tolerances!$D$5, "High EL", "Low EL")</f>
        <v>High EL</v>
      </c>
      <c r="CQ896" t="str">
        <f t="shared" si="97"/>
        <v>Loyalist</v>
      </c>
      <c r="CR896" t="b">
        <f>IF(AND(CM896&lt;Tolerances!$D$9,'Respondent data Original'!H340&gt;Tolerances!$C$9),"Enthusiast",IF(AND(CM896&gt;Tolerances!$D$10,'Respondent data Original'!H340&lt;Tolerances!$C$10),"Agitator"))</f>
        <v>0</v>
      </c>
    </row>
    <row r="897" spans="1:96">
      <c r="A897">
        <v>377</v>
      </c>
      <c r="B897" t="s">
        <v>70</v>
      </c>
      <c r="C897">
        <v>3</v>
      </c>
      <c r="D897">
        <v>1</v>
      </c>
      <c r="E897">
        <v>10</v>
      </c>
      <c r="F897">
        <v>1</v>
      </c>
      <c r="G897">
        <v>1</v>
      </c>
      <c r="H897">
        <v>8</v>
      </c>
      <c r="J897">
        <v>9</v>
      </c>
      <c r="L897">
        <v>10</v>
      </c>
      <c r="N897">
        <v>9</v>
      </c>
      <c r="P897">
        <v>4</v>
      </c>
      <c r="Q897">
        <v>2</v>
      </c>
      <c r="R897">
        <v>4</v>
      </c>
      <c r="S897">
        <v>1</v>
      </c>
      <c r="T897">
        <v>2</v>
      </c>
      <c r="U897">
        <v>3</v>
      </c>
      <c r="V897">
        <v>1</v>
      </c>
      <c r="W897">
        <v>3</v>
      </c>
      <c r="X897">
        <v>1</v>
      </c>
      <c r="Y897">
        <v>1</v>
      </c>
      <c r="Z897">
        <v>2</v>
      </c>
      <c r="AA897">
        <v>3</v>
      </c>
      <c r="AB897">
        <v>4</v>
      </c>
      <c r="AC897">
        <v>3</v>
      </c>
      <c r="AD897">
        <v>4</v>
      </c>
      <c r="AE897">
        <v>3</v>
      </c>
      <c r="AF897">
        <v>1</v>
      </c>
      <c r="AG897">
        <v>2</v>
      </c>
      <c r="AH897">
        <v>4</v>
      </c>
      <c r="AI897">
        <v>2</v>
      </c>
      <c r="AJ897">
        <v>2</v>
      </c>
      <c r="AK897">
        <v>2</v>
      </c>
      <c r="AL897">
        <v>2</v>
      </c>
      <c r="AM897">
        <v>4</v>
      </c>
      <c r="AN897">
        <v>1</v>
      </c>
      <c r="AO897">
        <v>1</v>
      </c>
      <c r="AP897">
        <v>3</v>
      </c>
      <c r="AQ897">
        <v>2</v>
      </c>
      <c r="AR897">
        <v>5</v>
      </c>
      <c r="AS897">
        <v>3</v>
      </c>
      <c r="AT897">
        <v>5</v>
      </c>
      <c r="AU897">
        <v>4</v>
      </c>
      <c r="AV897">
        <v>2</v>
      </c>
      <c r="AW897">
        <v>4</v>
      </c>
      <c r="AX897">
        <v>8</v>
      </c>
      <c r="AY897">
        <v>11</v>
      </c>
      <c r="AZ897">
        <v>7</v>
      </c>
      <c r="BA897">
        <v>8</v>
      </c>
      <c r="BB897">
        <v>1</v>
      </c>
      <c r="BC897">
        <v>2</v>
      </c>
      <c r="BD897">
        <v>11</v>
      </c>
      <c r="BE897">
        <v>1</v>
      </c>
      <c r="BF897">
        <v>12</v>
      </c>
      <c r="BG897">
        <v>12</v>
      </c>
      <c r="BH897">
        <v>12</v>
      </c>
      <c r="BI897">
        <v>12</v>
      </c>
      <c r="BJ897">
        <v>12</v>
      </c>
      <c r="BK897">
        <v>1</v>
      </c>
      <c r="BL897">
        <v>5</v>
      </c>
      <c r="BM897">
        <v>4</v>
      </c>
      <c r="BN897">
        <v>3</v>
      </c>
      <c r="BO897">
        <v>10</v>
      </c>
      <c r="BX897">
        <v>1</v>
      </c>
      <c r="BY897">
        <v>6</v>
      </c>
      <c r="BZ897">
        <v>1</v>
      </c>
      <c r="CF897">
        <v>18</v>
      </c>
      <c r="CH897">
        <f t="shared" si="91"/>
        <v>1</v>
      </c>
      <c r="CI897" s="1">
        <f t="shared" si="92"/>
        <v>2.9444444444444446</v>
      </c>
      <c r="CJ897">
        <f t="shared" si="93"/>
        <v>5</v>
      </c>
      <c r="CK897">
        <f t="shared" si="94"/>
        <v>1</v>
      </c>
      <c r="CL897" s="1">
        <f t="shared" si="95"/>
        <v>3.9444444444444446</v>
      </c>
      <c r="CM897" s="1">
        <f t="shared" si="96"/>
        <v>3.9444444444444446</v>
      </c>
      <c r="CO897" t="str">
        <f>IF(H897&gt;Tolerances!$C$5, "High Sat", "Low Sat")</f>
        <v>High Sat</v>
      </c>
      <c r="CP897" t="str">
        <f>IF(CM897&lt;Tolerances!$D$5, "High EL", "Low EL")</f>
        <v>High EL</v>
      </c>
      <c r="CQ897" t="str">
        <f t="shared" si="97"/>
        <v>Loyalist</v>
      </c>
      <c r="CR897" t="b">
        <f>IF(AND(CM897&lt;Tolerances!$D$9,'Respondent data Original'!H342&gt;Tolerances!$C$9),"Enthusiast",IF(AND(CM897&gt;Tolerances!$D$10,'Respondent data Original'!H342&lt;Tolerances!$C$10),"Agitator"))</f>
        <v>0</v>
      </c>
    </row>
    <row r="898" spans="1:96">
      <c r="A898">
        <v>390</v>
      </c>
      <c r="B898" t="s">
        <v>70</v>
      </c>
      <c r="C898">
        <v>2</v>
      </c>
      <c r="D898">
        <v>2</v>
      </c>
      <c r="E898">
        <v>10</v>
      </c>
      <c r="F898">
        <v>1</v>
      </c>
      <c r="G898">
        <v>2</v>
      </c>
      <c r="H898">
        <v>9</v>
      </c>
      <c r="J898">
        <v>9</v>
      </c>
      <c r="L898">
        <v>8</v>
      </c>
      <c r="N898">
        <v>6</v>
      </c>
      <c r="P898">
        <v>4</v>
      </c>
      <c r="Q898">
        <v>2</v>
      </c>
      <c r="S898">
        <v>2</v>
      </c>
      <c r="T898">
        <v>3</v>
      </c>
      <c r="U898">
        <v>3</v>
      </c>
      <c r="V898">
        <v>2</v>
      </c>
      <c r="W898">
        <v>5</v>
      </c>
      <c r="X898">
        <v>2</v>
      </c>
      <c r="Y898">
        <v>3</v>
      </c>
      <c r="Z898">
        <v>3</v>
      </c>
      <c r="AA898">
        <v>2</v>
      </c>
      <c r="AB898">
        <v>3</v>
      </c>
      <c r="AC898">
        <v>5</v>
      </c>
      <c r="AD898">
        <v>4</v>
      </c>
      <c r="AE898">
        <v>5</v>
      </c>
      <c r="AF898">
        <v>1</v>
      </c>
      <c r="AG898">
        <v>3</v>
      </c>
      <c r="AI898">
        <v>3</v>
      </c>
      <c r="AK898">
        <v>4</v>
      </c>
      <c r="AL898">
        <v>3</v>
      </c>
      <c r="AN898">
        <v>3</v>
      </c>
      <c r="AO898">
        <v>4</v>
      </c>
      <c r="AP898">
        <v>3</v>
      </c>
      <c r="AQ898">
        <v>3</v>
      </c>
      <c r="AR898">
        <v>4</v>
      </c>
      <c r="AS898">
        <v>4</v>
      </c>
      <c r="AU898">
        <v>4</v>
      </c>
      <c r="AV898">
        <v>1</v>
      </c>
      <c r="AW898">
        <v>7</v>
      </c>
      <c r="AX898">
        <v>11</v>
      </c>
      <c r="AY898">
        <v>8</v>
      </c>
      <c r="AZ898">
        <v>8</v>
      </c>
      <c r="BA898">
        <v>9</v>
      </c>
      <c r="BB898">
        <v>6</v>
      </c>
      <c r="BC898">
        <v>1</v>
      </c>
      <c r="BD898">
        <v>11</v>
      </c>
      <c r="BE898">
        <v>1</v>
      </c>
      <c r="BF898">
        <v>12</v>
      </c>
      <c r="BG898">
        <v>12</v>
      </c>
      <c r="BH898">
        <v>12</v>
      </c>
      <c r="BI898">
        <v>12</v>
      </c>
      <c r="BJ898">
        <v>12</v>
      </c>
      <c r="BK898">
        <v>1</v>
      </c>
      <c r="BL898">
        <v>3</v>
      </c>
      <c r="BM898">
        <v>1</v>
      </c>
      <c r="BN898">
        <v>2</v>
      </c>
      <c r="BO898">
        <v>8</v>
      </c>
      <c r="BP898">
        <v>6</v>
      </c>
      <c r="BQ898">
        <v>4</v>
      </c>
      <c r="BX898">
        <v>1</v>
      </c>
      <c r="BY898">
        <v>3</v>
      </c>
      <c r="BZ898">
        <v>6</v>
      </c>
      <c r="CF898">
        <v>16</v>
      </c>
      <c r="CH898">
        <f t="shared" ref="CH898:CH961" si="98">BX898</f>
        <v>1</v>
      </c>
      <c r="CI898" s="1">
        <f t="shared" ref="CI898:CI961" si="99">AVERAGE(AW898:BE898)/2</f>
        <v>3.4444444444444446</v>
      </c>
      <c r="CJ898">
        <f t="shared" ref="CJ898:CJ961" si="100">BL898</f>
        <v>3</v>
      </c>
      <c r="CK898">
        <f t="shared" ref="CK898:CK961" si="101">IF(AND(CJ898=5),1,IF(AND(CJ898=4),2,IF(AND(CJ898=3),3,IF(AND(CJ898=2),4,IF(AND(CJ898=1),5,IF(AND(CJ898=0),5))))))</f>
        <v>3</v>
      </c>
      <c r="CL898" s="1">
        <f t="shared" ref="CL898:CL961" si="102">CI898+CK898</f>
        <v>6.4444444444444446</v>
      </c>
      <c r="CM898" s="1">
        <f t="shared" ref="CM898:CM961" si="103">CH898*CL898</f>
        <v>6.4444444444444446</v>
      </c>
      <c r="CO898" t="str">
        <f>IF(H898&gt;Tolerances!$C$5, "High Sat", "Low Sat")</f>
        <v>High Sat</v>
      </c>
      <c r="CP898" t="str">
        <f>IF(CM898&lt;Tolerances!$D$5, "High EL", "Low EL")</f>
        <v>High EL</v>
      </c>
      <c r="CQ898" t="str">
        <f t="shared" ref="CQ898:CQ961" si="104">IF(AND(CP898="High EL", CO898="High Sat"),"Loyalist", IF(AND(CP898="High EL", CO898="Low Sat"),"Hostage", IF(AND(CP898="Low EL", CO898="Low Sat"),"Defector",IF(AND(CP898="Low EL", CO898="High Sat"),"Mercenary"))))</f>
        <v>Loyalist</v>
      </c>
      <c r="CR898" t="b">
        <f>IF(AND(CM898&lt;Tolerances!$D$9,'Respondent data Original'!H353&gt;Tolerances!$C$9),"Enthusiast",IF(AND(CM898&gt;Tolerances!$D$10,'Respondent data Original'!H353&lt;Tolerances!$C$10),"Agitator"))</f>
        <v>0</v>
      </c>
    </row>
    <row r="899" spans="1:96">
      <c r="A899">
        <v>391</v>
      </c>
      <c r="B899" t="s">
        <v>70</v>
      </c>
      <c r="C899">
        <v>5</v>
      </c>
      <c r="D899">
        <v>2</v>
      </c>
      <c r="E899">
        <v>10</v>
      </c>
      <c r="F899">
        <v>2</v>
      </c>
      <c r="G899">
        <v>2</v>
      </c>
      <c r="H899">
        <v>9</v>
      </c>
      <c r="J899">
        <v>9</v>
      </c>
      <c r="L899">
        <v>9</v>
      </c>
      <c r="N899">
        <v>9</v>
      </c>
      <c r="P899">
        <v>6</v>
      </c>
      <c r="Q899">
        <v>1</v>
      </c>
      <c r="R899">
        <v>2</v>
      </c>
      <c r="S899">
        <v>1</v>
      </c>
      <c r="T899">
        <v>3</v>
      </c>
      <c r="U899">
        <v>3</v>
      </c>
      <c r="V899">
        <v>2</v>
      </c>
      <c r="W899">
        <v>3</v>
      </c>
      <c r="X899">
        <v>1</v>
      </c>
      <c r="Y899">
        <v>1</v>
      </c>
      <c r="Z899">
        <v>3</v>
      </c>
      <c r="AA899">
        <v>2</v>
      </c>
      <c r="AB899">
        <v>2</v>
      </c>
      <c r="AC899">
        <v>3</v>
      </c>
      <c r="AD899">
        <v>2</v>
      </c>
      <c r="AE899">
        <v>3</v>
      </c>
      <c r="AF899">
        <v>3</v>
      </c>
      <c r="AG899">
        <v>3</v>
      </c>
      <c r="AH899">
        <v>3</v>
      </c>
      <c r="AI899">
        <v>1</v>
      </c>
      <c r="AJ899">
        <v>3</v>
      </c>
      <c r="AK899">
        <v>3</v>
      </c>
      <c r="AL899">
        <v>3</v>
      </c>
      <c r="AM899">
        <v>3</v>
      </c>
      <c r="AN899">
        <v>1</v>
      </c>
      <c r="AO899">
        <v>2</v>
      </c>
      <c r="AP899">
        <v>3</v>
      </c>
      <c r="AQ899">
        <v>2</v>
      </c>
      <c r="AR899">
        <v>3</v>
      </c>
      <c r="AS899">
        <v>3</v>
      </c>
      <c r="AT899">
        <v>3</v>
      </c>
      <c r="AU899">
        <v>2</v>
      </c>
      <c r="AV899">
        <v>1</v>
      </c>
      <c r="AW899">
        <v>6</v>
      </c>
      <c r="AX899">
        <v>9</v>
      </c>
      <c r="AY899">
        <v>9</v>
      </c>
      <c r="AZ899">
        <v>6</v>
      </c>
      <c r="BA899">
        <v>7</v>
      </c>
      <c r="BB899">
        <v>6</v>
      </c>
      <c r="BC899">
        <v>1</v>
      </c>
      <c r="BD899">
        <v>11</v>
      </c>
      <c r="BE899">
        <v>3</v>
      </c>
      <c r="BF899">
        <v>12</v>
      </c>
      <c r="BG899">
        <v>2</v>
      </c>
      <c r="BH899">
        <v>12</v>
      </c>
      <c r="BI899">
        <v>12</v>
      </c>
      <c r="BJ899">
        <v>12</v>
      </c>
      <c r="BK899">
        <v>1</v>
      </c>
      <c r="BL899">
        <v>4</v>
      </c>
      <c r="BM899">
        <v>4</v>
      </c>
      <c r="BN899">
        <v>4</v>
      </c>
      <c r="BO899">
        <v>4</v>
      </c>
      <c r="BP899">
        <v>5</v>
      </c>
      <c r="BX899">
        <v>1</v>
      </c>
      <c r="BY899">
        <v>5</v>
      </c>
      <c r="BZ899">
        <v>2</v>
      </c>
      <c r="CF899">
        <v>13</v>
      </c>
      <c r="CH899">
        <f t="shared" si="98"/>
        <v>1</v>
      </c>
      <c r="CI899" s="1">
        <f t="shared" si="99"/>
        <v>3.2222222222222223</v>
      </c>
      <c r="CJ899">
        <f t="shared" si="100"/>
        <v>4</v>
      </c>
      <c r="CK899">
        <f t="shared" si="101"/>
        <v>2</v>
      </c>
      <c r="CL899" s="1">
        <f t="shared" si="102"/>
        <v>5.2222222222222223</v>
      </c>
      <c r="CM899" s="1">
        <f t="shared" si="103"/>
        <v>5.2222222222222223</v>
      </c>
      <c r="CO899" t="str">
        <f>IF(H899&gt;Tolerances!$C$5, "High Sat", "Low Sat")</f>
        <v>High Sat</v>
      </c>
      <c r="CP899" t="str">
        <f>IF(CM899&lt;Tolerances!$D$5, "High EL", "Low EL")</f>
        <v>High EL</v>
      </c>
      <c r="CQ899" t="str">
        <f t="shared" si="104"/>
        <v>Loyalist</v>
      </c>
      <c r="CR899" t="b">
        <f>IF(AND(CM899&lt;Tolerances!$D$9,'Respondent data Original'!H354&gt;Tolerances!$C$9),"Enthusiast",IF(AND(CM899&gt;Tolerances!$D$10,'Respondent data Original'!H354&lt;Tolerances!$C$10),"Agitator"))</f>
        <v>0</v>
      </c>
    </row>
    <row r="900" spans="1:96">
      <c r="A900">
        <v>405</v>
      </c>
      <c r="B900" t="s">
        <v>70</v>
      </c>
      <c r="C900">
        <v>4</v>
      </c>
      <c r="D900">
        <v>2</v>
      </c>
      <c r="E900">
        <v>10</v>
      </c>
      <c r="F900">
        <v>1</v>
      </c>
      <c r="G900">
        <v>1</v>
      </c>
      <c r="H900">
        <v>10</v>
      </c>
      <c r="J900">
        <v>10</v>
      </c>
      <c r="L900">
        <v>10</v>
      </c>
      <c r="N900">
        <v>9</v>
      </c>
      <c r="P900">
        <v>6</v>
      </c>
      <c r="Q900">
        <v>1</v>
      </c>
      <c r="S900">
        <v>2</v>
      </c>
      <c r="U900">
        <v>2</v>
      </c>
      <c r="V900">
        <v>2</v>
      </c>
      <c r="W900">
        <v>4</v>
      </c>
      <c r="X900">
        <v>1</v>
      </c>
      <c r="Y900">
        <v>3</v>
      </c>
      <c r="Z900">
        <v>2</v>
      </c>
      <c r="AA900">
        <v>1</v>
      </c>
      <c r="AB900">
        <v>5</v>
      </c>
      <c r="AC900">
        <v>4</v>
      </c>
      <c r="AD900">
        <v>4</v>
      </c>
      <c r="AE900">
        <v>4</v>
      </c>
      <c r="AF900">
        <v>8</v>
      </c>
      <c r="AG900">
        <v>2</v>
      </c>
      <c r="AI900">
        <v>1</v>
      </c>
      <c r="AL900">
        <v>2</v>
      </c>
      <c r="AM900">
        <v>2</v>
      </c>
      <c r="AN900">
        <v>2</v>
      </c>
      <c r="AO900">
        <v>3</v>
      </c>
      <c r="AP900">
        <v>2</v>
      </c>
      <c r="AQ900">
        <v>2</v>
      </c>
      <c r="AR900">
        <v>3</v>
      </c>
      <c r="AS900">
        <v>3</v>
      </c>
      <c r="AT900">
        <v>2</v>
      </c>
      <c r="AU900">
        <v>3</v>
      </c>
      <c r="AV900">
        <v>1</v>
      </c>
      <c r="AW900">
        <v>6</v>
      </c>
      <c r="AX900">
        <v>6</v>
      </c>
      <c r="AY900">
        <v>7</v>
      </c>
      <c r="AZ900">
        <v>6</v>
      </c>
      <c r="BA900">
        <v>7</v>
      </c>
      <c r="BB900">
        <v>2</v>
      </c>
      <c r="BC900">
        <v>1</v>
      </c>
      <c r="BD900">
        <v>11</v>
      </c>
      <c r="BE900">
        <v>3</v>
      </c>
      <c r="BF900">
        <v>12</v>
      </c>
      <c r="BG900">
        <v>12</v>
      </c>
      <c r="BH900">
        <v>2</v>
      </c>
      <c r="BI900">
        <v>12</v>
      </c>
      <c r="BJ900">
        <v>12</v>
      </c>
      <c r="BK900">
        <v>1</v>
      </c>
      <c r="BL900">
        <v>5</v>
      </c>
      <c r="BM900">
        <v>3</v>
      </c>
      <c r="BN900">
        <v>2</v>
      </c>
      <c r="BO900">
        <v>10</v>
      </c>
      <c r="BX900">
        <v>1</v>
      </c>
      <c r="BY900">
        <v>5</v>
      </c>
      <c r="CF900">
        <v>15</v>
      </c>
      <c r="CH900">
        <f t="shared" si="98"/>
        <v>1</v>
      </c>
      <c r="CI900" s="1">
        <f t="shared" si="99"/>
        <v>2.7222222222222223</v>
      </c>
      <c r="CJ900">
        <f t="shared" si="100"/>
        <v>5</v>
      </c>
      <c r="CK900">
        <f t="shared" si="101"/>
        <v>1</v>
      </c>
      <c r="CL900" s="1">
        <f t="shared" si="102"/>
        <v>3.7222222222222223</v>
      </c>
      <c r="CM900" s="1">
        <f t="shared" si="103"/>
        <v>3.7222222222222223</v>
      </c>
      <c r="CO900" t="str">
        <f>IF(H900&gt;Tolerances!$C$5, "High Sat", "Low Sat")</f>
        <v>High Sat</v>
      </c>
      <c r="CP900" t="str">
        <f>IF(CM900&lt;Tolerances!$D$5, "High EL", "Low EL")</f>
        <v>High EL</v>
      </c>
      <c r="CQ900" t="str">
        <f t="shared" si="104"/>
        <v>Loyalist</v>
      </c>
      <c r="CR900" t="b">
        <f>IF(AND(CM900&lt;Tolerances!$D$9,'Respondent data Original'!H367&gt;Tolerances!$C$9),"Enthusiast",IF(AND(CM900&gt;Tolerances!$D$10,'Respondent data Original'!H367&lt;Tolerances!$C$10),"Agitator"))</f>
        <v>0</v>
      </c>
    </row>
    <row r="901" spans="1:96">
      <c r="A901">
        <v>406</v>
      </c>
      <c r="B901" t="s">
        <v>70</v>
      </c>
      <c r="C901">
        <v>3</v>
      </c>
      <c r="D901">
        <v>1</v>
      </c>
      <c r="E901">
        <v>10</v>
      </c>
      <c r="F901">
        <v>2</v>
      </c>
      <c r="G901">
        <v>5</v>
      </c>
      <c r="H901">
        <v>10</v>
      </c>
      <c r="J901">
        <v>10</v>
      </c>
      <c r="L901">
        <v>10</v>
      </c>
      <c r="N901">
        <v>10</v>
      </c>
      <c r="P901">
        <v>1</v>
      </c>
      <c r="Q901">
        <v>3</v>
      </c>
      <c r="R901">
        <v>3</v>
      </c>
      <c r="S901">
        <v>1</v>
      </c>
      <c r="T901">
        <v>3</v>
      </c>
      <c r="U901">
        <v>3</v>
      </c>
      <c r="V901">
        <v>3</v>
      </c>
      <c r="W901">
        <v>3</v>
      </c>
      <c r="X901">
        <v>3</v>
      </c>
      <c r="Y901">
        <v>3</v>
      </c>
      <c r="Z901">
        <v>3</v>
      </c>
      <c r="AA901">
        <v>3</v>
      </c>
      <c r="AB901">
        <v>3</v>
      </c>
      <c r="AC901">
        <v>3</v>
      </c>
      <c r="AD901">
        <v>3</v>
      </c>
      <c r="AE901">
        <v>3</v>
      </c>
      <c r="AF901">
        <v>6</v>
      </c>
      <c r="AG901">
        <v>3</v>
      </c>
      <c r="AH901">
        <v>3</v>
      </c>
      <c r="AI901">
        <v>3</v>
      </c>
      <c r="AJ901">
        <v>3</v>
      </c>
      <c r="AK901">
        <v>3</v>
      </c>
      <c r="AL901">
        <v>3</v>
      </c>
      <c r="AM901">
        <v>3</v>
      </c>
      <c r="AN901">
        <v>3</v>
      </c>
      <c r="AO901">
        <v>3</v>
      </c>
      <c r="AP901">
        <v>3</v>
      </c>
      <c r="AQ901">
        <v>3</v>
      </c>
      <c r="AR901">
        <v>3</v>
      </c>
      <c r="AS901">
        <v>3</v>
      </c>
      <c r="AT901">
        <v>3</v>
      </c>
      <c r="AU901">
        <v>3</v>
      </c>
      <c r="AV901">
        <v>1</v>
      </c>
      <c r="AW901">
        <v>6</v>
      </c>
      <c r="AX901">
        <v>6</v>
      </c>
      <c r="AY901">
        <v>6</v>
      </c>
      <c r="AZ901">
        <v>6</v>
      </c>
      <c r="BA901">
        <v>6</v>
      </c>
      <c r="BB901">
        <v>6</v>
      </c>
      <c r="BC901">
        <v>6</v>
      </c>
      <c r="BD901">
        <v>6</v>
      </c>
      <c r="BE901">
        <v>6</v>
      </c>
      <c r="BF901">
        <v>6</v>
      </c>
      <c r="BG901">
        <v>6</v>
      </c>
      <c r="BH901">
        <v>6</v>
      </c>
      <c r="BI901">
        <v>6</v>
      </c>
      <c r="BJ901">
        <v>6</v>
      </c>
      <c r="BK901">
        <v>2</v>
      </c>
      <c r="BL901">
        <v>3</v>
      </c>
      <c r="BM901">
        <v>2</v>
      </c>
      <c r="BN901">
        <v>2</v>
      </c>
      <c r="BO901">
        <v>5</v>
      </c>
      <c r="BX901">
        <v>2</v>
      </c>
      <c r="CF901">
        <v>15</v>
      </c>
      <c r="CH901">
        <f t="shared" si="98"/>
        <v>2</v>
      </c>
      <c r="CI901" s="1">
        <f t="shared" si="99"/>
        <v>3</v>
      </c>
      <c r="CJ901">
        <f t="shared" si="100"/>
        <v>3</v>
      </c>
      <c r="CK901">
        <f t="shared" si="101"/>
        <v>3</v>
      </c>
      <c r="CL901" s="1">
        <f t="shared" si="102"/>
        <v>6</v>
      </c>
      <c r="CM901" s="1">
        <f t="shared" si="103"/>
        <v>12</v>
      </c>
      <c r="CO901" t="str">
        <f>IF(H901&gt;Tolerances!$C$5, "High Sat", "Low Sat")</f>
        <v>High Sat</v>
      </c>
      <c r="CP901" t="str">
        <f>IF(CM901&lt;Tolerances!$D$5, "High EL", "Low EL")</f>
        <v>Low EL</v>
      </c>
      <c r="CQ901" t="str">
        <f t="shared" si="104"/>
        <v>Mercenary</v>
      </c>
      <c r="CR901" t="b">
        <f>IF(AND(CM901&lt;Tolerances!$D$9,'Respondent data Original'!H368&gt;Tolerances!$C$9),"Enthusiast",IF(AND(CM901&gt;Tolerances!$D$10,'Respondent data Original'!H368&lt;Tolerances!$C$10),"Agitator"))</f>
        <v>0</v>
      </c>
    </row>
    <row r="902" spans="1:96">
      <c r="A902">
        <v>418</v>
      </c>
      <c r="B902" t="s">
        <v>70</v>
      </c>
      <c r="C902">
        <v>4</v>
      </c>
      <c r="D902">
        <v>2</v>
      </c>
      <c r="E902">
        <v>10</v>
      </c>
      <c r="F902">
        <v>2</v>
      </c>
      <c r="G902">
        <v>4</v>
      </c>
      <c r="H902">
        <v>10</v>
      </c>
      <c r="J902">
        <v>10</v>
      </c>
      <c r="L902">
        <v>10</v>
      </c>
      <c r="N902">
        <v>10</v>
      </c>
      <c r="P902">
        <v>4</v>
      </c>
      <c r="Q902">
        <v>1</v>
      </c>
      <c r="R902">
        <v>3</v>
      </c>
      <c r="S902">
        <v>1</v>
      </c>
      <c r="T902">
        <v>2</v>
      </c>
      <c r="U902">
        <v>2</v>
      </c>
      <c r="V902">
        <v>1</v>
      </c>
      <c r="W902">
        <v>2</v>
      </c>
      <c r="X902">
        <v>1</v>
      </c>
      <c r="Y902">
        <v>2</v>
      </c>
      <c r="Z902">
        <v>2</v>
      </c>
      <c r="AA902">
        <v>2</v>
      </c>
      <c r="AB902">
        <v>2</v>
      </c>
      <c r="AC902">
        <v>2</v>
      </c>
      <c r="AD902">
        <v>3</v>
      </c>
      <c r="AE902">
        <v>3</v>
      </c>
      <c r="AF902">
        <v>9</v>
      </c>
      <c r="AG902">
        <v>1</v>
      </c>
      <c r="AH902">
        <v>2</v>
      </c>
      <c r="AI902">
        <v>1</v>
      </c>
      <c r="AJ902">
        <v>3</v>
      </c>
      <c r="AK902">
        <v>1</v>
      </c>
      <c r="AL902">
        <v>4</v>
      </c>
      <c r="AM902">
        <v>3</v>
      </c>
      <c r="AN902">
        <v>1</v>
      </c>
      <c r="AO902">
        <v>1</v>
      </c>
      <c r="AP902">
        <v>2</v>
      </c>
      <c r="AQ902">
        <v>2</v>
      </c>
      <c r="AR902">
        <v>3</v>
      </c>
      <c r="AS902">
        <v>3</v>
      </c>
      <c r="AT902">
        <v>3</v>
      </c>
      <c r="AU902">
        <v>2</v>
      </c>
      <c r="AV902">
        <v>1</v>
      </c>
      <c r="AW902">
        <v>8</v>
      </c>
      <c r="AX902">
        <v>11</v>
      </c>
      <c r="AY902">
        <v>6</v>
      </c>
      <c r="AZ902">
        <v>11</v>
      </c>
      <c r="BA902">
        <v>5</v>
      </c>
      <c r="BB902">
        <v>8</v>
      </c>
      <c r="BC902">
        <v>10</v>
      </c>
      <c r="BD902">
        <v>11</v>
      </c>
      <c r="BE902">
        <v>8</v>
      </c>
      <c r="BF902">
        <v>4</v>
      </c>
      <c r="BG902">
        <v>3</v>
      </c>
      <c r="BH902">
        <v>5</v>
      </c>
      <c r="BI902">
        <v>3</v>
      </c>
      <c r="BJ902">
        <v>5</v>
      </c>
      <c r="BK902">
        <v>6</v>
      </c>
      <c r="BL902">
        <v>2</v>
      </c>
      <c r="BM902">
        <v>1</v>
      </c>
      <c r="BO902">
        <v>9</v>
      </c>
      <c r="BX902">
        <v>2</v>
      </c>
      <c r="CF902">
        <v>13</v>
      </c>
      <c r="CH902">
        <f t="shared" si="98"/>
        <v>2</v>
      </c>
      <c r="CI902" s="1">
        <f t="shared" si="99"/>
        <v>4.333333333333333</v>
      </c>
      <c r="CJ902">
        <f t="shared" si="100"/>
        <v>2</v>
      </c>
      <c r="CK902">
        <f t="shared" si="101"/>
        <v>4</v>
      </c>
      <c r="CL902" s="1">
        <f t="shared" si="102"/>
        <v>8.3333333333333321</v>
      </c>
      <c r="CM902" s="1">
        <f t="shared" si="103"/>
        <v>16.666666666666664</v>
      </c>
      <c r="CO902" t="str">
        <f>IF(H902&gt;Tolerances!$C$5, "High Sat", "Low Sat")</f>
        <v>High Sat</v>
      </c>
      <c r="CP902" t="str">
        <f>IF(CM902&lt;Tolerances!$D$5, "High EL", "Low EL")</f>
        <v>Low EL</v>
      </c>
      <c r="CQ902" t="str">
        <f t="shared" si="104"/>
        <v>Mercenary</v>
      </c>
      <c r="CR902" t="b">
        <f>IF(AND(CM902&lt;Tolerances!$D$9,'Respondent data Original'!H378&gt;Tolerances!$C$9),"Enthusiast",IF(AND(CM902&gt;Tolerances!$D$10,'Respondent data Original'!H378&lt;Tolerances!$C$10),"Agitator"))</f>
        <v>0</v>
      </c>
    </row>
    <row r="903" spans="1:96">
      <c r="A903">
        <v>449</v>
      </c>
      <c r="B903" t="s">
        <v>70</v>
      </c>
      <c r="C903">
        <v>4</v>
      </c>
      <c r="D903">
        <v>1</v>
      </c>
      <c r="E903">
        <v>10</v>
      </c>
      <c r="F903">
        <v>2</v>
      </c>
      <c r="G903">
        <v>3</v>
      </c>
      <c r="H903">
        <v>6</v>
      </c>
      <c r="J903">
        <v>6</v>
      </c>
      <c r="L903">
        <v>6</v>
      </c>
      <c r="N903">
        <v>6</v>
      </c>
      <c r="P903">
        <v>4</v>
      </c>
      <c r="Q903">
        <v>3</v>
      </c>
      <c r="S903">
        <v>3</v>
      </c>
      <c r="T903">
        <v>3</v>
      </c>
      <c r="U903">
        <v>3</v>
      </c>
      <c r="V903">
        <v>3</v>
      </c>
      <c r="W903">
        <v>3</v>
      </c>
      <c r="X903">
        <v>2</v>
      </c>
      <c r="Y903">
        <v>3</v>
      </c>
      <c r="Z903">
        <v>3</v>
      </c>
      <c r="AA903">
        <v>3</v>
      </c>
      <c r="AB903">
        <v>3</v>
      </c>
      <c r="AC903">
        <v>3</v>
      </c>
      <c r="AD903">
        <v>3</v>
      </c>
      <c r="AE903">
        <v>5</v>
      </c>
      <c r="AF903">
        <v>6</v>
      </c>
      <c r="AG903">
        <v>4</v>
      </c>
      <c r="AI903">
        <v>4</v>
      </c>
      <c r="AJ903">
        <v>4</v>
      </c>
      <c r="AK903">
        <v>5</v>
      </c>
      <c r="AL903">
        <v>4</v>
      </c>
      <c r="AM903">
        <v>4</v>
      </c>
      <c r="AN903">
        <v>4</v>
      </c>
      <c r="AO903">
        <v>4</v>
      </c>
      <c r="AP903">
        <v>4</v>
      </c>
      <c r="AQ903">
        <v>4</v>
      </c>
      <c r="AR903">
        <v>4</v>
      </c>
      <c r="AS903">
        <v>4</v>
      </c>
      <c r="AT903">
        <v>4</v>
      </c>
      <c r="AU903">
        <v>4</v>
      </c>
      <c r="AV903">
        <v>1</v>
      </c>
      <c r="AW903">
        <v>6</v>
      </c>
      <c r="AX903">
        <v>6</v>
      </c>
      <c r="AY903">
        <v>10</v>
      </c>
      <c r="AZ903">
        <v>9</v>
      </c>
      <c r="BA903">
        <v>10</v>
      </c>
      <c r="BB903">
        <v>6</v>
      </c>
      <c r="BC903">
        <v>1</v>
      </c>
      <c r="BD903">
        <v>10</v>
      </c>
      <c r="BE903">
        <v>1</v>
      </c>
      <c r="BF903">
        <v>12</v>
      </c>
      <c r="BG903">
        <v>1</v>
      </c>
      <c r="BH903">
        <v>12</v>
      </c>
      <c r="BI903">
        <v>12</v>
      </c>
      <c r="BJ903">
        <v>12</v>
      </c>
      <c r="BK903">
        <v>2</v>
      </c>
      <c r="BL903">
        <v>5</v>
      </c>
      <c r="BM903">
        <v>5</v>
      </c>
      <c r="BN903">
        <v>5</v>
      </c>
      <c r="BO903">
        <v>7</v>
      </c>
      <c r="BP903">
        <v>6</v>
      </c>
      <c r="BQ903">
        <v>4</v>
      </c>
      <c r="BR903">
        <v>3</v>
      </c>
      <c r="BX903">
        <v>1</v>
      </c>
      <c r="BY903">
        <v>2</v>
      </c>
      <c r="BZ903">
        <v>5</v>
      </c>
      <c r="CA903">
        <v>7</v>
      </c>
      <c r="CF903">
        <v>17</v>
      </c>
      <c r="CH903">
        <f t="shared" si="98"/>
        <v>1</v>
      </c>
      <c r="CI903" s="1">
        <f t="shared" si="99"/>
        <v>3.2777777777777777</v>
      </c>
      <c r="CJ903">
        <f t="shared" si="100"/>
        <v>5</v>
      </c>
      <c r="CK903">
        <f t="shared" si="101"/>
        <v>1</v>
      </c>
      <c r="CL903" s="1">
        <f t="shared" si="102"/>
        <v>4.2777777777777777</v>
      </c>
      <c r="CM903" s="1">
        <f t="shared" si="103"/>
        <v>4.2777777777777777</v>
      </c>
      <c r="CO903" t="str">
        <f>IF(H903&gt;Tolerances!$C$5, "High Sat", "Low Sat")</f>
        <v>Low Sat</v>
      </c>
      <c r="CP903" t="str">
        <f>IF(CM903&lt;Tolerances!$D$5, "High EL", "Low EL")</f>
        <v>High EL</v>
      </c>
      <c r="CQ903" t="str">
        <f t="shared" si="104"/>
        <v>Hostage</v>
      </c>
      <c r="CR903" t="b">
        <f>IF(AND(CM903&lt;Tolerances!$D$9,'Respondent data Original'!H407&gt;Tolerances!$C$9),"Enthusiast",IF(AND(CM903&gt;Tolerances!$D$10,'Respondent data Original'!H407&lt;Tolerances!$C$10),"Agitator"))</f>
        <v>0</v>
      </c>
    </row>
    <row r="904" spans="1:96">
      <c r="A904">
        <v>460</v>
      </c>
      <c r="B904" t="s">
        <v>70</v>
      </c>
      <c r="C904">
        <v>2</v>
      </c>
      <c r="D904">
        <v>2</v>
      </c>
      <c r="E904">
        <v>10</v>
      </c>
      <c r="F904">
        <v>2</v>
      </c>
      <c r="G904">
        <v>6</v>
      </c>
      <c r="H904">
        <v>11</v>
      </c>
      <c r="J904">
        <v>11</v>
      </c>
      <c r="L904">
        <v>11</v>
      </c>
      <c r="N904">
        <v>10</v>
      </c>
      <c r="P904">
        <v>5</v>
      </c>
      <c r="Q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3</v>
      </c>
      <c r="AA904">
        <v>1</v>
      </c>
      <c r="AB904">
        <v>1</v>
      </c>
      <c r="AC904">
        <v>2</v>
      </c>
      <c r="AD904">
        <v>1</v>
      </c>
      <c r="AE904">
        <v>1</v>
      </c>
      <c r="AF904">
        <v>1</v>
      </c>
      <c r="AG904">
        <v>2</v>
      </c>
      <c r="AI904">
        <v>1</v>
      </c>
      <c r="AJ904">
        <v>1</v>
      </c>
      <c r="AK904">
        <v>1</v>
      </c>
      <c r="AL904">
        <v>1</v>
      </c>
      <c r="AM904">
        <v>5</v>
      </c>
      <c r="AN904">
        <v>1</v>
      </c>
      <c r="AO904">
        <v>1</v>
      </c>
      <c r="AQ904">
        <v>1</v>
      </c>
      <c r="AR904">
        <v>1</v>
      </c>
      <c r="AS904">
        <v>1</v>
      </c>
      <c r="AU904">
        <v>1</v>
      </c>
      <c r="AV904">
        <v>1</v>
      </c>
      <c r="AW904">
        <v>6</v>
      </c>
      <c r="AX904">
        <v>11</v>
      </c>
      <c r="AY904">
        <v>9</v>
      </c>
      <c r="AZ904">
        <v>9</v>
      </c>
      <c r="BA904">
        <v>8</v>
      </c>
      <c r="BB904">
        <v>1</v>
      </c>
      <c r="BC904">
        <v>11</v>
      </c>
      <c r="BD904">
        <v>11</v>
      </c>
      <c r="BE904">
        <v>1</v>
      </c>
      <c r="BF904">
        <v>1</v>
      </c>
      <c r="BG904">
        <v>12</v>
      </c>
      <c r="BH904">
        <v>3</v>
      </c>
      <c r="BI904">
        <v>1</v>
      </c>
      <c r="BJ904">
        <v>7</v>
      </c>
      <c r="BK904">
        <v>1</v>
      </c>
      <c r="BL904">
        <v>2</v>
      </c>
      <c r="BM904">
        <v>1</v>
      </c>
      <c r="BO904">
        <v>5</v>
      </c>
      <c r="BP904">
        <v>7</v>
      </c>
      <c r="BQ904">
        <v>2</v>
      </c>
      <c r="BR904">
        <v>1</v>
      </c>
      <c r="BX904">
        <v>1</v>
      </c>
      <c r="BY904">
        <v>5</v>
      </c>
      <c r="BZ904">
        <v>7</v>
      </c>
      <c r="CF904">
        <v>18</v>
      </c>
      <c r="CH904">
        <f t="shared" si="98"/>
        <v>1</v>
      </c>
      <c r="CI904" s="1">
        <f t="shared" si="99"/>
        <v>3.7222222222222223</v>
      </c>
      <c r="CJ904">
        <f t="shared" si="100"/>
        <v>2</v>
      </c>
      <c r="CK904">
        <f t="shared" si="101"/>
        <v>4</v>
      </c>
      <c r="CL904" s="1">
        <f t="shared" si="102"/>
        <v>7.7222222222222223</v>
      </c>
      <c r="CM904" s="1">
        <f t="shared" si="103"/>
        <v>7.7222222222222223</v>
      </c>
      <c r="CO904" t="str">
        <f>IF(H904&gt;Tolerances!$C$5, "High Sat", "Low Sat")</f>
        <v>High Sat</v>
      </c>
      <c r="CP904" t="str">
        <f>IF(CM904&lt;Tolerances!$D$5, "High EL", "Low EL")</f>
        <v>High EL</v>
      </c>
      <c r="CQ904" t="str">
        <f t="shared" si="104"/>
        <v>Loyalist</v>
      </c>
      <c r="CR904" t="b">
        <f>IF(AND(CM904&lt;Tolerances!$D$9,'Respondent data Original'!H417&gt;Tolerances!$C$9),"Enthusiast",IF(AND(CM904&gt;Tolerances!$D$10,'Respondent data Original'!H417&lt;Tolerances!$C$10),"Agitator"))</f>
        <v>0</v>
      </c>
    </row>
    <row r="905" spans="1:96">
      <c r="A905">
        <v>466</v>
      </c>
      <c r="B905" t="s">
        <v>70</v>
      </c>
      <c r="C905">
        <v>4</v>
      </c>
      <c r="D905">
        <v>2</v>
      </c>
      <c r="E905">
        <v>10</v>
      </c>
      <c r="F905">
        <v>2</v>
      </c>
      <c r="G905">
        <v>5</v>
      </c>
      <c r="H905">
        <v>9</v>
      </c>
      <c r="J905">
        <v>8</v>
      </c>
      <c r="L905">
        <v>7</v>
      </c>
      <c r="N905">
        <v>7</v>
      </c>
      <c r="P905">
        <v>3</v>
      </c>
      <c r="Q905">
        <v>1</v>
      </c>
      <c r="R905">
        <v>1</v>
      </c>
      <c r="S905">
        <v>1</v>
      </c>
      <c r="T905">
        <v>1</v>
      </c>
      <c r="U905">
        <v>2</v>
      </c>
      <c r="V905">
        <v>3</v>
      </c>
      <c r="W905">
        <v>1</v>
      </c>
      <c r="X905">
        <v>1</v>
      </c>
      <c r="Y905">
        <v>2</v>
      </c>
      <c r="Z905">
        <v>3</v>
      </c>
      <c r="AA905">
        <v>1</v>
      </c>
      <c r="AB905">
        <v>1</v>
      </c>
      <c r="AC905">
        <v>3</v>
      </c>
      <c r="AD905">
        <v>5</v>
      </c>
      <c r="AE905">
        <v>2</v>
      </c>
      <c r="AF905">
        <v>6</v>
      </c>
      <c r="AG905">
        <v>2</v>
      </c>
      <c r="AH905">
        <v>1</v>
      </c>
      <c r="AI905">
        <v>1</v>
      </c>
      <c r="AJ905">
        <v>1</v>
      </c>
      <c r="AK905">
        <v>2</v>
      </c>
      <c r="AL905">
        <v>3</v>
      </c>
      <c r="AM905">
        <v>2</v>
      </c>
      <c r="AN905">
        <v>1</v>
      </c>
      <c r="AO905">
        <v>1</v>
      </c>
      <c r="AP905">
        <v>1</v>
      </c>
      <c r="AQ905">
        <v>3</v>
      </c>
      <c r="AR905">
        <v>1</v>
      </c>
      <c r="AS905">
        <v>2</v>
      </c>
      <c r="AT905">
        <v>2</v>
      </c>
      <c r="AU905">
        <v>2</v>
      </c>
      <c r="AV905">
        <v>2</v>
      </c>
      <c r="AW905">
        <v>9</v>
      </c>
      <c r="AX905">
        <v>9</v>
      </c>
      <c r="AY905">
        <v>9</v>
      </c>
      <c r="AZ905">
        <v>11</v>
      </c>
      <c r="BA905">
        <v>8</v>
      </c>
      <c r="BB905">
        <v>9</v>
      </c>
      <c r="BC905">
        <v>6</v>
      </c>
      <c r="BD905">
        <v>11</v>
      </c>
      <c r="BE905">
        <v>1</v>
      </c>
      <c r="BF905">
        <v>12</v>
      </c>
      <c r="BG905">
        <v>12</v>
      </c>
      <c r="BH905">
        <v>12</v>
      </c>
      <c r="BI905">
        <v>12</v>
      </c>
      <c r="BJ905">
        <v>12</v>
      </c>
      <c r="BK905">
        <v>1</v>
      </c>
      <c r="BL905">
        <v>3</v>
      </c>
      <c r="BM905">
        <v>2</v>
      </c>
      <c r="BN905">
        <v>2</v>
      </c>
      <c r="BO905">
        <v>3</v>
      </c>
      <c r="BP905">
        <v>4</v>
      </c>
      <c r="BQ905">
        <v>7</v>
      </c>
      <c r="BR905">
        <v>2</v>
      </c>
      <c r="BS905">
        <v>5</v>
      </c>
      <c r="BX905">
        <v>2</v>
      </c>
      <c r="CF905">
        <v>18</v>
      </c>
      <c r="CH905">
        <f t="shared" si="98"/>
        <v>2</v>
      </c>
      <c r="CI905" s="1">
        <f t="shared" si="99"/>
        <v>4.0555555555555554</v>
      </c>
      <c r="CJ905">
        <f t="shared" si="100"/>
        <v>3</v>
      </c>
      <c r="CK905">
        <f t="shared" si="101"/>
        <v>3</v>
      </c>
      <c r="CL905" s="1">
        <f t="shared" si="102"/>
        <v>7.0555555555555554</v>
      </c>
      <c r="CM905" s="1">
        <f t="shared" si="103"/>
        <v>14.111111111111111</v>
      </c>
      <c r="CO905" t="str">
        <f>IF(H905&gt;Tolerances!$C$5, "High Sat", "Low Sat")</f>
        <v>High Sat</v>
      </c>
      <c r="CP905" t="str">
        <f>IF(CM905&lt;Tolerances!$D$5, "High EL", "Low EL")</f>
        <v>Low EL</v>
      </c>
      <c r="CQ905" t="str">
        <f t="shared" si="104"/>
        <v>Mercenary</v>
      </c>
      <c r="CR905" t="b">
        <f>IF(AND(CM905&lt;Tolerances!$D$9,'Respondent data Original'!H420&gt;Tolerances!$C$9),"Enthusiast",IF(AND(CM905&gt;Tolerances!$D$10,'Respondent data Original'!H420&lt;Tolerances!$C$10),"Agitator"))</f>
        <v>0</v>
      </c>
    </row>
    <row r="906" spans="1:96">
      <c r="A906">
        <v>469</v>
      </c>
      <c r="B906" t="s">
        <v>70</v>
      </c>
      <c r="C906">
        <v>5</v>
      </c>
      <c r="D906">
        <v>1</v>
      </c>
      <c r="E906">
        <v>10</v>
      </c>
      <c r="F906">
        <v>1</v>
      </c>
      <c r="G906">
        <v>1</v>
      </c>
      <c r="H906">
        <v>8</v>
      </c>
      <c r="J906">
        <v>8</v>
      </c>
      <c r="L906">
        <v>8</v>
      </c>
      <c r="N906">
        <v>8</v>
      </c>
      <c r="P906">
        <v>4</v>
      </c>
      <c r="Q906">
        <v>3</v>
      </c>
      <c r="R906">
        <v>4</v>
      </c>
      <c r="S906">
        <v>2</v>
      </c>
      <c r="T906">
        <v>3</v>
      </c>
      <c r="U906">
        <v>3</v>
      </c>
      <c r="V906">
        <v>3</v>
      </c>
      <c r="W906">
        <v>3</v>
      </c>
      <c r="X906">
        <v>2</v>
      </c>
      <c r="Y906">
        <v>3</v>
      </c>
      <c r="Z906">
        <v>3</v>
      </c>
      <c r="AA906">
        <v>3</v>
      </c>
      <c r="AB906">
        <v>3</v>
      </c>
      <c r="AC906">
        <v>3</v>
      </c>
      <c r="AD906">
        <v>3</v>
      </c>
      <c r="AE906">
        <v>3</v>
      </c>
      <c r="AF906">
        <v>3</v>
      </c>
      <c r="AG906">
        <v>4</v>
      </c>
      <c r="AH906">
        <v>4</v>
      </c>
      <c r="AI906">
        <v>4</v>
      </c>
      <c r="AJ906">
        <v>4</v>
      </c>
      <c r="AK906">
        <v>4</v>
      </c>
      <c r="AL906">
        <v>4</v>
      </c>
      <c r="AM906">
        <v>4</v>
      </c>
      <c r="AN906">
        <v>4</v>
      </c>
      <c r="AO906">
        <v>4</v>
      </c>
      <c r="AP906">
        <v>4</v>
      </c>
      <c r="AQ906">
        <v>4</v>
      </c>
      <c r="AR906">
        <v>4</v>
      </c>
      <c r="AS906">
        <v>4</v>
      </c>
      <c r="AT906">
        <v>4</v>
      </c>
      <c r="AU906">
        <v>4</v>
      </c>
      <c r="AV906">
        <v>2</v>
      </c>
      <c r="AW906">
        <v>6</v>
      </c>
      <c r="AX906">
        <v>7</v>
      </c>
      <c r="AY906">
        <v>6</v>
      </c>
      <c r="AZ906">
        <v>6</v>
      </c>
      <c r="BA906">
        <v>6</v>
      </c>
      <c r="BB906">
        <v>6</v>
      </c>
      <c r="BC906">
        <v>4</v>
      </c>
      <c r="BD906">
        <v>6</v>
      </c>
      <c r="BE906">
        <v>5</v>
      </c>
      <c r="BF906">
        <v>12</v>
      </c>
      <c r="BG906">
        <v>12</v>
      </c>
      <c r="BH906">
        <v>12</v>
      </c>
      <c r="BI906">
        <v>12</v>
      </c>
      <c r="BJ906">
        <v>12</v>
      </c>
      <c r="BK906">
        <v>1</v>
      </c>
      <c r="BL906">
        <v>4</v>
      </c>
      <c r="BM906">
        <v>4</v>
      </c>
      <c r="BN906">
        <v>3</v>
      </c>
      <c r="BO906">
        <v>4</v>
      </c>
      <c r="BP906">
        <v>3</v>
      </c>
      <c r="BX906">
        <v>1</v>
      </c>
      <c r="BY906">
        <v>6</v>
      </c>
      <c r="CF906">
        <v>17</v>
      </c>
      <c r="CH906">
        <f t="shared" si="98"/>
        <v>1</v>
      </c>
      <c r="CI906" s="1">
        <f t="shared" si="99"/>
        <v>2.8888888888888888</v>
      </c>
      <c r="CJ906">
        <f t="shared" si="100"/>
        <v>4</v>
      </c>
      <c r="CK906">
        <f t="shared" si="101"/>
        <v>2</v>
      </c>
      <c r="CL906" s="1">
        <f t="shared" si="102"/>
        <v>4.8888888888888893</v>
      </c>
      <c r="CM906" s="1">
        <f t="shared" si="103"/>
        <v>4.8888888888888893</v>
      </c>
      <c r="CO906" t="str">
        <f>IF(H906&gt;Tolerances!$C$5, "High Sat", "Low Sat")</f>
        <v>High Sat</v>
      </c>
      <c r="CP906" t="str">
        <f>IF(CM906&lt;Tolerances!$D$5, "High EL", "Low EL")</f>
        <v>High EL</v>
      </c>
      <c r="CQ906" t="str">
        <f t="shared" si="104"/>
        <v>Loyalist</v>
      </c>
      <c r="CR906" t="b">
        <f>IF(AND(CM906&lt;Tolerances!$D$9,'Respondent data Original'!H423&gt;Tolerances!$C$9),"Enthusiast",IF(AND(CM906&gt;Tolerances!$D$10,'Respondent data Original'!H423&lt;Tolerances!$C$10),"Agitator"))</f>
        <v>0</v>
      </c>
    </row>
    <row r="907" spans="1:96">
      <c r="A907">
        <v>472</v>
      </c>
      <c r="B907" t="s">
        <v>70</v>
      </c>
      <c r="C907">
        <v>4</v>
      </c>
      <c r="D907">
        <v>2</v>
      </c>
      <c r="E907">
        <v>10</v>
      </c>
      <c r="F907">
        <v>1</v>
      </c>
      <c r="G907">
        <v>1</v>
      </c>
      <c r="H907">
        <v>8</v>
      </c>
      <c r="J907">
        <v>8</v>
      </c>
      <c r="L907">
        <v>8</v>
      </c>
      <c r="N907">
        <v>4</v>
      </c>
      <c r="P907">
        <v>6</v>
      </c>
      <c r="Q907">
        <v>2</v>
      </c>
      <c r="S907">
        <v>1</v>
      </c>
      <c r="T907">
        <v>3</v>
      </c>
      <c r="U907">
        <v>2</v>
      </c>
      <c r="V907">
        <v>2</v>
      </c>
      <c r="W907">
        <v>3</v>
      </c>
      <c r="X907">
        <v>1</v>
      </c>
      <c r="Y907">
        <v>1</v>
      </c>
      <c r="Z907">
        <v>3</v>
      </c>
      <c r="AA907">
        <v>2</v>
      </c>
      <c r="AB907">
        <v>3</v>
      </c>
      <c r="AC907">
        <v>3</v>
      </c>
      <c r="AD907">
        <v>3</v>
      </c>
      <c r="AE907">
        <v>3</v>
      </c>
      <c r="AF907">
        <v>8</v>
      </c>
      <c r="AG907">
        <v>4</v>
      </c>
      <c r="AI907">
        <v>2</v>
      </c>
      <c r="AJ907">
        <v>3</v>
      </c>
      <c r="AK907">
        <v>3</v>
      </c>
      <c r="AL907">
        <v>4</v>
      </c>
      <c r="AM907">
        <v>5</v>
      </c>
      <c r="AN907">
        <v>3</v>
      </c>
      <c r="AO907">
        <v>3</v>
      </c>
      <c r="AP907">
        <v>3</v>
      </c>
      <c r="AQ907">
        <v>4</v>
      </c>
      <c r="AR907">
        <v>4</v>
      </c>
      <c r="AS907">
        <v>5</v>
      </c>
      <c r="AT907">
        <v>3</v>
      </c>
      <c r="AU907">
        <v>4</v>
      </c>
      <c r="AV907">
        <v>1</v>
      </c>
      <c r="AW907">
        <v>8</v>
      </c>
      <c r="AX907">
        <v>9</v>
      </c>
      <c r="AY907">
        <v>8</v>
      </c>
      <c r="AZ907">
        <v>7</v>
      </c>
      <c r="BA907">
        <v>8</v>
      </c>
      <c r="BB907">
        <v>8</v>
      </c>
      <c r="BC907">
        <v>6</v>
      </c>
      <c r="BD907">
        <v>10</v>
      </c>
      <c r="BE907">
        <v>2</v>
      </c>
      <c r="BF907">
        <v>7</v>
      </c>
      <c r="BG907">
        <v>12</v>
      </c>
      <c r="BH907">
        <v>6</v>
      </c>
      <c r="BI907">
        <v>12</v>
      </c>
      <c r="BJ907">
        <v>8</v>
      </c>
      <c r="BK907">
        <v>2</v>
      </c>
      <c r="BL907">
        <v>5</v>
      </c>
      <c r="BM907">
        <v>4</v>
      </c>
      <c r="BN907">
        <v>3</v>
      </c>
      <c r="BO907">
        <v>4</v>
      </c>
      <c r="BP907">
        <v>5</v>
      </c>
      <c r="BQ907">
        <v>3</v>
      </c>
      <c r="BR907">
        <v>7</v>
      </c>
      <c r="BS907">
        <v>6</v>
      </c>
      <c r="BX907">
        <v>2</v>
      </c>
      <c r="CF907">
        <v>17</v>
      </c>
      <c r="CH907">
        <f t="shared" si="98"/>
        <v>2</v>
      </c>
      <c r="CI907" s="1">
        <f t="shared" si="99"/>
        <v>3.6666666666666665</v>
      </c>
      <c r="CJ907">
        <f t="shared" si="100"/>
        <v>5</v>
      </c>
      <c r="CK907">
        <f t="shared" si="101"/>
        <v>1</v>
      </c>
      <c r="CL907" s="1">
        <f t="shared" si="102"/>
        <v>4.6666666666666661</v>
      </c>
      <c r="CM907" s="1">
        <f t="shared" si="103"/>
        <v>9.3333333333333321</v>
      </c>
      <c r="CO907" t="str">
        <f>IF(H907&gt;Tolerances!$C$5, "High Sat", "Low Sat")</f>
        <v>High Sat</v>
      </c>
      <c r="CP907" t="str">
        <f>IF(CM907&lt;Tolerances!$D$5, "High EL", "Low EL")</f>
        <v>High EL</v>
      </c>
      <c r="CQ907" t="str">
        <f t="shared" si="104"/>
        <v>Loyalist</v>
      </c>
      <c r="CR907" t="b">
        <f>IF(AND(CM907&lt;Tolerances!$D$9,'Respondent data Original'!H426&gt;Tolerances!$C$9),"Enthusiast",IF(AND(CM907&gt;Tolerances!$D$10,'Respondent data Original'!H426&lt;Tolerances!$C$10),"Agitator"))</f>
        <v>0</v>
      </c>
    </row>
    <row r="908" spans="1:96">
      <c r="A908">
        <v>473</v>
      </c>
      <c r="B908" t="s">
        <v>70</v>
      </c>
      <c r="C908">
        <v>2</v>
      </c>
      <c r="D908">
        <v>2</v>
      </c>
      <c r="E908">
        <v>10</v>
      </c>
      <c r="F908">
        <v>2</v>
      </c>
      <c r="G908">
        <v>4</v>
      </c>
      <c r="H908">
        <v>9</v>
      </c>
      <c r="J908">
        <v>11</v>
      </c>
      <c r="L908">
        <v>10</v>
      </c>
      <c r="N908">
        <v>11</v>
      </c>
      <c r="P908">
        <v>1</v>
      </c>
      <c r="Q908">
        <v>1</v>
      </c>
      <c r="R908">
        <v>2</v>
      </c>
      <c r="S908">
        <v>1</v>
      </c>
      <c r="T908">
        <v>2</v>
      </c>
      <c r="U908">
        <v>2</v>
      </c>
      <c r="V908">
        <v>2</v>
      </c>
      <c r="W908">
        <v>2</v>
      </c>
      <c r="X908">
        <v>1</v>
      </c>
      <c r="Y908">
        <v>2</v>
      </c>
      <c r="Z908">
        <v>3</v>
      </c>
      <c r="AA908">
        <v>2</v>
      </c>
      <c r="AB908">
        <v>2</v>
      </c>
      <c r="AC908">
        <v>3</v>
      </c>
      <c r="AD908">
        <v>2</v>
      </c>
      <c r="AE908">
        <v>2</v>
      </c>
      <c r="AF908">
        <v>9</v>
      </c>
      <c r="AG908">
        <v>1</v>
      </c>
      <c r="AH908">
        <v>1</v>
      </c>
      <c r="AI908">
        <v>2</v>
      </c>
      <c r="AJ908">
        <v>1</v>
      </c>
      <c r="AK908">
        <v>2</v>
      </c>
      <c r="AL908">
        <v>2</v>
      </c>
      <c r="AM908">
        <v>2</v>
      </c>
      <c r="AN908">
        <v>2</v>
      </c>
      <c r="AO908">
        <v>2</v>
      </c>
      <c r="AP908">
        <v>3</v>
      </c>
      <c r="AQ908">
        <v>1</v>
      </c>
      <c r="AR908">
        <v>2</v>
      </c>
      <c r="AS908">
        <v>2</v>
      </c>
      <c r="AT908">
        <v>2</v>
      </c>
      <c r="AU908">
        <v>2</v>
      </c>
      <c r="AV908">
        <v>1</v>
      </c>
      <c r="AW908">
        <v>6</v>
      </c>
      <c r="AX908">
        <v>10</v>
      </c>
      <c r="AY908">
        <v>8</v>
      </c>
      <c r="AZ908">
        <v>8</v>
      </c>
      <c r="BA908">
        <v>8</v>
      </c>
      <c r="BB908">
        <v>5</v>
      </c>
      <c r="BC908">
        <v>5</v>
      </c>
      <c r="BD908">
        <v>10</v>
      </c>
      <c r="BE908">
        <v>3</v>
      </c>
      <c r="BF908">
        <v>12</v>
      </c>
      <c r="BG908">
        <v>12</v>
      </c>
      <c r="BH908">
        <v>12</v>
      </c>
      <c r="BI908">
        <v>12</v>
      </c>
      <c r="BJ908">
        <v>12</v>
      </c>
      <c r="BK908">
        <v>1</v>
      </c>
      <c r="BN908">
        <v>5</v>
      </c>
      <c r="BO908">
        <v>10</v>
      </c>
      <c r="BX908">
        <v>1</v>
      </c>
      <c r="BY908">
        <v>4</v>
      </c>
      <c r="BZ908">
        <v>5</v>
      </c>
      <c r="CA908">
        <v>6</v>
      </c>
      <c r="CB908">
        <v>7</v>
      </c>
      <c r="CF908">
        <v>16</v>
      </c>
      <c r="CH908">
        <f t="shared" si="98"/>
        <v>1</v>
      </c>
      <c r="CI908" s="1">
        <f t="shared" si="99"/>
        <v>3.5</v>
      </c>
      <c r="CJ908">
        <f t="shared" si="100"/>
        <v>0</v>
      </c>
      <c r="CK908">
        <f t="shared" si="101"/>
        <v>5</v>
      </c>
      <c r="CL908" s="1">
        <f t="shared" si="102"/>
        <v>8.5</v>
      </c>
      <c r="CM908" s="1">
        <f t="shared" si="103"/>
        <v>8.5</v>
      </c>
      <c r="CO908" t="str">
        <f>IF(H908&gt;Tolerances!$C$5, "High Sat", "Low Sat")</f>
        <v>High Sat</v>
      </c>
      <c r="CP908" t="str">
        <f>IF(CM908&lt;Tolerances!$D$5, "High EL", "Low EL")</f>
        <v>High EL</v>
      </c>
      <c r="CQ908" t="str">
        <f t="shared" si="104"/>
        <v>Loyalist</v>
      </c>
      <c r="CR908" t="b">
        <f>IF(AND(CM908&lt;Tolerances!$D$9,'Respondent data Original'!H427&gt;Tolerances!$C$9),"Enthusiast",IF(AND(CM908&gt;Tolerances!$D$10,'Respondent data Original'!H427&lt;Tolerances!$C$10),"Agitator"))</f>
        <v>0</v>
      </c>
    </row>
    <row r="909" spans="1:96">
      <c r="A909">
        <v>483</v>
      </c>
      <c r="B909" t="s">
        <v>70</v>
      </c>
      <c r="C909">
        <v>2</v>
      </c>
      <c r="D909">
        <v>2</v>
      </c>
      <c r="E909">
        <v>10</v>
      </c>
      <c r="F909">
        <v>1</v>
      </c>
      <c r="G909">
        <v>1</v>
      </c>
      <c r="H909">
        <v>6</v>
      </c>
      <c r="J909">
        <v>6</v>
      </c>
      <c r="L909">
        <v>6</v>
      </c>
      <c r="N909">
        <v>6</v>
      </c>
      <c r="P909">
        <v>2</v>
      </c>
      <c r="Q909">
        <v>3</v>
      </c>
      <c r="R909">
        <v>3</v>
      </c>
      <c r="S909">
        <v>3</v>
      </c>
      <c r="T909">
        <v>3</v>
      </c>
      <c r="U909">
        <v>3</v>
      </c>
      <c r="V909">
        <v>3</v>
      </c>
      <c r="W909">
        <v>3</v>
      </c>
      <c r="X909">
        <v>3</v>
      </c>
      <c r="Y909">
        <v>3</v>
      </c>
      <c r="Z909">
        <v>3</v>
      </c>
      <c r="AA909">
        <v>3</v>
      </c>
      <c r="AB909">
        <v>3</v>
      </c>
      <c r="AC909">
        <v>3</v>
      </c>
      <c r="AD909">
        <v>3</v>
      </c>
      <c r="AE909">
        <v>3</v>
      </c>
      <c r="AF909">
        <v>6</v>
      </c>
      <c r="AG909">
        <v>3</v>
      </c>
      <c r="AH909">
        <v>3</v>
      </c>
      <c r="AI909">
        <v>3</v>
      </c>
      <c r="AJ909">
        <v>3</v>
      </c>
      <c r="AK909">
        <v>3</v>
      </c>
      <c r="AL909">
        <v>3</v>
      </c>
      <c r="AM909">
        <v>3</v>
      </c>
      <c r="AN909">
        <v>3</v>
      </c>
      <c r="AO909">
        <v>3</v>
      </c>
      <c r="AP909">
        <v>3</v>
      </c>
      <c r="AQ909">
        <v>3</v>
      </c>
      <c r="AR909">
        <v>3</v>
      </c>
      <c r="AS909">
        <v>3</v>
      </c>
      <c r="AT909">
        <v>3</v>
      </c>
      <c r="AU909">
        <v>3</v>
      </c>
      <c r="AV909">
        <v>1</v>
      </c>
      <c r="AW909">
        <v>6</v>
      </c>
      <c r="AX909">
        <v>6</v>
      </c>
      <c r="AY909">
        <v>6</v>
      </c>
      <c r="AZ909">
        <v>6</v>
      </c>
      <c r="BA909">
        <v>6</v>
      </c>
      <c r="BB909">
        <v>6</v>
      </c>
      <c r="BC909">
        <v>6</v>
      </c>
      <c r="BD909">
        <v>6</v>
      </c>
      <c r="BE909">
        <v>6</v>
      </c>
      <c r="BF909">
        <v>6</v>
      </c>
      <c r="BG909">
        <v>6</v>
      </c>
      <c r="BH909">
        <v>6</v>
      </c>
      <c r="BI909">
        <v>6</v>
      </c>
      <c r="BJ909">
        <v>6</v>
      </c>
      <c r="BK909">
        <v>1</v>
      </c>
      <c r="BL909">
        <v>3</v>
      </c>
      <c r="BM909">
        <v>3</v>
      </c>
      <c r="BN909">
        <v>3</v>
      </c>
      <c r="BO909">
        <v>10</v>
      </c>
      <c r="BX909">
        <v>1</v>
      </c>
      <c r="BY909">
        <v>1</v>
      </c>
      <c r="BZ909">
        <v>3</v>
      </c>
      <c r="CA909">
        <v>4</v>
      </c>
      <c r="CF909">
        <v>12</v>
      </c>
      <c r="CH909">
        <f t="shared" si="98"/>
        <v>1</v>
      </c>
      <c r="CI909" s="1">
        <f t="shared" si="99"/>
        <v>3</v>
      </c>
      <c r="CJ909">
        <f t="shared" si="100"/>
        <v>3</v>
      </c>
      <c r="CK909">
        <f t="shared" si="101"/>
        <v>3</v>
      </c>
      <c r="CL909" s="1">
        <f t="shared" si="102"/>
        <v>6</v>
      </c>
      <c r="CM909" s="1">
        <f t="shared" si="103"/>
        <v>6</v>
      </c>
      <c r="CO909" t="str">
        <f>IF(H909&gt;Tolerances!$C$5, "High Sat", "Low Sat")</f>
        <v>Low Sat</v>
      </c>
      <c r="CP909" t="str">
        <f>IF(CM909&lt;Tolerances!$D$5, "High EL", "Low EL")</f>
        <v>High EL</v>
      </c>
      <c r="CQ909" t="str">
        <f t="shared" si="104"/>
        <v>Hostage</v>
      </c>
      <c r="CR909" t="b">
        <f>IF(AND(CM909&lt;Tolerances!$D$9,'Respondent data Original'!H436&gt;Tolerances!$C$9),"Enthusiast",IF(AND(CM909&gt;Tolerances!$D$10,'Respondent data Original'!H436&lt;Tolerances!$C$10),"Agitator"))</f>
        <v>0</v>
      </c>
    </row>
    <row r="910" spans="1:96">
      <c r="A910">
        <v>488</v>
      </c>
      <c r="B910" t="s">
        <v>70</v>
      </c>
      <c r="C910">
        <v>5</v>
      </c>
      <c r="D910">
        <v>1</v>
      </c>
      <c r="E910">
        <v>10</v>
      </c>
      <c r="F910">
        <v>2</v>
      </c>
      <c r="G910">
        <v>1</v>
      </c>
      <c r="H910">
        <v>6</v>
      </c>
      <c r="J910">
        <v>5</v>
      </c>
      <c r="L910">
        <v>5</v>
      </c>
      <c r="N910">
        <v>6</v>
      </c>
      <c r="P910">
        <v>6</v>
      </c>
      <c r="Q910">
        <v>2</v>
      </c>
      <c r="R910">
        <v>2</v>
      </c>
      <c r="S910">
        <v>1</v>
      </c>
      <c r="T910">
        <v>3</v>
      </c>
      <c r="U910">
        <v>3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2</v>
      </c>
      <c r="AB910">
        <v>2</v>
      </c>
      <c r="AC910">
        <v>2</v>
      </c>
      <c r="AD910">
        <v>2</v>
      </c>
      <c r="AE910">
        <v>1</v>
      </c>
      <c r="AF910">
        <v>3</v>
      </c>
      <c r="AG910">
        <v>5</v>
      </c>
      <c r="AH910">
        <v>3</v>
      </c>
      <c r="AI910">
        <v>5</v>
      </c>
      <c r="AJ910">
        <v>3</v>
      </c>
      <c r="AK910">
        <v>4</v>
      </c>
      <c r="AL910">
        <v>4</v>
      </c>
      <c r="AM910">
        <v>5</v>
      </c>
      <c r="AN910">
        <v>3</v>
      </c>
      <c r="AO910">
        <v>4</v>
      </c>
      <c r="AP910">
        <v>3</v>
      </c>
      <c r="AQ910">
        <v>4</v>
      </c>
      <c r="AR910">
        <v>4</v>
      </c>
      <c r="AS910">
        <v>4</v>
      </c>
      <c r="AT910">
        <v>4</v>
      </c>
      <c r="AU910">
        <v>4</v>
      </c>
      <c r="AV910">
        <v>1</v>
      </c>
      <c r="AW910">
        <v>8</v>
      </c>
      <c r="AX910">
        <v>6</v>
      </c>
      <c r="AY910">
        <v>7</v>
      </c>
      <c r="AZ910">
        <v>11</v>
      </c>
      <c r="BA910">
        <v>4</v>
      </c>
      <c r="BB910">
        <v>7</v>
      </c>
      <c r="BC910">
        <v>6</v>
      </c>
      <c r="BD910">
        <v>8</v>
      </c>
      <c r="BE910">
        <v>4</v>
      </c>
      <c r="BF910">
        <v>4</v>
      </c>
      <c r="BG910">
        <v>5</v>
      </c>
      <c r="BH910">
        <v>8</v>
      </c>
      <c r="BI910">
        <v>7</v>
      </c>
      <c r="BJ910">
        <v>7</v>
      </c>
      <c r="BK910">
        <v>4</v>
      </c>
      <c r="BL910">
        <v>2</v>
      </c>
      <c r="BM910">
        <v>2</v>
      </c>
      <c r="BN910">
        <v>1</v>
      </c>
      <c r="BO910">
        <v>6</v>
      </c>
      <c r="BP910">
        <v>4</v>
      </c>
      <c r="BX910">
        <v>2</v>
      </c>
      <c r="CF910">
        <v>21</v>
      </c>
      <c r="CH910">
        <f t="shared" si="98"/>
        <v>2</v>
      </c>
      <c r="CI910" s="1">
        <f t="shared" si="99"/>
        <v>3.3888888888888888</v>
      </c>
      <c r="CJ910">
        <f t="shared" si="100"/>
        <v>2</v>
      </c>
      <c r="CK910">
        <f t="shared" si="101"/>
        <v>4</v>
      </c>
      <c r="CL910" s="1">
        <f t="shared" si="102"/>
        <v>7.3888888888888893</v>
      </c>
      <c r="CM910" s="1">
        <f t="shared" si="103"/>
        <v>14.777777777777779</v>
      </c>
      <c r="CO910" t="str">
        <f>IF(H910&gt;Tolerances!$C$5, "High Sat", "Low Sat")</f>
        <v>Low Sat</v>
      </c>
      <c r="CP910" t="str">
        <f>IF(CM910&lt;Tolerances!$D$5, "High EL", "Low EL")</f>
        <v>Low EL</v>
      </c>
      <c r="CQ910" t="str">
        <f t="shared" si="104"/>
        <v>Defector</v>
      </c>
      <c r="CR910" t="b">
        <f>IF(AND(CM910&lt;Tolerances!$D$9,'Respondent data Original'!H441&gt;Tolerances!$C$9),"Enthusiast",IF(AND(CM910&gt;Tolerances!$D$10,'Respondent data Original'!H441&lt;Tolerances!$C$10),"Agitator"))</f>
        <v>0</v>
      </c>
    </row>
    <row r="911" spans="1:96">
      <c r="A911">
        <v>502</v>
      </c>
      <c r="B911" t="s">
        <v>70</v>
      </c>
      <c r="C911">
        <v>4</v>
      </c>
      <c r="D911">
        <v>2</v>
      </c>
      <c r="E911">
        <v>10</v>
      </c>
      <c r="F911">
        <v>1</v>
      </c>
      <c r="G911">
        <v>1</v>
      </c>
      <c r="H911">
        <v>6</v>
      </c>
      <c r="J911">
        <v>6</v>
      </c>
      <c r="L911">
        <v>6</v>
      </c>
      <c r="N911">
        <v>1</v>
      </c>
      <c r="P911">
        <v>6</v>
      </c>
      <c r="Q911">
        <v>1</v>
      </c>
      <c r="R911">
        <v>4</v>
      </c>
      <c r="S911">
        <v>3</v>
      </c>
      <c r="V911">
        <v>1</v>
      </c>
      <c r="X911">
        <v>1</v>
      </c>
      <c r="Y911">
        <v>2</v>
      </c>
      <c r="Z911">
        <v>4</v>
      </c>
      <c r="AA911">
        <v>1</v>
      </c>
      <c r="AB911">
        <v>3</v>
      </c>
      <c r="AC911">
        <v>4</v>
      </c>
      <c r="AD911">
        <v>3</v>
      </c>
      <c r="AE911">
        <v>5</v>
      </c>
      <c r="AF911">
        <v>1</v>
      </c>
      <c r="AG911">
        <v>4</v>
      </c>
      <c r="AI911">
        <v>2</v>
      </c>
      <c r="AN911">
        <v>1</v>
      </c>
      <c r="AO911">
        <v>1</v>
      </c>
      <c r="AP911">
        <v>3</v>
      </c>
      <c r="AQ911">
        <v>3</v>
      </c>
      <c r="AR911">
        <v>4</v>
      </c>
      <c r="AS911">
        <v>5</v>
      </c>
      <c r="AV911">
        <v>1</v>
      </c>
      <c r="AW911">
        <v>6</v>
      </c>
      <c r="AX911">
        <v>8</v>
      </c>
      <c r="AY911">
        <v>10</v>
      </c>
      <c r="AZ911">
        <v>9</v>
      </c>
      <c r="BA911">
        <v>11</v>
      </c>
      <c r="BB911">
        <v>6</v>
      </c>
      <c r="BC911">
        <v>1</v>
      </c>
      <c r="BD911">
        <v>11</v>
      </c>
      <c r="BE911">
        <v>1</v>
      </c>
      <c r="BF911">
        <v>12</v>
      </c>
      <c r="BG911">
        <v>12</v>
      </c>
      <c r="BH911">
        <v>12</v>
      </c>
      <c r="BI911">
        <v>12</v>
      </c>
      <c r="BJ911">
        <v>12</v>
      </c>
      <c r="BK911">
        <v>1</v>
      </c>
      <c r="BL911">
        <v>3</v>
      </c>
      <c r="BM911">
        <v>3</v>
      </c>
      <c r="BN911">
        <v>3</v>
      </c>
      <c r="BO911">
        <v>10</v>
      </c>
      <c r="BX911">
        <v>1</v>
      </c>
      <c r="BY911">
        <v>4</v>
      </c>
      <c r="CF911">
        <v>11</v>
      </c>
      <c r="CH911">
        <f t="shared" si="98"/>
        <v>1</v>
      </c>
      <c r="CI911" s="1">
        <f t="shared" si="99"/>
        <v>3.5</v>
      </c>
      <c r="CJ911">
        <f t="shared" si="100"/>
        <v>3</v>
      </c>
      <c r="CK911">
        <f t="shared" si="101"/>
        <v>3</v>
      </c>
      <c r="CL911" s="1">
        <f t="shared" si="102"/>
        <v>6.5</v>
      </c>
      <c r="CM911" s="1">
        <f t="shared" si="103"/>
        <v>6.5</v>
      </c>
      <c r="CO911" t="str">
        <f>IF(H911&gt;Tolerances!$C$5, "High Sat", "Low Sat")</f>
        <v>Low Sat</v>
      </c>
      <c r="CP911" t="str">
        <f>IF(CM911&lt;Tolerances!$D$5, "High EL", "Low EL")</f>
        <v>High EL</v>
      </c>
      <c r="CQ911" t="str">
        <f t="shared" si="104"/>
        <v>Hostage</v>
      </c>
      <c r="CR911" t="b">
        <f>IF(AND(CM911&lt;Tolerances!$D$9,'Respondent data Original'!H454&gt;Tolerances!$C$9),"Enthusiast",IF(AND(CM911&gt;Tolerances!$D$10,'Respondent data Original'!H454&lt;Tolerances!$C$10),"Agitator"))</f>
        <v>0</v>
      </c>
    </row>
    <row r="912" spans="1:96">
      <c r="A912">
        <v>503</v>
      </c>
      <c r="B912" t="s">
        <v>70</v>
      </c>
      <c r="C912">
        <v>3</v>
      </c>
      <c r="D912">
        <v>2</v>
      </c>
      <c r="E912">
        <v>10</v>
      </c>
      <c r="F912">
        <v>2</v>
      </c>
      <c r="G912">
        <v>4</v>
      </c>
      <c r="H912">
        <v>11</v>
      </c>
      <c r="J912">
        <v>11</v>
      </c>
      <c r="L912">
        <v>11</v>
      </c>
      <c r="N912">
        <v>11</v>
      </c>
      <c r="P912">
        <v>3</v>
      </c>
      <c r="Q912">
        <v>1</v>
      </c>
      <c r="R912">
        <v>1</v>
      </c>
      <c r="S912">
        <v>1</v>
      </c>
      <c r="T912">
        <v>3</v>
      </c>
      <c r="U912">
        <v>2</v>
      </c>
      <c r="V912">
        <v>1</v>
      </c>
      <c r="W912">
        <v>4</v>
      </c>
      <c r="X912">
        <v>1</v>
      </c>
      <c r="Y912">
        <v>1</v>
      </c>
      <c r="Z912">
        <v>3</v>
      </c>
      <c r="AA912">
        <v>1</v>
      </c>
      <c r="AB912">
        <v>1</v>
      </c>
      <c r="AC912">
        <v>3</v>
      </c>
      <c r="AD912">
        <v>3</v>
      </c>
      <c r="AE912">
        <v>2</v>
      </c>
      <c r="AF912">
        <v>6</v>
      </c>
      <c r="AG912">
        <v>1</v>
      </c>
      <c r="AH912">
        <v>1</v>
      </c>
      <c r="AI912">
        <v>1</v>
      </c>
      <c r="AJ912">
        <v>2</v>
      </c>
      <c r="AK912">
        <v>1</v>
      </c>
      <c r="AL912">
        <v>1</v>
      </c>
      <c r="AM912">
        <v>2</v>
      </c>
      <c r="AN912">
        <v>1</v>
      </c>
      <c r="AO912">
        <v>1</v>
      </c>
      <c r="AP912">
        <v>2</v>
      </c>
      <c r="AQ912">
        <v>1</v>
      </c>
      <c r="AR912">
        <v>2</v>
      </c>
      <c r="AS912">
        <v>2</v>
      </c>
      <c r="AT912">
        <v>2</v>
      </c>
      <c r="AU912">
        <v>2</v>
      </c>
      <c r="AV912">
        <v>1</v>
      </c>
      <c r="AW912">
        <v>9</v>
      </c>
      <c r="AX912">
        <v>11</v>
      </c>
      <c r="AY912">
        <v>11</v>
      </c>
      <c r="AZ912">
        <v>6</v>
      </c>
      <c r="BA912">
        <v>11</v>
      </c>
      <c r="BB912">
        <v>6</v>
      </c>
      <c r="BC912">
        <v>6</v>
      </c>
      <c r="BD912">
        <v>11</v>
      </c>
      <c r="BE912">
        <v>1</v>
      </c>
      <c r="BF912">
        <v>3</v>
      </c>
      <c r="BG912">
        <v>1</v>
      </c>
      <c r="BH912">
        <v>4</v>
      </c>
      <c r="BI912">
        <v>4</v>
      </c>
      <c r="BJ912">
        <v>4</v>
      </c>
      <c r="BK912">
        <v>2</v>
      </c>
      <c r="BL912">
        <v>5</v>
      </c>
      <c r="BM912">
        <v>3</v>
      </c>
      <c r="BN912">
        <v>3</v>
      </c>
      <c r="BO912">
        <v>6</v>
      </c>
      <c r="BP912">
        <v>4</v>
      </c>
      <c r="BX912">
        <v>1</v>
      </c>
      <c r="BY912">
        <v>6</v>
      </c>
      <c r="BZ912">
        <v>5</v>
      </c>
      <c r="CA912">
        <v>1</v>
      </c>
      <c r="CF912">
        <v>17</v>
      </c>
      <c r="CH912">
        <f t="shared" si="98"/>
        <v>1</v>
      </c>
      <c r="CI912" s="1">
        <f t="shared" si="99"/>
        <v>4</v>
      </c>
      <c r="CJ912">
        <f t="shared" si="100"/>
        <v>5</v>
      </c>
      <c r="CK912">
        <f t="shared" si="101"/>
        <v>1</v>
      </c>
      <c r="CL912" s="1">
        <f t="shared" si="102"/>
        <v>5</v>
      </c>
      <c r="CM912" s="1">
        <f t="shared" si="103"/>
        <v>5</v>
      </c>
      <c r="CO912" t="str">
        <f>IF(H912&gt;Tolerances!$C$5, "High Sat", "Low Sat")</f>
        <v>High Sat</v>
      </c>
      <c r="CP912" t="str">
        <f>IF(CM912&lt;Tolerances!$D$5, "High EL", "Low EL")</f>
        <v>High EL</v>
      </c>
      <c r="CQ912" t="str">
        <f t="shared" si="104"/>
        <v>Loyalist</v>
      </c>
      <c r="CR912" t="b">
        <f>IF(AND(CM912&lt;Tolerances!$D$9,'Respondent data Original'!H455&gt;Tolerances!$C$9),"Enthusiast",IF(AND(CM912&gt;Tolerances!$D$10,'Respondent data Original'!H455&lt;Tolerances!$C$10),"Agitator"))</f>
        <v>0</v>
      </c>
    </row>
    <row r="913" spans="1:96">
      <c r="A913">
        <v>506</v>
      </c>
      <c r="B913" t="s">
        <v>70</v>
      </c>
      <c r="C913">
        <v>3</v>
      </c>
      <c r="D913">
        <v>2</v>
      </c>
      <c r="E913">
        <v>10</v>
      </c>
      <c r="F913">
        <v>2</v>
      </c>
      <c r="G913">
        <v>2</v>
      </c>
      <c r="H913">
        <v>7</v>
      </c>
      <c r="J913">
        <v>7</v>
      </c>
      <c r="L913">
        <v>6</v>
      </c>
      <c r="N913">
        <v>6</v>
      </c>
      <c r="P913">
        <v>6</v>
      </c>
      <c r="Q913">
        <v>1</v>
      </c>
      <c r="R913">
        <v>1</v>
      </c>
      <c r="S913">
        <v>3</v>
      </c>
      <c r="T913">
        <v>2</v>
      </c>
      <c r="U913">
        <v>5</v>
      </c>
      <c r="V913">
        <v>1</v>
      </c>
      <c r="W913">
        <v>3</v>
      </c>
      <c r="X913">
        <v>3</v>
      </c>
      <c r="Y913">
        <v>4</v>
      </c>
      <c r="Z913">
        <v>3</v>
      </c>
      <c r="AA913">
        <v>1</v>
      </c>
      <c r="AB913">
        <v>1</v>
      </c>
      <c r="AC913">
        <v>5</v>
      </c>
      <c r="AD913">
        <v>2</v>
      </c>
      <c r="AE913">
        <v>5</v>
      </c>
      <c r="AF913">
        <v>8</v>
      </c>
      <c r="AG913">
        <v>3</v>
      </c>
      <c r="AH913">
        <v>5</v>
      </c>
      <c r="AI913">
        <v>3</v>
      </c>
      <c r="AJ913">
        <v>3</v>
      </c>
      <c r="AL913">
        <v>4</v>
      </c>
      <c r="AM913">
        <v>5</v>
      </c>
      <c r="AN913">
        <v>3</v>
      </c>
      <c r="AP913">
        <v>2</v>
      </c>
      <c r="AQ913">
        <v>3</v>
      </c>
      <c r="AR913">
        <v>4</v>
      </c>
      <c r="AS913">
        <v>5</v>
      </c>
      <c r="AT913">
        <v>3</v>
      </c>
      <c r="AU913">
        <v>3</v>
      </c>
      <c r="AV913">
        <v>1</v>
      </c>
      <c r="AW913">
        <v>10</v>
      </c>
      <c r="AX913">
        <v>11</v>
      </c>
      <c r="AY913">
        <v>11</v>
      </c>
      <c r="AZ913">
        <v>11</v>
      </c>
      <c r="BA913">
        <v>11</v>
      </c>
      <c r="BB913">
        <v>11</v>
      </c>
      <c r="BC913">
        <v>8</v>
      </c>
      <c r="BD913">
        <v>11</v>
      </c>
      <c r="BE913">
        <v>8</v>
      </c>
      <c r="BF913">
        <v>12</v>
      </c>
      <c r="BG913">
        <v>6</v>
      </c>
      <c r="BH913">
        <v>12</v>
      </c>
      <c r="BI913">
        <v>12</v>
      </c>
      <c r="BJ913">
        <v>12</v>
      </c>
      <c r="BK913">
        <v>1</v>
      </c>
      <c r="BL913">
        <v>4</v>
      </c>
      <c r="BM913">
        <v>3</v>
      </c>
      <c r="BN913">
        <v>2</v>
      </c>
      <c r="BO913">
        <v>1</v>
      </c>
      <c r="BP913">
        <v>6</v>
      </c>
      <c r="BQ913">
        <v>2</v>
      </c>
      <c r="BX913">
        <v>2</v>
      </c>
      <c r="CF913">
        <v>17</v>
      </c>
      <c r="CH913">
        <f t="shared" si="98"/>
        <v>2</v>
      </c>
      <c r="CI913" s="1">
        <f t="shared" si="99"/>
        <v>5.1111111111111107</v>
      </c>
      <c r="CJ913">
        <f t="shared" si="100"/>
        <v>4</v>
      </c>
      <c r="CK913">
        <f t="shared" si="101"/>
        <v>2</v>
      </c>
      <c r="CL913" s="1">
        <f t="shared" si="102"/>
        <v>7.1111111111111107</v>
      </c>
      <c r="CM913" s="1">
        <f t="shared" si="103"/>
        <v>14.222222222222221</v>
      </c>
      <c r="CO913" t="str">
        <f>IF(H913&gt;Tolerances!$C$5, "High Sat", "Low Sat")</f>
        <v>Low Sat</v>
      </c>
      <c r="CP913" t="str">
        <f>IF(CM913&lt;Tolerances!$D$5, "High EL", "Low EL")</f>
        <v>Low EL</v>
      </c>
      <c r="CQ913" t="str">
        <f t="shared" si="104"/>
        <v>Defector</v>
      </c>
      <c r="CR913" t="b">
        <f>IF(AND(CM913&lt;Tolerances!$D$9,'Respondent data Original'!H458&gt;Tolerances!$C$9),"Enthusiast",IF(AND(CM913&gt;Tolerances!$D$10,'Respondent data Original'!H458&lt;Tolerances!$C$10),"Agitator"))</f>
        <v>0</v>
      </c>
    </row>
    <row r="914" spans="1:96">
      <c r="A914">
        <v>509</v>
      </c>
      <c r="B914" t="s">
        <v>70</v>
      </c>
      <c r="C914">
        <v>4</v>
      </c>
      <c r="D914">
        <v>1</v>
      </c>
      <c r="E914">
        <v>10</v>
      </c>
      <c r="F914">
        <v>2</v>
      </c>
      <c r="G914">
        <v>2</v>
      </c>
      <c r="H914">
        <v>9</v>
      </c>
      <c r="J914">
        <v>9</v>
      </c>
      <c r="L914">
        <v>8</v>
      </c>
      <c r="N914">
        <v>6</v>
      </c>
      <c r="P914">
        <v>6</v>
      </c>
      <c r="Q914">
        <v>1</v>
      </c>
      <c r="R914">
        <v>1</v>
      </c>
      <c r="S914">
        <v>1</v>
      </c>
      <c r="T914">
        <v>1</v>
      </c>
      <c r="U914">
        <v>2</v>
      </c>
      <c r="V914">
        <v>3</v>
      </c>
      <c r="W914">
        <v>3</v>
      </c>
      <c r="X914">
        <v>1</v>
      </c>
      <c r="Y914">
        <v>1</v>
      </c>
      <c r="Z914">
        <v>4</v>
      </c>
      <c r="AA914">
        <v>1</v>
      </c>
      <c r="AB914">
        <v>3</v>
      </c>
      <c r="AC914">
        <v>5</v>
      </c>
      <c r="AE914">
        <v>4</v>
      </c>
      <c r="AF914">
        <v>1</v>
      </c>
      <c r="AG914">
        <v>2</v>
      </c>
      <c r="AH914">
        <v>1</v>
      </c>
      <c r="AI914">
        <v>2</v>
      </c>
      <c r="AJ914">
        <v>2</v>
      </c>
      <c r="AK914">
        <v>2</v>
      </c>
      <c r="AL914">
        <v>2</v>
      </c>
      <c r="AN914">
        <v>2</v>
      </c>
      <c r="AO914">
        <v>2</v>
      </c>
      <c r="AP914">
        <v>4</v>
      </c>
      <c r="AQ914">
        <v>2</v>
      </c>
      <c r="AR914">
        <v>5</v>
      </c>
      <c r="AS914">
        <v>4</v>
      </c>
      <c r="AU914">
        <v>4</v>
      </c>
      <c r="AV914">
        <v>2</v>
      </c>
      <c r="AW914">
        <v>7</v>
      </c>
      <c r="AX914">
        <v>11</v>
      </c>
      <c r="AY914">
        <v>5</v>
      </c>
      <c r="AZ914">
        <v>8</v>
      </c>
      <c r="BA914">
        <v>7</v>
      </c>
      <c r="BB914">
        <v>7</v>
      </c>
      <c r="BC914">
        <v>2</v>
      </c>
      <c r="BD914">
        <v>11</v>
      </c>
      <c r="BE914">
        <v>1</v>
      </c>
      <c r="BF914">
        <v>12</v>
      </c>
      <c r="BG914">
        <v>12</v>
      </c>
      <c r="BH914">
        <v>12</v>
      </c>
      <c r="BI914">
        <v>12</v>
      </c>
      <c r="BJ914">
        <v>4</v>
      </c>
      <c r="BK914">
        <v>1</v>
      </c>
      <c r="BM914">
        <v>5</v>
      </c>
      <c r="BN914">
        <v>3</v>
      </c>
      <c r="BO914">
        <v>10</v>
      </c>
      <c r="BX914">
        <v>1</v>
      </c>
      <c r="BY914">
        <v>3</v>
      </c>
      <c r="BZ914">
        <v>2</v>
      </c>
      <c r="CF914">
        <v>15</v>
      </c>
      <c r="CH914">
        <f t="shared" si="98"/>
        <v>1</v>
      </c>
      <c r="CI914" s="1">
        <f t="shared" si="99"/>
        <v>3.2777777777777777</v>
      </c>
      <c r="CJ914">
        <f t="shared" si="100"/>
        <v>0</v>
      </c>
      <c r="CK914">
        <f t="shared" si="101"/>
        <v>5</v>
      </c>
      <c r="CL914" s="1">
        <f t="shared" si="102"/>
        <v>8.2777777777777786</v>
      </c>
      <c r="CM914" s="1">
        <f t="shared" si="103"/>
        <v>8.2777777777777786</v>
      </c>
      <c r="CO914" t="str">
        <f>IF(H914&gt;Tolerances!$C$5, "High Sat", "Low Sat")</f>
        <v>High Sat</v>
      </c>
      <c r="CP914" t="str">
        <f>IF(CM914&lt;Tolerances!$D$5, "High EL", "Low EL")</f>
        <v>High EL</v>
      </c>
      <c r="CQ914" t="str">
        <f t="shared" si="104"/>
        <v>Loyalist</v>
      </c>
      <c r="CR914" t="b">
        <f>IF(AND(CM914&lt;Tolerances!$D$9,'Respondent data Original'!H460&gt;Tolerances!$C$9),"Enthusiast",IF(AND(CM914&gt;Tolerances!$D$10,'Respondent data Original'!H460&lt;Tolerances!$C$10),"Agitator"))</f>
        <v>0</v>
      </c>
    </row>
    <row r="915" spans="1:96">
      <c r="A915">
        <v>518</v>
      </c>
      <c r="B915" t="s">
        <v>70</v>
      </c>
      <c r="C915">
        <v>2</v>
      </c>
      <c r="D915">
        <v>2</v>
      </c>
      <c r="E915">
        <v>10</v>
      </c>
      <c r="F915">
        <v>2</v>
      </c>
      <c r="G915">
        <v>4</v>
      </c>
      <c r="H915">
        <v>9</v>
      </c>
      <c r="J915">
        <v>10</v>
      </c>
      <c r="L915">
        <v>10</v>
      </c>
      <c r="N915">
        <v>9</v>
      </c>
      <c r="P915">
        <v>4</v>
      </c>
      <c r="Q915">
        <v>2</v>
      </c>
      <c r="R915">
        <v>3</v>
      </c>
      <c r="S915">
        <v>1</v>
      </c>
      <c r="T915">
        <v>2</v>
      </c>
      <c r="U915">
        <v>3</v>
      </c>
      <c r="V915">
        <v>2</v>
      </c>
      <c r="W915">
        <v>4</v>
      </c>
      <c r="X915">
        <v>2</v>
      </c>
      <c r="Y915">
        <v>4</v>
      </c>
      <c r="Z915">
        <v>2</v>
      </c>
      <c r="AA915">
        <v>1</v>
      </c>
      <c r="AB915">
        <v>1</v>
      </c>
      <c r="AC915">
        <v>2</v>
      </c>
      <c r="AD915">
        <v>2</v>
      </c>
      <c r="AE915">
        <v>2</v>
      </c>
      <c r="AF915">
        <v>3</v>
      </c>
      <c r="AG915">
        <v>1</v>
      </c>
      <c r="AH915">
        <v>2</v>
      </c>
      <c r="AI915">
        <v>1</v>
      </c>
      <c r="AJ915">
        <v>2</v>
      </c>
      <c r="AK915">
        <v>3</v>
      </c>
      <c r="AL915">
        <v>2</v>
      </c>
      <c r="AM915">
        <v>3</v>
      </c>
      <c r="AN915">
        <v>2</v>
      </c>
      <c r="AO915">
        <v>3</v>
      </c>
      <c r="AP915">
        <v>1</v>
      </c>
      <c r="AQ915">
        <v>1</v>
      </c>
      <c r="AR915">
        <v>2</v>
      </c>
      <c r="AS915">
        <v>2</v>
      </c>
      <c r="AT915">
        <v>3</v>
      </c>
      <c r="AU915">
        <v>2</v>
      </c>
      <c r="AV915">
        <v>1</v>
      </c>
      <c r="AW915">
        <v>7</v>
      </c>
      <c r="AX915">
        <v>7</v>
      </c>
      <c r="AY915">
        <v>5</v>
      </c>
      <c r="AZ915">
        <v>4</v>
      </c>
      <c r="BA915">
        <v>4</v>
      </c>
      <c r="BB915">
        <v>8</v>
      </c>
      <c r="BC915">
        <v>3</v>
      </c>
      <c r="BD915">
        <v>9</v>
      </c>
      <c r="BE915">
        <v>1</v>
      </c>
      <c r="BF915">
        <v>4</v>
      </c>
      <c r="BG915">
        <v>3</v>
      </c>
      <c r="BH915">
        <v>3</v>
      </c>
      <c r="BI915">
        <v>12</v>
      </c>
      <c r="BJ915">
        <v>12</v>
      </c>
      <c r="BK915">
        <v>2</v>
      </c>
      <c r="BL915">
        <v>4</v>
      </c>
      <c r="BM915">
        <v>3</v>
      </c>
      <c r="BN915">
        <v>3</v>
      </c>
      <c r="BO915">
        <v>10</v>
      </c>
      <c r="BX915">
        <v>1</v>
      </c>
      <c r="BY915">
        <v>1</v>
      </c>
      <c r="BZ915">
        <v>6</v>
      </c>
      <c r="CA915">
        <v>3</v>
      </c>
      <c r="CF915">
        <v>13</v>
      </c>
      <c r="CH915">
        <f t="shared" si="98"/>
        <v>1</v>
      </c>
      <c r="CI915" s="1">
        <f t="shared" si="99"/>
        <v>2.6666666666666665</v>
      </c>
      <c r="CJ915">
        <f t="shared" si="100"/>
        <v>4</v>
      </c>
      <c r="CK915">
        <f t="shared" si="101"/>
        <v>2</v>
      </c>
      <c r="CL915" s="1">
        <f t="shared" si="102"/>
        <v>4.6666666666666661</v>
      </c>
      <c r="CM915" s="1">
        <f t="shared" si="103"/>
        <v>4.6666666666666661</v>
      </c>
      <c r="CO915" t="str">
        <f>IF(H915&gt;Tolerances!$C$5, "High Sat", "Low Sat")</f>
        <v>High Sat</v>
      </c>
      <c r="CP915" t="str">
        <f>IF(CM915&lt;Tolerances!$D$5, "High EL", "Low EL")</f>
        <v>High EL</v>
      </c>
      <c r="CQ915" t="str">
        <f t="shared" si="104"/>
        <v>Loyalist</v>
      </c>
      <c r="CR915" t="b">
        <f>IF(AND(CM915&lt;Tolerances!$D$9,'Respondent data Original'!H468&gt;Tolerances!$C$9),"Enthusiast",IF(AND(CM915&gt;Tolerances!$D$10,'Respondent data Original'!H468&lt;Tolerances!$C$10),"Agitator"))</f>
        <v>0</v>
      </c>
    </row>
    <row r="916" spans="1:96">
      <c r="A916">
        <v>527</v>
      </c>
      <c r="B916" t="s">
        <v>70</v>
      </c>
      <c r="C916">
        <v>5</v>
      </c>
      <c r="D916">
        <v>1</v>
      </c>
      <c r="E916">
        <v>10</v>
      </c>
      <c r="F916">
        <v>2</v>
      </c>
      <c r="G916">
        <v>1</v>
      </c>
      <c r="H916">
        <v>11</v>
      </c>
      <c r="J916">
        <v>11</v>
      </c>
      <c r="L916">
        <v>9</v>
      </c>
      <c r="N916">
        <v>9</v>
      </c>
      <c r="P916">
        <v>5</v>
      </c>
      <c r="Q916">
        <v>3</v>
      </c>
      <c r="R916">
        <v>3</v>
      </c>
      <c r="S916">
        <v>3</v>
      </c>
      <c r="T916">
        <v>3</v>
      </c>
      <c r="U916">
        <v>3</v>
      </c>
      <c r="V916">
        <v>3</v>
      </c>
      <c r="W916">
        <v>4</v>
      </c>
      <c r="X916">
        <v>3</v>
      </c>
      <c r="Y916">
        <v>3</v>
      </c>
      <c r="Z916">
        <v>3</v>
      </c>
      <c r="AA916">
        <v>3</v>
      </c>
      <c r="AB916">
        <v>3</v>
      </c>
      <c r="AC916">
        <v>3</v>
      </c>
      <c r="AD916">
        <v>3</v>
      </c>
      <c r="AE916">
        <v>3</v>
      </c>
      <c r="AF916">
        <v>10</v>
      </c>
      <c r="AG916">
        <v>2</v>
      </c>
      <c r="AH916">
        <v>2</v>
      </c>
      <c r="AI916">
        <v>2</v>
      </c>
      <c r="AJ916">
        <v>2</v>
      </c>
      <c r="AK916">
        <v>2</v>
      </c>
      <c r="AL916">
        <v>2</v>
      </c>
      <c r="AM916">
        <v>3</v>
      </c>
      <c r="AN916">
        <v>2</v>
      </c>
      <c r="AO916">
        <v>2</v>
      </c>
      <c r="AP916">
        <v>2</v>
      </c>
      <c r="AQ916">
        <v>2</v>
      </c>
      <c r="AR916">
        <v>2</v>
      </c>
      <c r="AS916">
        <v>2</v>
      </c>
      <c r="AT916">
        <v>2</v>
      </c>
      <c r="AU916">
        <v>2</v>
      </c>
      <c r="AV916">
        <v>1</v>
      </c>
      <c r="AW916">
        <v>3</v>
      </c>
      <c r="AX916">
        <v>6</v>
      </c>
      <c r="AY916">
        <v>4</v>
      </c>
      <c r="AZ916">
        <v>3</v>
      </c>
      <c r="BA916">
        <v>6</v>
      </c>
      <c r="BB916">
        <v>3</v>
      </c>
      <c r="BC916">
        <v>3</v>
      </c>
      <c r="BD916">
        <v>7</v>
      </c>
      <c r="BE916">
        <v>3</v>
      </c>
      <c r="BF916">
        <v>12</v>
      </c>
      <c r="BG916">
        <v>12</v>
      </c>
      <c r="BH916">
        <v>12</v>
      </c>
      <c r="BI916">
        <v>12</v>
      </c>
      <c r="BJ916">
        <v>12</v>
      </c>
      <c r="BK916">
        <v>1</v>
      </c>
      <c r="BL916">
        <v>4</v>
      </c>
      <c r="BM916">
        <v>4</v>
      </c>
      <c r="BN916">
        <v>4</v>
      </c>
      <c r="BO916">
        <v>10</v>
      </c>
      <c r="BX916">
        <v>1</v>
      </c>
      <c r="BY916">
        <v>6</v>
      </c>
      <c r="CF916">
        <v>14</v>
      </c>
      <c r="CH916">
        <f t="shared" si="98"/>
        <v>1</v>
      </c>
      <c r="CI916" s="1">
        <f t="shared" si="99"/>
        <v>2.1111111111111112</v>
      </c>
      <c r="CJ916">
        <f t="shared" si="100"/>
        <v>4</v>
      </c>
      <c r="CK916">
        <f t="shared" si="101"/>
        <v>2</v>
      </c>
      <c r="CL916" s="1">
        <f t="shared" si="102"/>
        <v>4.1111111111111107</v>
      </c>
      <c r="CM916" s="1">
        <f t="shared" si="103"/>
        <v>4.1111111111111107</v>
      </c>
      <c r="CO916" t="str">
        <f>IF(H916&gt;Tolerances!$C$5, "High Sat", "Low Sat")</f>
        <v>High Sat</v>
      </c>
      <c r="CP916" t="str">
        <f>IF(CM916&lt;Tolerances!$D$5, "High EL", "Low EL")</f>
        <v>High EL</v>
      </c>
      <c r="CQ916" t="str">
        <f t="shared" si="104"/>
        <v>Loyalist</v>
      </c>
      <c r="CR916" t="b">
        <f>IF(AND(CM916&lt;Tolerances!$D$9,'Respondent data Original'!H476&gt;Tolerances!$C$9),"Enthusiast",IF(AND(CM916&gt;Tolerances!$D$10,'Respondent data Original'!H476&lt;Tolerances!$C$10),"Agitator"))</f>
        <v>0</v>
      </c>
    </row>
    <row r="917" spans="1:96">
      <c r="A917">
        <v>528</v>
      </c>
      <c r="B917" t="s">
        <v>70</v>
      </c>
      <c r="C917">
        <v>2</v>
      </c>
      <c r="D917">
        <v>1</v>
      </c>
      <c r="E917">
        <v>10</v>
      </c>
      <c r="F917">
        <v>1</v>
      </c>
      <c r="G917">
        <v>1</v>
      </c>
      <c r="H917">
        <v>7</v>
      </c>
      <c r="J917">
        <v>7</v>
      </c>
      <c r="L917">
        <v>7</v>
      </c>
      <c r="N917">
        <v>4</v>
      </c>
      <c r="P917">
        <v>2</v>
      </c>
      <c r="Q917">
        <v>2</v>
      </c>
      <c r="R917">
        <v>5</v>
      </c>
      <c r="S917">
        <v>3</v>
      </c>
      <c r="T917">
        <v>5</v>
      </c>
      <c r="U917">
        <v>4</v>
      </c>
      <c r="V917">
        <v>2</v>
      </c>
      <c r="W917">
        <v>3</v>
      </c>
      <c r="X917">
        <v>2</v>
      </c>
      <c r="Y917">
        <v>3</v>
      </c>
      <c r="Z917">
        <v>3</v>
      </c>
      <c r="AA917">
        <v>3</v>
      </c>
      <c r="AB917">
        <v>3</v>
      </c>
      <c r="AC917">
        <v>4</v>
      </c>
      <c r="AD917">
        <v>4</v>
      </c>
      <c r="AE917">
        <v>4</v>
      </c>
      <c r="AF917">
        <v>1</v>
      </c>
      <c r="AG917">
        <v>3</v>
      </c>
      <c r="AI917">
        <v>4</v>
      </c>
      <c r="AL917">
        <v>4</v>
      </c>
      <c r="AN917">
        <v>3</v>
      </c>
      <c r="AO917">
        <v>4</v>
      </c>
      <c r="AP917">
        <v>5</v>
      </c>
      <c r="AQ917">
        <v>4</v>
      </c>
      <c r="AR917">
        <v>5</v>
      </c>
      <c r="AU917">
        <v>5</v>
      </c>
      <c r="AV917">
        <v>1</v>
      </c>
      <c r="AW917">
        <v>6</v>
      </c>
      <c r="AX917">
        <v>11</v>
      </c>
      <c r="AY917">
        <v>8</v>
      </c>
      <c r="AZ917">
        <v>9</v>
      </c>
      <c r="BA917">
        <v>8</v>
      </c>
      <c r="BB917">
        <v>6</v>
      </c>
      <c r="BC917">
        <v>1</v>
      </c>
      <c r="BD917">
        <v>11</v>
      </c>
      <c r="BE917">
        <v>1</v>
      </c>
      <c r="BF917">
        <v>5</v>
      </c>
      <c r="BG917">
        <v>12</v>
      </c>
      <c r="BH917">
        <v>12</v>
      </c>
      <c r="BI917">
        <v>12</v>
      </c>
      <c r="BJ917">
        <v>12</v>
      </c>
      <c r="BK917">
        <v>1</v>
      </c>
      <c r="BL917">
        <v>3</v>
      </c>
      <c r="BM917">
        <v>3</v>
      </c>
      <c r="BN917">
        <v>2</v>
      </c>
      <c r="BO917">
        <v>5</v>
      </c>
      <c r="BP917">
        <v>7</v>
      </c>
      <c r="BX917">
        <v>1</v>
      </c>
      <c r="BY917">
        <v>7</v>
      </c>
      <c r="CF917">
        <v>21</v>
      </c>
      <c r="CH917">
        <f t="shared" si="98"/>
        <v>1</v>
      </c>
      <c r="CI917" s="1">
        <f t="shared" si="99"/>
        <v>3.3888888888888888</v>
      </c>
      <c r="CJ917">
        <f t="shared" si="100"/>
        <v>3</v>
      </c>
      <c r="CK917">
        <f t="shared" si="101"/>
        <v>3</v>
      </c>
      <c r="CL917" s="1">
        <f t="shared" si="102"/>
        <v>6.3888888888888893</v>
      </c>
      <c r="CM917" s="1">
        <f t="shared" si="103"/>
        <v>6.3888888888888893</v>
      </c>
      <c r="CO917" t="str">
        <f>IF(H917&gt;Tolerances!$C$5, "High Sat", "Low Sat")</f>
        <v>Low Sat</v>
      </c>
      <c r="CP917" t="str">
        <f>IF(CM917&lt;Tolerances!$D$5, "High EL", "Low EL")</f>
        <v>High EL</v>
      </c>
      <c r="CQ917" t="str">
        <f t="shared" si="104"/>
        <v>Hostage</v>
      </c>
      <c r="CR917" t="b">
        <f>IF(AND(CM917&lt;Tolerances!$D$9,'Respondent data Original'!H477&gt;Tolerances!$C$9),"Enthusiast",IF(AND(CM917&gt;Tolerances!$D$10,'Respondent data Original'!H477&lt;Tolerances!$C$10),"Agitator"))</f>
        <v>0</v>
      </c>
    </row>
    <row r="918" spans="1:96">
      <c r="A918">
        <v>530</v>
      </c>
      <c r="B918" t="s">
        <v>70</v>
      </c>
      <c r="C918">
        <v>4</v>
      </c>
      <c r="D918">
        <v>1</v>
      </c>
      <c r="E918">
        <v>10</v>
      </c>
      <c r="F918">
        <v>2</v>
      </c>
      <c r="G918">
        <v>5</v>
      </c>
      <c r="H918">
        <v>7</v>
      </c>
      <c r="J918">
        <v>4</v>
      </c>
      <c r="L918">
        <v>4</v>
      </c>
      <c r="N918">
        <v>4</v>
      </c>
      <c r="P918">
        <v>4</v>
      </c>
      <c r="Q918">
        <v>2</v>
      </c>
      <c r="R918">
        <v>2</v>
      </c>
      <c r="S918">
        <v>1</v>
      </c>
      <c r="T918">
        <v>2</v>
      </c>
      <c r="U918">
        <v>2</v>
      </c>
      <c r="V918">
        <v>1</v>
      </c>
      <c r="W918">
        <v>4</v>
      </c>
      <c r="X918">
        <v>1</v>
      </c>
      <c r="Y918">
        <v>1</v>
      </c>
      <c r="Z918">
        <v>3</v>
      </c>
      <c r="AA918">
        <v>1</v>
      </c>
      <c r="AB918">
        <v>1</v>
      </c>
      <c r="AC918">
        <v>3</v>
      </c>
      <c r="AD918">
        <v>2</v>
      </c>
      <c r="AE918">
        <v>3</v>
      </c>
      <c r="AF918">
        <v>6</v>
      </c>
      <c r="AG918">
        <v>4</v>
      </c>
      <c r="AH918">
        <v>2</v>
      </c>
      <c r="AI918">
        <v>3</v>
      </c>
      <c r="AJ918">
        <v>3</v>
      </c>
      <c r="AK918">
        <v>3</v>
      </c>
      <c r="AL918">
        <v>4</v>
      </c>
      <c r="AM918">
        <v>4</v>
      </c>
      <c r="AN918">
        <v>3</v>
      </c>
      <c r="AO918">
        <v>4</v>
      </c>
      <c r="AQ918">
        <v>5</v>
      </c>
      <c r="AR918">
        <v>3</v>
      </c>
      <c r="AS918">
        <v>4</v>
      </c>
      <c r="AT918">
        <v>4</v>
      </c>
      <c r="AV918">
        <v>2</v>
      </c>
      <c r="AW918">
        <v>6</v>
      </c>
      <c r="AX918">
        <v>11</v>
      </c>
      <c r="AY918">
        <v>8</v>
      </c>
      <c r="AZ918">
        <v>9</v>
      </c>
      <c r="BA918">
        <v>9</v>
      </c>
      <c r="BB918">
        <v>7</v>
      </c>
      <c r="BC918">
        <v>6</v>
      </c>
      <c r="BD918">
        <v>11</v>
      </c>
      <c r="BE918">
        <v>7</v>
      </c>
      <c r="BF918">
        <v>9</v>
      </c>
      <c r="BG918">
        <v>12</v>
      </c>
      <c r="BH918">
        <v>9</v>
      </c>
      <c r="BI918">
        <v>12</v>
      </c>
      <c r="BJ918">
        <v>12</v>
      </c>
      <c r="BK918">
        <v>4</v>
      </c>
      <c r="BL918">
        <v>2</v>
      </c>
      <c r="BM918">
        <v>1</v>
      </c>
      <c r="BN918">
        <v>1</v>
      </c>
      <c r="BO918">
        <v>6</v>
      </c>
      <c r="BP918">
        <v>4</v>
      </c>
      <c r="BQ918">
        <v>3</v>
      </c>
      <c r="BX918">
        <v>3</v>
      </c>
      <c r="CF918">
        <v>17</v>
      </c>
      <c r="CH918">
        <f t="shared" si="98"/>
        <v>3</v>
      </c>
      <c r="CI918" s="1">
        <f t="shared" si="99"/>
        <v>4.1111111111111107</v>
      </c>
      <c r="CJ918">
        <f t="shared" si="100"/>
        <v>2</v>
      </c>
      <c r="CK918">
        <f t="shared" si="101"/>
        <v>4</v>
      </c>
      <c r="CL918" s="1">
        <f t="shared" si="102"/>
        <v>8.1111111111111107</v>
      </c>
      <c r="CM918" s="1">
        <f t="shared" si="103"/>
        <v>24.333333333333332</v>
      </c>
      <c r="CO918" t="str">
        <f>IF(H918&gt;Tolerances!$C$5, "High Sat", "Low Sat")</f>
        <v>Low Sat</v>
      </c>
      <c r="CP918" t="str">
        <f>IF(CM918&lt;Tolerances!$D$5, "High EL", "Low EL")</f>
        <v>Low EL</v>
      </c>
      <c r="CQ918" t="str">
        <f t="shared" si="104"/>
        <v>Defector</v>
      </c>
      <c r="CR918" t="b">
        <f>IF(AND(CM918&lt;Tolerances!$D$9,'Respondent data Original'!H479&gt;Tolerances!$C$9),"Enthusiast",IF(AND(CM918&gt;Tolerances!$D$10,'Respondent data Original'!H479&lt;Tolerances!$C$10),"Agitator"))</f>
        <v>0</v>
      </c>
    </row>
    <row r="919" spans="1:96">
      <c r="A919">
        <v>545</v>
      </c>
      <c r="B919" t="s">
        <v>70</v>
      </c>
      <c r="C919">
        <v>4</v>
      </c>
      <c r="D919">
        <v>2</v>
      </c>
      <c r="E919">
        <v>10</v>
      </c>
      <c r="F919">
        <v>2</v>
      </c>
      <c r="G919">
        <v>5</v>
      </c>
      <c r="H919">
        <v>11</v>
      </c>
      <c r="J919">
        <v>11</v>
      </c>
      <c r="L919">
        <v>11</v>
      </c>
      <c r="N919">
        <v>11</v>
      </c>
      <c r="P919">
        <v>6</v>
      </c>
      <c r="Q919">
        <v>1</v>
      </c>
      <c r="R919">
        <v>3</v>
      </c>
      <c r="S919">
        <v>1</v>
      </c>
      <c r="T919">
        <v>3</v>
      </c>
      <c r="U919">
        <v>1</v>
      </c>
      <c r="V919">
        <v>1</v>
      </c>
      <c r="W919">
        <v>3</v>
      </c>
      <c r="X919">
        <v>1</v>
      </c>
      <c r="Y919">
        <v>1</v>
      </c>
      <c r="Z919">
        <v>4</v>
      </c>
      <c r="AA919">
        <v>1</v>
      </c>
      <c r="AB919">
        <v>1</v>
      </c>
      <c r="AC919">
        <v>4</v>
      </c>
      <c r="AD919">
        <v>4</v>
      </c>
      <c r="AE919">
        <v>1</v>
      </c>
      <c r="AF919">
        <v>1</v>
      </c>
      <c r="AG919">
        <v>3</v>
      </c>
      <c r="AH919">
        <v>1</v>
      </c>
      <c r="AI919">
        <v>1</v>
      </c>
      <c r="AJ919">
        <v>2</v>
      </c>
      <c r="AK919">
        <v>1</v>
      </c>
      <c r="AL919">
        <v>1</v>
      </c>
      <c r="AM919">
        <v>1</v>
      </c>
      <c r="AN919">
        <v>1</v>
      </c>
      <c r="AO919">
        <v>1</v>
      </c>
      <c r="AQ919">
        <v>1</v>
      </c>
      <c r="AR919">
        <v>1</v>
      </c>
      <c r="AS919">
        <v>3</v>
      </c>
      <c r="AU919">
        <v>1</v>
      </c>
      <c r="AV919">
        <v>1</v>
      </c>
      <c r="AW919">
        <v>6</v>
      </c>
      <c r="AX919">
        <v>1</v>
      </c>
      <c r="AY919">
        <v>9</v>
      </c>
      <c r="AZ919">
        <v>3</v>
      </c>
      <c r="BA919">
        <v>6</v>
      </c>
      <c r="BB919">
        <v>1</v>
      </c>
      <c r="BC919">
        <v>6</v>
      </c>
      <c r="BD919">
        <v>9</v>
      </c>
      <c r="BE919">
        <v>1</v>
      </c>
      <c r="BF919">
        <v>1</v>
      </c>
      <c r="BG919">
        <v>6</v>
      </c>
      <c r="BH919">
        <v>4</v>
      </c>
      <c r="BI919">
        <v>9</v>
      </c>
      <c r="BJ919">
        <v>4</v>
      </c>
      <c r="BK919">
        <v>5</v>
      </c>
      <c r="BN919">
        <v>5</v>
      </c>
      <c r="BO919">
        <v>10</v>
      </c>
      <c r="BX919">
        <v>1</v>
      </c>
      <c r="BY919">
        <v>4</v>
      </c>
      <c r="BZ919">
        <v>3</v>
      </c>
      <c r="CA919">
        <v>5</v>
      </c>
      <c r="CB919">
        <v>1</v>
      </c>
      <c r="CC919">
        <v>6</v>
      </c>
      <c r="CD919">
        <v>7</v>
      </c>
      <c r="CE919">
        <v>2</v>
      </c>
      <c r="CF919">
        <v>15</v>
      </c>
      <c r="CH919">
        <f t="shared" si="98"/>
        <v>1</v>
      </c>
      <c r="CI919" s="1">
        <f t="shared" si="99"/>
        <v>2.3333333333333335</v>
      </c>
      <c r="CJ919">
        <f t="shared" si="100"/>
        <v>0</v>
      </c>
      <c r="CK919">
        <f t="shared" si="101"/>
        <v>5</v>
      </c>
      <c r="CL919" s="1">
        <f t="shared" si="102"/>
        <v>7.3333333333333339</v>
      </c>
      <c r="CM919" s="1">
        <f t="shared" si="103"/>
        <v>7.3333333333333339</v>
      </c>
      <c r="CO919" t="str">
        <f>IF(H919&gt;Tolerances!$C$5, "High Sat", "Low Sat")</f>
        <v>High Sat</v>
      </c>
      <c r="CP919" t="str">
        <f>IF(CM919&lt;Tolerances!$D$5, "High EL", "Low EL")</f>
        <v>High EL</v>
      </c>
      <c r="CQ919" t="str">
        <f t="shared" si="104"/>
        <v>Loyalist</v>
      </c>
      <c r="CR919" t="b">
        <f>IF(AND(CM919&lt;Tolerances!$D$9,'Respondent data Original'!H494&gt;Tolerances!$C$9),"Enthusiast",IF(AND(CM919&gt;Tolerances!$D$10,'Respondent data Original'!H494&lt;Tolerances!$C$10),"Agitator"))</f>
        <v>0</v>
      </c>
    </row>
    <row r="920" spans="1:96">
      <c r="A920">
        <v>558</v>
      </c>
      <c r="B920" t="s">
        <v>70</v>
      </c>
      <c r="C920">
        <v>5</v>
      </c>
      <c r="D920">
        <v>2</v>
      </c>
      <c r="E920">
        <v>10</v>
      </c>
      <c r="F920">
        <v>1</v>
      </c>
      <c r="G920">
        <v>2</v>
      </c>
      <c r="H920">
        <v>11</v>
      </c>
      <c r="J920">
        <v>11</v>
      </c>
      <c r="L920">
        <v>11</v>
      </c>
      <c r="N920">
        <v>11</v>
      </c>
      <c r="P920">
        <v>6</v>
      </c>
      <c r="Q920">
        <v>1</v>
      </c>
      <c r="R920">
        <v>3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11</v>
      </c>
      <c r="AG920">
        <v>1</v>
      </c>
      <c r="AH920">
        <v>3</v>
      </c>
      <c r="AI920">
        <v>1</v>
      </c>
      <c r="AJ920">
        <v>1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1</v>
      </c>
      <c r="AR920">
        <v>1</v>
      </c>
      <c r="AS920">
        <v>1</v>
      </c>
      <c r="AT920">
        <v>2</v>
      </c>
      <c r="AU920">
        <v>1</v>
      </c>
      <c r="AV920">
        <v>1</v>
      </c>
      <c r="AW920">
        <v>2</v>
      </c>
      <c r="AX920">
        <v>6</v>
      </c>
      <c r="AY920">
        <v>6</v>
      </c>
      <c r="AZ920">
        <v>3</v>
      </c>
      <c r="BA920">
        <v>6</v>
      </c>
      <c r="BB920">
        <v>3</v>
      </c>
      <c r="BC920">
        <v>1</v>
      </c>
      <c r="BD920">
        <v>6</v>
      </c>
      <c r="BE920">
        <v>1</v>
      </c>
      <c r="BF920">
        <v>1</v>
      </c>
      <c r="BG920">
        <v>1</v>
      </c>
      <c r="BH920">
        <v>1</v>
      </c>
      <c r="BI920">
        <v>5</v>
      </c>
      <c r="BJ920">
        <v>1</v>
      </c>
      <c r="BK920">
        <v>2</v>
      </c>
      <c r="BN920">
        <v>5</v>
      </c>
      <c r="BO920">
        <v>10</v>
      </c>
      <c r="BX920">
        <v>1</v>
      </c>
      <c r="BY920">
        <v>5</v>
      </c>
      <c r="BZ920">
        <v>3</v>
      </c>
      <c r="CA920">
        <v>4</v>
      </c>
      <c r="CB920">
        <v>6</v>
      </c>
      <c r="CC920">
        <v>1</v>
      </c>
      <c r="CF920">
        <v>13</v>
      </c>
      <c r="CH920">
        <f t="shared" si="98"/>
        <v>1</v>
      </c>
      <c r="CI920" s="1">
        <f t="shared" si="99"/>
        <v>1.8888888888888888</v>
      </c>
      <c r="CJ920">
        <f t="shared" si="100"/>
        <v>0</v>
      </c>
      <c r="CK920">
        <f t="shared" si="101"/>
        <v>5</v>
      </c>
      <c r="CL920" s="1">
        <f t="shared" si="102"/>
        <v>6.8888888888888893</v>
      </c>
      <c r="CM920" s="1">
        <f t="shared" si="103"/>
        <v>6.8888888888888893</v>
      </c>
      <c r="CO920" t="str">
        <f>IF(H920&gt;Tolerances!$C$5, "High Sat", "Low Sat")</f>
        <v>High Sat</v>
      </c>
      <c r="CP920" t="str">
        <f>IF(CM920&lt;Tolerances!$D$5, "High EL", "Low EL")</f>
        <v>High EL</v>
      </c>
      <c r="CQ920" t="str">
        <f t="shared" si="104"/>
        <v>Loyalist</v>
      </c>
      <c r="CR920" t="b">
        <f>IF(AND(CM920&lt;Tolerances!$D$9,'Respondent data Original'!H507&gt;Tolerances!$C$9),"Enthusiast",IF(AND(CM920&gt;Tolerances!$D$10,'Respondent data Original'!H507&lt;Tolerances!$C$10),"Agitator"))</f>
        <v>0</v>
      </c>
    </row>
    <row r="921" spans="1:96">
      <c r="A921">
        <v>567</v>
      </c>
      <c r="B921" t="s">
        <v>70</v>
      </c>
      <c r="C921">
        <v>3</v>
      </c>
      <c r="D921">
        <v>2</v>
      </c>
      <c r="E921">
        <v>10</v>
      </c>
      <c r="F921">
        <v>2</v>
      </c>
      <c r="G921">
        <v>5</v>
      </c>
      <c r="H921">
        <v>8</v>
      </c>
      <c r="J921">
        <v>5</v>
      </c>
      <c r="L921">
        <v>6</v>
      </c>
      <c r="N921">
        <v>5</v>
      </c>
      <c r="P921">
        <v>1</v>
      </c>
      <c r="Q921">
        <v>1</v>
      </c>
      <c r="R921">
        <v>1</v>
      </c>
      <c r="S921">
        <v>1</v>
      </c>
      <c r="T921">
        <v>2</v>
      </c>
      <c r="U921">
        <v>1</v>
      </c>
      <c r="V921">
        <v>3</v>
      </c>
      <c r="W921">
        <v>1</v>
      </c>
      <c r="X921">
        <v>3</v>
      </c>
      <c r="Y921">
        <v>3</v>
      </c>
      <c r="Z921">
        <v>2</v>
      </c>
      <c r="AA921">
        <v>3</v>
      </c>
      <c r="AB921">
        <v>3</v>
      </c>
      <c r="AC921">
        <v>2</v>
      </c>
      <c r="AD921">
        <v>2</v>
      </c>
      <c r="AE921">
        <v>3</v>
      </c>
      <c r="AF921">
        <v>8</v>
      </c>
      <c r="AG921">
        <v>1</v>
      </c>
      <c r="AH921">
        <v>2</v>
      </c>
      <c r="AI921">
        <v>2</v>
      </c>
      <c r="AJ921">
        <v>2</v>
      </c>
      <c r="AK921">
        <v>2</v>
      </c>
      <c r="AL921">
        <v>3</v>
      </c>
      <c r="AM921">
        <v>1</v>
      </c>
      <c r="AN921">
        <v>2</v>
      </c>
      <c r="AO921">
        <v>2</v>
      </c>
      <c r="AP921">
        <v>2</v>
      </c>
      <c r="AQ921">
        <v>3</v>
      </c>
      <c r="AR921">
        <v>3</v>
      </c>
      <c r="AS921">
        <v>3</v>
      </c>
      <c r="AT921">
        <v>2</v>
      </c>
      <c r="AU921">
        <v>3</v>
      </c>
      <c r="AV921">
        <v>1</v>
      </c>
      <c r="AW921">
        <v>4</v>
      </c>
      <c r="AX921">
        <v>8</v>
      </c>
      <c r="AY921">
        <v>9</v>
      </c>
      <c r="AZ921">
        <v>5</v>
      </c>
      <c r="BA921">
        <v>4</v>
      </c>
      <c r="BB921">
        <v>7</v>
      </c>
      <c r="BC921">
        <v>8</v>
      </c>
      <c r="BD921">
        <v>10</v>
      </c>
      <c r="BE921">
        <v>6</v>
      </c>
      <c r="BF921">
        <v>3</v>
      </c>
      <c r="BG921">
        <v>12</v>
      </c>
      <c r="BH921">
        <v>12</v>
      </c>
      <c r="BI921">
        <v>12</v>
      </c>
      <c r="BJ921">
        <v>12</v>
      </c>
      <c r="BK921">
        <v>2</v>
      </c>
      <c r="BL921">
        <v>1</v>
      </c>
      <c r="BO921">
        <v>5</v>
      </c>
      <c r="BP921">
        <v>3</v>
      </c>
      <c r="BQ921">
        <v>7</v>
      </c>
      <c r="BR921">
        <v>4</v>
      </c>
      <c r="BX921">
        <v>2</v>
      </c>
      <c r="CF921">
        <v>12</v>
      </c>
      <c r="CH921">
        <f t="shared" si="98"/>
        <v>2</v>
      </c>
      <c r="CI921" s="1">
        <f t="shared" si="99"/>
        <v>3.3888888888888888</v>
      </c>
      <c r="CJ921">
        <f t="shared" si="100"/>
        <v>1</v>
      </c>
      <c r="CK921">
        <f t="shared" si="101"/>
        <v>5</v>
      </c>
      <c r="CL921" s="1">
        <f t="shared" si="102"/>
        <v>8.3888888888888893</v>
      </c>
      <c r="CM921" s="1">
        <f t="shared" si="103"/>
        <v>16.777777777777779</v>
      </c>
      <c r="CO921" t="str">
        <f>IF(H921&gt;Tolerances!$C$5, "High Sat", "Low Sat")</f>
        <v>High Sat</v>
      </c>
      <c r="CP921" t="str">
        <f>IF(CM921&lt;Tolerances!$D$5, "High EL", "Low EL")</f>
        <v>Low EL</v>
      </c>
      <c r="CQ921" t="str">
        <f t="shared" si="104"/>
        <v>Mercenary</v>
      </c>
      <c r="CR921" t="b">
        <f>IF(AND(CM921&lt;Tolerances!$D$9,'Respondent data Original'!H516&gt;Tolerances!$C$9),"Enthusiast",IF(AND(CM921&gt;Tolerances!$D$10,'Respondent data Original'!H516&lt;Tolerances!$C$10),"Agitator"))</f>
        <v>0</v>
      </c>
    </row>
    <row r="922" spans="1:96">
      <c r="A922">
        <v>571</v>
      </c>
      <c r="B922" t="s">
        <v>70</v>
      </c>
      <c r="C922">
        <v>2</v>
      </c>
      <c r="D922">
        <v>2</v>
      </c>
      <c r="E922">
        <v>10</v>
      </c>
      <c r="F922">
        <v>2</v>
      </c>
      <c r="G922">
        <v>4</v>
      </c>
      <c r="H922">
        <v>6</v>
      </c>
      <c r="J922">
        <v>6</v>
      </c>
      <c r="L922">
        <v>5</v>
      </c>
      <c r="N922">
        <v>6</v>
      </c>
      <c r="P922">
        <v>1</v>
      </c>
      <c r="Q922">
        <v>2</v>
      </c>
      <c r="R922">
        <v>1</v>
      </c>
      <c r="S922">
        <v>2</v>
      </c>
      <c r="T922">
        <v>3</v>
      </c>
      <c r="U922">
        <v>2</v>
      </c>
      <c r="V922">
        <v>3</v>
      </c>
      <c r="W922">
        <v>4</v>
      </c>
      <c r="X922">
        <v>2</v>
      </c>
      <c r="Y922">
        <v>3</v>
      </c>
      <c r="Z922">
        <v>3</v>
      </c>
      <c r="AA922">
        <v>3</v>
      </c>
      <c r="AB922">
        <v>3</v>
      </c>
      <c r="AC922">
        <v>4</v>
      </c>
      <c r="AD922">
        <v>4</v>
      </c>
      <c r="AE922">
        <v>5</v>
      </c>
      <c r="AF922">
        <v>1</v>
      </c>
      <c r="AG922">
        <v>5</v>
      </c>
      <c r="AH922">
        <v>1</v>
      </c>
      <c r="AI922">
        <v>2</v>
      </c>
      <c r="AJ922">
        <v>2</v>
      </c>
      <c r="AK922">
        <v>3</v>
      </c>
      <c r="AL922">
        <v>4</v>
      </c>
      <c r="AM922">
        <v>5</v>
      </c>
      <c r="AN922">
        <v>4</v>
      </c>
      <c r="AO922">
        <v>3</v>
      </c>
      <c r="AP922">
        <v>3</v>
      </c>
      <c r="AQ922">
        <v>4</v>
      </c>
      <c r="AR922">
        <v>5</v>
      </c>
      <c r="AS922">
        <v>5</v>
      </c>
      <c r="AU922">
        <v>4</v>
      </c>
      <c r="AV922">
        <v>2</v>
      </c>
      <c r="AW922">
        <v>7</v>
      </c>
      <c r="AX922">
        <v>9</v>
      </c>
      <c r="AY922">
        <v>8</v>
      </c>
      <c r="AZ922">
        <v>9</v>
      </c>
      <c r="BA922">
        <v>6</v>
      </c>
      <c r="BB922">
        <v>7</v>
      </c>
      <c r="BC922">
        <v>7</v>
      </c>
      <c r="BD922">
        <v>11</v>
      </c>
      <c r="BE922">
        <v>1</v>
      </c>
      <c r="BF922">
        <v>6</v>
      </c>
      <c r="BG922">
        <v>12</v>
      </c>
      <c r="BH922">
        <v>9</v>
      </c>
      <c r="BI922">
        <v>12</v>
      </c>
      <c r="BJ922">
        <v>12</v>
      </c>
      <c r="BK922">
        <v>2</v>
      </c>
      <c r="BL922">
        <v>3</v>
      </c>
      <c r="BM922">
        <v>3</v>
      </c>
      <c r="BN922">
        <v>2</v>
      </c>
      <c r="BO922">
        <v>9</v>
      </c>
      <c r="BX922">
        <v>3</v>
      </c>
      <c r="CF922">
        <v>16</v>
      </c>
      <c r="CH922">
        <f t="shared" si="98"/>
        <v>3</v>
      </c>
      <c r="CI922" s="1">
        <f t="shared" si="99"/>
        <v>3.6111111111111112</v>
      </c>
      <c r="CJ922">
        <f t="shared" si="100"/>
        <v>3</v>
      </c>
      <c r="CK922">
        <f t="shared" si="101"/>
        <v>3</v>
      </c>
      <c r="CL922" s="1">
        <f t="shared" si="102"/>
        <v>6.6111111111111107</v>
      </c>
      <c r="CM922" s="1">
        <f t="shared" si="103"/>
        <v>19.833333333333332</v>
      </c>
      <c r="CO922" t="str">
        <f>IF(H922&gt;Tolerances!$C$5, "High Sat", "Low Sat")</f>
        <v>Low Sat</v>
      </c>
      <c r="CP922" t="str">
        <f>IF(CM922&lt;Tolerances!$D$5, "High EL", "Low EL")</f>
        <v>Low EL</v>
      </c>
      <c r="CQ922" t="str">
        <f t="shared" si="104"/>
        <v>Defector</v>
      </c>
      <c r="CR922" t="b">
        <f>IF(AND(CM922&lt;Tolerances!$D$9,'Respondent data Original'!H520&gt;Tolerances!$C$9),"Enthusiast",IF(AND(CM922&gt;Tolerances!$D$10,'Respondent data Original'!H520&lt;Tolerances!$C$10),"Agitator"))</f>
        <v>0</v>
      </c>
    </row>
    <row r="923" spans="1:96">
      <c r="A923">
        <v>578</v>
      </c>
      <c r="B923" t="s">
        <v>70</v>
      </c>
      <c r="C923">
        <v>3</v>
      </c>
      <c r="D923">
        <v>2</v>
      </c>
      <c r="E923">
        <v>10</v>
      </c>
      <c r="F923">
        <v>1</v>
      </c>
      <c r="G923">
        <v>3</v>
      </c>
      <c r="H923">
        <v>6</v>
      </c>
      <c r="J923">
        <v>6</v>
      </c>
      <c r="L923">
        <v>6</v>
      </c>
      <c r="N923">
        <v>6</v>
      </c>
      <c r="P923">
        <v>6</v>
      </c>
      <c r="Q923">
        <v>2</v>
      </c>
      <c r="R923">
        <v>5</v>
      </c>
      <c r="S923">
        <v>1</v>
      </c>
      <c r="T923">
        <v>3</v>
      </c>
      <c r="U923">
        <v>3</v>
      </c>
      <c r="V923">
        <v>3</v>
      </c>
      <c r="W923">
        <v>2</v>
      </c>
      <c r="X923">
        <v>2</v>
      </c>
      <c r="Y923">
        <v>3</v>
      </c>
      <c r="Z923">
        <v>3</v>
      </c>
      <c r="AA923">
        <v>3</v>
      </c>
      <c r="AB923">
        <v>3</v>
      </c>
      <c r="AC923">
        <v>3</v>
      </c>
      <c r="AD923">
        <v>3</v>
      </c>
      <c r="AE923">
        <v>3</v>
      </c>
      <c r="AF923">
        <v>1</v>
      </c>
      <c r="AG923">
        <v>3</v>
      </c>
      <c r="AI923">
        <v>5</v>
      </c>
      <c r="AJ923">
        <v>2</v>
      </c>
      <c r="AK923">
        <v>3</v>
      </c>
      <c r="AL923">
        <v>3</v>
      </c>
      <c r="AM923">
        <v>1</v>
      </c>
      <c r="AN923">
        <v>5</v>
      </c>
      <c r="AO923">
        <v>2</v>
      </c>
      <c r="AP923">
        <v>1</v>
      </c>
      <c r="AQ923">
        <v>3</v>
      </c>
      <c r="AR923">
        <v>3</v>
      </c>
      <c r="AS923">
        <v>3</v>
      </c>
      <c r="AT923">
        <v>3</v>
      </c>
      <c r="AU923">
        <v>3</v>
      </c>
      <c r="AV923">
        <v>1</v>
      </c>
      <c r="AW923">
        <v>8</v>
      </c>
      <c r="AX923">
        <v>8</v>
      </c>
      <c r="AY923">
        <v>8</v>
      </c>
      <c r="AZ923">
        <v>11</v>
      </c>
      <c r="BA923">
        <v>6</v>
      </c>
      <c r="BB923">
        <v>6</v>
      </c>
      <c r="BC923">
        <v>1</v>
      </c>
      <c r="BD923">
        <v>8</v>
      </c>
      <c r="BE923">
        <v>8</v>
      </c>
      <c r="BF923">
        <v>12</v>
      </c>
      <c r="BG923">
        <v>12</v>
      </c>
      <c r="BH923">
        <v>12</v>
      </c>
      <c r="BI923">
        <v>12</v>
      </c>
      <c r="BJ923">
        <v>12</v>
      </c>
      <c r="BK923">
        <v>1</v>
      </c>
      <c r="BL923">
        <v>5</v>
      </c>
      <c r="BM923">
        <v>4</v>
      </c>
      <c r="BN923">
        <v>4</v>
      </c>
      <c r="BO923">
        <v>2</v>
      </c>
      <c r="BP923">
        <v>5</v>
      </c>
      <c r="BQ923">
        <v>4</v>
      </c>
      <c r="BX923">
        <v>1</v>
      </c>
      <c r="BY923">
        <v>7</v>
      </c>
      <c r="BZ923">
        <v>8</v>
      </c>
      <c r="CF923">
        <v>16</v>
      </c>
      <c r="CH923">
        <f t="shared" si="98"/>
        <v>1</v>
      </c>
      <c r="CI923" s="1">
        <f t="shared" si="99"/>
        <v>3.5555555555555554</v>
      </c>
      <c r="CJ923">
        <f t="shared" si="100"/>
        <v>5</v>
      </c>
      <c r="CK923">
        <f t="shared" si="101"/>
        <v>1</v>
      </c>
      <c r="CL923" s="1">
        <f t="shared" si="102"/>
        <v>4.5555555555555554</v>
      </c>
      <c r="CM923" s="1">
        <f t="shared" si="103"/>
        <v>4.5555555555555554</v>
      </c>
      <c r="CO923" t="str">
        <f>IF(H923&gt;Tolerances!$C$5, "High Sat", "Low Sat")</f>
        <v>Low Sat</v>
      </c>
      <c r="CP923" t="str">
        <f>IF(CM923&lt;Tolerances!$D$5, "High EL", "Low EL")</f>
        <v>High EL</v>
      </c>
      <c r="CQ923" t="str">
        <f t="shared" si="104"/>
        <v>Hostage</v>
      </c>
      <c r="CR923" t="str">
        <f>IF(AND(CM923&lt;Tolerances!$D$9,'Respondent data Original'!H527&gt;Tolerances!$C$9),"Enthusiast",IF(AND(CM923&gt;Tolerances!$D$10,'Respondent data Original'!H527&lt;Tolerances!$C$10),"Agitator"))</f>
        <v>Enthusiast</v>
      </c>
    </row>
    <row r="924" spans="1:96">
      <c r="A924">
        <v>592</v>
      </c>
      <c r="B924" t="s">
        <v>70</v>
      </c>
      <c r="C924">
        <v>2</v>
      </c>
      <c r="D924">
        <v>2</v>
      </c>
      <c r="E924">
        <v>10</v>
      </c>
      <c r="F924">
        <v>1</v>
      </c>
      <c r="G924">
        <v>2</v>
      </c>
      <c r="H924">
        <v>9</v>
      </c>
      <c r="J924">
        <v>9</v>
      </c>
      <c r="L924">
        <v>8</v>
      </c>
      <c r="N924">
        <v>6</v>
      </c>
      <c r="P924">
        <v>4</v>
      </c>
      <c r="Q924">
        <v>2</v>
      </c>
      <c r="S924">
        <v>1</v>
      </c>
      <c r="T924">
        <v>4</v>
      </c>
      <c r="U924">
        <v>5</v>
      </c>
      <c r="V924">
        <v>3</v>
      </c>
      <c r="W924">
        <v>2</v>
      </c>
      <c r="X924">
        <v>1</v>
      </c>
      <c r="Y924">
        <v>5</v>
      </c>
      <c r="AA924">
        <v>2</v>
      </c>
      <c r="AB924">
        <v>4</v>
      </c>
      <c r="AC924">
        <v>5</v>
      </c>
      <c r="AD924">
        <v>3</v>
      </c>
      <c r="AE924">
        <v>4</v>
      </c>
      <c r="AF924">
        <v>4</v>
      </c>
      <c r="AG924">
        <v>2</v>
      </c>
      <c r="AI924">
        <v>2</v>
      </c>
      <c r="AJ924">
        <v>4</v>
      </c>
      <c r="AK924">
        <v>3</v>
      </c>
      <c r="AL924">
        <v>3</v>
      </c>
      <c r="AM924">
        <v>2</v>
      </c>
      <c r="AN924">
        <v>3</v>
      </c>
      <c r="AO924">
        <v>3</v>
      </c>
      <c r="AP924">
        <v>3</v>
      </c>
      <c r="AQ924">
        <v>2</v>
      </c>
      <c r="AR924">
        <v>3</v>
      </c>
      <c r="AS924">
        <v>4</v>
      </c>
      <c r="AU924">
        <v>4</v>
      </c>
      <c r="AV924">
        <v>1</v>
      </c>
      <c r="AW924">
        <v>6</v>
      </c>
      <c r="AX924">
        <v>7</v>
      </c>
      <c r="AY924">
        <v>9</v>
      </c>
      <c r="AZ924">
        <v>6</v>
      </c>
      <c r="BA924">
        <v>7</v>
      </c>
      <c r="BB924">
        <v>5</v>
      </c>
      <c r="BC924">
        <v>1</v>
      </c>
      <c r="BD924">
        <v>11</v>
      </c>
      <c r="BE924">
        <v>2</v>
      </c>
      <c r="BF924">
        <v>5</v>
      </c>
      <c r="BG924">
        <v>12</v>
      </c>
      <c r="BH924">
        <v>12</v>
      </c>
      <c r="BI924">
        <v>12</v>
      </c>
      <c r="BJ924">
        <v>12</v>
      </c>
      <c r="BK924">
        <v>2</v>
      </c>
      <c r="BL924">
        <v>5</v>
      </c>
      <c r="BM924">
        <v>4</v>
      </c>
      <c r="BN924">
        <v>4</v>
      </c>
      <c r="BO924">
        <v>5</v>
      </c>
      <c r="BP924">
        <v>4</v>
      </c>
      <c r="BX924">
        <v>1</v>
      </c>
      <c r="BY924">
        <v>6</v>
      </c>
      <c r="BZ924">
        <v>2</v>
      </c>
      <c r="CF924">
        <v>17</v>
      </c>
      <c r="CH924">
        <f t="shared" si="98"/>
        <v>1</v>
      </c>
      <c r="CI924" s="1">
        <f t="shared" si="99"/>
        <v>3</v>
      </c>
      <c r="CJ924">
        <f t="shared" si="100"/>
        <v>5</v>
      </c>
      <c r="CK924">
        <f t="shared" si="101"/>
        <v>1</v>
      </c>
      <c r="CL924" s="1">
        <f t="shared" si="102"/>
        <v>4</v>
      </c>
      <c r="CM924" s="1">
        <f t="shared" si="103"/>
        <v>4</v>
      </c>
      <c r="CO924" t="str">
        <f>IF(H924&gt;Tolerances!$C$5, "High Sat", "Low Sat")</f>
        <v>High Sat</v>
      </c>
      <c r="CP924" t="str">
        <f>IF(CM924&lt;Tolerances!$D$5, "High EL", "Low EL")</f>
        <v>High EL</v>
      </c>
      <c r="CQ924" t="str">
        <f t="shared" si="104"/>
        <v>Loyalist</v>
      </c>
      <c r="CR924" t="b">
        <f>IF(AND(CM924&lt;Tolerances!$D$9,'Respondent data Original'!H540&gt;Tolerances!$C$9),"Enthusiast",IF(AND(CM924&gt;Tolerances!$D$10,'Respondent data Original'!H540&lt;Tolerances!$C$10),"Agitator"))</f>
        <v>0</v>
      </c>
    </row>
    <row r="925" spans="1:96">
      <c r="A925">
        <v>598</v>
      </c>
      <c r="B925" t="s">
        <v>70</v>
      </c>
      <c r="C925">
        <v>3</v>
      </c>
      <c r="D925">
        <v>2</v>
      </c>
      <c r="E925">
        <v>10</v>
      </c>
      <c r="F925">
        <v>1</v>
      </c>
      <c r="G925">
        <v>2</v>
      </c>
      <c r="H925">
        <v>10</v>
      </c>
      <c r="J925">
        <v>11</v>
      </c>
      <c r="L925">
        <v>10</v>
      </c>
      <c r="N925">
        <v>10</v>
      </c>
      <c r="P925">
        <v>3</v>
      </c>
      <c r="Q925">
        <v>2</v>
      </c>
      <c r="R925">
        <v>2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3</v>
      </c>
      <c r="Z925">
        <v>3</v>
      </c>
      <c r="AA925">
        <v>1</v>
      </c>
      <c r="AB925">
        <v>2</v>
      </c>
      <c r="AC925">
        <v>2</v>
      </c>
      <c r="AD925">
        <v>1</v>
      </c>
      <c r="AE925">
        <v>2</v>
      </c>
      <c r="AF925">
        <v>10</v>
      </c>
      <c r="AG925">
        <v>1</v>
      </c>
      <c r="AH925">
        <v>1</v>
      </c>
      <c r="AI925">
        <v>1</v>
      </c>
      <c r="AJ925">
        <v>2</v>
      </c>
      <c r="AK925">
        <v>1</v>
      </c>
      <c r="AL925">
        <v>1</v>
      </c>
      <c r="AM925">
        <v>1</v>
      </c>
      <c r="AN925">
        <v>1</v>
      </c>
      <c r="AO925">
        <v>1</v>
      </c>
      <c r="AP925">
        <v>1</v>
      </c>
      <c r="AQ925">
        <v>1</v>
      </c>
      <c r="AR925">
        <v>2</v>
      </c>
      <c r="AS925">
        <v>1</v>
      </c>
      <c r="AT925">
        <v>1</v>
      </c>
      <c r="AU925">
        <v>1</v>
      </c>
      <c r="AV925">
        <v>3</v>
      </c>
      <c r="AW925">
        <v>8</v>
      </c>
      <c r="AX925">
        <v>8</v>
      </c>
      <c r="AY925">
        <v>6</v>
      </c>
      <c r="AZ925">
        <v>6</v>
      </c>
      <c r="BA925">
        <v>8</v>
      </c>
      <c r="BB925">
        <v>7</v>
      </c>
      <c r="BC925">
        <v>7</v>
      </c>
      <c r="BD925">
        <v>7</v>
      </c>
      <c r="BE925">
        <v>8</v>
      </c>
      <c r="BF925">
        <v>5</v>
      </c>
      <c r="BG925">
        <v>4</v>
      </c>
      <c r="BH925">
        <v>4</v>
      </c>
      <c r="BI925">
        <v>3</v>
      </c>
      <c r="BJ925">
        <v>3</v>
      </c>
      <c r="BK925">
        <v>1</v>
      </c>
      <c r="BL925">
        <v>1</v>
      </c>
      <c r="BM925">
        <v>3</v>
      </c>
      <c r="BN925">
        <v>3</v>
      </c>
      <c r="BO925">
        <v>6</v>
      </c>
      <c r="BP925">
        <v>3</v>
      </c>
      <c r="BQ925">
        <v>4</v>
      </c>
      <c r="BR925">
        <v>5</v>
      </c>
      <c r="BX925">
        <v>1</v>
      </c>
      <c r="BY925">
        <v>6</v>
      </c>
      <c r="CF925">
        <v>20</v>
      </c>
      <c r="CH925">
        <f t="shared" si="98"/>
        <v>1</v>
      </c>
      <c r="CI925" s="1">
        <f t="shared" si="99"/>
        <v>3.6111111111111112</v>
      </c>
      <c r="CJ925">
        <f t="shared" si="100"/>
        <v>1</v>
      </c>
      <c r="CK925">
        <f t="shared" si="101"/>
        <v>5</v>
      </c>
      <c r="CL925" s="1">
        <f t="shared" si="102"/>
        <v>8.6111111111111107</v>
      </c>
      <c r="CM925" s="1">
        <f t="shared" si="103"/>
        <v>8.6111111111111107</v>
      </c>
      <c r="CO925" t="str">
        <f>IF(H925&gt;Tolerances!$C$5, "High Sat", "Low Sat")</f>
        <v>High Sat</v>
      </c>
      <c r="CP925" t="str">
        <f>IF(CM925&lt;Tolerances!$D$5, "High EL", "Low EL")</f>
        <v>High EL</v>
      </c>
      <c r="CQ925" t="str">
        <f t="shared" si="104"/>
        <v>Loyalist</v>
      </c>
      <c r="CR925" t="b">
        <f>IF(AND(CM925&lt;Tolerances!$D$9,'Respondent data Original'!H546&gt;Tolerances!$C$9),"Enthusiast",IF(AND(CM925&gt;Tolerances!$D$10,'Respondent data Original'!H546&lt;Tolerances!$C$10),"Agitator"))</f>
        <v>0</v>
      </c>
    </row>
    <row r="926" spans="1:96">
      <c r="A926">
        <v>601</v>
      </c>
      <c r="B926" t="s">
        <v>70</v>
      </c>
      <c r="C926">
        <v>2</v>
      </c>
      <c r="D926">
        <v>1</v>
      </c>
      <c r="E926">
        <v>10</v>
      </c>
      <c r="F926">
        <v>2</v>
      </c>
      <c r="G926">
        <v>4</v>
      </c>
      <c r="H926">
        <v>8</v>
      </c>
      <c r="J926">
        <v>7</v>
      </c>
      <c r="L926">
        <v>6</v>
      </c>
      <c r="N926">
        <v>8</v>
      </c>
      <c r="P926">
        <v>4</v>
      </c>
      <c r="Q926">
        <v>1</v>
      </c>
      <c r="R926">
        <v>4</v>
      </c>
      <c r="S926">
        <v>1</v>
      </c>
      <c r="T926">
        <v>4</v>
      </c>
      <c r="U926">
        <v>1</v>
      </c>
      <c r="V926">
        <v>1</v>
      </c>
      <c r="W926">
        <v>3</v>
      </c>
      <c r="X926">
        <v>1</v>
      </c>
      <c r="Y926">
        <v>1</v>
      </c>
      <c r="Z926">
        <v>3</v>
      </c>
      <c r="AA926">
        <v>1</v>
      </c>
      <c r="AB926">
        <v>2</v>
      </c>
      <c r="AC926">
        <v>1</v>
      </c>
      <c r="AD926">
        <v>4</v>
      </c>
      <c r="AE926">
        <v>3</v>
      </c>
      <c r="AF926">
        <v>4</v>
      </c>
      <c r="AG926">
        <v>2</v>
      </c>
      <c r="AH926">
        <v>2</v>
      </c>
      <c r="AI926">
        <v>2</v>
      </c>
      <c r="AJ926">
        <v>1</v>
      </c>
      <c r="AK926">
        <v>2</v>
      </c>
      <c r="AL926">
        <v>3</v>
      </c>
      <c r="AM926">
        <v>2</v>
      </c>
      <c r="AN926">
        <v>2</v>
      </c>
      <c r="AO926">
        <v>1</v>
      </c>
      <c r="AP926">
        <v>2</v>
      </c>
      <c r="AQ926">
        <v>3</v>
      </c>
      <c r="AR926">
        <v>4</v>
      </c>
      <c r="AS926">
        <v>2</v>
      </c>
      <c r="AT926">
        <v>3</v>
      </c>
      <c r="AU926">
        <v>3</v>
      </c>
      <c r="AV926">
        <v>1</v>
      </c>
      <c r="AW926">
        <v>9</v>
      </c>
      <c r="AX926">
        <v>8</v>
      </c>
      <c r="AY926">
        <v>9</v>
      </c>
      <c r="AZ926">
        <v>7</v>
      </c>
      <c r="BA926">
        <v>10</v>
      </c>
      <c r="BB926">
        <v>7</v>
      </c>
      <c r="BC926">
        <v>6</v>
      </c>
      <c r="BD926">
        <v>10</v>
      </c>
      <c r="BE926">
        <v>4</v>
      </c>
      <c r="BF926">
        <v>4</v>
      </c>
      <c r="BG926">
        <v>6</v>
      </c>
      <c r="BH926">
        <v>8</v>
      </c>
      <c r="BI926">
        <v>11</v>
      </c>
      <c r="BJ926">
        <v>10</v>
      </c>
      <c r="BK926">
        <v>2</v>
      </c>
      <c r="BL926">
        <v>3</v>
      </c>
      <c r="BM926">
        <v>2</v>
      </c>
      <c r="BN926">
        <v>4</v>
      </c>
      <c r="BO926">
        <v>3</v>
      </c>
      <c r="BP926">
        <v>4</v>
      </c>
      <c r="BQ926">
        <v>6</v>
      </c>
      <c r="BR926">
        <v>8</v>
      </c>
      <c r="BX926">
        <v>2</v>
      </c>
      <c r="CF926">
        <v>18</v>
      </c>
      <c r="CH926">
        <f t="shared" si="98"/>
        <v>2</v>
      </c>
      <c r="CI926" s="1">
        <f t="shared" si="99"/>
        <v>3.8888888888888888</v>
      </c>
      <c r="CJ926">
        <f t="shared" si="100"/>
        <v>3</v>
      </c>
      <c r="CK926">
        <f t="shared" si="101"/>
        <v>3</v>
      </c>
      <c r="CL926" s="1">
        <f t="shared" si="102"/>
        <v>6.8888888888888893</v>
      </c>
      <c r="CM926" s="1">
        <f t="shared" si="103"/>
        <v>13.777777777777779</v>
      </c>
      <c r="CO926" t="str">
        <f>IF(H926&gt;Tolerances!$C$5, "High Sat", "Low Sat")</f>
        <v>High Sat</v>
      </c>
      <c r="CP926" t="str">
        <f>IF(CM926&lt;Tolerances!$D$5, "High EL", "Low EL")</f>
        <v>Low EL</v>
      </c>
      <c r="CQ926" t="str">
        <f t="shared" si="104"/>
        <v>Mercenary</v>
      </c>
      <c r="CR926" t="b">
        <f>IF(AND(CM926&lt;Tolerances!$D$9,'Respondent data Original'!H549&gt;Tolerances!$C$9),"Enthusiast",IF(AND(CM926&gt;Tolerances!$D$10,'Respondent data Original'!H549&lt;Tolerances!$C$10),"Agitator"))</f>
        <v>0</v>
      </c>
    </row>
    <row r="927" spans="1:96">
      <c r="A927">
        <v>603</v>
      </c>
      <c r="B927" t="s">
        <v>70</v>
      </c>
      <c r="C927">
        <v>3</v>
      </c>
      <c r="D927">
        <v>2</v>
      </c>
      <c r="E927">
        <v>10</v>
      </c>
      <c r="F927">
        <v>1</v>
      </c>
      <c r="G927">
        <v>1</v>
      </c>
      <c r="H927">
        <v>7</v>
      </c>
      <c r="J927">
        <v>6</v>
      </c>
      <c r="L927">
        <v>7</v>
      </c>
      <c r="N927">
        <v>7</v>
      </c>
      <c r="P927">
        <v>4</v>
      </c>
      <c r="Q927">
        <v>2</v>
      </c>
      <c r="R927">
        <v>4</v>
      </c>
      <c r="S927">
        <v>2</v>
      </c>
      <c r="T927">
        <v>3</v>
      </c>
      <c r="U927">
        <v>3</v>
      </c>
      <c r="V927">
        <v>3</v>
      </c>
      <c r="W927">
        <v>4</v>
      </c>
      <c r="X927">
        <v>2</v>
      </c>
      <c r="Y927">
        <v>1</v>
      </c>
      <c r="Z927">
        <v>4</v>
      </c>
      <c r="AA927">
        <v>3</v>
      </c>
      <c r="AB927">
        <v>3</v>
      </c>
      <c r="AC927">
        <v>4</v>
      </c>
      <c r="AD927">
        <v>4</v>
      </c>
      <c r="AE927">
        <v>4</v>
      </c>
      <c r="AF927">
        <v>2</v>
      </c>
      <c r="AG927">
        <v>4</v>
      </c>
      <c r="AH927">
        <v>5</v>
      </c>
      <c r="AI927">
        <v>4</v>
      </c>
      <c r="AJ927">
        <v>3</v>
      </c>
      <c r="AK927">
        <v>4</v>
      </c>
      <c r="AL927">
        <v>4</v>
      </c>
      <c r="AM927">
        <v>4</v>
      </c>
      <c r="AN927">
        <v>4</v>
      </c>
      <c r="AO927">
        <v>3</v>
      </c>
      <c r="AP927">
        <v>4</v>
      </c>
      <c r="AQ927">
        <v>4</v>
      </c>
      <c r="AR927">
        <v>4</v>
      </c>
      <c r="AS927">
        <v>3</v>
      </c>
      <c r="AT927">
        <v>4</v>
      </c>
      <c r="AU927">
        <v>4</v>
      </c>
      <c r="AV927">
        <v>2</v>
      </c>
      <c r="AW927">
        <v>8</v>
      </c>
      <c r="AX927">
        <v>7</v>
      </c>
      <c r="AY927">
        <v>7</v>
      </c>
      <c r="AZ927">
        <v>8</v>
      </c>
      <c r="BA927">
        <v>8</v>
      </c>
      <c r="BB927">
        <v>6</v>
      </c>
      <c r="BC927">
        <v>4</v>
      </c>
      <c r="BD927">
        <v>10</v>
      </c>
      <c r="BE927">
        <v>3</v>
      </c>
      <c r="BF927">
        <v>12</v>
      </c>
      <c r="BG927">
        <v>3</v>
      </c>
      <c r="BH927">
        <v>12</v>
      </c>
      <c r="BI927">
        <v>12</v>
      </c>
      <c r="BJ927">
        <v>5</v>
      </c>
      <c r="BK927">
        <v>1</v>
      </c>
      <c r="BL927">
        <v>3</v>
      </c>
      <c r="BM927">
        <v>3</v>
      </c>
      <c r="BN927">
        <v>3</v>
      </c>
      <c r="BO927">
        <v>6</v>
      </c>
      <c r="BP927">
        <v>3</v>
      </c>
      <c r="BQ927">
        <v>2</v>
      </c>
      <c r="BR927">
        <v>4</v>
      </c>
      <c r="BX927">
        <v>1</v>
      </c>
      <c r="BY927">
        <v>7</v>
      </c>
      <c r="CF927">
        <v>11</v>
      </c>
      <c r="CH927">
        <f t="shared" si="98"/>
        <v>1</v>
      </c>
      <c r="CI927" s="1">
        <f t="shared" si="99"/>
        <v>3.3888888888888888</v>
      </c>
      <c r="CJ927">
        <f t="shared" si="100"/>
        <v>3</v>
      </c>
      <c r="CK927">
        <f t="shared" si="101"/>
        <v>3</v>
      </c>
      <c r="CL927" s="1">
        <f t="shared" si="102"/>
        <v>6.3888888888888893</v>
      </c>
      <c r="CM927" s="1">
        <f t="shared" si="103"/>
        <v>6.3888888888888893</v>
      </c>
      <c r="CO927" t="str">
        <f>IF(H927&gt;Tolerances!$C$5, "High Sat", "Low Sat")</f>
        <v>Low Sat</v>
      </c>
      <c r="CP927" t="str">
        <f>IF(CM927&lt;Tolerances!$D$5, "High EL", "Low EL")</f>
        <v>High EL</v>
      </c>
      <c r="CQ927" t="str">
        <f t="shared" si="104"/>
        <v>Hostage</v>
      </c>
      <c r="CR927" t="b">
        <f>IF(AND(CM927&lt;Tolerances!$D$9,'Respondent data Original'!H551&gt;Tolerances!$C$9),"Enthusiast",IF(AND(CM927&gt;Tolerances!$D$10,'Respondent data Original'!H551&lt;Tolerances!$C$10),"Agitator"))</f>
        <v>0</v>
      </c>
    </row>
    <row r="928" spans="1:96">
      <c r="A928">
        <v>605</v>
      </c>
      <c r="B928" t="s">
        <v>70</v>
      </c>
      <c r="C928">
        <v>4</v>
      </c>
      <c r="D928">
        <v>1</v>
      </c>
      <c r="E928">
        <v>10</v>
      </c>
      <c r="F928">
        <v>2</v>
      </c>
      <c r="G928">
        <v>4</v>
      </c>
      <c r="H928">
        <v>9</v>
      </c>
      <c r="J928">
        <v>11</v>
      </c>
      <c r="L928">
        <v>11</v>
      </c>
      <c r="N928">
        <v>10</v>
      </c>
      <c r="P928">
        <v>5</v>
      </c>
      <c r="Q928">
        <v>3</v>
      </c>
      <c r="S928">
        <v>2</v>
      </c>
      <c r="V928">
        <v>4</v>
      </c>
      <c r="X928">
        <v>2</v>
      </c>
      <c r="Y928">
        <v>4</v>
      </c>
      <c r="Z928">
        <v>3</v>
      </c>
      <c r="AA928">
        <v>2</v>
      </c>
      <c r="AF928">
        <v>1</v>
      </c>
      <c r="AG928">
        <v>2</v>
      </c>
      <c r="AI928">
        <v>2</v>
      </c>
      <c r="AJ928">
        <v>2</v>
      </c>
      <c r="AL928">
        <v>4</v>
      </c>
      <c r="AN928">
        <v>2</v>
      </c>
      <c r="AO928">
        <v>2</v>
      </c>
      <c r="AP928">
        <v>4</v>
      </c>
      <c r="AQ928">
        <v>2</v>
      </c>
      <c r="AR928">
        <v>5</v>
      </c>
      <c r="AS928">
        <v>2</v>
      </c>
      <c r="AT928">
        <v>4</v>
      </c>
      <c r="AU928">
        <v>2</v>
      </c>
      <c r="AV928">
        <v>1</v>
      </c>
      <c r="AW928">
        <v>10</v>
      </c>
      <c r="AX928">
        <v>11</v>
      </c>
      <c r="AY928">
        <v>1</v>
      </c>
      <c r="AZ928">
        <v>8</v>
      </c>
      <c r="BA928">
        <v>1</v>
      </c>
      <c r="BB928">
        <v>8</v>
      </c>
      <c r="BC928">
        <v>1</v>
      </c>
      <c r="BD928">
        <v>8</v>
      </c>
      <c r="BE928">
        <v>1</v>
      </c>
      <c r="BF928">
        <v>12</v>
      </c>
      <c r="BG928">
        <v>3</v>
      </c>
      <c r="BH928">
        <v>12</v>
      </c>
      <c r="BI928">
        <v>12</v>
      </c>
      <c r="BJ928">
        <v>12</v>
      </c>
      <c r="BK928">
        <v>1</v>
      </c>
      <c r="BL928">
        <v>3</v>
      </c>
      <c r="BM928">
        <v>4</v>
      </c>
      <c r="BN928">
        <v>4</v>
      </c>
      <c r="BO928">
        <v>5</v>
      </c>
      <c r="BX928">
        <v>2</v>
      </c>
      <c r="CF928">
        <v>15</v>
      </c>
      <c r="CH928">
        <f t="shared" si="98"/>
        <v>2</v>
      </c>
      <c r="CI928" s="1">
        <f t="shared" si="99"/>
        <v>2.7222222222222223</v>
      </c>
      <c r="CJ928">
        <f t="shared" si="100"/>
        <v>3</v>
      </c>
      <c r="CK928">
        <f t="shared" si="101"/>
        <v>3</v>
      </c>
      <c r="CL928" s="1">
        <f t="shared" si="102"/>
        <v>5.7222222222222223</v>
      </c>
      <c r="CM928" s="1">
        <f t="shared" si="103"/>
        <v>11.444444444444445</v>
      </c>
      <c r="CO928" t="str">
        <f>IF(H928&gt;Tolerances!$C$5, "High Sat", "Low Sat")</f>
        <v>High Sat</v>
      </c>
      <c r="CP928" t="str">
        <f>IF(CM928&lt;Tolerances!$D$5, "High EL", "Low EL")</f>
        <v>Low EL</v>
      </c>
      <c r="CQ928" t="str">
        <f t="shared" si="104"/>
        <v>Mercenary</v>
      </c>
      <c r="CR928" t="b">
        <f>IF(AND(CM928&lt;Tolerances!$D$9,'Respondent data Original'!H553&gt;Tolerances!$C$9),"Enthusiast",IF(AND(CM928&gt;Tolerances!$D$10,'Respondent data Original'!H553&lt;Tolerances!$C$10),"Agitator"))</f>
        <v>0</v>
      </c>
    </row>
    <row r="929" spans="1:96">
      <c r="A929">
        <v>614</v>
      </c>
      <c r="B929" t="s">
        <v>70</v>
      </c>
      <c r="C929">
        <v>4</v>
      </c>
      <c r="D929">
        <v>2</v>
      </c>
      <c r="E929">
        <v>10</v>
      </c>
      <c r="F929">
        <v>2</v>
      </c>
      <c r="G929">
        <v>2</v>
      </c>
      <c r="H929">
        <v>9</v>
      </c>
      <c r="J929">
        <v>9</v>
      </c>
      <c r="L929">
        <v>8</v>
      </c>
      <c r="N929">
        <v>5</v>
      </c>
      <c r="P929">
        <v>4</v>
      </c>
      <c r="Q929">
        <v>2</v>
      </c>
      <c r="R929">
        <v>2</v>
      </c>
      <c r="S929">
        <v>2</v>
      </c>
      <c r="T929">
        <v>3</v>
      </c>
      <c r="V929">
        <v>2</v>
      </c>
      <c r="W929">
        <v>4</v>
      </c>
      <c r="X929">
        <v>2</v>
      </c>
      <c r="Y929">
        <v>2</v>
      </c>
      <c r="Z929">
        <v>2</v>
      </c>
      <c r="AA929">
        <v>2</v>
      </c>
      <c r="AB929">
        <v>2</v>
      </c>
      <c r="AC929">
        <v>4</v>
      </c>
      <c r="AD929">
        <v>4</v>
      </c>
      <c r="AE929">
        <v>3</v>
      </c>
      <c r="AF929">
        <v>1</v>
      </c>
      <c r="AG929">
        <v>4</v>
      </c>
      <c r="AH929">
        <v>2</v>
      </c>
      <c r="AI929">
        <v>3</v>
      </c>
      <c r="AJ929">
        <v>3</v>
      </c>
      <c r="AL929">
        <v>3</v>
      </c>
      <c r="AM929">
        <v>4</v>
      </c>
      <c r="AN929">
        <v>3</v>
      </c>
      <c r="AO929">
        <v>3</v>
      </c>
      <c r="AP929">
        <v>4</v>
      </c>
      <c r="AQ929">
        <v>4</v>
      </c>
      <c r="AR929">
        <v>4</v>
      </c>
      <c r="AS929">
        <v>3</v>
      </c>
      <c r="AU929">
        <v>3</v>
      </c>
      <c r="AV929">
        <v>1</v>
      </c>
      <c r="AW929">
        <v>6</v>
      </c>
      <c r="AX929">
        <v>9</v>
      </c>
      <c r="AY929">
        <v>6</v>
      </c>
      <c r="AZ929">
        <v>6</v>
      </c>
      <c r="BA929">
        <v>6</v>
      </c>
      <c r="BB929">
        <v>6</v>
      </c>
      <c r="BC929">
        <v>1</v>
      </c>
      <c r="BD929">
        <v>11</v>
      </c>
      <c r="BE929">
        <v>1</v>
      </c>
      <c r="BF929">
        <v>12</v>
      </c>
      <c r="BG929">
        <v>12</v>
      </c>
      <c r="BH929">
        <v>12</v>
      </c>
      <c r="BI929">
        <v>12</v>
      </c>
      <c r="BJ929">
        <v>12</v>
      </c>
      <c r="BK929">
        <v>1</v>
      </c>
      <c r="BL929">
        <v>3</v>
      </c>
      <c r="BM929">
        <v>2</v>
      </c>
      <c r="BN929">
        <v>1</v>
      </c>
      <c r="BO929">
        <v>1</v>
      </c>
      <c r="BP929">
        <v>2</v>
      </c>
      <c r="BX929">
        <v>1</v>
      </c>
      <c r="BY929">
        <v>1</v>
      </c>
      <c r="BZ929">
        <v>3</v>
      </c>
      <c r="CF929">
        <v>16</v>
      </c>
      <c r="CH929">
        <f t="shared" si="98"/>
        <v>1</v>
      </c>
      <c r="CI929" s="1">
        <f t="shared" si="99"/>
        <v>2.8888888888888888</v>
      </c>
      <c r="CJ929">
        <f t="shared" si="100"/>
        <v>3</v>
      </c>
      <c r="CK929">
        <f t="shared" si="101"/>
        <v>3</v>
      </c>
      <c r="CL929" s="1">
        <f t="shared" si="102"/>
        <v>5.8888888888888893</v>
      </c>
      <c r="CM929" s="1">
        <f t="shared" si="103"/>
        <v>5.8888888888888893</v>
      </c>
      <c r="CO929" t="str">
        <f>IF(H929&gt;Tolerances!$C$5, "High Sat", "Low Sat")</f>
        <v>High Sat</v>
      </c>
      <c r="CP929" t="str">
        <f>IF(CM929&lt;Tolerances!$D$5, "High EL", "Low EL")</f>
        <v>High EL</v>
      </c>
      <c r="CQ929" t="str">
        <f t="shared" si="104"/>
        <v>Loyalist</v>
      </c>
      <c r="CR929" t="b">
        <f>IF(AND(CM929&lt;Tolerances!$D$9,'Respondent data Original'!H562&gt;Tolerances!$C$9),"Enthusiast",IF(AND(CM929&gt;Tolerances!$D$10,'Respondent data Original'!H562&lt;Tolerances!$C$10),"Agitator"))</f>
        <v>0</v>
      </c>
    </row>
    <row r="930" spans="1:96">
      <c r="A930">
        <v>615</v>
      </c>
      <c r="B930" t="s">
        <v>70</v>
      </c>
      <c r="C930">
        <v>4</v>
      </c>
      <c r="D930">
        <v>2</v>
      </c>
      <c r="E930">
        <v>10</v>
      </c>
      <c r="F930">
        <v>1</v>
      </c>
      <c r="G930">
        <v>1</v>
      </c>
      <c r="H930">
        <v>10</v>
      </c>
      <c r="J930">
        <v>10</v>
      </c>
      <c r="L930">
        <v>10</v>
      </c>
      <c r="N930">
        <v>10</v>
      </c>
      <c r="P930">
        <v>4</v>
      </c>
      <c r="Q930">
        <v>1</v>
      </c>
      <c r="S930">
        <v>1</v>
      </c>
      <c r="T930">
        <v>1</v>
      </c>
      <c r="U930">
        <v>2</v>
      </c>
      <c r="V930">
        <v>1</v>
      </c>
      <c r="W930">
        <v>2</v>
      </c>
      <c r="X930">
        <v>1</v>
      </c>
      <c r="Y930">
        <v>2</v>
      </c>
      <c r="Z930">
        <v>1</v>
      </c>
      <c r="AA930">
        <v>2</v>
      </c>
      <c r="AB930">
        <v>2</v>
      </c>
      <c r="AC930">
        <v>2</v>
      </c>
      <c r="AD930">
        <v>2</v>
      </c>
      <c r="AE930">
        <v>2</v>
      </c>
      <c r="AF930">
        <v>9</v>
      </c>
      <c r="AG930">
        <v>1</v>
      </c>
      <c r="AI930">
        <v>1</v>
      </c>
      <c r="AJ930">
        <v>1</v>
      </c>
      <c r="AK930">
        <v>2</v>
      </c>
      <c r="AL930">
        <v>1</v>
      </c>
      <c r="AM930">
        <v>2</v>
      </c>
      <c r="AN930">
        <v>1</v>
      </c>
      <c r="AO930">
        <v>2</v>
      </c>
      <c r="AP930">
        <v>1</v>
      </c>
      <c r="AQ930">
        <v>2</v>
      </c>
      <c r="AR930">
        <v>2</v>
      </c>
      <c r="AS930">
        <v>2</v>
      </c>
      <c r="AT930">
        <v>1</v>
      </c>
      <c r="AU930">
        <v>2</v>
      </c>
      <c r="AV930">
        <v>1</v>
      </c>
      <c r="AW930">
        <v>10</v>
      </c>
      <c r="AX930">
        <v>9</v>
      </c>
      <c r="AY930">
        <v>8</v>
      </c>
      <c r="AZ930">
        <v>10</v>
      </c>
      <c r="BA930">
        <v>10</v>
      </c>
      <c r="BB930">
        <v>3</v>
      </c>
      <c r="BC930">
        <v>9</v>
      </c>
      <c r="BD930">
        <v>11</v>
      </c>
      <c r="BE930">
        <v>1</v>
      </c>
      <c r="BF930">
        <v>12</v>
      </c>
      <c r="BG930">
        <v>12</v>
      </c>
      <c r="BH930">
        <v>12</v>
      </c>
      <c r="BI930">
        <v>12</v>
      </c>
      <c r="BJ930">
        <v>12</v>
      </c>
      <c r="BK930">
        <v>1</v>
      </c>
      <c r="BL930">
        <v>5</v>
      </c>
      <c r="BM930">
        <v>1</v>
      </c>
      <c r="BO930">
        <v>10</v>
      </c>
      <c r="BX930">
        <v>1</v>
      </c>
      <c r="BY930">
        <v>3</v>
      </c>
      <c r="CF930">
        <v>13</v>
      </c>
      <c r="CH930">
        <f t="shared" si="98"/>
        <v>1</v>
      </c>
      <c r="CI930" s="1">
        <f t="shared" si="99"/>
        <v>3.9444444444444446</v>
      </c>
      <c r="CJ930">
        <f t="shared" si="100"/>
        <v>5</v>
      </c>
      <c r="CK930">
        <f t="shared" si="101"/>
        <v>1</v>
      </c>
      <c r="CL930" s="1">
        <f t="shared" si="102"/>
        <v>4.9444444444444446</v>
      </c>
      <c r="CM930" s="1">
        <f t="shared" si="103"/>
        <v>4.9444444444444446</v>
      </c>
      <c r="CO930" t="str">
        <f>IF(H930&gt;Tolerances!$C$5, "High Sat", "Low Sat")</f>
        <v>High Sat</v>
      </c>
      <c r="CP930" t="str">
        <f>IF(CM930&lt;Tolerances!$D$5, "High EL", "Low EL")</f>
        <v>High EL</v>
      </c>
      <c r="CQ930" t="str">
        <f t="shared" si="104"/>
        <v>Loyalist</v>
      </c>
      <c r="CR930" t="b">
        <f>IF(AND(CM930&lt;Tolerances!$D$9,'Respondent data Original'!H563&gt;Tolerances!$C$9),"Enthusiast",IF(AND(CM930&gt;Tolerances!$D$10,'Respondent data Original'!H563&lt;Tolerances!$C$10),"Agitator"))</f>
        <v>0</v>
      </c>
    </row>
    <row r="931" spans="1:96">
      <c r="A931">
        <v>626</v>
      </c>
      <c r="B931" t="s">
        <v>70</v>
      </c>
      <c r="C931">
        <v>2</v>
      </c>
      <c r="D931">
        <v>2</v>
      </c>
      <c r="E931">
        <v>10</v>
      </c>
      <c r="F931">
        <v>2</v>
      </c>
      <c r="G931">
        <v>5</v>
      </c>
      <c r="H931">
        <v>9</v>
      </c>
      <c r="J931">
        <v>9</v>
      </c>
      <c r="L931">
        <v>9</v>
      </c>
      <c r="N931">
        <v>9</v>
      </c>
      <c r="P931">
        <v>6</v>
      </c>
      <c r="Q931">
        <v>2</v>
      </c>
      <c r="R931">
        <v>1</v>
      </c>
      <c r="S931">
        <v>1</v>
      </c>
      <c r="T931">
        <v>1</v>
      </c>
      <c r="U931">
        <v>1</v>
      </c>
      <c r="V931">
        <v>2</v>
      </c>
      <c r="W931">
        <v>4</v>
      </c>
      <c r="X931">
        <v>1</v>
      </c>
      <c r="Y931">
        <v>3</v>
      </c>
      <c r="Z931">
        <v>5</v>
      </c>
      <c r="AA931">
        <v>1</v>
      </c>
      <c r="AB931">
        <v>3</v>
      </c>
      <c r="AC931">
        <v>1</v>
      </c>
      <c r="AD931">
        <v>5</v>
      </c>
      <c r="AE931">
        <v>1</v>
      </c>
      <c r="AF931">
        <v>1</v>
      </c>
      <c r="AG931">
        <v>2</v>
      </c>
      <c r="AH931">
        <v>1</v>
      </c>
      <c r="AI931">
        <v>1</v>
      </c>
      <c r="AJ931">
        <v>1</v>
      </c>
      <c r="AK931">
        <v>1</v>
      </c>
      <c r="AL931">
        <v>3</v>
      </c>
      <c r="AM931">
        <v>5</v>
      </c>
      <c r="AN931">
        <v>1</v>
      </c>
      <c r="AO931">
        <v>1</v>
      </c>
      <c r="AQ931">
        <v>1</v>
      </c>
      <c r="AR931">
        <v>4</v>
      </c>
      <c r="AS931">
        <v>3</v>
      </c>
      <c r="AU931">
        <v>2</v>
      </c>
      <c r="AV931">
        <v>1</v>
      </c>
      <c r="AW931">
        <v>2</v>
      </c>
      <c r="AX931">
        <v>6</v>
      </c>
      <c r="AY931">
        <v>7</v>
      </c>
      <c r="AZ931">
        <v>4</v>
      </c>
      <c r="BA931">
        <v>6</v>
      </c>
      <c r="BB931">
        <v>6</v>
      </c>
      <c r="BC931">
        <v>11</v>
      </c>
      <c r="BD931">
        <v>2</v>
      </c>
      <c r="BE931">
        <v>1</v>
      </c>
      <c r="BF931">
        <v>10</v>
      </c>
      <c r="BG931">
        <v>12</v>
      </c>
      <c r="BH931">
        <v>10</v>
      </c>
      <c r="BI931">
        <v>12</v>
      </c>
      <c r="BJ931">
        <v>7</v>
      </c>
      <c r="BK931">
        <v>2</v>
      </c>
      <c r="BL931">
        <v>4</v>
      </c>
      <c r="BM931">
        <v>2</v>
      </c>
      <c r="BN931">
        <v>2</v>
      </c>
      <c r="BO931">
        <v>1</v>
      </c>
      <c r="BP931">
        <v>6</v>
      </c>
      <c r="BQ931">
        <v>2</v>
      </c>
      <c r="BX931">
        <v>1</v>
      </c>
      <c r="BY931">
        <v>5</v>
      </c>
      <c r="BZ931">
        <v>7</v>
      </c>
      <c r="CA931">
        <v>3</v>
      </c>
      <c r="CF931">
        <v>21</v>
      </c>
      <c r="CH931">
        <f t="shared" si="98"/>
        <v>1</v>
      </c>
      <c r="CI931" s="1">
        <f t="shared" si="99"/>
        <v>2.5</v>
      </c>
      <c r="CJ931">
        <f t="shared" si="100"/>
        <v>4</v>
      </c>
      <c r="CK931">
        <f t="shared" si="101"/>
        <v>2</v>
      </c>
      <c r="CL931" s="1">
        <f t="shared" si="102"/>
        <v>4.5</v>
      </c>
      <c r="CM931" s="1">
        <f t="shared" si="103"/>
        <v>4.5</v>
      </c>
      <c r="CO931" t="str">
        <f>IF(H931&gt;Tolerances!$C$5, "High Sat", "Low Sat")</f>
        <v>High Sat</v>
      </c>
      <c r="CP931" t="str">
        <f>IF(CM931&lt;Tolerances!$D$5, "High EL", "Low EL")</f>
        <v>High EL</v>
      </c>
      <c r="CQ931" t="str">
        <f t="shared" si="104"/>
        <v>Loyalist</v>
      </c>
      <c r="CR931" t="b">
        <f>IF(AND(CM931&lt;Tolerances!$D$9,'Respondent data Original'!H571&gt;Tolerances!$C$9),"Enthusiast",IF(AND(CM931&gt;Tolerances!$D$10,'Respondent data Original'!H571&lt;Tolerances!$C$10),"Agitator"))</f>
        <v>0</v>
      </c>
    </row>
    <row r="932" spans="1:96">
      <c r="A932">
        <v>629</v>
      </c>
      <c r="B932" t="s">
        <v>70</v>
      </c>
      <c r="C932">
        <v>3</v>
      </c>
      <c r="D932">
        <v>1</v>
      </c>
      <c r="E932">
        <v>10</v>
      </c>
      <c r="F932">
        <v>2</v>
      </c>
      <c r="G932">
        <v>4</v>
      </c>
      <c r="H932">
        <v>7</v>
      </c>
      <c r="J932">
        <v>6</v>
      </c>
      <c r="L932">
        <v>4</v>
      </c>
      <c r="N932">
        <v>6</v>
      </c>
      <c r="P932">
        <v>6</v>
      </c>
      <c r="Q932">
        <v>1</v>
      </c>
      <c r="R932">
        <v>1</v>
      </c>
      <c r="S932">
        <v>1</v>
      </c>
      <c r="T932">
        <v>2</v>
      </c>
      <c r="U932">
        <v>1</v>
      </c>
      <c r="V932">
        <v>1</v>
      </c>
      <c r="W932">
        <v>2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2</v>
      </c>
      <c r="AD932">
        <v>3</v>
      </c>
      <c r="AE932">
        <v>3</v>
      </c>
      <c r="AF932">
        <v>6</v>
      </c>
      <c r="AG932">
        <v>5</v>
      </c>
      <c r="AH932">
        <v>5</v>
      </c>
      <c r="AI932">
        <v>3</v>
      </c>
      <c r="AJ932">
        <v>2</v>
      </c>
      <c r="AK932">
        <v>3</v>
      </c>
      <c r="AL932">
        <v>3</v>
      </c>
      <c r="AM932">
        <v>5</v>
      </c>
      <c r="AN932">
        <v>3</v>
      </c>
      <c r="AO932">
        <v>3</v>
      </c>
      <c r="AP932">
        <v>3</v>
      </c>
      <c r="AQ932">
        <v>4</v>
      </c>
      <c r="AR932">
        <v>4</v>
      </c>
      <c r="AS932">
        <v>4</v>
      </c>
      <c r="AT932">
        <v>3</v>
      </c>
      <c r="AU932">
        <v>4</v>
      </c>
      <c r="AV932">
        <v>2</v>
      </c>
      <c r="AW932">
        <v>5</v>
      </c>
      <c r="AX932">
        <v>11</v>
      </c>
      <c r="AY932">
        <v>7</v>
      </c>
      <c r="AZ932">
        <v>11</v>
      </c>
      <c r="BA932">
        <v>11</v>
      </c>
      <c r="BB932">
        <v>6</v>
      </c>
      <c r="BC932">
        <v>3</v>
      </c>
      <c r="BD932">
        <v>11</v>
      </c>
      <c r="BE932">
        <v>4</v>
      </c>
      <c r="BF932">
        <v>7</v>
      </c>
      <c r="BG932">
        <v>8</v>
      </c>
      <c r="BH932">
        <v>10</v>
      </c>
      <c r="BI932">
        <v>6</v>
      </c>
      <c r="BJ932">
        <v>9</v>
      </c>
      <c r="BK932">
        <v>4</v>
      </c>
      <c r="BL932">
        <v>2</v>
      </c>
      <c r="BM932">
        <v>1</v>
      </c>
      <c r="BN932">
        <v>1</v>
      </c>
      <c r="BO932">
        <v>6</v>
      </c>
      <c r="BP932">
        <v>2</v>
      </c>
      <c r="BQ932">
        <v>5</v>
      </c>
      <c r="BR932">
        <v>7</v>
      </c>
      <c r="BX932">
        <v>3</v>
      </c>
      <c r="CF932">
        <v>17</v>
      </c>
      <c r="CH932">
        <f t="shared" si="98"/>
        <v>3</v>
      </c>
      <c r="CI932" s="1">
        <f t="shared" si="99"/>
        <v>3.8333333333333335</v>
      </c>
      <c r="CJ932">
        <f t="shared" si="100"/>
        <v>2</v>
      </c>
      <c r="CK932">
        <f t="shared" si="101"/>
        <v>4</v>
      </c>
      <c r="CL932" s="1">
        <f t="shared" si="102"/>
        <v>7.8333333333333339</v>
      </c>
      <c r="CM932" s="1">
        <f t="shared" si="103"/>
        <v>23.5</v>
      </c>
      <c r="CO932" t="str">
        <f>IF(H932&gt;Tolerances!$C$5, "High Sat", "Low Sat")</f>
        <v>Low Sat</v>
      </c>
      <c r="CP932" t="str">
        <f>IF(CM932&lt;Tolerances!$D$5, "High EL", "Low EL")</f>
        <v>Low EL</v>
      </c>
      <c r="CQ932" t="str">
        <f t="shared" si="104"/>
        <v>Defector</v>
      </c>
      <c r="CR932" t="b">
        <f>IF(AND(CM932&lt;Tolerances!$D$9,'Respondent data Original'!H573&gt;Tolerances!$C$9),"Enthusiast",IF(AND(CM932&gt;Tolerances!$D$10,'Respondent data Original'!H573&lt;Tolerances!$C$10),"Agitator"))</f>
        <v>0</v>
      </c>
    </row>
    <row r="933" spans="1:96">
      <c r="A933">
        <v>636</v>
      </c>
      <c r="B933" t="s">
        <v>70</v>
      </c>
      <c r="C933">
        <v>4</v>
      </c>
      <c r="D933">
        <v>2</v>
      </c>
      <c r="E933">
        <v>10</v>
      </c>
      <c r="F933">
        <v>1</v>
      </c>
      <c r="G933">
        <v>2</v>
      </c>
      <c r="H933">
        <v>8</v>
      </c>
      <c r="J933">
        <v>8</v>
      </c>
      <c r="M933">
        <v>1</v>
      </c>
      <c r="O933">
        <v>1</v>
      </c>
      <c r="P933">
        <v>3</v>
      </c>
      <c r="Q933">
        <v>1</v>
      </c>
      <c r="S933">
        <v>1</v>
      </c>
      <c r="T933">
        <v>3</v>
      </c>
      <c r="U933">
        <v>3</v>
      </c>
      <c r="V933">
        <v>3</v>
      </c>
      <c r="W933">
        <v>3</v>
      </c>
      <c r="X933">
        <v>1</v>
      </c>
      <c r="Y933">
        <v>3</v>
      </c>
      <c r="Z933">
        <v>1</v>
      </c>
      <c r="AA933">
        <v>1</v>
      </c>
      <c r="AB933">
        <v>3</v>
      </c>
      <c r="AC933">
        <v>3</v>
      </c>
      <c r="AE933">
        <v>3</v>
      </c>
      <c r="AF933">
        <v>1</v>
      </c>
      <c r="AG933">
        <v>2</v>
      </c>
      <c r="AI933">
        <v>3</v>
      </c>
      <c r="AJ933">
        <v>2</v>
      </c>
      <c r="AK933">
        <v>2</v>
      </c>
      <c r="AM933">
        <v>3</v>
      </c>
      <c r="AN933">
        <v>2</v>
      </c>
      <c r="AO933">
        <v>4</v>
      </c>
      <c r="AP933">
        <v>2</v>
      </c>
      <c r="AQ933">
        <v>3</v>
      </c>
      <c r="AV933">
        <v>3</v>
      </c>
      <c r="AW933">
        <v>6</v>
      </c>
      <c r="AX933">
        <v>9</v>
      </c>
      <c r="AY933">
        <v>11</v>
      </c>
      <c r="AZ933">
        <v>11</v>
      </c>
      <c r="BA933">
        <v>11</v>
      </c>
      <c r="BB933">
        <v>6</v>
      </c>
      <c r="BC933">
        <v>1</v>
      </c>
      <c r="BD933">
        <v>11</v>
      </c>
      <c r="BE933">
        <v>1</v>
      </c>
      <c r="BF933">
        <v>12</v>
      </c>
      <c r="BG933">
        <v>12</v>
      </c>
      <c r="BH933">
        <v>12</v>
      </c>
      <c r="BI933">
        <v>12</v>
      </c>
      <c r="BJ933">
        <v>12</v>
      </c>
      <c r="BK933">
        <v>1</v>
      </c>
      <c r="BL933">
        <v>4</v>
      </c>
      <c r="BM933">
        <v>3</v>
      </c>
      <c r="BN933">
        <v>2</v>
      </c>
      <c r="BO933">
        <v>4</v>
      </c>
      <c r="BX933">
        <v>1</v>
      </c>
      <c r="BY933">
        <v>6</v>
      </c>
      <c r="BZ933">
        <v>7</v>
      </c>
      <c r="CA933">
        <v>8</v>
      </c>
      <c r="CF933">
        <v>13</v>
      </c>
      <c r="CH933">
        <f t="shared" si="98"/>
        <v>1</v>
      </c>
      <c r="CI933" s="1">
        <f t="shared" si="99"/>
        <v>3.7222222222222223</v>
      </c>
      <c r="CJ933">
        <f t="shared" si="100"/>
        <v>4</v>
      </c>
      <c r="CK933">
        <f t="shared" si="101"/>
        <v>2</v>
      </c>
      <c r="CL933" s="1">
        <f t="shared" si="102"/>
        <v>5.7222222222222223</v>
      </c>
      <c r="CM933" s="1">
        <f t="shared" si="103"/>
        <v>5.7222222222222223</v>
      </c>
      <c r="CO933" t="str">
        <f>IF(H933&gt;Tolerances!$C$5, "High Sat", "Low Sat")</f>
        <v>High Sat</v>
      </c>
      <c r="CP933" t="str">
        <f>IF(CM933&lt;Tolerances!$D$5, "High EL", "Low EL")</f>
        <v>High EL</v>
      </c>
      <c r="CQ933" t="str">
        <f t="shared" si="104"/>
        <v>Loyalist</v>
      </c>
      <c r="CR933" t="b">
        <f>IF(AND(CM933&lt;Tolerances!$D$9,'Respondent data Original'!H578&gt;Tolerances!$C$9),"Enthusiast",IF(AND(CM933&gt;Tolerances!$D$10,'Respondent data Original'!H578&lt;Tolerances!$C$10),"Agitator"))</f>
        <v>0</v>
      </c>
    </row>
    <row r="934" spans="1:96">
      <c r="A934">
        <v>658</v>
      </c>
      <c r="B934" t="s">
        <v>70</v>
      </c>
      <c r="C934">
        <v>4</v>
      </c>
      <c r="D934">
        <v>1</v>
      </c>
      <c r="E934">
        <v>10</v>
      </c>
      <c r="F934">
        <v>2</v>
      </c>
      <c r="G934">
        <v>3</v>
      </c>
      <c r="H934">
        <v>6</v>
      </c>
      <c r="J934">
        <v>7</v>
      </c>
      <c r="M934">
        <v>1</v>
      </c>
      <c r="N934">
        <v>6</v>
      </c>
      <c r="P934">
        <v>6</v>
      </c>
      <c r="Q934">
        <v>1</v>
      </c>
      <c r="R934">
        <v>3</v>
      </c>
      <c r="S934">
        <v>3</v>
      </c>
      <c r="U934">
        <v>4</v>
      </c>
      <c r="V934">
        <v>2</v>
      </c>
      <c r="X934">
        <v>2</v>
      </c>
      <c r="Y934">
        <v>2</v>
      </c>
      <c r="Z934">
        <v>3</v>
      </c>
      <c r="AA934">
        <v>3</v>
      </c>
      <c r="AB934">
        <v>4</v>
      </c>
      <c r="AD934">
        <v>5</v>
      </c>
      <c r="AE934">
        <v>3</v>
      </c>
      <c r="AF934">
        <v>1</v>
      </c>
      <c r="AG934">
        <v>4</v>
      </c>
      <c r="AH934">
        <v>3</v>
      </c>
      <c r="AI934">
        <v>3</v>
      </c>
      <c r="AJ934">
        <v>3</v>
      </c>
      <c r="AL934">
        <v>4</v>
      </c>
      <c r="AM934">
        <v>5</v>
      </c>
      <c r="AN934">
        <v>3</v>
      </c>
      <c r="AO934">
        <v>2</v>
      </c>
      <c r="AP934">
        <v>3</v>
      </c>
      <c r="AQ934">
        <v>4</v>
      </c>
      <c r="AR934">
        <v>4</v>
      </c>
      <c r="AS934">
        <v>4</v>
      </c>
      <c r="AU934">
        <v>3</v>
      </c>
      <c r="AV934">
        <v>1</v>
      </c>
      <c r="AW934">
        <v>6</v>
      </c>
      <c r="AX934">
        <v>10</v>
      </c>
      <c r="AY934">
        <v>7</v>
      </c>
      <c r="AZ934">
        <v>7</v>
      </c>
      <c r="BA934">
        <v>10</v>
      </c>
      <c r="BB934">
        <v>7</v>
      </c>
      <c r="BC934">
        <v>4</v>
      </c>
      <c r="BD934">
        <v>10</v>
      </c>
      <c r="BE934">
        <v>2</v>
      </c>
      <c r="BF934">
        <v>12</v>
      </c>
      <c r="BG934">
        <v>12</v>
      </c>
      <c r="BH934">
        <v>12</v>
      </c>
      <c r="BI934">
        <v>12</v>
      </c>
      <c r="BJ934">
        <v>12</v>
      </c>
      <c r="BK934">
        <v>1</v>
      </c>
      <c r="BL934">
        <v>2</v>
      </c>
      <c r="BM934">
        <v>1</v>
      </c>
      <c r="BO934">
        <v>4</v>
      </c>
      <c r="BP934">
        <v>2</v>
      </c>
      <c r="BX934">
        <v>1</v>
      </c>
      <c r="BY934">
        <v>7</v>
      </c>
      <c r="CF934">
        <v>21</v>
      </c>
      <c r="CH934">
        <f t="shared" si="98"/>
        <v>1</v>
      </c>
      <c r="CI934" s="1">
        <f t="shared" si="99"/>
        <v>3.5</v>
      </c>
      <c r="CJ934">
        <f t="shared" si="100"/>
        <v>2</v>
      </c>
      <c r="CK934">
        <f t="shared" si="101"/>
        <v>4</v>
      </c>
      <c r="CL934" s="1">
        <f t="shared" si="102"/>
        <v>7.5</v>
      </c>
      <c r="CM934" s="1">
        <f t="shared" si="103"/>
        <v>7.5</v>
      </c>
      <c r="CO934" t="str">
        <f>IF(H934&gt;Tolerances!$C$5, "High Sat", "Low Sat")</f>
        <v>Low Sat</v>
      </c>
      <c r="CP934" t="str">
        <f>IF(CM934&lt;Tolerances!$D$5, "High EL", "Low EL")</f>
        <v>High EL</v>
      </c>
      <c r="CQ934" t="str">
        <f t="shared" si="104"/>
        <v>Hostage</v>
      </c>
      <c r="CR934" t="b">
        <f>IF(AND(CM934&lt;Tolerances!$D$9,'Respondent data Original'!H593&gt;Tolerances!$C$9),"Enthusiast",IF(AND(CM934&gt;Tolerances!$D$10,'Respondent data Original'!H593&lt;Tolerances!$C$10),"Agitator"))</f>
        <v>0</v>
      </c>
    </row>
    <row r="935" spans="1:96">
      <c r="A935">
        <v>675</v>
      </c>
      <c r="B935" t="s">
        <v>70</v>
      </c>
      <c r="C935">
        <v>3</v>
      </c>
      <c r="D935">
        <v>1</v>
      </c>
      <c r="E935">
        <v>10</v>
      </c>
      <c r="F935">
        <v>2</v>
      </c>
      <c r="G935">
        <v>5</v>
      </c>
      <c r="H935">
        <v>5</v>
      </c>
      <c r="J935">
        <v>4</v>
      </c>
      <c r="L935">
        <v>4</v>
      </c>
      <c r="N935">
        <v>4</v>
      </c>
      <c r="P935">
        <v>5</v>
      </c>
      <c r="Q935">
        <v>2</v>
      </c>
      <c r="R935">
        <v>2</v>
      </c>
      <c r="S935">
        <v>2</v>
      </c>
      <c r="T935">
        <v>2</v>
      </c>
      <c r="U935">
        <v>3</v>
      </c>
      <c r="V935">
        <v>2</v>
      </c>
      <c r="W935">
        <v>3</v>
      </c>
      <c r="X935">
        <v>2</v>
      </c>
      <c r="Y935">
        <v>3</v>
      </c>
      <c r="Z935">
        <v>3</v>
      </c>
      <c r="AA935">
        <v>3</v>
      </c>
      <c r="AB935">
        <v>2</v>
      </c>
      <c r="AC935">
        <v>4</v>
      </c>
      <c r="AD935">
        <v>4</v>
      </c>
      <c r="AE935">
        <v>3</v>
      </c>
      <c r="AF935">
        <v>1</v>
      </c>
      <c r="AG935">
        <v>5</v>
      </c>
      <c r="AH935">
        <v>5</v>
      </c>
      <c r="AI935">
        <v>4</v>
      </c>
      <c r="AJ935">
        <v>4</v>
      </c>
      <c r="AK935">
        <v>3</v>
      </c>
      <c r="AL935">
        <v>4</v>
      </c>
      <c r="AM935">
        <v>5</v>
      </c>
      <c r="AN935">
        <v>3</v>
      </c>
      <c r="AO935">
        <v>4</v>
      </c>
      <c r="AP935">
        <v>4</v>
      </c>
      <c r="AQ935">
        <v>4</v>
      </c>
      <c r="AR935">
        <v>5</v>
      </c>
      <c r="AS935">
        <v>4</v>
      </c>
      <c r="AT935">
        <v>5</v>
      </c>
      <c r="AU935">
        <v>5</v>
      </c>
      <c r="AV935">
        <v>2</v>
      </c>
      <c r="AW935">
        <v>8</v>
      </c>
      <c r="AX935">
        <v>9</v>
      </c>
      <c r="AY935">
        <v>7</v>
      </c>
      <c r="AZ935">
        <v>8</v>
      </c>
      <c r="BA935">
        <v>6</v>
      </c>
      <c r="BB935">
        <v>6</v>
      </c>
      <c r="BC935">
        <v>9</v>
      </c>
      <c r="BD935">
        <v>11</v>
      </c>
      <c r="BE935">
        <v>1</v>
      </c>
      <c r="BF935">
        <v>12</v>
      </c>
      <c r="BG935">
        <v>12</v>
      </c>
      <c r="BH935">
        <v>12</v>
      </c>
      <c r="BI935">
        <v>12</v>
      </c>
      <c r="BJ935">
        <v>12</v>
      </c>
      <c r="BK935">
        <v>1</v>
      </c>
      <c r="BL935">
        <v>2</v>
      </c>
      <c r="BM935">
        <v>2</v>
      </c>
      <c r="BN935">
        <v>1</v>
      </c>
      <c r="BO935">
        <v>2</v>
      </c>
      <c r="BP935">
        <v>7</v>
      </c>
      <c r="BQ935">
        <v>4</v>
      </c>
      <c r="BR935">
        <v>3</v>
      </c>
      <c r="BS935">
        <v>8</v>
      </c>
      <c r="BT935">
        <v>5</v>
      </c>
      <c r="BU935">
        <v>1</v>
      </c>
      <c r="BV935">
        <v>6</v>
      </c>
      <c r="BX935">
        <v>3</v>
      </c>
      <c r="CF935">
        <v>17</v>
      </c>
      <c r="CH935">
        <f t="shared" si="98"/>
        <v>3</v>
      </c>
      <c r="CI935" s="1">
        <f t="shared" si="99"/>
        <v>3.6111111111111112</v>
      </c>
      <c r="CJ935">
        <f t="shared" si="100"/>
        <v>2</v>
      </c>
      <c r="CK935">
        <f t="shared" si="101"/>
        <v>4</v>
      </c>
      <c r="CL935" s="1">
        <f t="shared" si="102"/>
        <v>7.6111111111111107</v>
      </c>
      <c r="CM935" s="1">
        <f t="shared" si="103"/>
        <v>22.833333333333332</v>
      </c>
      <c r="CO935" t="str">
        <f>IF(H935&gt;Tolerances!$C$5, "High Sat", "Low Sat")</f>
        <v>Low Sat</v>
      </c>
      <c r="CP935" t="str">
        <f>IF(CM935&lt;Tolerances!$D$5, "High EL", "Low EL")</f>
        <v>Low EL</v>
      </c>
      <c r="CQ935" t="str">
        <f t="shared" si="104"/>
        <v>Defector</v>
      </c>
      <c r="CR935" t="b">
        <f>IF(AND(CM935&lt;Tolerances!$D$9,'Respondent data Original'!H608&gt;Tolerances!$C$9),"Enthusiast",IF(AND(CM935&gt;Tolerances!$D$10,'Respondent data Original'!H608&lt;Tolerances!$C$10),"Agitator"))</f>
        <v>0</v>
      </c>
    </row>
    <row r="936" spans="1:96">
      <c r="A936">
        <v>677</v>
      </c>
      <c r="B936" t="s">
        <v>70</v>
      </c>
      <c r="C936">
        <v>4</v>
      </c>
      <c r="D936">
        <v>1</v>
      </c>
      <c r="E936">
        <v>10</v>
      </c>
      <c r="F936">
        <v>2</v>
      </c>
      <c r="G936">
        <v>2</v>
      </c>
      <c r="H936">
        <v>9</v>
      </c>
      <c r="J936">
        <v>8</v>
      </c>
      <c r="L936">
        <v>8</v>
      </c>
      <c r="N936">
        <v>7</v>
      </c>
      <c r="P936">
        <v>5</v>
      </c>
      <c r="Q936">
        <v>1</v>
      </c>
      <c r="R936">
        <v>4</v>
      </c>
      <c r="S936">
        <v>1</v>
      </c>
      <c r="T936">
        <v>3</v>
      </c>
      <c r="U936">
        <v>4</v>
      </c>
      <c r="V936">
        <v>2</v>
      </c>
      <c r="W936">
        <v>4</v>
      </c>
      <c r="X936">
        <v>1</v>
      </c>
      <c r="Y936">
        <v>3</v>
      </c>
      <c r="Z936">
        <v>2</v>
      </c>
      <c r="AA936">
        <v>3</v>
      </c>
      <c r="AB936">
        <v>3</v>
      </c>
      <c r="AC936">
        <v>4</v>
      </c>
      <c r="AD936">
        <v>4</v>
      </c>
      <c r="AE936">
        <v>4</v>
      </c>
      <c r="AF936">
        <v>1</v>
      </c>
      <c r="AG936">
        <v>1</v>
      </c>
      <c r="AH936">
        <v>2</v>
      </c>
      <c r="AI936">
        <v>1</v>
      </c>
      <c r="AJ936">
        <v>1</v>
      </c>
      <c r="AK936">
        <v>3</v>
      </c>
      <c r="AL936">
        <v>2</v>
      </c>
      <c r="AM936">
        <v>3</v>
      </c>
      <c r="AN936">
        <v>2</v>
      </c>
      <c r="AO936">
        <v>3</v>
      </c>
      <c r="AP936">
        <v>2</v>
      </c>
      <c r="AQ936">
        <v>3</v>
      </c>
      <c r="AR936">
        <v>3</v>
      </c>
      <c r="AS936">
        <v>3</v>
      </c>
      <c r="AT936">
        <v>4</v>
      </c>
      <c r="AU936">
        <v>3</v>
      </c>
      <c r="AV936">
        <v>1</v>
      </c>
      <c r="AW936">
        <v>9</v>
      </c>
      <c r="AX936">
        <v>8</v>
      </c>
      <c r="AY936">
        <v>7</v>
      </c>
      <c r="AZ936">
        <v>6</v>
      </c>
      <c r="BA936">
        <v>9</v>
      </c>
      <c r="BB936">
        <v>8</v>
      </c>
      <c r="BC936">
        <v>5</v>
      </c>
      <c r="BD936">
        <v>10</v>
      </c>
      <c r="BE936">
        <v>1</v>
      </c>
      <c r="BF936">
        <v>4</v>
      </c>
      <c r="BG936">
        <v>12</v>
      </c>
      <c r="BH936">
        <v>12</v>
      </c>
      <c r="BI936">
        <v>12</v>
      </c>
      <c r="BJ936">
        <v>12</v>
      </c>
      <c r="BK936">
        <v>2</v>
      </c>
      <c r="BL936">
        <v>4</v>
      </c>
      <c r="BM936">
        <v>3</v>
      </c>
      <c r="BN936">
        <v>1</v>
      </c>
      <c r="BO936">
        <v>5</v>
      </c>
      <c r="BX936">
        <v>1</v>
      </c>
      <c r="BY936">
        <v>6</v>
      </c>
      <c r="CF936">
        <v>13</v>
      </c>
      <c r="CH936">
        <f t="shared" si="98"/>
        <v>1</v>
      </c>
      <c r="CI936" s="1">
        <f t="shared" si="99"/>
        <v>3.5</v>
      </c>
      <c r="CJ936">
        <f t="shared" si="100"/>
        <v>4</v>
      </c>
      <c r="CK936">
        <f t="shared" si="101"/>
        <v>2</v>
      </c>
      <c r="CL936" s="1">
        <f t="shared" si="102"/>
        <v>5.5</v>
      </c>
      <c r="CM936" s="1">
        <f t="shared" si="103"/>
        <v>5.5</v>
      </c>
      <c r="CO936" t="str">
        <f>IF(H936&gt;Tolerances!$C$5, "High Sat", "Low Sat")</f>
        <v>High Sat</v>
      </c>
      <c r="CP936" t="str">
        <f>IF(CM936&lt;Tolerances!$D$5, "High EL", "Low EL")</f>
        <v>High EL</v>
      </c>
      <c r="CQ936" t="str">
        <f t="shared" si="104"/>
        <v>Loyalist</v>
      </c>
      <c r="CR936" t="b">
        <f>IF(AND(CM936&lt;Tolerances!$D$9,'Respondent data Original'!H610&gt;Tolerances!$C$9),"Enthusiast",IF(AND(CM936&gt;Tolerances!$D$10,'Respondent data Original'!H610&lt;Tolerances!$C$10),"Agitator"))</f>
        <v>0</v>
      </c>
    </row>
    <row r="937" spans="1:96">
      <c r="A937">
        <v>691</v>
      </c>
      <c r="B937" t="s">
        <v>70</v>
      </c>
      <c r="C937">
        <v>4</v>
      </c>
      <c r="D937">
        <v>1</v>
      </c>
      <c r="E937">
        <v>10</v>
      </c>
      <c r="F937">
        <v>2</v>
      </c>
      <c r="G937">
        <v>5</v>
      </c>
      <c r="H937">
        <v>6</v>
      </c>
      <c r="J937">
        <v>6</v>
      </c>
      <c r="L937">
        <v>6</v>
      </c>
      <c r="N937">
        <v>6</v>
      </c>
      <c r="P937">
        <v>6</v>
      </c>
      <c r="Q937">
        <v>3</v>
      </c>
      <c r="R937">
        <v>3</v>
      </c>
      <c r="S937">
        <v>3</v>
      </c>
      <c r="T937">
        <v>3</v>
      </c>
      <c r="U937">
        <v>3</v>
      </c>
      <c r="V937">
        <v>3</v>
      </c>
      <c r="W937">
        <v>3</v>
      </c>
      <c r="X937">
        <v>3</v>
      </c>
      <c r="Y937">
        <v>3</v>
      </c>
      <c r="Z937">
        <v>3</v>
      </c>
      <c r="AA937">
        <v>3</v>
      </c>
      <c r="AB937">
        <v>3</v>
      </c>
      <c r="AC937">
        <v>3</v>
      </c>
      <c r="AD937">
        <v>3</v>
      </c>
      <c r="AE937">
        <v>3</v>
      </c>
      <c r="AF937">
        <v>6</v>
      </c>
      <c r="AG937">
        <v>3</v>
      </c>
      <c r="AH937">
        <v>3</v>
      </c>
      <c r="AI937">
        <v>3</v>
      </c>
      <c r="AJ937">
        <v>3</v>
      </c>
      <c r="AK937">
        <v>3</v>
      </c>
      <c r="AL937">
        <v>3</v>
      </c>
      <c r="AM937">
        <v>3</v>
      </c>
      <c r="AN937">
        <v>3</v>
      </c>
      <c r="AO937">
        <v>3</v>
      </c>
      <c r="AP937">
        <v>3</v>
      </c>
      <c r="AQ937">
        <v>3</v>
      </c>
      <c r="AR937">
        <v>3</v>
      </c>
      <c r="AS937">
        <v>3</v>
      </c>
      <c r="AT937">
        <v>3</v>
      </c>
      <c r="AU937">
        <v>3</v>
      </c>
      <c r="AV937">
        <v>1</v>
      </c>
      <c r="AW937">
        <v>6</v>
      </c>
      <c r="AX937">
        <v>6</v>
      </c>
      <c r="AY937">
        <v>6</v>
      </c>
      <c r="AZ937">
        <v>6</v>
      </c>
      <c r="BA937">
        <v>6</v>
      </c>
      <c r="BB937">
        <v>6</v>
      </c>
      <c r="BC937">
        <v>6</v>
      </c>
      <c r="BD937">
        <v>6</v>
      </c>
      <c r="BE937">
        <v>6</v>
      </c>
      <c r="BF937">
        <v>6</v>
      </c>
      <c r="BG937">
        <v>6</v>
      </c>
      <c r="BH937">
        <v>6</v>
      </c>
      <c r="BI937">
        <v>6</v>
      </c>
      <c r="BJ937">
        <v>6</v>
      </c>
      <c r="BK937">
        <v>1</v>
      </c>
      <c r="BL937">
        <v>3</v>
      </c>
      <c r="BM937">
        <v>3</v>
      </c>
      <c r="BN937">
        <v>3</v>
      </c>
      <c r="BO937">
        <v>10</v>
      </c>
      <c r="BX937">
        <v>1</v>
      </c>
      <c r="BY937">
        <v>6</v>
      </c>
      <c r="CF937">
        <v>16</v>
      </c>
      <c r="CH937">
        <f t="shared" si="98"/>
        <v>1</v>
      </c>
      <c r="CI937" s="1">
        <f t="shared" si="99"/>
        <v>3</v>
      </c>
      <c r="CJ937">
        <f t="shared" si="100"/>
        <v>3</v>
      </c>
      <c r="CK937">
        <f t="shared" si="101"/>
        <v>3</v>
      </c>
      <c r="CL937" s="1">
        <f t="shared" si="102"/>
        <v>6</v>
      </c>
      <c r="CM937" s="1">
        <f t="shared" si="103"/>
        <v>6</v>
      </c>
      <c r="CO937" t="str">
        <f>IF(H937&gt;Tolerances!$C$5, "High Sat", "Low Sat")</f>
        <v>Low Sat</v>
      </c>
      <c r="CP937" t="str">
        <f>IF(CM937&lt;Tolerances!$D$5, "High EL", "Low EL")</f>
        <v>High EL</v>
      </c>
      <c r="CQ937" t="str">
        <f t="shared" si="104"/>
        <v>Hostage</v>
      </c>
      <c r="CR937" t="b">
        <f>IF(AND(CM937&lt;Tolerances!$D$9,'Respondent data Original'!H617&gt;Tolerances!$C$9),"Enthusiast",IF(AND(CM937&gt;Tolerances!$D$10,'Respondent data Original'!H617&lt;Tolerances!$C$10),"Agitator"))</f>
        <v>0</v>
      </c>
    </row>
    <row r="938" spans="1:96">
      <c r="A938">
        <v>707</v>
      </c>
      <c r="B938" t="s">
        <v>70</v>
      </c>
      <c r="C938">
        <v>2</v>
      </c>
      <c r="D938">
        <v>2</v>
      </c>
      <c r="E938">
        <v>10</v>
      </c>
      <c r="F938">
        <v>1</v>
      </c>
      <c r="G938">
        <v>3</v>
      </c>
      <c r="H938">
        <v>11</v>
      </c>
      <c r="J938">
        <v>11</v>
      </c>
      <c r="L938">
        <v>11</v>
      </c>
      <c r="N938">
        <v>11</v>
      </c>
      <c r="P938">
        <v>3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  <c r="AM938">
        <v>1</v>
      </c>
      <c r="AN938">
        <v>1</v>
      </c>
      <c r="AO938">
        <v>1</v>
      </c>
      <c r="AP938">
        <v>1</v>
      </c>
      <c r="AQ938">
        <v>1</v>
      </c>
      <c r="AR938">
        <v>1</v>
      </c>
      <c r="AS938">
        <v>1</v>
      </c>
      <c r="AT938">
        <v>1</v>
      </c>
      <c r="AU938">
        <v>1</v>
      </c>
      <c r="AV938">
        <v>3</v>
      </c>
      <c r="AW938">
        <v>11</v>
      </c>
      <c r="AX938">
        <v>11</v>
      </c>
      <c r="AY938">
        <v>11</v>
      </c>
      <c r="AZ938">
        <v>11</v>
      </c>
      <c r="BA938">
        <v>11</v>
      </c>
      <c r="BB938">
        <v>6</v>
      </c>
      <c r="BC938">
        <v>11</v>
      </c>
      <c r="BD938">
        <v>11</v>
      </c>
      <c r="BE938">
        <v>11</v>
      </c>
      <c r="BF938">
        <v>6</v>
      </c>
      <c r="BG938">
        <v>6</v>
      </c>
      <c r="BH938">
        <v>1</v>
      </c>
      <c r="BI938">
        <v>6</v>
      </c>
      <c r="BJ938">
        <v>6</v>
      </c>
      <c r="BK938">
        <v>1</v>
      </c>
      <c r="BL938">
        <v>5</v>
      </c>
      <c r="BM938">
        <v>3</v>
      </c>
      <c r="BN938">
        <v>3</v>
      </c>
      <c r="BO938">
        <v>4</v>
      </c>
      <c r="BX938">
        <v>1</v>
      </c>
      <c r="BY938">
        <v>6</v>
      </c>
      <c r="CF938">
        <v>11</v>
      </c>
      <c r="CH938">
        <f t="shared" si="98"/>
        <v>1</v>
      </c>
      <c r="CI938" s="1">
        <f t="shared" si="99"/>
        <v>5.2222222222222223</v>
      </c>
      <c r="CJ938">
        <f t="shared" si="100"/>
        <v>5</v>
      </c>
      <c r="CK938">
        <f t="shared" si="101"/>
        <v>1</v>
      </c>
      <c r="CL938" s="1">
        <f t="shared" si="102"/>
        <v>6.2222222222222223</v>
      </c>
      <c r="CM938" s="1">
        <f t="shared" si="103"/>
        <v>6.2222222222222223</v>
      </c>
      <c r="CO938" t="str">
        <f>IF(H938&gt;Tolerances!$C$5, "High Sat", "Low Sat")</f>
        <v>High Sat</v>
      </c>
      <c r="CP938" t="str">
        <f>IF(CM938&lt;Tolerances!$D$5, "High EL", "Low EL")</f>
        <v>High EL</v>
      </c>
      <c r="CQ938" t="str">
        <f t="shared" si="104"/>
        <v>Loyalist</v>
      </c>
      <c r="CR938" t="b">
        <f>IF(AND(CM938&lt;Tolerances!$D$9,'Respondent data Original'!H627&gt;Tolerances!$C$9),"Enthusiast",IF(AND(CM938&gt;Tolerances!$D$10,'Respondent data Original'!H627&lt;Tolerances!$C$10),"Agitator"))</f>
        <v>0</v>
      </c>
    </row>
    <row r="939" spans="1:96">
      <c r="A939">
        <v>708</v>
      </c>
      <c r="B939" t="s">
        <v>70</v>
      </c>
      <c r="C939">
        <v>2</v>
      </c>
      <c r="D939">
        <v>2</v>
      </c>
      <c r="E939">
        <v>10</v>
      </c>
      <c r="F939">
        <v>2</v>
      </c>
      <c r="G939">
        <v>2</v>
      </c>
      <c r="H939">
        <v>7</v>
      </c>
      <c r="J939">
        <v>4</v>
      </c>
      <c r="L939">
        <v>6</v>
      </c>
      <c r="N939">
        <v>5</v>
      </c>
      <c r="P939">
        <v>6</v>
      </c>
      <c r="Q939">
        <v>2</v>
      </c>
      <c r="R939">
        <v>3</v>
      </c>
      <c r="S939">
        <v>2</v>
      </c>
      <c r="T939">
        <v>2</v>
      </c>
      <c r="V939">
        <v>3</v>
      </c>
      <c r="W939">
        <v>4</v>
      </c>
      <c r="X939">
        <v>2</v>
      </c>
      <c r="Y939">
        <v>4</v>
      </c>
      <c r="Z939">
        <v>4</v>
      </c>
      <c r="AA939">
        <v>3</v>
      </c>
      <c r="AB939">
        <v>4</v>
      </c>
      <c r="AC939">
        <v>4</v>
      </c>
      <c r="AD939">
        <v>4</v>
      </c>
      <c r="AE939">
        <v>4</v>
      </c>
      <c r="AF939">
        <v>8</v>
      </c>
      <c r="AG939">
        <v>4</v>
      </c>
      <c r="AH939">
        <v>3</v>
      </c>
      <c r="AI939">
        <v>2</v>
      </c>
      <c r="AJ939">
        <v>3</v>
      </c>
      <c r="AL939">
        <v>3</v>
      </c>
      <c r="AN939">
        <v>3</v>
      </c>
      <c r="AO939">
        <v>3</v>
      </c>
      <c r="AQ939">
        <v>4</v>
      </c>
      <c r="AR939">
        <v>5</v>
      </c>
      <c r="AS939">
        <v>5</v>
      </c>
      <c r="AU939">
        <v>4</v>
      </c>
      <c r="AV939">
        <v>2</v>
      </c>
      <c r="AW939">
        <v>5</v>
      </c>
      <c r="AX939">
        <v>8</v>
      </c>
      <c r="AY939">
        <v>6</v>
      </c>
      <c r="AZ939">
        <v>8</v>
      </c>
      <c r="BA939">
        <v>7</v>
      </c>
      <c r="BB939">
        <v>7</v>
      </c>
      <c r="BC939">
        <v>7</v>
      </c>
      <c r="BD939">
        <v>10</v>
      </c>
      <c r="BE939">
        <v>4</v>
      </c>
      <c r="BF939">
        <v>12</v>
      </c>
      <c r="BG939">
        <v>12</v>
      </c>
      <c r="BH939">
        <v>12</v>
      </c>
      <c r="BI939">
        <v>12</v>
      </c>
      <c r="BJ939">
        <v>12</v>
      </c>
      <c r="BK939">
        <v>1</v>
      </c>
      <c r="BL939">
        <v>3</v>
      </c>
      <c r="BM939">
        <v>3</v>
      </c>
      <c r="BN939">
        <v>3</v>
      </c>
      <c r="BO939">
        <v>7</v>
      </c>
      <c r="BP939">
        <v>5</v>
      </c>
      <c r="BQ939">
        <v>3</v>
      </c>
      <c r="BR939">
        <v>8</v>
      </c>
      <c r="BX939">
        <v>3</v>
      </c>
      <c r="CF939">
        <v>18</v>
      </c>
      <c r="CH939">
        <f t="shared" si="98"/>
        <v>3</v>
      </c>
      <c r="CI939" s="1">
        <f t="shared" si="99"/>
        <v>3.4444444444444446</v>
      </c>
      <c r="CJ939">
        <f t="shared" si="100"/>
        <v>3</v>
      </c>
      <c r="CK939">
        <f t="shared" si="101"/>
        <v>3</v>
      </c>
      <c r="CL939" s="1">
        <f t="shared" si="102"/>
        <v>6.4444444444444446</v>
      </c>
      <c r="CM939" s="1">
        <f t="shared" si="103"/>
        <v>19.333333333333336</v>
      </c>
      <c r="CO939" t="str">
        <f>IF(H939&gt;Tolerances!$C$15, "High Sat", "Low Sat")</f>
        <v>Low Sat</v>
      </c>
      <c r="CP939" t="str">
        <f>IF(CM939&lt;Tolerances!$D$15, "High EL", "Low EL")</f>
        <v>Low EL</v>
      </c>
      <c r="CQ939" t="str">
        <f t="shared" si="104"/>
        <v>Defector</v>
      </c>
      <c r="CR939" t="b">
        <f>IF(AND(CM939&lt;Tolerances!$D$19,'Respondent data Original'!H628&gt;Tolerances!$C$19),"Enthusiast",IF(AND(CM939&gt;Tolerances!$D$20,'Respondent data Original'!H628&lt;Tolerances!$C$20),"Agitator"))</f>
        <v>0</v>
      </c>
    </row>
    <row r="940" spans="1:96">
      <c r="A940">
        <v>711</v>
      </c>
      <c r="B940" t="s">
        <v>70</v>
      </c>
      <c r="C940">
        <v>4</v>
      </c>
      <c r="D940">
        <v>2</v>
      </c>
      <c r="E940">
        <v>10</v>
      </c>
      <c r="F940">
        <v>2</v>
      </c>
      <c r="G940">
        <v>4</v>
      </c>
      <c r="H940">
        <v>7</v>
      </c>
      <c r="J940">
        <v>2</v>
      </c>
      <c r="L940">
        <v>2</v>
      </c>
      <c r="N940">
        <v>2</v>
      </c>
      <c r="P940">
        <v>3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2</v>
      </c>
      <c r="AG940">
        <v>4</v>
      </c>
      <c r="AH940">
        <v>5</v>
      </c>
      <c r="AI940">
        <v>1</v>
      </c>
      <c r="AJ940">
        <v>3</v>
      </c>
      <c r="AK940">
        <v>2</v>
      </c>
      <c r="AL940">
        <v>5</v>
      </c>
      <c r="AM940">
        <v>5</v>
      </c>
      <c r="AN940">
        <v>2</v>
      </c>
      <c r="AO940">
        <v>2</v>
      </c>
      <c r="AP940">
        <v>4</v>
      </c>
      <c r="AQ940">
        <v>5</v>
      </c>
      <c r="AR940">
        <v>5</v>
      </c>
      <c r="AS940">
        <v>2</v>
      </c>
      <c r="AU940">
        <v>4</v>
      </c>
      <c r="AV940">
        <v>1</v>
      </c>
      <c r="AW940">
        <v>6</v>
      </c>
      <c r="AX940">
        <v>11</v>
      </c>
      <c r="AY940">
        <v>10</v>
      </c>
      <c r="AZ940">
        <v>10</v>
      </c>
      <c r="BA940">
        <v>11</v>
      </c>
      <c r="BB940">
        <v>11</v>
      </c>
      <c r="BC940">
        <v>6</v>
      </c>
      <c r="BD940">
        <v>11</v>
      </c>
      <c r="BE940">
        <v>7</v>
      </c>
      <c r="BF940">
        <v>11</v>
      </c>
      <c r="BG940">
        <v>11</v>
      </c>
      <c r="BH940">
        <v>11</v>
      </c>
      <c r="BI940">
        <v>11</v>
      </c>
      <c r="BJ940">
        <v>11</v>
      </c>
      <c r="BK940">
        <v>3</v>
      </c>
      <c r="BL940">
        <v>1</v>
      </c>
      <c r="BO940">
        <v>5</v>
      </c>
      <c r="BP940">
        <v>6</v>
      </c>
      <c r="BQ940">
        <v>9</v>
      </c>
      <c r="BX940">
        <v>3</v>
      </c>
      <c r="CF940">
        <v>19</v>
      </c>
      <c r="CH940">
        <f t="shared" si="98"/>
        <v>3</v>
      </c>
      <c r="CI940" s="1">
        <f t="shared" si="99"/>
        <v>4.6111111111111107</v>
      </c>
      <c r="CJ940">
        <f t="shared" si="100"/>
        <v>1</v>
      </c>
      <c r="CK940">
        <f t="shared" si="101"/>
        <v>5</v>
      </c>
      <c r="CL940" s="1">
        <f t="shared" si="102"/>
        <v>9.6111111111111107</v>
      </c>
      <c r="CM940" s="1">
        <f t="shared" si="103"/>
        <v>28.833333333333332</v>
      </c>
      <c r="CO940" t="str">
        <f>IF(H940&gt;Tolerances!$C$15, "High Sat", "Low Sat")</f>
        <v>Low Sat</v>
      </c>
      <c r="CP940" t="str">
        <f>IF(CM940&lt;Tolerances!$D$15, "High EL", "Low EL")</f>
        <v>Low EL</v>
      </c>
      <c r="CQ940" t="str">
        <f t="shared" si="104"/>
        <v>Defector</v>
      </c>
      <c r="CR940" t="b">
        <f>IF(AND(CM940&lt;Tolerances!$D$19,'Respondent data Original'!H630&gt;Tolerances!$C$19),"Enthusiast",IF(AND(CM940&gt;Tolerances!$D$20,'Respondent data Original'!H630&lt;Tolerances!$C$20),"Agitator"))</f>
        <v>0</v>
      </c>
    </row>
    <row r="941" spans="1:96">
      <c r="A941">
        <v>721</v>
      </c>
      <c r="B941" t="s">
        <v>70</v>
      </c>
      <c r="C941">
        <v>3</v>
      </c>
      <c r="D941">
        <v>1</v>
      </c>
      <c r="E941">
        <v>10</v>
      </c>
      <c r="F941">
        <v>1</v>
      </c>
      <c r="G941">
        <v>2</v>
      </c>
      <c r="H941">
        <v>8</v>
      </c>
      <c r="J941">
        <v>8</v>
      </c>
      <c r="L941">
        <v>8</v>
      </c>
      <c r="N941">
        <v>8</v>
      </c>
      <c r="P941">
        <v>5</v>
      </c>
      <c r="Q941">
        <v>2</v>
      </c>
      <c r="R941">
        <v>4</v>
      </c>
      <c r="S941">
        <v>2</v>
      </c>
      <c r="T941">
        <v>4</v>
      </c>
      <c r="U941">
        <v>3</v>
      </c>
      <c r="V941">
        <v>4</v>
      </c>
      <c r="W941">
        <v>4</v>
      </c>
      <c r="X941">
        <v>2</v>
      </c>
      <c r="Y941">
        <v>4</v>
      </c>
      <c r="Z941">
        <v>3</v>
      </c>
      <c r="AA941">
        <v>3</v>
      </c>
      <c r="AB941">
        <v>3</v>
      </c>
      <c r="AC941">
        <v>4</v>
      </c>
      <c r="AD941">
        <v>4</v>
      </c>
      <c r="AE941">
        <v>4</v>
      </c>
      <c r="AF941">
        <v>6</v>
      </c>
      <c r="AG941">
        <v>2</v>
      </c>
      <c r="AH941">
        <v>4</v>
      </c>
      <c r="AI941">
        <v>2</v>
      </c>
      <c r="AJ941">
        <v>3</v>
      </c>
      <c r="AK941">
        <v>3</v>
      </c>
      <c r="AL941">
        <v>2</v>
      </c>
      <c r="AM941">
        <v>4</v>
      </c>
      <c r="AN941">
        <v>2</v>
      </c>
      <c r="AO941">
        <v>4</v>
      </c>
      <c r="AP941">
        <v>3</v>
      </c>
      <c r="AQ941">
        <v>2</v>
      </c>
      <c r="AR941">
        <v>4</v>
      </c>
      <c r="AS941">
        <v>4</v>
      </c>
      <c r="AT941">
        <v>4</v>
      </c>
      <c r="AU941">
        <v>4</v>
      </c>
      <c r="AV941">
        <v>1</v>
      </c>
      <c r="AW941">
        <v>6</v>
      </c>
      <c r="AX941">
        <v>5</v>
      </c>
      <c r="AY941">
        <v>8</v>
      </c>
      <c r="AZ941">
        <v>6</v>
      </c>
      <c r="BA941">
        <v>8</v>
      </c>
      <c r="BB941">
        <v>4</v>
      </c>
      <c r="BC941">
        <v>6</v>
      </c>
      <c r="BD941">
        <v>9</v>
      </c>
      <c r="BE941">
        <v>8</v>
      </c>
      <c r="BF941">
        <v>6</v>
      </c>
      <c r="BG941">
        <v>4</v>
      </c>
      <c r="BH941">
        <v>12</v>
      </c>
      <c r="BI941">
        <v>12</v>
      </c>
      <c r="BJ941">
        <v>12</v>
      </c>
      <c r="BK941">
        <v>2</v>
      </c>
      <c r="BL941">
        <v>5</v>
      </c>
      <c r="BM941">
        <v>5</v>
      </c>
      <c r="BN941">
        <v>5</v>
      </c>
      <c r="BO941">
        <v>2</v>
      </c>
      <c r="BP941">
        <v>3</v>
      </c>
      <c r="BQ941">
        <v>5</v>
      </c>
      <c r="BR941">
        <v>4</v>
      </c>
      <c r="BS941">
        <v>9</v>
      </c>
      <c r="BX941">
        <v>1</v>
      </c>
      <c r="BY941">
        <v>5</v>
      </c>
      <c r="BZ941">
        <v>1</v>
      </c>
      <c r="CA941">
        <v>2</v>
      </c>
      <c r="CB941">
        <v>6</v>
      </c>
      <c r="CF941">
        <v>15</v>
      </c>
      <c r="CH941">
        <f t="shared" si="98"/>
        <v>1</v>
      </c>
      <c r="CI941" s="1">
        <f t="shared" si="99"/>
        <v>3.3333333333333335</v>
      </c>
      <c r="CJ941">
        <f t="shared" si="100"/>
        <v>5</v>
      </c>
      <c r="CK941">
        <f t="shared" si="101"/>
        <v>1</v>
      </c>
      <c r="CL941" s="1">
        <f t="shared" si="102"/>
        <v>4.3333333333333339</v>
      </c>
      <c r="CM941" s="1">
        <f t="shared" si="103"/>
        <v>4.3333333333333339</v>
      </c>
      <c r="CO941" t="str">
        <f>IF(H941&gt;Tolerances!$C$5, "High Sat", "Low Sat")</f>
        <v>High Sat</v>
      </c>
      <c r="CP941" t="str">
        <f>IF(CM941&lt;Tolerances!$D$5, "High EL", "Low EL")</f>
        <v>High EL</v>
      </c>
      <c r="CQ941" t="str">
        <f t="shared" si="104"/>
        <v>Loyalist</v>
      </c>
      <c r="CR941" t="b">
        <f>IF(AND(CM941&lt;Tolerances!$D$9,'Respondent data Original'!H636&gt;Tolerances!$C$9),"Enthusiast",IF(AND(CM941&gt;Tolerances!$D$10,'Respondent data Original'!H636&lt;Tolerances!$C$10),"Agitator"))</f>
        <v>0</v>
      </c>
    </row>
    <row r="942" spans="1:96">
      <c r="A942">
        <v>724</v>
      </c>
      <c r="B942" t="s">
        <v>70</v>
      </c>
      <c r="C942">
        <v>4</v>
      </c>
      <c r="D942">
        <v>1</v>
      </c>
      <c r="E942">
        <v>10</v>
      </c>
      <c r="F942">
        <v>1</v>
      </c>
      <c r="G942">
        <v>2</v>
      </c>
      <c r="H942">
        <v>11</v>
      </c>
      <c r="J942">
        <v>11</v>
      </c>
      <c r="L942">
        <v>1</v>
      </c>
      <c r="N942">
        <v>11</v>
      </c>
      <c r="P942">
        <v>6</v>
      </c>
      <c r="Q942">
        <v>1</v>
      </c>
      <c r="R942">
        <v>5</v>
      </c>
      <c r="S942">
        <v>1</v>
      </c>
      <c r="T942">
        <v>4</v>
      </c>
      <c r="U942">
        <v>1</v>
      </c>
      <c r="V942">
        <v>3</v>
      </c>
      <c r="W942">
        <v>4</v>
      </c>
      <c r="X942">
        <v>1</v>
      </c>
      <c r="Y942">
        <v>1</v>
      </c>
      <c r="Z942">
        <v>1</v>
      </c>
      <c r="AA942">
        <v>4</v>
      </c>
      <c r="AB942">
        <v>4</v>
      </c>
      <c r="AC942">
        <v>3</v>
      </c>
      <c r="AD942">
        <v>5</v>
      </c>
      <c r="AE942">
        <v>3</v>
      </c>
      <c r="AF942">
        <v>1</v>
      </c>
      <c r="AG942">
        <v>1</v>
      </c>
      <c r="AI942">
        <v>1</v>
      </c>
      <c r="AK942">
        <v>1</v>
      </c>
      <c r="AL942">
        <v>3</v>
      </c>
      <c r="AM942">
        <v>3</v>
      </c>
      <c r="AN942">
        <v>1</v>
      </c>
      <c r="AO942">
        <v>1</v>
      </c>
      <c r="AP942">
        <v>2</v>
      </c>
      <c r="AR942">
        <v>3</v>
      </c>
      <c r="AS942">
        <v>3</v>
      </c>
      <c r="AU942">
        <v>3</v>
      </c>
      <c r="AV942">
        <v>2</v>
      </c>
      <c r="AW942">
        <v>1</v>
      </c>
      <c r="AX942">
        <v>9</v>
      </c>
      <c r="AY942">
        <v>7</v>
      </c>
      <c r="AZ942">
        <v>1</v>
      </c>
      <c r="BA942">
        <v>1</v>
      </c>
      <c r="BB942">
        <v>1</v>
      </c>
      <c r="BC942">
        <v>1</v>
      </c>
      <c r="BD942">
        <v>7</v>
      </c>
      <c r="BE942">
        <v>1</v>
      </c>
      <c r="BF942">
        <v>12</v>
      </c>
      <c r="BG942">
        <v>12</v>
      </c>
      <c r="BH942">
        <v>12</v>
      </c>
      <c r="BI942">
        <v>12</v>
      </c>
      <c r="BJ942">
        <v>12</v>
      </c>
      <c r="BK942">
        <v>1</v>
      </c>
      <c r="BL942">
        <v>5</v>
      </c>
      <c r="BM942">
        <v>5</v>
      </c>
      <c r="BN942">
        <v>5</v>
      </c>
      <c r="BO942">
        <v>10</v>
      </c>
      <c r="BX942">
        <v>1</v>
      </c>
      <c r="BY942">
        <v>8</v>
      </c>
      <c r="CF942">
        <v>14</v>
      </c>
      <c r="CH942">
        <f t="shared" si="98"/>
        <v>1</v>
      </c>
      <c r="CI942" s="1">
        <f t="shared" si="99"/>
        <v>1.6111111111111112</v>
      </c>
      <c r="CJ942">
        <f t="shared" si="100"/>
        <v>5</v>
      </c>
      <c r="CK942">
        <f t="shared" si="101"/>
        <v>1</v>
      </c>
      <c r="CL942" s="1">
        <f t="shared" si="102"/>
        <v>2.6111111111111112</v>
      </c>
      <c r="CM942" s="1">
        <f t="shared" si="103"/>
        <v>2.6111111111111112</v>
      </c>
      <c r="CO942" t="str">
        <f>IF(H942&gt;Tolerances!$C$5, "High Sat", "Low Sat")</f>
        <v>High Sat</v>
      </c>
      <c r="CP942" t="str">
        <f>IF(CM942&lt;Tolerances!$D$5, "High EL", "Low EL")</f>
        <v>High EL</v>
      </c>
      <c r="CQ942" t="str">
        <f t="shared" si="104"/>
        <v>Loyalist</v>
      </c>
      <c r="CR942" t="b">
        <f>IF(AND(CM942&lt;Tolerances!$D$9,'Respondent data Original'!H637&gt;Tolerances!$C$9),"Enthusiast",IF(AND(CM942&gt;Tolerances!$D$10,'Respondent data Original'!H637&lt;Tolerances!$C$10),"Agitator"))</f>
        <v>0</v>
      </c>
    </row>
    <row r="943" spans="1:96">
      <c r="A943">
        <v>735</v>
      </c>
      <c r="B943" t="s">
        <v>70</v>
      </c>
      <c r="C943">
        <v>4</v>
      </c>
      <c r="D943">
        <v>1</v>
      </c>
      <c r="E943">
        <v>10</v>
      </c>
      <c r="F943">
        <v>1</v>
      </c>
      <c r="G943">
        <v>2</v>
      </c>
      <c r="H943">
        <v>9</v>
      </c>
      <c r="J943">
        <v>9</v>
      </c>
      <c r="L943">
        <v>9</v>
      </c>
      <c r="N943">
        <v>10</v>
      </c>
      <c r="P943">
        <v>5</v>
      </c>
      <c r="Q943">
        <v>2</v>
      </c>
      <c r="R943">
        <v>4</v>
      </c>
      <c r="S943">
        <v>2</v>
      </c>
      <c r="T943">
        <v>2</v>
      </c>
      <c r="U943">
        <v>2</v>
      </c>
      <c r="V943">
        <v>3</v>
      </c>
      <c r="W943">
        <v>3</v>
      </c>
      <c r="X943">
        <v>2</v>
      </c>
      <c r="Y943">
        <v>3</v>
      </c>
      <c r="Z943">
        <v>2</v>
      </c>
      <c r="AA943">
        <v>2</v>
      </c>
      <c r="AB943">
        <v>2</v>
      </c>
      <c r="AC943">
        <v>2</v>
      </c>
      <c r="AD943">
        <v>3</v>
      </c>
      <c r="AE943">
        <v>3</v>
      </c>
      <c r="AF943">
        <v>4</v>
      </c>
      <c r="AG943">
        <v>2</v>
      </c>
      <c r="AI943">
        <v>2</v>
      </c>
      <c r="AJ943">
        <v>2</v>
      </c>
      <c r="AK943">
        <v>2</v>
      </c>
      <c r="AL943">
        <v>3</v>
      </c>
      <c r="AM943">
        <v>3</v>
      </c>
      <c r="AN943">
        <v>2</v>
      </c>
      <c r="AO943">
        <v>2</v>
      </c>
      <c r="AP943">
        <v>4</v>
      </c>
      <c r="AQ943">
        <v>2</v>
      </c>
      <c r="AR943">
        <v>2</v>
      </c>
      <c r="AS943">
        <v>2</v>
      </c>
      <c r="AT943">
        <v>3</v>
      </c>
      <c r="AU943">
        <v>3</v>
      </c>
      <c r="AV943">
        <v>1</v>
      </c>
      <c r="AW943">
        <v>8</v>
      </c>
      <c r="AX943">
        <v>8</v>
      </c>
      <c r="AY943">
        <v>10</v>
      </c>
      <c r="AZ943">
        <v>6</v>
      </c>
      <c r="BA943">
        <v>9</v>
      </c>
      <c r="BB943">
        <v>6</v>
      </c>
      <c r="BC943">
        <v>7</v>
      </c>
      <c r="BD943">
        <v>11</v>
      </c>
      <c r="BE943">
        <v>4</v>
      </c>
      <c r="BF943">
        <v>12</v>
      </c>
      <c r="BG943">
        <v>1</v>
      </c>
      <c r="BH943">
        <v>12</v>
      </c>
      <c r="BI943">
        <v>12</v>
      </c>
      <c r="BJ943">
        <v>12</v>
      </c>
      <c r="BK943">
        <v>3</v>
      </c>
      <c r="BL943">
        <v>5</v>
      </c>
      <c r="BM943">
        <v>5</v>
      </c>
      <c r="BN943">
        <v>5</v>
      </c>
      <c r="BO943">
        <v>9</v>
      </c>
      <c r="BX943">
        <v>1</v>
      </c>
      <c r="BY943">
        <v>6</v>
      </c>
      <c r="BZ943">
        <v>3</v>
      </c>
      <c r="CA943">
        <v>5</v>
      </c>
      <c r="CB943">
        <v>1</v>
      </c>
      <c r="CF943">
        <v>16</v>
      </c>
      <c r="CH943">
        <f t="shared" si="98"/>
        <v>1</v>
      </c>
      <c r="CI943" s="1">
        <f t="shared" si="99"/>
        <v>3.8333333333333335</v>
      </c>
      <c r="CJ943">
        <f t="shared" si="100"/>
        <v>5</v>
      </c>
      <c r="CK943">
        <f t="shared" si="101"/>
        <v>1</v>
      </c>
      <c r="CL943" s="1">
        <f t="shared" si="102"/>
        <v>4.8333333333333339</v>
      </c>
      <c r="CM943" s="1">
        <f t="shared" si="103"/>
        <v>4.8333333333333339</v>
      </c>
      <c r="CO943" t="str">
        <f>IF(H943&gt;Tolerances!$C$15, "High Sat", "Low Sat")</f>
        <v>High Sat</v>
      </c>
      <c r="CP943" t="str">
        <f>IF(CM943&lt;Tolerances!$D$15, "High EL", "Low EL")</f>
        <v>High EL</v>
      </c>
      <c r="CQ943" t="str">
        <f t="shared" si="104"/>
        <v>Loyalist</v>
      </c>
      <c r="CR943" t="b">
        <f>IF(AND(CM943&lt;Tolerances!$D$19,'Respondent data Original'!H641&gt;Tolerances!$C$19),"Enthusiast",IF(AND(CM943&gt;Tolerances!$D$20,'Respondent data Original'!H641&lt;Tolerances!$C$20),"Agitator"))</f>
        <v>0</v>
      </c>
    </row>
    <row r="944" spans="1:96">
      <c r="A944">
        <v>741</v>
      </c>
      <c r="B944" t="s">
        <v>70</v>
      </c>
      <c r="C944">
        <v>3</v>
      </c>
      <c r="D944">
        <v>1</v>
      </c>
      <c r="E944">
        <v>10</v>
      </c>
      <c r="F944">
        <v>1</v>
      </c>
      <c r="G944">
        <v>2</v>
      </c>
      <c r="H944">
        <v>8</v>
      </c>
      <c r="J944">
        <v>8</v>
      </c>
      <c r="L944">
        <v>8</v>
      </c>
      <c r="N944">
        <v>8</v>
      </c>
      <c r="P944">
        <v>1</v>
      </c>
      <c r="Q944">
        <v>2</v>
      </c>
      <c r="S944">
        <v>2</v>
      </c>
      <c r="T944">
        <v>2</v>
      </c>
      <c r="U944">
        <v>3</v>
      </c>
      <c r="V944">
        <v>3</v>
      </c>
      <c r="W944">
        <v>4</v>
      </c>
      <c r="X944">
        <v>3</v>
      </c>
      <c r="Y944">
        <v>3</v>
      </c>
      <c r="Z944">
        <v>3</v>
      </c>
      <c r="AA944">
        <v>3</v>
      </c>
      <c r="AB944">
        <v>3</v>
      </c>
      <c r="AC944">
        <v>4</v>
      </c>
      <c r="AD944">
        <v>4</v>
      </c>
      <c r="AE944">
        <v>4</v>
      </c>
      <c r="AF944">
        <v>1</v>
      </c>
      <c r="AG944">
        <v>3</v>
      </c>
      <c r="AI944">
        <v>3</v>
      </c>
      <c r="AJ944">
        <v>3</v>
      </c>
      <c r="AK944">
        <v>3</v>
      </c>
      <c r="AL944">
        <v>3</v>
      </c>
      <c r="AM944">
        <v>3</v>
      </c>
      <c r="AN944">
        <v>3</v>
      </c>
      <c r="AO944">
        <v>3</v>
      </c>
      <c r="AP944">
        <v>3</v>
      </c>
      <c r="AQ944">
        <v>3</v>
      </c>
      <c r="AR944">
        <v>3</v>
      </c>
      <c r="AS944">
        <v>4</v>
      </c>
      <c r="AU944">
        <v>3</v>
      </c>
      <c r="AV944">
        <v>2</v>
      </c>
      <c r="AW944">
        <v>6</v>
      </c>
      <c r="AX944">
        <v>11</v>
      </c>
      <c r="AY944">
        <v>6</v>
      </c>
      <c r="AZ944">
        <v>6</v>
      </c>
      <c r="BA944">
        <v>6</v>
      </c>
      <c r="BB944">
        <v>6</v>
      </c>
      <c r="BC944">
        <v>1</v>
      </c>
      <c r="BD944">
        <v>11</v>
      </c>
      <c r="BE944">
        <v>6</v>
      </c>
      <c r="BF944">
        <v>12</v>
      </c>
      <c r="BG944">
        <v>12</v>
      </c>
      <c r="BH944">
        <v>12</v>
      </c>
      <c r="BI944">
        <v>12</v>
      </c>
      <c r="BJ944">
        <v>12</v>
      </c>
      <c r="BK944">
        <v>1</v>
      </c>
      <c r="BL944">
        <v>5</v>
      </c>
      <c r="BM944">
        <v>3</v>
      </c>
      <c r="BN944">
        <v>2</v>
      </c>
      <c r="BO944">
        <v>5</v>
      </c>
      <c r="BX944">
        <v>1</v>
      </c>
      <c r="BY944">
        <v>6</v>
      </c>
      <c r="CF944">
        <v>15</v>
      </c>
      <c r="CH944">
        <f t="shared" si="98"/>
        <v>1</v>
      </c>
      <c r="CI944" s="1">
        <f t="shared" si="99"/>
        <v>3.2777777777777777</v>
      </c>
      <c r="CJ944">
        <f t="shared" si="100"/>
        <v>5</v>
      </c>
      <c r="CK944">
        <f t="shared" si="101"/>
        <v>1</v>
      </c>
      <c r="CL944" s="1">
        <f t="shared" si="102"/>
        <v>4.2777777777777777</v>
      </c>
      <c r="CM944" s="1">
        <f t="shared" si="103"/>
        <v>4.2777777777777777</v>
      </c>
      <c r="CO944" t="str">
        <f>IF(H944&gt;Tolerances!$C$5, "High Sat", "Low Sat")</f>
        <v>High Sat</v>
      </c>
      <c r="CP944" t="str">
        <f>IF(CM944&lt;Tolerances!$D$5, "High EL", "Low EL")</f>
        <v>High EL</v>
      </c>
      <c r="CQ944" t="str">
        <f t="shared" si="104"/>
        <v>Loyalist</v>
      </c>
      <c r="CR944" t="str">
        <f>IF(AND(CM944&lt;Tolerances!$D$9,'Respondent data Original'!H647&gt;Tolerances!$C$9),"Enthusiast",IF(AND(CM944&gt;Tolerances!$D$10,'Respondent data Original'!H647&lt;Tolerances!$C$10),"Agitator"))</f>
        <v>Enthusiast</v>
      </c>
    </row>
    <row r="945" spans="1:96">
      <c r="A945">
        <v>738</v>
      </c>
      <c r="B945" t="s">
        <v>70</v>
      </c>
      <c r="C945">
        <v>3</v>
      </c>
      <c r="D945">
        <v>1</v>
      </c>
      <c r="E945">
        <v>10</v>
      </c>
      <c r="F945">
        <v>2</v>
      </c>
      <c r="G945">
        <v>3</v>
      </c>
      <c r="H945">
        <v>10</v>
      </c>
      <c r="J945">
        <v>10</v>
      </c>
      <c r="L945">
        <v>10</v>
      </c>
      <c r="N945">
        <v>10</v>
      </c>
      <c r="P945">
        <v>6</v>
      </c>
      <c r="Q945">
        <v>1</v>
      </c>
      <c r="R945">
        <v>2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10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  <c r="AM945">
        <v>1</v>
      </c>
      <c r="AN945">
        <v>1</v>
      </c>
      <c r="AO945">
        <v>1</v>
      </c>
      <c r="AP945">
        <v>1</v>
      </c>
      <c r="AQ945">
        <v>1</v>
      </c>
      <c r="AR945">
        <v>1</v>
      </c>
      <c r="AS945">
        <v>1</v>
      </c>
      <c r="AT945">
        <v>1</v>
      </c>
      <c r="AU945">
        <v>1</v>
      </c>
      <c r="AV945">
        <v>1</v>
      </c>
      <c r="AW945">
        <v>6</v>
      </c>
      <c r="AX945">
        <v>6</v>
      </c>
      <c r="AY945">
        <v>7</v>
      </c>
      <c r="AZ945">
        <v>6</v>
      </c>
      <c r="BA945">
        <v>7</v>
      </c>
      <c r="BB945">
        <v>5</v>
      </c>
      <c r="BC945">
        <v>6</v>
      </c>
      <c r="BD945">
        <v>8</v>
      </c>
      <c r="BE945">
        <v>6</v>
      </c>
      <c r="BF945">
        <v>12</v>
      </c>
      <c r="BG945">
        <v>12</v>
      </c>
      <c r="BH945">
        <v>12</v>
      </c>
      <c r="BI945">
        <v>12</v>
      </c>
      <c r="BJ945">
        <v>12</v>
      </c>
      <c r="BK945">
        <v>1</v>
      </c>
      <c r="BL945">
        <v>5</v>
      </c>
      <c r="BM945">
        <v>5</v>
      </c>
      <c r="BN945">
        <v>5</v>
      </c>
      <c r="BO945">
        <v>10</v>
      </c>
      <c r="BX945">
        <v>1</v>
      </c>
      <c r="BY945">
        <v>5</v>
      </c>
      <c r="CF945">
        <v>17</v>
      </c>
      <c r="CH945">
        <f t="shared" si="98"/>
        <v>1</v>
      </c>
      <c r="CI945" s="1">
        <f t="shared" si="99"/>
        <v>3.1666666666666665</v>
      </c>
      <c r="CJ945">
        <f t="shared" si="100"/>
        <v>5</v>
      </c>
      <c r="CK945">
        <f t="shared" si="101"/>
        <v>1</v>
      </c>
      <c r="CL945" s="1">
        <f t="shared" si="102"/>
        <v>4.1666666666666661</v>
      </c>
      <c r="CM945" s="1">
        <f t="shared" si="103"/>
        <v>4.1666666666666661</v>
      </c>
      <c r="CO945" t="str">
        <f>IF(H945&gt;Tolerances!$C$15, "High Sat", "Low Sat")</f>
        <v>High Sat</v>
      </c>
      <c r="CP945" t="str">
        <f>IF(CM945&lt;Tolerances!$D$15, "High EL", "Low EL")</f>
        <v>High EL</v>
      </c>
      <c r="CQ945" t="str">
        <f t="shared" si="104"/>
        <v>Loyalist</v>
      </c>
      <c r="CR945" t="b">
        <f>IF(AND(CM945&lt;Tolerances!$D$19,'Respondent data Original'!H650&gt;Tolerances!$C$19),"Enthusiast",IF(AND(CM945&gt;Tolerances!$D$20,'Respondent data Original'!H650&lt;Tolerances!$C$20),"Agitator"))</f>
        <v>0</v>
      </c>
    </row>
    <row r="946" spans="1:96">
      <c r="A946">
        <v>756</v>
      </c>
      <c r="B946" t="s">
        <v>70</v>
      </c>
      <c r="C946">
        <v>3</v>
      </c>
      <c r="D946">
        <v>1</v>
      </c>
      <c r="E946">
        <v>10</v>
      </c>
      <c r="F946">
        <v>2</v>
      </c>
      <c r="G946">
        <v>5</v>
      </c>
      <c r="H946">
        <v>9</v>
      </c>
      <c r="J946">
        <v>9</v>
      </c>
      <c r="L946">
        <v>9</v>
      </c>
      <c r="N946">
        <v>9</v>
      </c>
      <c r="P946">
        <v>6</v>
      </c>
      <c r="Q946">
        <v>2</v>
      </c>
      <c r="R946">
        <v>2</v>
      </c>
      <c r="S946">
        <v>2</v>
      </c>
      <c r="T946">
        <v>2</v>
      </c>
      <c r="U946">
        <v>2</v>
      </c>
      <c r="V946">
        <v>2</v>
      </c>
      <c r="W946">
        <v>2</v>
      </c>
      <c r="X946">
        <v>2</v>
      </c>
      <c r="Y946">
        <v>2</v>
      </c>
      <c r="Z946">
        <v>2</v>
      </c>
      <c r="AA946">
        <v>2</v>
      </c>
      <c r="AB946">
        <v>2</v>
      </c>
      <c r="AC946">
        <v>2</v>
      </c>
      <c r="AD946">
        <v>2</v>
      </c>
      <c r="AE946">
        <v>2</v>
      </c>
      <c r="AF946">
        <v>2</v>
      </c>
      <c r="AG946">
        <v>2</v>
      </c>
      <c r="AH946">
        <v>2</v>
      </c>
      <c r="AI946">
        <v>2</v>
      </c>
      <c r="AJ946">
        <v>2</v>
      </c>
      <c r="AK946">
        <v>2</v>
      </c>
      <c r="AL946">
        <v>2</v>
      </c>
      <c r="AM946">
        <v>2</v>
      </c>
      <c r="AN946">
        <v>2</v>
      </c>
      <c r="AO946">
        <v>2</v>
      </c>
      <c r="AP946">
        <v>2</v>
      </c>
      <c r="AQ946">
        <v>2</v>
      </c>
      <c r="AR946">
        <v>2</v>
      </c>
      <c r="AS946">
        <v>2</v>
      </c>
      <c r="AT946">
        <v>2</v>
      </c>
      <c r="AU946">
        <v>2</v>
      </c>
      <c r="AV946">
        <v>1</v>
      </c>
      <c r="AW946">
        <v>8</v>
      </c>
      <c r="AX946">
        <v>8</v>
      </c>
      <c r="AY946">
        <v>8</v>
      </c>
      <c r="AZ946">
        <v>8</v>
      </c>
      <c r="BA946">
        <v>4</v>
      </c>
      <c r="BB946">
        <v>4</v>
      </c>
      <c r="BC946">
        <v>4</v>
      </c>
      <c r="BD946">
        <v>11</v>
      </c>
      <c r="BE946">
        <v>1</v>
      </c>
      <c r="BF946">
        <v>12</v>
      </c>
      <c r="BG946">
        <v>6</v>
      </c>
      <c r="BH946">
        <v>12</v>
      </c>
      <c r="BI946">
        <v>12</v>
      </c>
      <c r="BJ946">
        <v>12</v>
      </c>
      <c r="BK946">
        <v>3</v>
      </c>
      <c r="BL946">
        <v>5</v>
      </c>
      <c r="BM946">
        <v>3</v>
      </c>
      <c r="BN946">
        <v>2</v>
      </c>
      <c r="BO946">
        <v>10</v>
      </c>
      <c r="BX946">
        <v>1</v>
      </c>
      <c r="BY946">
        <v>1</v>
      </c>
      <c r="CF946">
        <v>17</v>
      </c>
      <c r="CH946">
        <f t="shared" si="98"/>
        <v>1</v>
      </c>
      <c r="CI946" s="1">
        <f t="shared" si="99"/>
        <v>3.1111111111111112</v>
      </c>
      <c r="CJ946">
        <f t="shared" si="100"/>
        <v>5</v>
      </c>
      <c r="CK946">
        <f t="shared" si="101"/>
        <v>1</v>
      </c>
      <c r="CL946" s="1">
        <f t="shared" si="102"/>
        <v>4.1111111111111107</v>
      </c>
      <c r="CM946" s="1">
        <f t="shared" si="103"/>
        <v>4.1111111111111107</v>
      </c>
      <c r="CO946" t="str">
        <f>IF(H946&gt;Tolerances!$C$5, "High Sat", "Low Sat")</f>
        <v>High Sat</v>
      </c>
      <c r="CP946" t="str">
        <f>IF(CM946&lt;Tolerances!$D$5, "High EL", "Low EL")</f>
        <v>High EL</v>
      </c>
      <c r="CQ946" t="str">
        <f t="shared" si="104"/>
        <v>Loyalist</v>
      </c>
      <c r="CR946" t="b">
        <f>IF(AND(CM946&lt;Tolerances!$D$9,'Respondent data Original'!H660&gt;Tolerances!$C$9),"Enthusiast",IF(AND(CM946&gt;Tolerances!$D$10,'Respondent data Original'!H660&lt;Tolerances!$C$10),"Agitator"))</f>
        <v>0</v>
      </c>
    </row>
    <row r="947" spans="1:96">
      <c r="A947">
        <v>765</v>
      </c>
      <c r="B947" t="s">
        <v>70</v>
      </c>
      <c r="C947">
        <v>4</v>
      </c>
      <c r="D947">
        <v>2</v>
      </c>
      <c r="E947">
        <v>10</v>
      </c>
      <c r="F947">
        <v>2</v>
      </c>
      <c r="G947">
        <v>2</v>
      </c>
      <c r="H947">
        <v>10</v>
      </c>
      <c r="J947">
        <v>10</v>
      </c>
      <c r="L947">
        <v>10</v>
      </c>
      <c r="N947">
        <v>7</v>
      </c>
      <c r="P947">
        <v>6</v>
      </c>
      <c r="Q947">
        <v>1</v>
      </c>
      <c r="R947">
        <v>3</v>
      </c>
      <c r="S947">
        <v>1</v>
      </c>
      <c r="T947">
        <v>2</v>
      </c>
      <c r="U947">
        <v>5</v>
      </c>
      <c r="V947">
        <v>2</v>
      </c>
      <c r="X947">
        <v>1</v>
      </c>
      <c r="Y947">
        <v>4</v>
      </c>
      <c r="Z947">
        <v>5</v>
      </c>
      <c r="AA947">
        <v>1</v>
      </c>
      <c r="AB947">
        <v>3</v>
      </c>
      <c r="AC947">
        <v>3</v>
      </c>
      <c r="AD947">
        <v>3</v>
      </c>
      <c r="AE947">
        <v>3</v>
      </c>
      <c r="AF947">
        <v>6</v>
      </c>
      <c r="AG947">
        <v>1</v>
      </c>
      <c r="AH947">
        <v>4</v>
      </c>
      <c r="AI947">
        <v>1</v>
      </c>
      <c r="AJ947">
        <v>3</v>
      </c>
      <c r="AL947">
        <v>2</v>
      </c>
      <c r="AN947">
        <v>1</v>
      </c>
      <c r="AO947">
        <v>2</v>
      </c>
      <c r="AQ947">
        <v>1</v>
      </c>
      <c r="AR947">
        <v>2</v>
      </c>
      <c r="AS947">
        <v>3</v>
      </c>
      <c r="AT947">
        <v>4</v>
      </c>
      <c r="AU947">
        <v>3</v>
      </c>
      <c r="AV947">
        <v>1</v>
      </c>
      <c r="AW947">
        <v>5</v>
      </c>
      <c r="AX947">
        <v>9</v>
      </c>
      <c r="AY947">
        <v>7</v>
      </c>
      <c r="AZ947">
        <v>7</v>
      </c>
      <c r="BA947">
        <v>7</v>
      </c>
      <c r="BB947">
        <v>3</v>
      </c>
      <c r="BC947">
        <v>2</v>
      </c>
      <c r="BD947">
        <v>10</v>
      </c>
      <c r="BE947">
        <v>1</v>
      </c>
      <c r="BF947">
        <v>12</v>
      </c>
      <c r="BG947">
        <v>4</v>
      </c>
      <c r="BH947">
        <v>12</v>
      </c>
      <c r="BI947">
        <v>12</v>
      </c>
      <c r="BJ947">
        <v>12</v>
      </c>
      <c r="BK947">
        <v>1</v>
      </c>
      <c r="BL947">
        <v>5</v>
      </c>
      <c r="BM947">
        <v>3</v>
      </c>
      <c r="BN947">
        <v>2</v>
      </c>
      <c r="BO947">
        <v>10</v>
      </c>
      <c r="BX947">
        <v>1</v>
      </c>
      <c r="BY947">
        <v>1</v>
      </c>
      <c r="BZ947">
        <v>6</v>
      </c>
      <c r="CA947">
        <v>5</v>
      </c>
      <c r="CB947">
        <v>3</v>
      </c>
      <c r="CF947">
        <v>15</v>
      </c>
      <c r="CH947">
        <f t="shared" si="98"/>
        <v>1</v>
      </c>
      <c r="CI947" s="1">
        <f t="shared" si="99"/>
        <v>2.8333333333333335</v>
      </c>
      <c r="CJ947">
        <f t="shared" si="100"/>
        <v>5</v>
      </c>
      <c r="CK947">
        <f t="shared" si="101"/>
        <v>1</v>
      </c>
      <c r="CL947" s="1">
        <f t="shared" si="102"/>
        <v>3.8333333333333335</v>
      </c>
      <c r="CM947" s="1">
        <f t="shared" si="103"/>
        <v>3.8333333333333335</v>
      </c>
      <c r="CO947" t="str">
        <f>IF(H947&gt;Tolerances!$C$5, "High Sat", "Low Sat")</f>
        <v>High Sat</v>
      </c>
      <c r="CP947" t="str">
        <f>IF(CM947&lt;Tolerances!$D$5, "High EL", "Low EL")</f>
        <v>High EL</v>
      </c>
      <c r="CQ947" t="str">
        <f t="shared" si="104"/>
        <v>Loyalist</v>
      </c>
      <c r="CR947" t="b">
        <f>IF(AND(CM947&lt;Tolerances!$D$9,'Respondent data Original'!H666&gt;Tolerances!$C$9),"Enthusiast",IF(AND(CM947&gt;Tolerances!$D$10,'Respondent data Original'!H666&lt;Tolerances!$C$10),"Agitator"))</f>
        <v>0</v>
      </c>
    </row>
    <row r="948" spans="1:96">
      <c r="A948">
        <v>766</v>
      </c>
      <c r="B948" t="s">
        <v>70</v>
      </c>
      <c r="C948">
        <v>4</v>
      </c>
      <c r="D948">
        <v>2</v>
      </c>
      <c r="E948">
        <v>10</v>
      </c>
      <c r="F948">
        <v>2</v>
      </c>
      <c r="G948">
        <v>4</v>
      </c>
      <c r="H948">
        <v>11</v>
      </c>
      <c r="J948">
        <v>11</v>
      </c>
      <c r="L948">
        <v>11</v>
      </c>
      <c r="O948">
        <v>1</v>
      </c>
      <c r="P948">
        <v>6</v>
      </c>
      <c r="Q948">
        <v>3</v>
      </c>
      <c r="R948">
        <v>1</v>
      </c>
      <c r="S948">
        <v>1</v>
      </c>
      <c r="T948">
        <v>1</v>
      </c>
      <c r="U948">
        <v>5</v>
      </c>
      <c r="V948">
        <v>3</v>
      </c>
      <c r="W948">
        <v>5</v>
      </c>
      <c r="X948">
        <v>1</v>
      </c>
      <c r="Y948">
        <v>3</v>
      </c>
      <c r="Z948">
        <v>5</v>
      </c>
      <c r="AA948">
        <v>1</v>
      </c>
      <c r="AB948">
        <v>3</v>
      </c>
      <c r="AC948">
        <v>3</v>
      </c>
      <c r="AD948">
        <v>1</v>
      </c>
      <c r="AE948">
        <v>4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  <c r="AN948">
        <v>1</v>
      </c>
      <c r="AO948">
        <v>1</v>
      </c>
      <c r="AP948">
        <v>1</v>
      </c>
      <c r="AQ948">
        <v>1</v>
      </c>
      <c r="AR948">
        <v>1</v>
      </c>
      <c r="AS948">
        <v>4</v>
      </c>
      <c r="AU948">
        <v>1</v>
      </c>
      <c r="AV948">
        <v>1</v>
      </c>
      <c r="AW948">
        <v>6</v>
      </c>
      <c r="AX948">
        <v>6</v>
      </c>
      <c r="AY948">
        <v>5</v>
      </c>
      <c r="AZ948">
        <v>5</v>
      </c>
      <c r="BA948">
        <v>1</v>
      </c>
      <c r="BB948">
        <v>1</v>
      </c>
      <c r="BC948">
        <v>2</v>
      </c>
      <c r="BD948">
        <v>10</v>
      </c>
      <c r="BE948">
        <v>5</v>
      </c>
      <c r="BF948">
        <v>12</v>
      </c>
      <c r="BG948">
        <v>12</v>
      </c>
      <c r="BH948">
        <v>12</v>
      </c>
      <c r="BI948">
        <v>12</v>
      </c>
      <c r="BJ948">
        <v>12</v>
      </c>
      <c r="BK948">
        <v>1</v>
      </c>
      <c r="BN948">
        <v>5</v>
      </c>
      <c r="BO948">
        <v>10</v>
      </c>
      <c r="BX948">
        <v>1</v>
      </c>
      <c r="BY948">
        <v>5</v>
      </c>
      <c r="BZ948">
        <v>6</v>
      </c>
      <c r="CA948">
        <v>1</v>
      </c>
      <c r="CB948">
        <v>3</v>
      </c>
      <c r="CF948">
        <v>11</v>
      </c>
      <c r="CH948">
        <f t="shared" si="98"/>
        <v>1</v>
      </c>
      <c r="CI948" s="1">
        <f t="shared" si="99"/>
        <v>2.2777777777777777</v>
      </c>
      <c r="CJ948">
        <f t="shared" si="100"/>
        <v>0</v>
      </c>
      <c r="CK948">
        <f t="shared" si="101"/>
        <v>5</v>
      </c>
      <c r="CL948" s="1">
        <f t="shared" si="102"/>
        <v>7.2777777777777777</v>
      </c>
      <c r="CM948" s="1">
        <f t="shared" si="103"/>
        <v>7.2777777777777777</v>
      </c>
      <c r="CO948" t="str">
        <f>IF(H948&gt;Tolerances!$C$15, "High Sat", "Low Sat")</f>
        <v>High Sat</v>
      </c>
      <c r="CP948" t="str">
        <f>IF(CM948&lt;Tolerances!$D$15, "High EL", "Low EL")</f>
        <v>High EL</v>
      </c>
      <c r="CQ948" t="str">
        <f t="shared" si="104"/>
        <v>Loyalist</v>
      </c>
      <c r="CR948" t="b">
        <f>IF(AND(CM948&lt;Tolerances!$D$19,'Respondent data Original'!H667&gt;Tolerances!$C$19),"Enthusiast",IF(AND(CM948&gt;Tolerances!$D$20,'Respondent data Original'!H667&lt;Tolerances!$C$20),"Agitator"))</f>
        <v>0</v>
      </c>
    </row>
    <row r="949" spans="1:96">
      <c r="A949">
        <v>773</v>
      </c>
      <c r="B949" t="s">
        <v>70</v>
      </c>
      <c r="C949">
        <v>4</v>
      </c>
      <c r="D949">
        <v>1</v>
      </c>
      <c r="E949">
        <v>10</v>
      </c>
      <c r="F949">
        <v>2</v>
      </c>
      <c r="G949">
        <v>4</v>
      </c>
      <c r="H949">
        <v>10</v>
      </c>
      <c r="J949">
        <v>11</v>
      </c>
      <c r="L949">
        <v>11</v>
      </c>
      <c r="N949">
        <v>10</v>
      </c>
      <c r="P949">
        <v>6</v>
      </c>
      <c r="Q949">
        <v>2</v>
      </c>
      <c r="R949">
        <v>1</v>
      </c>
      <c r="S949">
        <v>1</v>
      </c>
      <c r="T949">
        <v>2</v>
      </c>
      <c r="U949">
        <v>4</v>
      </c>
      <c r="V949">
        <v>1</v>
      </c>
      <c r="W949">
        <v>5</v>
      </c>
      <c r="X949">
        <v>1</v>
      </c>
      <c r="Y949">
        <v>1</v>
      </c>
      <c r="Z949">
        <v>4</v>
      </c>
      <c r="AA949">
        <v>1</v>
      </c>
      <c r="AB949">
        <v>2</v>
      </c>
      <c r="AC949">
        <v>4</v>
      </c>
      <c r="AD949">
        <v>4</v>
      </c>
      <c r="AE949">
        <v>4</v>
      </c>
      <c r="AF949">
        <v>1</v>
      </c>
      <c r="AG949">
        <v>2</v>
      </c>
      <c r="AH949">
        <v>1</v>
      </c>
      <c r="AI949">
        <v>1</v>
      </c>
      <c r="AJ949">
        <v>1</v>
      </c>
      <c r="AK949">
        <v>3</v>
      </c>
      <c r="AL949">
        <v>1</v>
      </c>
      <c r="AN949">
        <v>1</v>
      </c>
      <c r="AO949">
        <v>2</v>
      </c>
      <c r="AP949">
        <v>2</v>
      </c>
      <c r="AQ949">
        <v>1</v>
      </c>
      <c r="AR949">
        <v>1</v>
      </c>
      <c r="AS949">
        <v>1</v>
      </c>
      <c r="AU949">
        <v>3</v>
      </c>
      <c r="AV949">
        <v>1</v>
      </c>
      <c r="AW949">
        <v>2</v>
      </c>
      <c r="AX949">
        <v>8</v>
      </c>
      <c r="AY949">
        <v>6</v>
      </c>
      <c r="AZ949">
        <v>6</v>
      </c>
      <c r="BA949">
        <v>7</v>
      </c>
      <c r="BB949">
        <v>8</v>
      </c>
      <c r="BC949">
        <v>1</v>
      </c>
      <c r="BD949">
        <v>10</v>
      </c>
      <c r="BE949">
        <v>1</v>
      </c>
      <c r="BF949">
        <v>1</v>
      </c>
      <c r="BG949">
        <v>1</v>
      </c>
      <c r="BH949">
        <v>12</v>
      </c>
      <c r="BI949">
        <v>12</v>
      </c>
      <c r="BJ949">
        <v>12</v>
      </c>
      <c r="BK949">
        <v>1</v>
      </c>
      <c r="BL949">
        <v>5</v>
      </c>
      <c r="BM949">
        <v>4</v>
      </c>
      <c r="BN949">
        <v>4</v>
      </c>
      <c r="BO949">
        <v>4</v>
      </c>
      <c r="BP949">
        <v>5</v>
      </c>
      <c r="BQ949">
        <v>6</v>
      </c>
      <c r="BX949">
        <v>1</v>
      </c>
      <c r="BY949">
        <v>3</v>
      </c>
      <c r="BZ949">
        <v>5</v>
      </c>
      <c r="CA949">
        <v>7</v>
      </c>
      <c r="CB949">
        <v>2</v>
      </c>
      <c r="CC949">
        <v>6</v>
      </c>
      <c r="CD949">
        <v>1</v>
      </c>
      <c r="CF949">
        <v>21</v>
      </c>
      <c r="CH949">
        <f t="shared" si="98"/>
        <v>1</v>
      </c>
      <c r="CI949" s="1">
        <f t="shared" si="99"/>
        <v>2.7222222222222223</v>
      </c>
      <c r="CJ949">
        <f t="shared" si="100"/>
        <v>5</v>
      </c>
      <c r="CK949">
        <f t="shared" si="101"/>
        <v>1</v>
      </c>
      <c r="CL949" s="1">
        <f t="shared" si="102"/>
        <v>3.7222222222222223</v>
      </c>
      <c r="CM949" s="1">
        <f t="shared" si="103"/>
        <v>3.7222222222222223</v>
      </c>
      <c r="CO949" t="str">
        <f>IF(H949&gt;Tolerances!$C$5, "High Sat", "Low Sat")</f>
        <v>High Sat</v>
      </c>
      <c r="CP949" t="str">
        <f>IF(CM949&lt;Tolerances!$D$5, "High EL", "Low EL")</f>
        <v>High EL</v>
      </c>
      <c r="CQ949" t="str">
        <f t="shared" si="104"/>
        <v>Loyalist</v>
      </c>
      <c r="CR949" t="b">
        <f>IF(AND(CM949&lt;Tolerances!$D$9,'Respondent data Original'!H670&gt;Tolerances!$C$9),"Enthusiast",IF(AND(CM949&gt;Tolerances!$D$10,'Respondent data Original'!H670&lt;Tolerances!$C$10),"Agitator"))</f>
        <v>0</v>
      </c>
    </row>
    <row r="950" spans="1:96">
      <c r="A950">
        <v>776</v>
      </c>
      <c r="B950" t="s">
        <v>70</v>
      </c>
      <c r="C950">
        <v>2</v>
      </c>
      <c r="D950">
        <v>1</v>
      </c>
      <c r="E950">
        <v>10</v>
      </c>
      <c r="F950">
        <v>2</v>
      </c>
      <c r="G950">
        <v>6</v>
      </c>
      <c r="H950">
        <v>9</v>
      </c>
      <c r="J950">
        <v>8</v>
      </c>
      <c r="L950">
        <v>9</v>
      </c>
      <c r="N950">
        <v>7</v>
      </c>
      <c r="P950">
        <v>6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2</v>
      </c>
      <c r="X950">
        <v>1</v>
      </c>
      <c r="Y950">
        <v>1</v>
      </c>
      <c r="Z950">
        <v>2</v>
      </c>
      <c r="AA950">
        <v>1</v>
      </c>
      <c r="AB950">
        <v>3</v>
      </c>
      <c r="AC950">
        <v>2</v>
      </c>
      <c r="AD950">
        <v>2</v>
      </c>
      <c r="AE950">
        <v>4</v>
      </c>
      <c r="AF950">
        <v>8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2</v>
      </c>
      <c r="AM950">
        <v>2</v>
      </c>
      <c r="AN950">
        <v>1</v>
      </c>
      <c r="AO950">
        <v>2</v>
      </c>
      <c r="AQ950">
        <v>1</v>
      </c>
      <c r="AR950">
        <v>1</v>
      </c>
      <c r="AS950">
        <v>2</v>
      </c>
      <c r="AT950">
        <v>2</v>
      </c>
      <c r="AU950">
        <v>2</v>
      </c>
      <c r="AV950">
        <v>1</v>
      </c>
      <c r="AW950">
        <v>9</v>
      </c>
      <c r="AX950">
        <v>9</v>
      </c>
      <c r="AY950">
        <v>9</v>
      </c>
      <c r="AZ950">
        <v>6</v>
      </c>
      <c r="BA950">
        <v>7</v>
      </c>
      <c r="BB950">
        <v>6</v>
      </c>
      <c r="BC950">
        <v>7</v>
      </c>
      <c r="BD950">
        <v>11</v>
      </c>
      <c r="BE950">
        <v>1</v>
      </c>
      <c r="BF950">
        <v>12</v>
      </c>
      <c r="BG950">
        <v>12</v>
      </c>
      <c r="BH950">
        <v>3</v>
      </c>
      <c r="BI950">
        <v>2</v>
      </c>
      <c r="BJ950">
        <v>2</v>
      </c>
      <c r="BK950">
        <v>2</v>
      </c>
      <c r="BL950">
        <v>3</v>
      </c>
      <c r="BM950">
        <v>1</v>
      </c>
      <c r="BO950">
        <v>2</v>
      </c>
      <c r="BP950">
        <v>7</v>
      </c>
      <c r="BX950">
        <v>1</v>
      </c>
      <c r="BY950">
        <v>5</v>
      </c>
      <c r="BZ950">
        <v>6</v>
      </c>
      <c r="CF950">
        <v>14</v>
      </c>
      <c r="CH950">
        <f t="shared" si="98"/>
        <v>1</v>
      </c>
      <c r="CI950" s="1">
        <f t="shared" si="99"/>
        <v>3.6111111111111112</v>
      </c>
      <c r="CJ950">
        <f t="shared" si="100"/>
        <v>3</v>
      </c>
      <c r="CK950">
        <f t="shared" si="101"/>
        <v>3</v>
      </c>
      <c r="CL950" s="1">
        <f t="shared" si="102"/>
        <v>6.6111111111111107</v>
      </c>
      <c r="CM950" s="1">
        <f t="shared" si="103"/>
        <v>6.6111111111111107</v>
      </c>
      <c r="CO950" t="str">
        <f>IF(H950&gt;Tolerances!$C$5, "High Sat", "Low Sat")</f>
        <v>High Sat</v>
      </c>
      <c r="CP950" t="str">
        <f>IF(CM950&lt;Tolerances!$D$5, "High EL", "Low EL")</f>
        <v>High EL</v>
      </c>
      <c r="CQ950" t="str">
        <f t="shared" si="104"/>
        <v>Loyalist</v>
      </c>
      <c r="CR950" t="b">
        <f>IF(AND(CM950&lt;Tolerances!$D$9,'Respondent data Original'!H672&gt;Tolerances!$C$9),"Enthusiast",IF(AND(CM950&gt;Tolerances!$D$10,'Respondent data Original'!H672&lt;Tolerances!$C$10),"Agitator"))</f>
        <v>0</v>
      </c>
    </row>
    <row r="951" spans="1:96">
      <c r="A951">
        <v>849</v>
      </c>
      <c r="B951" t="s">
        <v>70</v>
      </c>
      <c r="C951">
        <v>2</v>
      </c>
      <c r="D951">
        <v>2</v>
      </c>
      <c r="E951">
        <v>10</v>
      </c>
      <c r="F951">
        <v>1</v>
      </c>
      <c r="G951">
        <v>3</v>
      </c>
      <c r="H951">
        <v>11</v>
      </c>
      <c r="J951">
        <v>11</v>
      </c>
      <c r="L951">
        <v>11</v>
      </c>
      <c r="N951">
        <v>11</v>
      </c>
      <c r="P951">
        <v>5</v>
      </c>
      <c r="Q951">
        <v>1</v>
      </c>
      <c r="R951">
        <v>2</v>
      </c>
      <c r="S951">
        <v>1</v>
      </c>
      <c r="T951">
        <v>3</v>
      </c>
      <c r="U951">
        <v>1</v>
      </c>
      <c r="V951">
        <v>1</v>
      </c>
      <c r="W951">
        <v>3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3</v>
      </c>
      <c r="AE951">
        <v>2</v>
      </c>
      <c r="AF951">
        <v>11</v>
      </c>
      <c r="AG951">
        <v>2</v>
      </c>
      <c r="AH951">
        <v>1</v>
      </c>
      <c r="AI951">
        <v>2</v>
      </c>
      <c r="AJ951">
        <v>2</v>
      </c>
      <c r="AK951">
        <v>1</v>
      </c>
      <c r="AL951">
        <v>2</v>
      </c>
      <c r="AM951">
        <v>1</v>
      </c>
      <c r="AN951">
        <v>2</v>
      </c>
      <c r="AO951">
        <v>2</v>
      </c>
      <c r="AP951">
        <v>1</v>
      </c>
      <c r="AQ951">
        <v>2</v>
      </c>
      <c r="AR951">
        <v>2</v>
      </c>
      <c r="AS951">
        <v>2</v>
      </c>
      <c r="AT951">
        <v>2</v>
      </c>
      <c r="AU951">
        <v>2</v>
      </c>
      <c r="AV951">
        <v>1</v>
      </c>
      <c r="AW951">
        <v>6</v>
      </c>
      <c r="AX951">
        <v>9</v>
      </c>
      <c r="AY951">
        <v>6</v>
      </c>
      <c r="AZ951">
        <v>9</v>
      </c>
      <c r="BA951">
        <v>6</v>
      </c>
      <c r="BB951">
        <v>6</v>
      </c>
      <c r="BC951">
        <v>6</v>
      </c>
      <c r="BD951">
        <v>11</v>
      </c>
      <c r="BE951">
        <v>8</v>
      </c>
      <c r="BF951">
        <v>12</v>
      </c>
      <c r="BG951">
        <v>12</v>
      </c>
      <c r="BH951">
        <v>12</v>
      </c>
      <c r="BI951">
        <v>12</v>
      </c>
      <c r="BJ951">
        <v>12</v>
      </c>
      <c r="BK951">
        <v>1</v>
      </c>
      <c r="BL951">
        <v>3</v>
      </c>
      <c r="BM951">
        <v>2</v>
      </c>
      <c r="BN951">
        <v>1</v>
      </c>
      <c r="BO951">
        <v>5</v>
      </c>
      <c r="BX951">
        <v>1</v>
      </c>
      <c r="BY951">
        <v>6</v>
      </c>
      <c r="CF951">
        <v>13</v>
      </c>
      <c r="CH951">
        <f t="shared" si="98"/>
        <v>1</v>
      </c>
      <c r="CI951" s="1">
        <f t="shared" si="99"/>
        <v>3.7222222222222223</v>
      </c>
      <c r="CJ951">
        <f t="shared" si="100"/>
        <v>3</v>
      </c>
      <c r="CK951">
        <f t="shared" si="101"/>
        <v>3</v>
      </c>
      <c r="CL951" s="1">
        <f t="shared" si="102"/>
        <v>6.7222222222222223</v>
      </c>
      <c r="CM951" s="1">
        <f t="shared" si="103"/>
        <v>6.7222222222222223</v>
      </c>
      <c r="CO951" t="str">
        <f>IF(H951&gt;Tolerances!$C$5, "High Sat", "Low Sat")</f>
        <v>High Sat</v>
      </c>
      <c r="CP951" t="str">
        <f>IF(CM951&lt;Tolerances!$D$5, "High EL", "Low EL")</f>
        <v>High EL</v>
      </c>
      <c r="CQ951" t="str">
        <f t="shared" si="104"/>
        <v>Loyalist</v>
      </c>
      <c r="CR951" t="b">
        <f>IF(AND(CM951&lt;Tolerances!$D$9,'Respondent data Original'!H683&gt;Tolerances!$C$9),"Enthusiast",IF(AND(CM951&gt;Tolerances!$D$10,'Respondent data Original'!H683&lt;Tolerances!$C$10),"Agitator"))</f>
        <v>0</v>
      </c>
    </row>
    <row r="952" spans="1:96">
      <c r="A952">
        <v>885</v>
      </c>
      <c r="B952" t="s">
        <v>70</v>
      </c>
      <c r="C952">
        <v>3</v>
      </c>
      <c r="D952">
        <v>1</v>
      </c>
      <c r="E952">
        <v>10</v>
      </c>
      <c r="F952">
        <v>1</v>
      </c>
      <c r="G952">
        <v>3</v>
      </c>
      <c r="H952">
        <v>7</v>
      </c>
      <c r="J952">
        <v>7</v>
      </c>
      <c r="L952">
        <v>7</v>
      </c>
      <c r="N952">
        <v>7</v>
      </c>
      <c r="P952">
        <v>3</v>
      </c>
      <c r="Q952">
        <v>2</v>
      </c>
      <c r="R952">
        <v>2</v>
      </c>
      <c r="S952">
        <v>2</v>
      </c>
      <c r="T952">
        <v>3</v>
      </c>
      <c r="U952">
        <v>3</v>
      </c>
      <c r="V952">
        <v>3</v>
      </c>
      <c r="W952">
        <v>3</v>
      </c>
      <c r="X952">
        <v>3</v>
      </c>
      <c r="Y952">
        <v>3</v>
      </c>
      <c r="Z952">
        <v>3</v>
      </c>
      <c r="AA952">
        <v>2</v>
      </c>
      <c r="AB952">
        <v>3</v>
      </c>
      <c r="AC952">
        <v>3</v>
      </c>
      <c r="AD952">
        <v>3</v>
      </c>
      <c r="AE952">
        <v>2</v>
      </c>
      <c r="AF952">
        <v>7</v>
      </c>
      <c r="AG952">
        <v>3</v>
      </c>
      <c r="AH952">
        <v>3</v>
      </c>
      <c r="AI952">
        <v>3</v>
      </c>
      <c r="AJ952">
        <v>3</v>
      </c>
      <c r="AK952">
        <v>3</v>
      </c>
      <c r="AL952">
        <v>3</v>
      </c>
      <c r="AM952">
        <v>3</v>
      </c>
      <c r="AN952">
        <v>2</v>
      </c>
      <c r="AO952">
        <v>3</v>
      </c>
      <c r="AP952">
        <v>3</v>
      </c>
      <c r="AQ952">
        <v>3</v>
      </c>
      <c r="AR952">
        <v>2</v>
      </c>
      <c r="AS952">
        <v>2</v>
      </c>
      <c r="AT952">
        <v>2</v>
      </c>
      <c r="AU952">
        <v>2</v>
      </c>
      <c r="AV952">
        <v>1</v>
      </c>
      <c r="AW952">
        <v>4</v>
      </c>
      <c r="AX952">
        <v>3</v>
      </c>
      <c r="AY952">
        <v>3</v>
      </c>
      <c r="AZ952">
        <v>4</v>
      </c>
      <c r="BA952">
        <v>4</v>
      </c>
      <c r="BB952">
        <v>4</v>
      </c>
      <c r="BC952">
        <v>3</v>
      </c>
      <c r="BD952">
        <v>3</v>
      </c>
      <c r="BE952">
        <v>4</v>
      </c>
      <c r="BF952">
        <v>4</v>
      </c>
      <c r="BG952">
        <v>4</v>
      </c>
      <c r="BH952">
        <v>4</v>
      </c>
      <c r="BI952">
        <v>4</v>
      </c>
      <c r="BJ952">
        <v>4</v>
      </c>
      <c r="BK952">
        <v>3</v>
      </c>
      <c r="BL952">
        <v>2</v>
      </c>
      <c r="BM952">
        <v>2</v>
      </c>
      <c r="BN952">
        <v>2</v>
      </c>
      <c r="BO952">
        <v>6</v>
      </c>
      <c r="BP952">
        <v>8</v>
      </c>
      <c r="BX952">
        <v>2</v>
      </c>
      <c r="CF952">
        <v>18</v>
      </c>
      <c r="CH952">
        <f t="shared" si="98"/>
        <v>2</v>
      </c>
      <c r="CI952" s="1">
        <f t="shared" si="99"/>
        <v>1.7777777777777777</v>
      </c>
      <c r="CJ952">
        <f t="shared" si="100"/>
        <v>2</v>
      </c>
      <c r="CK952">
        <f t="shared" si="101"/>
        <v>4</v>
      </c>
      <c r="CL952" s="1">
        <f t="shared" si="102"/>
        <v>5.7777777777777777</v>
      </c>
      <c r="CM952" s="1">
        <f t="shared" si="103"/>
        <v>11.555555555555555</v>
      </c>
      <c r="CO952" t="str">
        <f>IF(H952&gt;Tolerances!$C$5, "High Sat", "Low Sat")</f>
        <v>Low Sat</v>
      </c>
      <c r="CP952" t="str">
        <f>IF(CM952&lt;Tolerances!$D$5, "High EL", "Low EL")</f>
        <v>Low EL</v>
      </c>
      <c r="CQ952" t="str">
        <f t="shared" si="104"/>
        <v>Defector</v>
      </c>
      <c r="CR952" t="b">
        <f>IF(AND(CM952&lt;Tolerances!$D$9,'Respondent data Original'!H684&gt;Tolerances!$C$9),"Enthusiast",IF(AND(CM952&gt;Tolerances!$D$10,'Respondent data Original'!H684&lt;Tolerances!$C$10),"Agitator"))</f>
        <v>0</v>
      </c>
    </row>
    <row r="953" spans="1:96">
      <c r="A953">
        <v>886</v>
      </c>
      <c r="B953" t="s">
        <v>70</v>
      </c>
      <c r="C953">
        <v>2</v>
      </c>
      <c r="D953">
        <v>1</v>
      </c>
      <c r="E953">
        <v>10</v>
      </c>
      <c r="F953">
        <v>1</v>
      </c>
      <c r="G953">
        <v>4</v>
      </c>
      <c r="H953">
        <v>10</v>
      </c>
      <c r="J953">
        <v>9</v>
      </c>
      <c r="L953">
        <v>11</v>
      </c>
      <c r="N953">
        <v>9</v>
      </c>
      <c r="P953">
        <v>3</v>
      </c>
      <c r="Q953">
        <v>2</v>
      </c>
      <c r="R953">
        <v>3</v>
      </c>
      <c r="S953">
        <v>2</v>
      </c>
      <c r="T953">
        <v>3</v>
      </c>
      <c r="U953">
        <v>5</v>
      </c>
      <c r="V953">
        <v>3</v>
      </c>
      <c r="W953">
        <v>3</v>
      </c>
      <c r="X953">
        <v>3</v>
      </c>
      <c r="Y953">
        <v>3</v>
      </c>
      <c r="Z953">
        <v>4</v>
      </c>
      <c r="AA953">
        <v>4</v>
      </c>
      <c r="AB953">
        <v>4</v>
      </c>
      <c r="AC953">
        <v>2</v>
      </c>
      <c r="AD953">
        <v>3</v>
      </c>
      <c r="AE953">
        <v>2</v>
      </c>
      <c r="AF953">
        <v>9</v>
      </c>
      <c r="AG953">
        <v>2</v>
      </c>
      <c r="AH953">
        <v>2</v>
      </c>
      <c r="AI953">
        <v>3</v>
      </c>
      <c r="AJ953">
        <v>3</v>
      </c>
      <c r="AK953">
        <v>3</v>
      </c>
      <c r="AL953">
        <v>3</v>
      </c>
      <c r="AM953">
        <v>2</v>
      </c>
      <c r="AN953">
        <v>3</v>
      </c>
      <c r="AO953">
        <v>2</v>
      </c>
      <c r="AP953">
        <v>3</v>
      </c>
      <c r="AQ953">
        <v>3</v>
      </c>
      <c r="AR953">
        <v>2</v>
      </c>
      <c r="AS953">
        <v>3</v>
      </c>
      <c r="AT953">
        <v>2</v>
      </c>
      <c r="AU953">
        <v>3</v>
      </c>
      <c r="AV953">
        <v>1</v>
      </c>
      <c r="AW953">
        <v>10</v>
      </c>
      <c r="AX953">
        <v>9</v>
      </c>
      <c r="AY953">
        <v>10</v>
      </c>
      <c r="AZ953">
        <v>10</v>
      </c>
      <c r="BA953">
        <v>9</v>
      </c>
      <c r="BB953">
        <v>8</v>
      </c>
      <c r="BC953">
        <v>8</v>
      </c>
      <c r="BD953">
        <v>7</v>
      </c>
      <c r="BE953">
        <v>8</v>
      </c>
      <c r="BF953">
        <v>3</v>
      </c>
      <c r="BG953">
        <v>2</v>
      </c>
      <c r="BH953">
        <v>3</v>
      </c>
      <c r="BI953">
        <v>4</v>
      </c>
      <c r="BJ953">
        <v>3</v>
      </c>
      <c r="BK953">
        <v>3</v>
      </c>
      <c r="BL953">
        <v>3</v>
      </c>
      <c r="BM953">
        <v>3</v>
      </c>
      <c r="BN953">
        <v>3</v>
      </c>
      <c r="BO953">
        <v>4</v>
      </c>
      <c r="BP953">
        <v>7</v>
      </c>
      <c r="BQ953">
        <v>2</v>
      </c>
      <c r="BX953">
        <v>2</v>
      </c>
      <c r="CF953">
        <v>18</v>
      </c>
      <c r="CH953">
        <f t="shared" si="98"/>
        <v>2</v>
      </c>
      <c r="CI953" s="1">
        <f t="shared" si="99"/>
        <v>4.3888888888888893</v>
      </c>
      <c r="CJ953">
        <f t="shared" si="100"/>
        <v>3</v>
      </c>
      <c r="CK953">
        <f t="shared" si="101"/>
        <v>3</v>
      </c>
      <c r="CL953" s="1">
        <f t="shared" si="102"/>
        <v>7.3888888888888893</v>
      </c>
      <c r="CM953" s="1">
        <f t="shared" si="103"/>
        <v>14.777777777777779</v>
      </c>
      <c r="CO953" t="str">
        <f>IF(H953&gt;Tolerances!$C$15, "High Sat", "Low Sat")</f>
        <v>High Sat</v>
      </c>
      <c r="CP953" t="str">
        <f>IF(CM953&lt;Tolerances!$D$15, "High EL", "Low EL")</f>
        <v>Low EL</v>
      </c>
      <c r="CQ953" t="str">
        <f t="shared" si="104"/>
        <v>Mercenary</v>
      </c>
      <c r="CR953" t="b">
        <f>IF(AND(CM953&lt;Tolerances!$D$19,'Respondent data Original'!H687&gt;Tolerances!$C$19),"Enthusiast",IF(AND(CM953&gt;Tolerances!$D$20,'Respondent data Original'!H687&lt;Tolerances!$C$20),"Agitator"))</f>
        <v>0</v>
      </c>
    </row>
    <row r="954" spans="1:96">
      <c r="A954">
        <v>828</v>
      </c>
      <c r="B954" t="s">
        <v>70</v>
      </c>
      <c r="C954">
        <v>4</v>
      </c>
      <c r="D954">
        <v>2</v>
      </c>
      <c r="E954">
        <v>10</v>
      </c>
      <c r="F954">
        <v>2</v>
      </c>
      <c r="G954">
        <v>2</v>
      </c>
      <c r="H954">
        <v>7</v>
      </c>
      <c r="J954">
        <v>5</v>
      </c>
      <c r="L954">
        <v>5</v>
      </c>
      <c r="N954">
        <v>5</v>
      </c>
      <c r="P954">
        <v>4</v>
      </c>
      <c r="Q954">
        <v>2</v>
      </c>
      <c r="R954">
        <v>2</v>
      </c>
      <c r="S954">
        <v>2</v>
      </c>
      <c r="T954">
        <v>3</v>
      </c>
      <c r="U954">
        <v>3</v>
      </c>
      <c r="V954">
        <v>3</v>
      </c>
      <c r="W954">
        <v>3</v>
      </c>
      <c r="X954">
        <v>2</v>
      </c>
      <c r="Y954">
        <v>2</v>
      </c>
      <c r="Z954">
        <v>3</v>
      </c>
      <c r="AA954">
        <v>4</v>
      </c>
      <c r="AB954">
        <v>3</v>
      </c>
      <c r="AC954">
        <v>3</v>
      </c>
      <c r="AD954">
        <v>4</v>
      </c>
      <c r="AE954">
        <v>3</v>
      </c>
      <c r="AF954">
        <v>7</v>
      </c>
      <c r="AG954">
        <v>2</v>
      </c>
      <c r="AH954">
        <v>2</v>
      </c>
      <c r="AI954">
        <v>2</v>
      </c>
      <c r="AJ954">
        <v>2</v>
      </c>
      <c r="AK954">
        <v>3</v>
      </c>
      <c r="AL954">
        <v>3</v>
      </c>
      <c r="AM954">
        <v>4</v>
      </c>
      <c r="AN954">
        <v>3</v>
      </c>
      <c r="AO954">
        <v>4</v>
      </c>
      <c r="AP954">
        <v>4</v>
      </c>
      <c r="AQ954">
        <v>3</v>
      </c>
      <c r="AR954">
        <v>4</v>
      </c>
      <c r="AS954">
        <v>4</v>
      </c>
      <c r="AT954">
        <v>4</v>
      </c>
      <c r="AU954">
        <v>4</v>
      </c>
      <c r="AV954">
        <v>1</v>
      </c>
      <c r="AW954">
        <v>6</v>
      </c>
      <c r="AX954">
        <v>8</v>
      </c>
      <c r="AY954">
        <v>6</v>
      </c>
      <c r="AZ954">
        <v>6</v>
      </c>
      <c r="BA954">
        <v>6</v>
      </c>
      <c r="BB954">
        <v>6</v>
      </c>
      <c r="BC954">
        <v>6</v>
      </c>
      <c r="BD954">
        <v>9</v>
      </c>
      <c r="BE954">
        <v>6</v>
      </c>
      <c r="BF954">
        <v>3</v>
      </c>
      <c r="BG954">
        <v>12</v>
      </c>
      <c r="BH954">
        <v>3</v>
      </c>
      <c r="BI954">
        <v>12</v>
      </c>
      <c r="BJ954">
        <v>12</v>
      </c>
      <c r="BK954">
        <v>3</v>
      </c>
      <c r="BL954">
        <v>2</v>
      </c>
      <c r="BM954">
        <v>2</v>
      </c>
      <c r="BN954">
        <v>2</v>
      </c>
      <c r="BO954">
        <v>5</v>
      </c>
      <c r="BP954">
        <v>3</v>
      </c>
      <c r="BQ954">
        <v>2</v>
      </c>
      <c r="BR954">
        <v>4</v>
      </c>
      <c r="BS954">
        <v>7</v>
      </c>
      <c r="BX954">
        <v>2</v>
      </c>
      <c r="CF954">
        <v>17</v>
      </c>
      <c r="CH954">
        <f t="shared" si="98"/>
        <v>2</v>
      </c>
      <c r="CI954" s="1">
        <f t="shared" si="99"/>
        <v>3.2777777777777777</v>
      </c>
      <c r="CJ954">
        <f t="shared" si="100"/>
        <v>2</v>
      </c>
      <c r="CK954">
        <f t="shared" si="101"/>
        <v>4</v>
      </c>
      <c r="CL954" s="1">
        <f t="shared" si="102"/>
        <v>7.2777777777777777</v>
      </c>
      <c r="CM954" s="1">
        <f t="shared" si="103"/>
        <v>14.555555555555555</v>
      </c>
      <c r="CO954" t="str">
        <f>IF(H954&gt;Tolerances!$C$5, "High Sat", "Low Sat")</f>
        <v>Low Sat</v>
      </c>
      <c r="CP954" t="str">
        <f>IF(CM954&lt;Tolerances!$D$5, "High EL", "Low EL")</f>
        <v>Low EL</v>
      </c>
      <c r="CQ954" t="str">
        <f t="shared" si="104"/>
        <v>Defector</v>
      </c>
      <c r="CR954" t="b">
        <f>IF(AND(CM954&lt;Tolerances!$D$9,'Respondent data Original'!H705&gt;Tolerances!$C$9),"Enthusiast",IF(AND(CM954&gt;Tolerances!$D$10,'Respondent data Original'!H705&lt;Tolerances!$C$10),"Agitator"))</f>
        <v>0</v>
      </c>
    </row>
    <row r="955" spans="1:96">
      <c r="A955">
        <v>912</v>
      </c>
      <c r="B955" t="s">
        <v>70</v>
      </c>
      <c r="C955">
        <v>2</v>
      </c>
      <c r="D955">
        <v>2</v>
      </c>
      <c r="E955">
        <v>10</v>
      </c>
      <c r="F955">
        <v>1</v>
      </c>
      <c r="G955">
        <v>4</v>
      </c>
      <c r="H955">
        <v>10</v>
      </c>
      <c r="J955">
        <v>9</v>
      </c>
      <c r="L955">
        <v>11</v>
      </c>
      <c r="N955">
        <v>9</v>
      </c>
      <c r="P955">
        <v>3</v>
      </c>
      <c r="Q955">
        <v>2</v>
      </c>
      <c r="R955">
        <v>1</v>
      </c>
      <c r="S955">
        <v>2</v>
      </c>
      <c r="T955">
        <v>1</v>
      </c>
      <c r="U955">
        <v>1</v>
      </c>
      <c r="V955">
        <v>3</v>
      </c>
      <c r="W955">
        <v>2</v>
      </c>
      <c r="X955">
        <v>1</v>
      </c>
      <c r="Y955">
        <v>1</v>
      </c>
      <c r="Z955">
        <v>1</v>
      </c>
      <c r="AA955">
        <v>2</v>
      </c>
      <c r="AB955">
        <v>1</v>
      </c>
      <c r="AC955">
        <v>2</v>
      </c>
      <c r="AD955">
        <v>3</v>
      </c>
      <c r="AE955">
        <v>1</v>
      </c>
      <c r="AF955">
        <v>10</v>
      </c>
      <c r="AG955">
        <v>2</v>
      </c>
      <c r="AH955">
        <v>3</v>
      </c>
      <c r="AI955">
        <v>1</v>
      </c>
      <c r="AJ955">
        <v>1</v>
      </c>
      <c r="AK955">
        <v>2</v>
      </c>
      <c r="AL955">
        <v>1</v>
      </c>
      <c r="AM955">
        <v>1</v>
      </c>
      <c r="AN955">
        <v>1</v>
      </c>
      <c r="AO955">
        <v>3</v>
      </c>
      <c r="AP955">
        <v>1</v>
      </c>
      <c r="AQ955">
        <v>2</v>
      </c>
      <c r="AR955">
        <v>1</v>
      </c>
      <c r="AS955">
        <v>2</v>
      </c>
      <c r="AT955">
        <v>1</v>
      </c>
      <c r="AU955">
        <v>2</v>
      </c>
      <c r="AV955">
        <v>1</v>
      </c>
      <c r="AW955">
        <v>7</v>
      </c>
      <c r="AX955">
        <v>7</v>
      </c>
      <c r="AY955">
        <v>6</v>
      </c>
      <c r="AZ955">
        <v>4</v>
      </c>
      <c r="BA955">
        <v>5</v>
      </c>
      <c r="BB955">
        <v>7</v>
      </c>
      <c r="BC955">
        <v>8</v>
      </c>
      <c r="BD955">
        <v>9</v>
      </c>
      <c r="BE955">
        <v>6</v>
      </c>
      <c r="BF955">
        <v>4</v>
      </c>
      <c r="BG955">
        <v>3</v>
      </c>
      <c r="BH955">
        <v>2</v>
      </c>
      <c r="BI955">
        <v>2</v>
      </c>
      <c r="BJ955">
        <v>3</v>
      </c>
      <c r="BK955">
        <v>1</v>
      </c>
      <c r="BL955">
        <v>3</v>
      </c>
      <c r="BM955">
        <v>2</v>
      </c>
      <c r="BN955">
        <v>4</v>
      </c>
      <c r="BO955">
        <v>3</v>
      </c>
      <c r="BP955">
        <v>4</v>
      </c>
      <c r="BQ955">
        <v>5</v>
      </c>
      <c r="BX955">
        <v>2</v>
      </c>
      <c r="CF955">
        <v>16</v>
      </c>
      <c r="CH955">
        <f t="shared" si="98"/>
        <v>2</v>
      </c>
      <c r="CI955" s="1">
        <f t="shared" si="99"/>
        <v>3.2777777777777777</v>
      </c>
      <c r="CJ955">
        <f t="shared" si="100"/>
        <v>3</v>
      </c>
      <c r="CK955">
        <f t="shared" si="101"/>
        <v>3</v>
      </c>
      <c r="CL955" s="1">
        <f t="shared" si="102"/>
        <v>6.2777777777777777</v>
      </c>
      <c r="CM955" s="1">
        <f t="shared" si="103"/>
        <v>12.555555555555555</v>
      </c>
      <c r="CO955" t="str">
        <f>IF(H955&gt;Tolerances!$C$5, "High Sat", "Low Sat")</f>
        <v>High Sat</v>
      </c>
      <c r="CP955" t="str">
        <f>IF(CM955&lt;Tolerances!$D$5, "High EL", "Low EL")</f>
        <v>Low EL</v>
      </c>
      <c r="CQ955" t="str">
        <f t="shared" si="104"/>
        <v>Mercenary</v>
      </c>
      <c r="CR955" t="b">
        <f>IF(AND(CM955&lt;Tolerances!$D$9,'Respondent data Original'!H706&gt;Tolerances!$C$9),"Enthusiast",IF(AND(CM955&gt;Tolerances!$D$10,'Respondent data Original'!H706&lt;Tolerances!$C$10),"Agitator"))</f>
        <v>0</v>
      </c>
    </row>
    <row r="956" spans="1:96">
      <c r="A956">
        <v>916</v>
      </c>
      <c r="B956" t="s">
        <v>70</v>
      </c>
      <c r="C956">
        <v>2</v>
      </c>
      <c r="D956">
        <v>2</v>
      </c>
      <c r="E956">
        <v>10</v>
      </c>
      <c r="F956">
        <v>1</v>
      </c>
      <c r="G956">
        <v>2</v>
      </c>
      <c r="H956">
        <v>8</v>
      </c>
      <c r="J956">
        <v>10</v>
      </c>
      <c r="L956">
        <v>10</v>
      </c>
      <c r="N956">
        <v>10</v>
      </c>
      <c r="P956">
        <v>3</v>
      </c>
      <c r="Q956">
        <v>2</v>
      </c>
      <c r="R956">
        <v>2</v>
      </c>
      <c r="S956">
        <v>1</v>
      </c>
      <c r="T956">
        <v>2</v>
      </c>
      <c r="U956">
        <v>2</v>
      </c>
      <c r="V956">
        <v>1</v>
      </c>
      <c r="W956">
        <v>2</v>
      </c>
      <c r="X956">
        <v>1</v>
      </c>
      <c r="Y956">
        <v>1</v>
      </c>
      <c r="Z956">
        <v>2</v>
      </c>
      <c r="AA956">
        <v>2</v>
      </c>
      <c r="AB956">
        <v>1</v>
      </c>
      <c r="AC956">
        <v>2</v>
      </c>
      <c r="AD956">
        <v>2</v>
      </c>
      <c r="AE956">
        <v>1</v>
      </c>
      <c r="AF956">
        <v>9</v>
      </c>
      <c r="AG956">
        <v>3</v>
      </c>
      <c r="AH956">
        <v>3</v>
      </c>
      <c r="AI956">
        <v>4</v>
      </c>
      <c r="AJ956">
        <v>3</v>
      </c>
      <c r="AK956">
        <v>4</v>
      </c>
      <c r="AL956">
        <v>4</v>
      </c>
      <c r="AM956">
        <v>4</v>
      </c>
      <c r="AN956">
        <v>3</v>
      </c>
      <c r="AO956">
        <v>4</v>
      </c>
      <c r="AP956">
        <v>4</v>
      </c>
      <c r="AQ956">
        <v>3</v>
      </c>
      <c r="AR956">
        <v>5</v>
      </c>
      <c r="AS956">
        <v>3</v>
      </c>
      <c r="AT956">
        <v>4</v>
      </c>
      <c r="AU956">
        <v>4</v>
      </c>
      <c r="AV956">
        <v>1</v>
      </c>
      <c r="AW956">
        <v>7</v>
      </c>
      <c r="AX956">
        <v>8</v>
      </c>
      <c r="AY956">
        <v>9</v>
      </c>
      <c r="AZ956">
        <v>7</v>
      </c>
      <c r="BA956">
        <v>7</v>
      </c>
      <c r="BB956">
        <v>7</v>
      </c>
      <c r="BC956">
        <v>9</v>
      </c>
      <c r="BD956">
        <v>8</v>
      </c>
      <c r="BE956">
        <v>9</v>
      </c>
      <c r="BF956">
        <v>3</v>
      </c>
      <c r="BG956">
        <v>3</v>
      </c>
      <c r="BH956">
        <v>2</v>
      </c>
      <c r="BI956">
        <v>4</v>
      </c>
      <c r="BJ956">
        <v>4</v>
      </c>
      <c r="BK956">
        <v>2</v>
      </c>
      <c r="BL956">
        <v>2</v>
      </c>
      <c r="BM956">
        <v>2</v>
      </c>
      <c r="BN956">
        <v>1</v>
      </c>
      <c r="BO956">
        <v>5</v>
      </c>
      <c r="BP956">
        <v>8</v>
      </c>
      <c r="BQ956">
        <v>2</v>
      </c>
      <c r="BR956">
        <v>3</v>
      </c>
      <c r="BX956">
        <v>3</v>
      </c>
      <c r="CF956">
        <v>15</v>
      </c>
      <c r="CH956">
        <f t="shared" si="98"/>
        <v>3</v>
      </c>
      <c r="CI956" s="1">
        <f t="shared" si="99"/>
        <v>3.9444444444444446</v>
      </c>
      <c r="CJ956">
        <f t="shared" si="100"/>
        <v>2</v>
      </c>
      <c r="CK956">
        <f t="shared" si="101"/>
        <v>4</v>
      </c>
      <c r="CL956" s="1">
        <f t="shared" si="102"/>
        <v>7.9444444444444446</v>
      </c>
      <c r="CM956" s="1">
        <f t="shared" si="103"/>
        <v>23.833333333333336</v>
      </c>
      <c r="CO956" t="str">
        <f>IF(H956&gt;Tolerances!$C$5, "High Sat", "Low Sat")</f>
        <v>High Sat</v>
      </c>
      <c r="CP956" t="str">
        <f>IF(CM956&lt;Tolerances!$D$5, "High EL", "Low EL")</f>
        <v>Low EL</v>
      </c>
      <c r="CQ956" t="str">
        <f t="shared" si="104"/>
        <v>Mercenary</v>
      </c>
      <c r="CR956" t="b">
        <f>IF(AND(CM956&lt;Tolerances!$D$9,'Respondent data Original'!H712&gt;Tolerances!$C$9),"Enthusiast",IF(AND(CM956&gt;Tolerances!$D$10,'Respondent data Original'!H712&lt;Tolerances!$C$10),"Agitator"))</f>
        <v>0</v>
      </c>
    </row>
    <row r="957" spans="1:96">
      <c r="A957">
        <v>923</v>
      </c>
      <c r="B957" t="s">
        <v>70</v>
      </c>
      <c r="C957">
        <v>3</v>
      </c>
      <c r="D957">
        <v>1</v>
      </c>
      <c r="E957">
        <v>10</v>
      </c>
      <c r="F957">
        <v>1</v>
      </c>
      <c r="G957">
        <v>3</v>
      </c>
      <c r="H957">
        <v>10</v>
      </c>
      <c r="J957">
        <v>10</v>
      </c>
      <c r="L957">
        <v>10</v>
      </c>
      <c r="N957">
        <v>9</v>
      </c>
      <c r="P957">
        <v>3</v>
      </c>
      <c r="Q957">
        <v>1</v>
      </c>
      <c r="R957">
        <v>3</v>
      </c>
      <c r="S957">
        <v>1</v>
      </c>
      <c r="T957">
        <v>3</v>
      </c>
      <c r="U957">
        <v>3</v>
      </c>
      <c r="V957">
        <v>2</v>
      </c>
      <c r="W957">
        <v>4</v>
      </c>
      <c r="X957">
        <v>1</v>
      </c>
      <c r="Y957">
        <v>2</v>
      </c>
      <c r="Z957">
        <v>3</v>
      </c>
      <c r="AA957">
        <v>2</v>
      </c>
      <c r="AB957">
        <v>2</v>
      </c>
      <c r="AC957">
        <v>3</v>
      </c>
      <c r="AD957">
        <v>2</v>
      </c>
      <c r="AE957">
        <v>3</v>
      </c>
      <c r="AF957">
        <v>5</v>
      </c>
      <c r="AG957">
        <v>2</v>
      </c>
      <c r="AI957">
        <v>1</v>
      </c>
      <c r="AJ957">
        <v>2</v>
      </c>
      <c r="AK957">
        <v>4</v>
      </c>
      <c r="AL957">
        <v>2</v>
      </c>
      <c r="AM957">
        <v>2</v>
      </c>
      <c r="AN957">
        <v>2</v>
      </c>
      <c r="AO957">
        <v>2</v>
      </c>
      <c r="AP957">
        <v>2</v>
      </c>
      <c r="AQ957">
        <v>2</v>
      </c>
      <c r="AR957">
        <v>2</v>
      </c>
      <c r="AS957">
        <v>2</v>
      </c>
      <c r="AU957">
        <v>2</v>
      </c>
      <c r="AV957">
        <v>1</v>
      </c>
      <c r="AW957">
        <v>6</v>
      </c>
      <c r="AX957">
        <v>6</v>
      </c>
      <c r="AY957">
        <v>8</v>
      </c>
      <c r="AZ957">
        <v>6</v>
      </c>
      <c r="BA957">
        <v>6</v>
      </c>
      <c r="BB957">
        <v>3</v>
      </c>
      <c r="BC957">
        <v>3</v>
      </c>
      <c r="BD957">
        <v>11</v>
      </c>
      <c r="BE957">
        <v>3</v>
      </c>
      <c r="BF957">
        <v>4</v>
      </c>
      <c r="BG957">
        <v>2</v>
      </c>
      <c r="BH957">
        <v>12</v>
      </c>
      <c r="BI957">
        <v>12</v>
      </c>
      <c r="BJ957">
        <v>12</v>
      </c>
      <c r="BK957">
        <v>3</v>
      </c>
      <c r="BL957">
        <v>4</v>
      </c>
      <c r="BM957">
        <v>3</v>
      </c>
      <c r="BN957">
        <v>1</v>
      </c>
      <c r="BO957">
        <v>4</v>
      </c>
      <c r="BP957">
        <v>6</v>
      </c>
      <c r="BX957">
        <v>1</v>
      </c>
      <c r="BY957">
        <v>3</v>
      </c>
      <c r="BZ957">
        <v>6</v>
      </c>
      <c r="CA957">
        <v>1</v>
      </c>
      <c r="CB957">
        <v>5</v>
      </c>
      <c r="CC957">
        <v>4</v>
      </c>
      <c r="CF957">
        <v>15</v>
      </c>
      <c r="CH957">
        <f t="shared" si="98"/>
        <v>1</v>
      </c>
      <c r="CI957" s="1">
        <f t="shared" si="99"/>
        <v>2.8888888888888888</v>
      </c>
      <c r="CJ957">
        <f t="shared" si="100"/>
        <v>4</v>
      </c>
      <c r="CK957">
        <f t="shared" si="101"/>
        <v>2</v>
      </c>
      <c r="CL957" s="1">
        <f t="shared" si="102"/>
        <v>4.8888888888888893</v>
      </c>
      <c r="CM957" s="1">
        <f t="shared" si="103"/>
        <v>4.8888888888888893</v>
      </c>
      <c r="CO957" t="str">
        <f>IF(H957&gt;Tolerances!$C$5, "High Sat", "Low Sat")</f>
        <v>High Sat</v>
      </c>
      <c r="CP957" t="str">
        <f>IF(CM957&lt;Tolerances!$D$5, "High EL", "Low EL")</f>
        <v>High EL</v>
      </c>
      <c r="CQ957" t="str">
        <f t="shared" si="104"/>
        <v>Loyalist</v>
      </c>
      <c r="CR957" t="str">
        <f>IF(AND(CM957&lt;Tolerances!$D$9,'Respondent data Original'!H717&gt;Tolerances!$C$9),"Enthusiast",IF(AND(CM957&gt;Tolerances!$D$10,'Respondent data Original'!H717&lt;Tolerances!$C$10),"Agitator"))</f>
        <v>Enthusiast</v>
      </c>
    </row>
    <row r="958" spans="1:96">
      <c r="A958">
        <v>935</v>
      </c>
      <c r="B958" t="s">
        <v>70</v>
      </c>
      <c r="C958">
        <v>5</v>
      </c>
      <c r="D958">
        <v>1</v>
      </c>
      <c r="E958">
        <v>10</v>
      </c>
      <c r="F958">
        <v>1</v>
      </c>
      <c r="G958">
        <v>2</v>
      </c>
      <c r="H958">
        <v>11</v>
      </c>
      <c r="J958">
        <v>11</v>
      </c>
      <c r="L958">
        <v>10</v>
      </c>
      <c r="N958">
        <v>8</v>
      </c>
      <c r="P958">
        <v>6</v>
      </c>
      <c r="Q958">
        <v>2</v>
      </c>
      <c r="R958">
        <v>5</v>
      </c>
      <c r="S958">
        <v>1</v>
      </c>
      <c r="T958">
        <v>5</v>
      </c>
      <c r="U958">
        <v>2</v>
      </c>
      <c r="V958">
        <v>2</v>
      </c>
      <c r="W958">
        <v>4</v>
      </c>
      <c r="X958">
        <v>1</v>
      </c>
      <c r="Y958">
        <v>2</v>
      </c>
      <c r="Z958">
        <v>2</v>
      </c>
      <c r="AA958">
        <v>1</v>
      </c>
      <c r="AB958">
        <v>2</v>
      </c>
      <c r="AC958">
        <v>3</v>
      </c>
      <c r="AD958">
        <v>3</v>
      </c>
      <c r="AE958">
        <v>2</v>
      </c>
      <c r="AF958">
        <v>6</v>
      </c>
      <c r="AG958">
        <v>2</v>
      </c>
      <c r="AH958">
        <v>2</v>
      </c>
      <c r="AI958">
        <v>1</v>
      </c>
      <c r="AJ958">
        <v>2</v>
      </c>
      <c r="AK958">
        <v>2</v>
      </c>
      <c r="AL958">
        <v>1</v>
      </c>
      <c r="AM958">
        <v>3</v>
      </c>
      <c r="AN958">
        <v>1</v>
      </c>
      <c r="AO958">
        <v>2</v>
      </c>
      <c r="AP958">
        <v>2</v>
      </c>
      <c r="AQ958">
        <v>1</v>
      </c>
      <c r="AR958">
        <v>2</v>
      </c>
      <c r="AS958">
        <v>2</v>
      </c>
      <c r="AT958">
        <v>3</v>
      </c>
      <c r="AU958">
        <v>1</v>
      </c>
      <c r="AV958">
        <v>1</v>
      </c>
      <c r="AW958">
        <v>9</v>
      </c>
      <c r="AX958">
        <v>10</v>
      </c>
      <c r="AY958">
        <v>6</v>
      </c>
      <c r="AZ958">
        <v>9</v>
      </c>
      <c r="BA958">
        <v>6</v>
      </c>
      <c r="BB958">
        <v>6</v>
      </c>
      <c r="BC958">
        <v>6</v>
      </c>
      <c r="BD958">
        <v>11</v>
      </c>
      <c r="BE958">
        <v>1</v>
      </c>
      <c r="BF958">
        <v>12</v>
      </c>
      <c r="BG958">
        <v>12</v>
      </c>
      <c r="BH958">
        <v>2</v>
      </c>
      <c r="BI958">
        <v>12</v>
      </c>
      <c r="BJ958">
        <v>12</v>
      </c>
      <c r="BK958">
        <v>1</v>
      </c>
      <c r="BL958">
        <v>5</v>
      </c>
      <c r="BM958">
        <v>5</v>
      </c>
      <c r="BN958">
        <v>4</v>
      </c>
      <c r="BO958">
        <v>4</v>
      </c>
      <c r="BP958">
        <v>8</v>
      </c>
      <c r="BQ958">
        <v>6</v>
      </c>
      <c r="BX958">
        <v>1</v>
      </c>
      <c r="BY958">
        <v>6</v>
      </c>
      <c r="BZ958">
        <v>1</v>
      </c>
      <c r="CA958">
        <v>5</v>
      </c>
      <c r="CF958">
        <v>17</v>
      </c>
      <c r="CH958">
        <f t="shared" si="98"/>
        <v>1</v>
      </c>
      <c r="CI958" s="1">
        <f t="shared" si="99"/>
        <v>3.5555555555555554</v>
      </c>
      <c r="CJ958">
        <f t="shared" si="100"/>
        <v>5</v>
      </c>
      <c r="CK958">
        <f t="shared" si="101"/>
        <v>1</v>
      </c>
      <c r="CL958" s="1">
        <f t="shared" si="102"/>
        <v>4.5555555555555554</v>
      </c>
      <c r="CM958" s="1">
        <f t="shared" si="103"/>
        <v>4.5555555555555554</v>
      </c>
      <c r="CO958" t="str">
        <f>IF(H958&gt;Tolerances!$C$15, "High Sat", "Low Sat")</f>
        <v>High Sat</v>
      </c>
      <c r="CP958" t="str">
        <f>IF(CM958&lt;Tolerances!$D$15, "High EL", "Low EL")</f>
        <v>High EL</v>
      </c>
      <c r="CQ958" t="str">
        <f t="shared" si="104"/>
        <v>Loyalist</v>
      </c>
      <c r="CR958" t="b">
        <f>IF(AND(CM958&lt;Tolerances!$D$19,'Respondent data Original'!H722&gt;Tolerances!$C$19),"Enthusiast",IF(AND(CM958&gt;Tolerances!$D$20,'Respondent data Original'!H722&lt;Tolerances!$C$20),"Agitator"))</f>
        <v>0</v>
      </c>
    </row>
    <row r="959" spans="1:96">
      <c r="A959">
        <v>946</v>
      </c>
      <c r="B959" t="s">
        <v>70</v>
      </c>
      <c r="C959">
        <v>3</v>
      </c>
      <c r="D959">
        <v>1</v>
      </c>
      <c r="E959">
        <v>10</v>
      </c>
      <c r="F959">
        <v>1</v>
      </c>
      <c r="G959">
        <v>1</v>
      </c>
      <c r="H959">
        <v>10</v>
      </c>
      <c r="J959">
        <v>10</v>
      </c>
      <c r="L959">
        <v>10</v>
      </c>
      <c r="N959">
        <v>10</v>
      </c>
      <c r="P959">
        <v>6</v>
      </c>
      <c r="Q959">
        <v>2</v>
      </c>
      <c r="S959">
        <v>1</v>
      </c>
      <c r="U959">
        <v>3</v>
      </c>
      <c r="X959">
        <v>1</v>
      </c>
      <c r="AA959">
        <v>3</v>
      </c>
      <c r="AE959">
        <v>3</v>
      </c>
      <c r="AF959">
        <v>1</v>
      </c>
      <c r="AG959">
        <v>2</v>
      </c>
      <c r="AI959">
        <v>2</v>
      </c>
      <c r="AN959">
        <v>2</v>
      </c>
      <c r="AU959">
        <v>3</v>
      </c>
      <c r="AV959">
        <v>1</v>
      </c>
      <c r="AW959">
        <v>9</v>
      </c>
      <c r="AX959">
        <v>10</v>
      </c>
      <c r="AY959">
        <v>8</v>
      </c>
      <c r="AZ959">
        <v>8</v>
      </c>
      <c r="BA959">
        <v>8</v>
      </c>
      <c r="BB959">
        <v>6</v>
      </c>
      <c r="BC959">
        <v>6</v>
      </c>
      <c r="BD959">
        <v>11</v>
      </c>
      <c r="BE959">
        <v>1</v>
      </c>
      <c r="BF959">
        <v>12</v>
      </c>
      <c r="BG959">
        <v>12</v>
      </c>
      <c r="BH959">
        <v>12</v>
      </c>
      <c r="BI959">
        <v>12</v>
      </c>
      <c r="BJ959">
        <v>12</v>
      </c>
      <c r="BK959">
        <v>1</v>
      </c>
      <c r="BL959">
        <v>3</v>
      </c>
      <c r="BM959">
        <v>5</v>
      </c>
      <c r="BN959">
        <v>3</v>
      </c>
      <c r="BO959">
        <v>10</v>
      </c>
      <c r="BX959">
        <v>1</v>
      </c>
      <c r="BY959">
        <v>6</v>
      </c>
      <c r="CF959">
        <v>21</v>
      </c>
      <c r="CH959">
        <f t="shared" si="98"/>
        <v>1</v>
      </c>
      <c r="CI959" s="1">
        <f t="shared" si="99"/>
        <v>3.7222222222222223</v>
      </c>
      <c r="CJ959">
        <f t="shared" si="100"/>
        <v>3</v>
      </c>
      <c r="CK959">
        <f t="shared" si="101"/>
        <v>3</v>
      </c>
      <c r="CL959" s="1">
        <f t="shared" si="102"/>
        <v>6.7222222222222223</v>
      </c>
      <c r="CM959" s="1">
        <f t="shared" si="103"/>
        <v>6.7222222222222223</v>
      </c>
      <c r="CO959" t="str">
        <f>IF(H959&gt;Tolerances!$C$5, "High Sat", "Low Sat")</f>
        <v>High Sat</v>
      </c>
      <c r="CP959" t="str">
        <f>IF(CM959&lt;Tolerances!$D$5, "High EL", "Low EL")</f>
        <v>High EL</v>
      </c>
      <c r="CQ959" t="str">
        <f t="shared" si="104"/>
        <v>Loyalist</v>
      </c>
      <c r="CR959" t="b">
        <f>IF(AND(CM959&lt;Tolerances!$D$9,'Respondent data Original'!H729&gt;Tolerances!$C$9),"Enthusiast",IF(AND(CM959&gt;Tolerances!$D$10,'Respondent data Original'!H729&lt;Tolerances!$C$10),"Agitator"))</f>
        <v>0</v>
      </c>
    </row>
    <row r="960" spans="1:96">
      <c r="A960">
        <v>913</v>
      </c>
      <c r="B960" t="s">
        <v>70</v>
      </c>
      <c r="C960">
        <v>5</v>
      </c>
      <c r="D960">
        <v>2</v>
      </c>
      <c r="E960">
        <v>10</v>
      </c>
      <c r="F960">
        <v>2</v>
      </c>
      <c r="G960">
        <v>4</v>
      </c>
      <c r="H960">
        <v>10</v>
      </c>
      <c r="J960">
        <v>9</v>
      </c>
      <c r="L960">
        <v>9</v>
      </c>
      <c r="N960">
        <v>8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3</v>
      </c>
      <c r="V960">
        <v>1</v>
      </c>
      <c r="W960">
        <v>5</v>
      </c>
      <c r="X960">
        <v>1</v>
      </c>
      <c r="Y960">
        <v>1</v>
      </c>
      <c r="Z960">
        <v>3</v>
      </c>
      <c r="AA960">
        <v>1</v>
      </c>
      <c r="AB960">
        <v>3</v>
      </c>
      <c r="AC960">
        <v>4</v>
      </c>
      <c r="AD960">
        <v>5</v>
      </c>
      <c r="AE960">
        <v>3</v>
      </c>
      <c r="AF960">
        <v>1</v>
      </c>
      <c r="AG960">
        <v>1</v>
      </c>
      <c r="AH960">
        <v>1</v>
      </c>
      <c r="AI960">
        <v>2</v>
      </c>
      <c r="AJ960">
        <v>1</v>
      </c>
      <c r="AK960">
        <v>3</v>
      </c>
      <c r="AL960">
        <v>1</v>
      </c>
      <c r="AN960">
        <v>1</v>
      </c>
      <c r="AO960">
        <v>1</v>
      </c>
      <c r="AP960">
        <v>3</v>
      </c>
      <c r="AQ960">
        <v>1</v>
      </c>
      <c r="AR960">
        <v>3</v>
      </c>
      <c r="AU960">
        <v>3</v>
      </c>
      <c r="AV960">
        <v>2</v>
      </c>
      <c r="AW960">
        <v>6</v>
      </c>
      <c r="AX960">
        <v>11</v>
      </c>
      <c r="AY960">
        <v>6</v>
      </c>
      <c r="AZ960">
        <v>7</v>
      </c>
      <c r="BA960">
        <v>6</v>
      </c>
      <c r="BB960">
        <v>6</v>
      </c>
      <c r="BC960">
        <v>1</v>
      </c>
      <c r="BD960">
        <v>11</v>
      </c>
      <c r="BE960">
        <v>1</v>
      </c>
      <c r="BF960">
        <v>12</v>
      </c>
      <c r="BG960">
        <v>1</v>
      </c>
      <c r="BH960">
        <v>7</v>
      </c>
      <c r="BI960">
        <v>7</v>
      </c>
      <c r="BJ960">
        <v>12</v>
      </c>
      <c r="BK960">
        <v>1</v>
      </c>
      <c r="BL960">
        <v>5</v>
      </c>
      <c r="BM960">
        <v>4</v>
      </c>
      <c r="BN960">
        <v>2</v>
      </c>
      <c r="BO960">
        <v>5</v>
      </c>
      <c r="BP960">
        <v>3</v>
      </c>
      <c r="BQ960">
        <v>4</v>
      </c>
      <c r="BR960">
        <v>6</v>
      </c>
      <c r="BX960">
        <v>1</v>
      </c>
      <c r="BY960">
        <v>8</v>
      </c>
      <c r="CF960">
        <v>17</v>
      </c>
      <c r="CH960">
        <f t="shared" si="98"/>
        <v>1</v>
      </c>
      <c r="CI960" s="1">
        <f t="shared" si="99"/>
        <v>3.0555555555555554</v>
      </c>
      <c r="CJ960">
        <f t="shared" si="100"/>
        <v>5</v>
      </c>
      <c r="CK960">
        <f t="shared" si="101"/>
        <v>1</v>
      </c>
      <c r="CL960" s="1">
        <f t="shared" si="102"/>
        <v>4.0555555555555554</v>
      </c>
      <c r="CM960" s="1">
        <f t="shared" si="103"/>
        <v>4.0555555555555554</v>
      </c>
      <c r="CO960" t="str">
        <f>IF(H960&gt;Tolerances!$C$15, "High Sat", "Low Sat")</f>
        <v>High Sat</v>
      </c>
      <c r="CP960" t="str">
        <f>IF(CM960&lt;Tolerances!$D$15, "High EL", "Low EL")</f>
        <v>High EL</v>
      </c>
      <c r="CQ960" t="str">
        <f t="shared" si="104"/>
        <v>Loyalist</v>
      </c>
      <c r="CR960" t="b">
        <f>IF(AND(CM960&lt;Tolerances!$D$19,'Respondent data Original'!H734&gt;Tolerances!$C$19),"Enthusiast",IF(AND(CM960&gt;Tolerances!$D$20,'Respondent data Original'!H734&lt;Tolerances!$C$20),"Agitator"))</f>
        <v>0</v>
      </c>
    </row>
    <row r="961" spans="1:96">
      <c r="A961">
        <v>915</v>
      </c>
      <c r="B961" t="s">
        <v>70</v>
      </c>
      <c r="C961">
        <v>4</v>
      </c>
      <c r="D961">
        <v>1</v>
      </c>
      <c r="E961">
        <v>10</v>
      </c>
      <c r="F961">
        <v>2</v>
      </c>
      <c r="G961">
        <v>3</v>
      </c>
      <c r="H961">
        <v>11</v>
      </c>
      <c r="J961">
        <v>11</v>
      </c>
      <c r="L961">
        <v>11</v>
      </c>
      <c r="N961">
        <v>10</v>
      </c>
      <c r="P961">
        <v>3</v>
      </c>
      <c r="Q961">
        <v>2</v>
      </c>
      <c r="R961">
        <v>3</v>
      </c>
      <c r="S961">
        <v>1</v>
      </c>
      <c r="T961">
        <v>1</v>
      </c>
      <c r="U961">
        <v>2</v>
      </c>
      <c r="V961">
        <v>1</v>
      </c>
      <c r="W961">
        <v>3</v>
      </c>
      <c r="X961">
        <v>1</v>
      </c>
      <c r="Y961">
        <v>1</v>
      </c>
      <c r="AA961">
        <v>1</v>
      </c>
      <c r="AB961">
        <v>2</v>
      </c>
      <c r="AC961">
        <v>2</v>
      </c>
      <c r="AD961">
        <v>2</v>
      </c>
      <c r="AE961">
        <v>1</v>
      </c>
      <c r="AF961">
        <v>1</v>
      </c>
      <c r="AG961">
        <v>3</v>
      </c>
      <c r="AI961">
        <v>1</v>
      </c>
      <c r="AJ961">
        <v>2</v>
      </c>
      <c r="AK961">
        <v>2</v>
      </c>
      <c r="AN961">
        <v>1</v>
      </c>
      <c r="AO961">
        <v>1</v>
      </c>
      <c r="AP961">
        <v>2</v>
      </c>
      <c r="AQ961">
        <v>1</v>
      </c>
      <c r="AR961">
        <v>2</v>
      </c>
      <c r="AS961">
        <v>2</v>
      </c>
      <c r="AU961">
        <v>2</v>
      </c>
      <c r="AV961">
        <v>1</v>
      </c>
      <c r="AW961">
        <v>6</v>
      </c>
      <c r="AX961">
        <v>6</v>
      </c>
      <c r="AY961">
        <v>9</v>
      </c>
      <c r="AZ961">
        <v>6</v>
      </c>
      <c r="BA961">
        <v>9</v>
      </c>
      <c r="BB961">
        <v>1</v>
      </c>
      <c r="BC961">
        <v>6</v>
      </c>
      <c r="BD961">
        <v>11</v>
      </c>
      <c r="BE961">
        <v>1</v>
      </c>
      <c r="BF961">
        <v>12</v>
      </c>
      <c r="BG961">
        <v>12</v>
      </c>
      <c r="BH961">
        <v>12</v>
      </c>
      <c r="BI961">
        <v>12</v>
      </c>
      <c r="BJ961">
        <v>12</v>
      </c>
      <c r="BK961">
        <v>1</v>
      </c>
      <c r="BL961">
        <v>5</v>
      </c>
      <c r="BM961">
        <v>3</v>
      </c>
      <c r="BN961">
        <v>2</v>
      </c>
      <c r="BO961">
        <v>4</v>
      </c>
      <c r="BP961">
        <v>3</v>
      </c>
      <c r="BQ961">
        <v>7</v>
      </c>
      <c r="BX961">
        <v>1</v>
      </c>
      <c r="BY961">
        <v>6</v>
      </c>
      <c r="BZ961">
        <v>5</v>
      </c>
      <c r="CA961">
        <v>1</v>
      </c>
      <c r="CF961">
        <v>17</v>
      </c>
      <c r="CH961">
        <f t="shared" si="98"/>
        <v>1</v>
      </c>
      <c r="CI961" s="1">
        <f t="shared" si="99"/>
        <v>3.0555555555555554</v>
      </c>
      <c r="CJ961">
        <f t="shared" si="100"/>
        <v>5</v>
      </c>
      <c r="CK961">
        <f t="shared" si="101"/>
        <v>1</v>
      </c>
      <c r="CL961" s="1">
        <f t="shared" si="102"/>
        <v>4.0555555555555554</v>
      </c>
      <c r="CM961" s="1">
        <f t="shared" si="103"/>
        <v>4.0555555555555554</v>
      </c>
      <c r="CO961" t="str">
        <f>IF(H961&gt;Tolerances!$C$5, "High Sat", "Low Sat")</f>
        <v>High Sat</v>
      </c>
      <c r="CP961" t="str">
        <f>IF(CM961&lt;Tolerances!$D$5, "High EL", "Low EL")</f>
        <v>High EL</v>
      </c>
      <c r="CQ961" t="str">
        <f t="shared" si="104"/>
        <v>Loyalist</v>
      </c>
      <c r="CR961" t="str">
        <f>IF(AND(CM961&lt;Tolerances!$D$9,'Respondent data Original'!H736&gt;Tolerances!$C$9),"Enthusiast",IF(AND(CM961&gt;Tolerances!$D$10,'Respondent data Original'!H736&lt;Tolerances!$C$10),"Agitator"))</f>
        <v>Enthusiast</v>
      </c>
    </row>
    <row r="962" spans="1:96">
      <c r="A962">
        <v>971</v>
      </c>
      <c r="B962" t="s">
        <v>70</v>
      </c>
      <c r="C962">
        <v>3</v>
      </c>
      <c r="D962">
        <v>2</v>
      </c>
      <c r="E962">
        <v>10</v>
      </c>
      <c r="F962">
        <v>1</v>
      </c>
      <c r="G962">
        <v>2</v>
      </c>
      <c r="H962">
        <v>9</v>
      </c>
      <c r="J962">
        <v>9</v>
      </c>
      <c r="L962">
        <v>9</v>
      </c>
      <c r="N962">
        <v>9</v>
      </c>
      <c r="P962">
        <v>6</v>
      </c>
      <c r="Q962">
        <v>2</v>
      </c>
      <c r="R962">
        <v>4</v>
      </c>
      <c r="S962">
        <v>1</v>
      </c>
      <c r="T962">
        <v>3</v>
      </c>
      <c r="U962">
        <v>1</v>
      </c>
      <c r="V962">
        <v>2</v>
      </c>
      <c r="W962">
        <v>1</v>
      </c>
      <c r="X962">
        <v>1</v>
      </c>
      <c r="Y962">
        <v>2</v>
      </c>
      <c r="Z962">
        <v>3</v>
      </c>
      <c r="AA962">
        <v>1</v>
      </c>
      <c r="AB962">
        <v>2</v>
      </c>
      <c r="AC962">
        <v>2</v>
      </c>
      <c r="AD962">
        <v>2</v>
      </c>
      <c r="AE962">
        <v>2</v>
      </c>
      <c r="AF962">
        <v>9</v>
      </c>
      <c r="AG962">
        <v>3</v>
      </c>
      <c r="AH962">
        <v>2</v>
      </c>
      <c r="AI962">
        <v>2</v>
      </c>
      <c r="AJ962">
        <v>2</v>
      </c>
      <c r="AK962">
        <v>2</v>
      </c>
      <c r="AL962">
        <v>2</v>
      </c>
      <c r="AM962">
        <v>1</v>
      </c>
      <c r="AN962">
        <v>1</v>
      </c>
      <c r="AO962">
        <v>2</v>
      </c>
      <c r="AP962">
        <v>2</v>
      </c>
      <c r="AQ962">
        <v>2</v>
      </c>
      <c r="AR962">
        <v>2</v>
      </c>
      <c r="AS962">
        <v>2</v>
      </c>
      <c r="AT962">
        <v>2</v>
      </c>
      <c r="AU962">
        <v>2</v>
      </c>
      <c r="AV962">
        <v>1</v>
      </c>
      <c r="AW962">
        <v>4</v>
      </c>
      <c r="AX962">
        <v>7</v>
      </c>
      <c r="AY962">
        <v>2</v>
      </c>
      <c r="AZ962">
        <v>3</v>
      </c>
      <c r="BA962">
        <v>2</v>
      </c>
      <c r="BB962">
        <v>2</v>
      </c>
      <c r="BC962">
        <v>7</v>
      </c>
      <c r="BD962">
        <v>3</v>
      </c>
      <c r="BE962">
        <v>3</v>
      </c>
      <c r="BF962">
        <v>2</v>
      </c>
      <c r="BG962">
        <v>3</v>
      </c>
      <c r="BH962">
        <v>2</v>
      </c>
      <c r="BI962">
        <v>3</v>
      </c>
      <c r="BJ962">
        <v>2</v>
      </c>
      <c r="BK962">
        <v>1</v>
      </c>
      <c r="BL962">
        <v>3</v>
      </c>
      <c r="BM962">
        <v>3</v>
      </c>
      <c r="BN962">
        <v>2</v>
      </c>
      <c r="BO962">
        <v>5</v>
      </c>
      <c r="BX962">
        <v>1</v>
      </c>
      <c r="BY962">
        <v>2</v>
      </c>
      <c r="CF962">
        <v>17</v>
      </c>
      <c r="CH962">
        <f t="shared" ref="CH962:CH1002" si="105">BX962</f>
        <v>1</v>
      </c>
      <c r="CI962" s="1">
        <f t="shared" ref="CI962:CI1002" si="106">AVERAGE(AW962:BE962)/2</f>
        <v>1.8333333333333333</v>
      </c>
      <c r="CJ962">
        <f t="shared" ref="CJ962:CJ1002" si="107">BL962</f>
        <v>3</v>
      </c>
      <c r="CK962">
        <f t="shared" ref="CK962:CK1025" si="108">IF(AND(CJ962=5),1,IF(AND(CJ962=4),2,IF(AND(CJ962=3),3,IF(AND(CJ962=2),4,IF(AND(CJ962=1),5,IF(AND(CJ962=0),5))))))</f>
        <v>3</v>
      </c>
      <c r="CL962" s="1">
        <f t="shared" ref="CL962:CL1025" si="109">CI962+CK962</f>
        <v>4.833333333333333</v>
      </c>
      <c r="CM962" s="1">
        <f t="shared" ref="CM962:CM1025" si="110">CH962*CL962</f>
        <v>4.833333333333333</v>
      </c>
      <c r="CO962" t="str">
        <f>IF(H962&gt;Tolerances!$C$5, "High Sat", "Low Sat")</f>
        <v>High Sat</v>
      </c>
      <c r="CP962" t="str">
        <f>IF(CM962&lt;Tolerances!$D$5, "High EL", "Low EL")</f>
        <v>High EL</v>
      </c>
      <c r="CQ962" t="str">
        <f t="shared" ref="CQ962:CQ1025" si="111">IF(AND(CP962="High EL", CO962="High Sat"),"Loyalist", IF(AND(CP962="High EL", CO962="Low Sat"),"Hostage", IF(AND(CP962="Low EL", CO962="Low Sat"),"Defector",IF(AND(CP962="Low EL", CO962="High Sat"),"Mercenary"))))</f>
        <v>Loyalist</v>
      </c>
      <c r="CR962" t="b">
        <f>IF(AND(CM962&lt;Tolerances!$D$9,'Respondent data Original'!H751&gt;Tolerances!$C$9),"Enthusiast",IF(AND(CM962&gt;Tolerances!$D$10,'Respondent data Original'!H751&lt;Tolerances!$C$10),"Agitator"))</f>
        <v>0</v>
      </c>
    </row>
    <row r="963" spans="1:96">
      <c r="A963">
        <v>951</v>
      </c>
      <c r="B963" t="s">
        <v>70</v>
      </c>
      <c r="C963">
        <v>2</v>
      </c>
      <c r="D963">
        <v>2</v>
      </c>
      <c r="E963">
        <v>10</v>
      </c>
      <c r="F963">
        <v>2</v>
      </c>
      <c r="G963">
        <v>5</v>
      </c>
      <c r="H963">
        <v>11</v>
      </c>
      <c r="J963">
        <v>10</v>
      </c>
      <c r="L963">
        <v>10</v>
      </c>
      <c r="N963">
        <v>8</v>
      </c>
      <c r="P963">
        <v>4</v>
      </c>
      <c r="Q963">
        <v>1</v>
      </c>
      <c r="R963">
        <v>1</v>
      </c>
      <c r="S963">
        <v>2</v>
      </c>
      <c r="T963">
        <v>1</v>
      </c>
      <c r="U963">
        <v>2</v>
      </c>
      <c r="V963">
        <v>2</v>
      </c>
      <c r="W963">
        <v>4</v>
      </c>
      <c r="X963">
        <v>2</v>
      </c>
      <c r="Y963">
        <v>2</v>
      </c>
      <c r="Z963">
        <v>4</v>
      </c>
      <c r="AA963">
        <v>1</v>
      </c>
      <c r="AB963">
        <v>2</v>
      </c>
      <c r="AC963">
        <v>3</v>
      </c>
      <c r="AD963">
        <v>3</v>
      </c>
      <c r="AE963">
        <v>2</v>
      </c>
      <c r="AF963">
        <v>9</v>
      </c>
      <c r="AG963">
        <v>2</v>
      </c>
      <c r="AH963">
        <v>2</v>
      </c>
      <c r="AI963">
        <v>2</v>
      </c>
      <c r="AJ963">
        <v>2</v>
      </c>
      <c r="AK963">
        <v>2</v>
      </c>
      <c r="AL963">
        <v>2</v>
      </c>
      <c r="AN963">
        <v>2</v>
      </c>
      <c r="AO963">
        <v>2</v>
      </c>
      <c r="AP963">
        <v>3</v>
      </c>
      <c r="AQ963">
        <v>2</v>
      </c>
      <c r="AR963">
        <v>2</v>
      </c>
      <c r="AS963">
        <v>2</v>
      </c>
      <c r="AT963">
        <v>2</v>
      </c>
      <c r="AU963">
        <v>2</v>
      </c>
      <c r="AV963">
        <v>1</v>
      </c>
      <c r="AW963">
        <v>6</v>
      </c>
      <c r="AX963">
        <v>8</v>
      </c>
      <c r="AY963">
        <v>7</v>
      </c>
      <c r="AZ963">
        <v>6</v>
      </c>
      <c r="BA963">
        <v>7</v>
      </c>
      <c r="BB963">
        <v>7</v>
      </c>
      <c r="BC963">
        <v>11</v>
      </c>
      <c r="BD963">
        <v>11</v>
      </c>
      <c r="BE963">
        <v>1</v>
      </c>
      <c r="BF963">
        <v>5</v>
      </c>
      <c r="BG963">
        <v>12</v>
      </c>
      <c r="BH963">
        <v>12</v>
      </c>
      <c r="BI963">
        <v>12</v>
      </c>
      <c r="BJ963">
        <v>4</v>
      </c>
      <c r="BK963">
        <v>2</v>
      </c>
      <c r="BL963">
        <v>3</v>
      </c>
      <c r="BM963">
        <v>3</v>
      </c>
      <c r="BN963">
        <v>2</v>
      </c>
      <c r="BO963">
        <v>1</v>
      </c>
      <c r="BP963">
        <v>2</v>
      </c>
      <c r="BX963">
        <v>1</v>
      </c>
      <c r="BY963">
        <v>6</v>
      </c>
      <c r="BZ963">
        <v>1</v>
      </c>
      <c r="CF963">
        <v>16</v>
      </c>
      <c r="CH963">
        <f t="shared" si="105"/>
        <v>1</v>
      </c>
      <c r="CI963" s="1">
        <f t="shared" si="106"/>
        <v>3.5555555555555554</v>
      </c>
      <c r="CJ963">
        <f t="shared" si="107"/>
        <v>3</v>
      </c>
      <c r="CK963">
        <f t="shared" si="108"/>
        <v>3</v>
      </c>
      <c r="CL963" s="1">
        <f t="shared" si="109"/>
        <v>6.5555555555555554</v>
      </c>
      <c r="CM963" s="1">
        <f t="shared" si="110"/>
        <v>6.5555555555555554</v>
      </c>
      <c r="CO963" t="str">
        <f>IF(H963&gt;Tolerances!$C$5, "High Sat", "Low Sat")</f>
        <v>High Sat</v>
      </c>
      <c r="CP963" t="str">
        <f>IF(CM963&lt;Tolerances!$D$5, "High EL", "Low EL")</f>
        <v>High EL</v>
      </c>
      <c r="CQ963" t="str">
        <f t="shared" si="111"/>
        <v>Loyalist</v>
      </c>
      <c r="CR963" t="b">
        <f>IF(AND(CM963&lt;Tolerances!$D$9,'Respondent data Original'!H766&gt;Tolerances!$C$9),"Enthusiast",IF(AND(CM963&gt;Tolerances!$D$10,'Respondent data Original'!H766&lt;Tolerances!$C$10),"Agitator"))</f>
        <v>0</v>
      </c>
    </row>
    <row r="964" spans="1:96">
      <c r="A964">
        <v>1000</v>
      </c>
      <c r="B964" t="s">
        <v>70</v>
      </c>
      <c r="C964">
        <v>1</v>
      </c>
      <c r="D964">
        <v>2</v>
      </c>
      <c r="E964">
        <v>10</v>
      </c>
      <c r="F964">
        <v>1</v>
      </c>
      <c r="G964">
        <v>1</v>
      </c>
      <c r="H964">
        <v>8</v>
      </c>
      <c r="J964">
        <v>8</v>
      </c>
      <c r="L964">
        <v>8</v>
      </c>
      <c r="N964">
        <v>9</v>
      </c>
      <c r="P964">
        <v>3</v>
      </c>
      <c r="Q964">
        <v>2</v>
      </c>
      <c r="S964">
        <v>2</v>
      </c>
      <c r="T964">
        <v>3</v>
      </c>
      <c r="U964">
        <v>3</v>
      </c>
      <c r="V964">
        <v>4</v>
      </c>
      <c r="W964">
        <v>4</v>
      </c>
      <c r="X964">
        <v>3</v>
      </c>
      <c r="Y964">
        <v>3</v>
      </c>
      <c r="Z964">
        <v>4</v>
      </c>
      <c r="AA964">
        <v>3</v>
      </c>
      <c r="AB964">
        <v>4</v>
      </c>
      <c r="AC964">
        <v>4</v>
      </c>
      <c r="AD964">
        <v>3</v>
      </c>
      <c r="AE964">
        <v>4</v>
      </c>
      <c r="AF964">
        <v>8</v>
      </c>
      <c r="AG964">
        <v>3</v>
      </c>
      <c r="AI964">
        <v>2</v>
      </c>
      <c r="AN964">
        <v>3</v>
      </c>
      <c r="AO964">
        <v>2</v>
      </c>
      <c r="AP964">
        <v>3</v>
      </c>
      <c r="AQ964">
        <v>2</v>
      </c>
      <c r="AS964">
        <v>3</v>
      </c>
      <c r="AT964">
        <v>2</v>
      </c>
      <c r="AU964">
        <v>3</v>
      </c>
      <c r="AV964">
        <v>2</v>
      </c>
      <c r="AW964">
        <v>6</v>
      </c>
      <c r="AX964">
        <v>8</v>
      </c>
      <c r="AY964">
        <v>7</v>
      </c>
      <c r="AZ964">
        <v>6</v>
      </c>
      <c r="BA964">
        <v>6</v>
      </c>
      <c r="BB964">
        <v>4</v>
      </c>
      <c r="BC964">
        <v>2</v>
      </c>
      <c r="BD964">
        <v>8</v>
      </c>
      <c r="BE964">
        <v>2</v>
      </c>
      <c r="BF964">
        <v>12</v>
      </c>
      <c r="BG964">
        <v>12</v>
      </c>
      <c r="BH964">
        <v>12</v>
      </c>
      <c r="BI964">
        <v>12</v>
      </c>
      <c r="BJ964">
        <v>12</v>
      </c>
      <c r="BK964">
        <v>1</v>
      </c>
      <c r="BL964">
        <v>3</v>
      </c>
      <c r="BM964">
        <v>3</v>
      </c>
      <c r="BN964">
        <v>3</v>
      </c>
      <c r="BO964">
        <v>2</v>
      </c>
      <c r="BX964">
        <v>2</v>
      </c>
      <c r="CF964">
        <v>16</v>
      </c>
      <c r="CH964">
        <f t="shared" si="105"/>
        <v>2</v>
      </c>
      <c r="CI964" s="1">
        <f t="shared" si="106"/>
        <v>2.7222222222222223</v>
      </c>
      <c r="CJ964">
        <f t="shared" si="107"/>
        <v>3</v>
      </c>
      <c r="CK964">
        <f t="shared" si="108"/>
        <v>3</v>
      </c>
      <c r="CL964" s="1">
        <f t="shared" si="109"/>
        <v>5.7222222222222223</v>
      </c>
      <c r="CM964" s="1">
        <f t="shared" si="110"/>
        <v>11.444444444444445</v>
      </c>
      <c r="CO964" t="str">
        <f>IF(H964&gt;Tolerances!$C$15, "High Sat", "Low Sat")</f>
        <v>High Sat</v>
      </c>
      <c r="CP964" t="str">
        <f>IF(CM964&lt;Tolerances!$D$15, "High EL", "Low EL")</f>
        <v>Low EL</v>
      </c>
      <c r="CQ964" t="str">
        <f t="shared" si="111"/>
        <v>Mercenary</v>
      </c>
      <c r="CR964" t="b">
        <f>IF(AND(CM964&lt;Tolerances!$D$19,'Respondent data Original'!H771&gt;Tolerances!$C$19),"Enthusiast",IF(AND(CM964&gt;Tolerances!$D$20,'Respondent data Original'!H771&lt;Tolerances!$C$20),"Agitator"))</f>
        <v>0</v>
      </c>
    </row>
    <row r="965" spans="1:96">
      <c r="A965">
        <v>1002</v>
      </c>
      <c r="B965" t="s">
        <v>70</v>
      </c>
      <c r="C965">
        <v>2</v>
      </c>
      <c r="D965">
        <v>2</v>
      </c>
      <c r="E965">
        <v>10</v>
      </c>
      <c r="F965">
        <v>1</v>
      </c>
      <c r="G965">
        <v>4</v>
      </c>
      <c r="H965">
        <v>7</v>
      </c>
      <c r="J965">
        <v>6</v>
      </c>
      <c r="L965">
        <v>7</v>
      </c>
      <c r="N965">
        <v>6</v>
      </c>
      <c r="P965">
        <v>5</v>
      </c>
      <c r="Q965">
        <v>3</v>
      </c>
      <c r="R965">
        <v>2</v>
      </c>
      <c r="S965">
        <v>3</v>
      </c>
      <c r="T965">
        <v>2</v>
      </c>
      <c r="U965">
        <v>3</v>
      </c>
      <c r="V965">
        <v>4</v>
      </c>
      <c r="W965">
        <v>3</v>
      </c>
      <c r="X965">
        <v>2</v>
      </c>
      <c r="Y965">
        <v>3</v>
      </c>
      <c r="Z965">
        <v>2</v>
      </c>
      <c r="AA965">
        <v>2</v>
      </c>
      <c r="AB965">
        <v>3</v>
      </c>
      <c r="AC965">
        <v>2</v>
      </c>
      <c r="AD965">
        <v>3</v>
      </c>
      <c r="AE965">
        <v>2</v>
      </c>
      <c r="AF965">
        <v>7</v>
      </c>
      <c r="AG965">
        <v>4</v>
      </c>
      <c r="AH965">
        <v>3</v>
      </c>
      <c r="AI965">
        <v>4</v>
      </c>
      <c r="AJ965">
        <v>4</v>
      </c>
      <c r="AK965">
        <v>4</v>
      </c>
      <c r="AL965">
        <v>4</v>
      </c>
      <c r="AM965">
        <v>4</v>
      </c>
      <c r="AN965">
        <v>4</v>
      </c>
      <c r="AO965">
        <v>4</v>
      </c>
      <c r="AP965">
        <v>3</v>
      </c>
      <c r="AQ965">
        <v>3</v>
      </c>
      <c r="AR965">
        <v>4</v>
      </c>
      <c r="AS965">
        <v>3</v>
      </c>
      <c r="AT965">
        <v>4</v>
      </c>
      <c r="AU965">
        <v>3</v>
      </c>
      <c r="AV965">
        <v>1</v>
      </c>
      <c r="AW965">
        <v>5</v>
      </c>
      <c r="AX965">
        <v>6</v>
      </c>
      <c r="AY965">
        <v>5</v>
      </c>
      <c r="AZ965">
        <v>5</v>
      </c>
      <c r="BA965">
        <v>5</v>
      </c>
      <c r="BB965">
        <v>5</v>
      </c>
      <c r="BC965">
        <v>6</v>
      </c>
      <c r="BD965">
        <v>5</v>
      </c>
      <c r="BE965">
        <v>5</v>
      </c>
      <c r="BF965">
        <v>6</v>
      </c>
      <c r="BG965">
        <v>6</v>
      </c>
      <c r="BH965">
        <v>6</v>
      </c>
      <c r="BI965">
        <v>6</v>
      </c>
      <c r="BJ965">
        <v>6</v>
      </c>
      <c r="BK965">
        <v>2</v>
      </c>
      <c r="BL965">
        <v>3</v>
      </c>
      <c r="BM965">
        <v>3</v>
      </c>
      <c r="BN965">
        <v>3</v>
      </c>
      <c r="BO965">
        <v>4</v>
      </c>
      <c r="BX965">
        <v>2</v>
      </c>
      <c r="CF965">
        <v>17</v>
      </c>
      <c r="CH965">
        <f t="shared" si="105"/>
        <v>2</v>
      </c>
      <c r="CI965" s="1">
        <f t="shared" si="106"/>
        <v>2.6111111111111112</v>
      </c>
      <c r="CJ965">
        <f t="shared" si="107"/>
        <v>3</v>
      </c>
      <c r="CK965">
        <f t="shared" si="108"/>
        <v>3</v>
      </c>
      <c r="CL965" s="1">
        <f t="shared" si="109"/>
        <v>5.6111111111111107</v>
      </c>
      <c r="CM965" s="1">
        <f t="shared" si="110"/>
        <v>11.222222222222221</v>
      </c>
      <c r="CO965" t="str">
        <f>IF(H965&gt;Tolerances!$C$5, "High Sat", "Low Sat")</f>
        <v>Low Sat</v>
      </c>
      <c r="CP965" t="str">
        <f>IF(CM965&lt;Tolerances!$D$5, "High EL", "Low EL")</f>
        <v>Low EL</v>
      </c>
      <c r="CQ965" t="str">
        <f t="shared" si="111"/>
        <v>Defector</v>
      </c>
      <c r="CR965" t="b">
        <f>IF(AND(CM965&lt;Tolerances!$D$9,'Respondent data Original'!H773&gt;Tolerances!$C$9),"Enthusiast",IF(AND(CM965&gt;Tolerances!$D$10,'Respondent data Original'!H773&lt;Tolerances!$C$10),"Agitator"))</f>
        <v>0</v>
      </c>
    </row>
    <row r="966" spans="1:96">
      <c r="A966">
        <v>1007</v>
      </c>
      <c r="B966" t="s">
        <v>70</v>
      </c>
      <c r="C966">
        <v>4</v>
      </c>
      <c r="D966">
        <v>1</v>
      </c>
      <c r="E966">
        <v>10</v>
      </c>
      <c r="F966">
        <v>1</v>
      </c>
      <c r="G966">
        <v>1</v>
      </c>
      <c r="H966">
        <v>8</v>
      </c>
      <c r="J966">
        <v>6</v>
      </c>
      <c r="L966">
        <v>1</v>
      </c>
      <c r="N966">
        <v>6</v>
      </c>
      <c r="P966">
        <v>6</v>
      </c>
      <c r="Q966">
        <v>3</v>
      </c>
      <c r="S966">
        <v>3</v>
      </c>
      <c r="X966">
        <v>3</v>
      </c>
      <c r="AB966">
        <v>4</v>
      </c>
      <c r="AC966">
        <v>5</v>
      </c>
      <c r="AE966">
        <v>5</v>
      </c>
      <c r="AF966">
        <v>1</v>
      </c>
      <c r="AG966">
        <v>5</v>
      </c>
      <c r="AI966">
        <v>2</v>
      </c>
      <c r="AL966">
        <v>4</v>
      </c>
      <c r="AM966">
        <v>3</v>
      </c>
      <c r="AN966">
        <v>3</v>
      </c>
      <c r="AO966">
        <v>4</v>
      </c>
      <c r="AP966">
        <v>3</v>
      </c>
      <c r="AQ966">
        <v>5</v>
      </c>
      <c r="AR966">
        <v>4</v>
      </c>
      <c r="AS966">
        <v>5</v>
      </c>
      <c r="AV966">
        <v>2</v>
      </c>
      <c r="AW966">
        <v>6</v>
      </c>
      <c r="AX966">
        <v>6</v>
      </c>
      <c r="AY966">
        <v>8</v>
      </c>
      <c r="AZ966">
        <v>7</v>
      </c>
      <c r="BA966">
        <v>7</v>
      </c>
      <c r="BB966">
        <v>1</v>
      </c>
      <c r="BC966">
        <v>1</v>
      </c>
      <c r="BD966">
        <v>11</v>
      </c>
      <c r="BE966">
        <v>1</v>
      </c>
      <c r="BF966">
        <v>12</v>
      </c>
      <c r="BG966">
        <v>12</v>
      </c>
      <c r="BH966">
        <v>12</v>
      </c>
      <c r="BI966">
        <v>12</v>
      </c>
      <c r="BJ966">
        <v>12</v>
      </c>
      <c r="BK966">
        <v>1</v>
      </c>
      <c r="BL966">
        <v>5</v>
      </c>
      <c r="BM966">
        <v>5</v>
      </c>
      <c r="BN966">
        <v>5</v>
      </c>
      <c r="BO966">
        <v>10</v>
      </c>
      <c r="BX966">
        <v>1</v>
      </c>
      <c r="BY966">
        <v>8</v>
      </c>
      <c r="CF966">
        <v>17</v>
      </c>
      <c r="CH966">
        <f t="shared" si="105"/>
        <v>1</v>
      </c>
      <c r="CI966" s="1">
        <f t="shared" si="106"/>
        <v>2.6666666666666665</v>
      </c>
      <c r="CJ966">
        <f t="shared" si="107"/>
        <v>5</v>
      </c>
      <c r="CK966">
        <f t="shared" si="108"/>
        <v>1</v>
      </c>
      <c r="CL966" s="1">
        <f t="shared" si="109"/>
        <v>3.6666666666666665</v>
      </c>
      <c r="CM966" s="1">
        <f t="shared" si="110"/>
        <v>3.6666666666666665</v>
      </c>
      <c r="CO966" t="str">
        <f>IF(H966&gt;Tolerances!$C$15, "High Sat", "Low Sat")</f>
        <v>High Sat</v>
      </c>
      <c r="CP966" t="str">
        <f>IF(CM966&lt;Tolerances!$D$15, "High EL", "Low EL")</f>
        <v>High EL</v>
      </c>
      <c r="CQ966" t="str">
        <f t="shared" si="111"/>
        <v>Loyalist</v>
      </c>
      <c r="CR966" t="str">
        <f>IF(AND(CM966&lt;Tolerances!$D$19,'Respondent data Original'!H776&gt;Tolerances!$C$19),"Enthusiast",IF(AND(CM966&gt;Tolerances!$D$20,'Respondent data Original'!H776&lt;Tolerances!$C$20),"Agitator"))</f>
        <v>Enthusiast</v>
      </c>
    </row>
    <row r="967" spans="1:96">
      <c r="A967">
        <v>967</v>
      </c>
      <c r="B967" t="s">
        <v>70</v>
      </c>
      <c r="C967">
        <v>4</v>
      </c>
      <c r="D967">
        <v>2</v>
      </c>
      <c r="E967">
        <v>10</v>
      </c>
      <c r="F967">
        <v>2</v>
      </c>
      <c r="G967">
        <v>4</v>
      </c>
      <c r="H967">
        <v>10</v>
      </c>
      <c r="J967">
        <v>10</v>
      </c>
      <c r="L967">
        <v>10</v>
      </c>
      <c r="N967">
        <v>10</v>
      </c>
      <c r="P967">
        <v>6</v>
      </c>
      <c r="Q967">
        <v>2</v>
      </c>
      <c r="R967">
        <v>3</v>
      </c>
      <c r="S967">
        <v>1</v>
      </c>
      <c r="T967">
        <v>2</v>
      </c>
      <c r="U967">
        <v>3</v>
      </c>
      <c r="V967">
        <v>2</v>
      </c>
      <c r="W967">
        <v>3</v>
      </c>
      <c r="X967">
        <v>1</v>
      </c>
      <c r="Y967">
        <v>2</v>
      </c>
      <c r="Z967">
        <v>3</v>
      </c>
      <c r="AA967">
        <v>1</v>
      </c>
      <c r="AB967">
        <v>3</v>
      </c>
      <c r="AC967">
        <v>3</v>
      </c>
      <c r="AD967">
        <v>2</v>
      </c>
      <c r="AE967">
        <v>3</v>
      </c>
      <c r="AF967">
        <v>4</v>
      </c>
      <c r="AG967">
        <v>3</v>
      </c>
      <c r="AH967">
        <v>2</v>
      </c>
      <c r="AI967">
        <v>1</v>
      </c>
      <c r="AJ967">
        <v>2</v>
      </c>
      <c r="AK967">
        <v>3</v>
      </c>
      <c r="AL967">
        <v>2</v>
      </c>
      <c r="AN967">
        <v>2</v>
      </c>
      <c r="AO967">
        <v>2</v>
      </c>
      <c r="AQ967">
        <v>2</v>
      </c>
      <c r="AR967">
        <v>3</v>
      </c>
      <c r="AT967">
        <v>3</v>
      </c>
      <c r="AU967">
        <v>3</v>
      </c>
      <c r="AV967">
        <v>1</v>
      </c>
      <c r="AW967">
        <v>7</v>
      </c>
      <c r="AX967">
        <v>10</v>
      </c>
      <c r="AY967">
        <v>10</v>
      </c>
      <c r="AZ967">
        <v>10</v>
      </c>
      <c r="BA967">
        <v>10</v>
      </c>
      <c r="BB967">
        <v>6</v>
      </c>
      <c r="BC967">
        <v>1</v>
      </c>
      <c r="BD967">
        <v>11</v>
      </c>
      <c r="BE967">
        <v>2</v>
      </c>
      <c r="BF967">
        <v>12</v>
      </c>
      <c r="BG967">
        <v>6</v>
      </c>
      <c r="BH967">
        <v>6</v>
      </c>
      <c r="BI967">
        <v>12</v>
      </c>
      <c r="BJ967">
        <v>12</v>
      </c>
      <c r="BK967">
        <v>2</v>
      </c>
      <c r="BL967">
        <v>3</v>
      </c>
      <c r="BM967">
        <v>3</v>
      </c>
      <c r="BN967">
        <v>2</v>
      </c>
      <c r="BO967">
        <v>10</v>
      </c>
      <c r="BX967">
        <v>1</v>
      </c>
      <c r="BY967">
        <v>6</v>
      </c>
      <c r="BZ967">
        <v>1</v>
      </c>
      <c r="CA967">
        <v>5</v>
      </c>
      <c r="CF967">
        <v>14</v>
      </c>
      <c r="CH967">
        <f t="shared" si="105"/>
        <v>1</v>
      </c>
      <c r="CI967" s="1">
        <f t="shared" si="106"/>
        <v>3.7222222222222223</v>
      </c>
      <c r="CJ967">
        <f t="shared" si="107"/>
        <v>3</v>
      </c>
      <c r="CK967">
        <f t="shared" si="108"/>
        <v>3</v>
      </c>
      <c r="CL967" s="1">
        <f t="shared" si="109"/>
        <v>6.7222222222222223</v>
      </c>
      <c r="CM967" s="1">
        <f t="shared" si="110"/>
        <v>6.7222222222222223</v>
      </c>
      <c r="CO967" t="str">
        <f>IF(H967&gt;Tolerances!$C$15, "High Sat", "Low Sat")</f>
        <v>High Sat</v>
      </c>
      <c r="CP967" t="str">
        <f>IF(CM967&lt;Tolerances!$D$15, "High EL", "Low EL")</f>
        <v>High EL</v>
      </c>
      <c r="CQ967" t="str">
        <f t="shared" si="111"/>
        <v>Loyalist</v>
      </c>
      <c r="CR967" t="b">
        <f>IF(AND(CM967&lt;Tolerances!$D$19,'Respondent data Original'!H782&gt;Tolerances!$C$19),"Enthusiast",IF(AND(CM967&gt;Tolerances!$D$20,'Respondent data Original'!H782&lt;Tolerances!$C$20),"Agitator"))</f>
        <v>0</v>
      </c>
    </row>
    <row r="968" spans="1:96">
      <c r="A968">
        <v>969</v>
      </c>
      <c r="B968" t="s">
        <v>70</v>
      </c>
      <c r="C968">
        <v>5</v>
      </c>
      <c r="D968">
        <v>1</v>
      </c>
      <c r="E968">
        <v>10</v>
      </c>
      <c r="F968">
        <v>2</v>
      </c>
      <c r="G968">
        <v>4</v>
      </c>
      <c r="H968">
        <v>7</v>
      </c>
      <c r="J968">
        <v>1</v>
      </c>
      <c r="L968">
        <v>1</v>
      </c>
      <c r="N968">
        <v>1</v>
      </c>
      <c r="P968">
        <v>6</v>
      </c>
      <c r="Q968">
        <v>1</v>
      </c>
      <c r="R968">
        <v>2</v>
      </c>
      <c r="S968">
        <v>2</v>
      </c>
      <c r="T968">
        <v>4</v>
      </c>
      <c r="U968">
        <v>3</v>
      </c>
      <c r="V968">
        <v>1</v>
      </c>
      <c r="W968">
        <v>2</v>
      </c>
      <c r="X968">
        <v>2</v>
      </c>
      <c r="Y968">
        <v>3</v>
      </c>
      <c r="Z968">
        <v>4</v>
      </c>
      <c r="AA968">
        <v>1</v>
      </c>
      <c r="AB968">
        <v>2</v>
      </c>
      <c r="AC968">
        <v>3</v>
      </c>
      <c r="AD968">
        <v>4</v>
      </c>
      <c r="AE968">
        <v>3</v>
      </c>
      <c r="AF968">
        <v>2</v>
      </c>
      <c r="AG968">
        <v>5</v>
      </c>
      <c r="AH968">
        <v>2</v>
      </c>
      <c r="AI968">
        <v>3</v>
      </c>
      <c r="AJ968">
        <v>4</v>
      </c>
      <c r="AL968">
        <v>5</v>
      </c>
      <c r="AM968">
        <v>5</v>
      </c>
      <c r="AN968">
        <v>3</v>
      </c>
      <c r="AO968">
        <v>3</v>
      </c>
      <c r="AP968">
        <v>3</v>
      </c>
      <c r="AQ968">
        <v>5</v>
      </c>
      <c r="AR968">
        <v>5</v>
      </c>
      <c r="AS968">
        <v>4</v>
      </c>
      <c r="AU968">
        <v>4</v>
      </c>
      <c r="AV968">
        <v>1</v>
      </c>
      <c r="AW968">
        <v>9</v>
      </c>
      <c r="AX968">
        <v>11</v>
      </c>
      <c r="AY968">
        <v>6</v>
      </c>
      <c r="AZ968">
        <v>11</v>
      </c>
      <c r="BA968">
        <v>10</v>
      </c>
      <c r="BB968">
        <v>6</v>
      </c>
      <c r="BC968">
        <v>1</v>
      </c>
      <c r="BD968">
        <v>11</v>
      </c>
      <c r="BE968">
        <v>7</v>
      </c>
      <c r="BF968">
        <v>3</v>
      </c>
      <c r="BG968">
        <v>12</v>
      </c>
      <c r="BH968">
        <v>2</v>
      </c>
      <c r="BI968">
        <v>12</v>
      </c>
      <c r="BJ968">
        <v>12</v>
      </c>
      <c r="BK968">
        <v>3</v>
      </c>
      <c r="BL968">
        <v>3</v>
      </c>
      <c r="BM968">
        <v>2</v>
      </c>
      <c r="BN968">
        <v>2</v>
      </c>
      <c r="BO968">
        <v>5</v>
      </c>
      <c r="BP968">
        <v>6</v>
      </c>
      <c r="BX968">
        <v>3</v>
      </c>
      <c r="CF968">
        <v>21</v>
      </c>
      <c r="CH968">
        <f t="shared" si="105"/>
        <v>3</v>
      </c>
      <c r="CI968" s="1">
        <f t="shared" si="106"/>
        <v>4</v>
      </c>
      <c r="CJ968">
        <f t="shared" si="107"/>
        <v>3</v>
      </c>
      <c r="CK968">
        <f t="shared" si="108"/>
        <v>3</v>
      </c>
      <c r="CL968" s="1">
        <f t="shared" si="109"/>
        <v>7</v>
      </c>
      <c r="CM968" s="1">
        <f t="shared" si="110"/>
        <v>21</v>
      </c>
      <c r="CO968" t="str">
        <f>IF(H968&gt;Tolerances!$C$5, "High Sat", "Low Sat")</f>
        <v>Low Sat</v>
      </c>
      <c r="CP968" t="str">
        <f>IF(CM968&lt;Tolerances!$D$5, "High EL", "Low EL")</f>
        <v>Low EL</v>
      </c>
      <c r="CQ968" t="str">
        <f t="shared" si="111"/>
        <v>Defector</v>
      </c>
      <c r="CR968" t="b">
        <f>IF(AND(CM968&lt;Tolerances!$D$9,'Respondent data Original'!H784&gt;Tolerances!$C$9),"Enthusiast",IF(AND(CM968&gt;Tolerances!$D$10,'Respondent data Original'!H784&lt;Tolerances!$C$10),"Agitator"))</f>
        <v>0</v>
      </c>
    </row>
    <row r="969" spans="1:96">
      <c r="A969">
        <v>972</v>
      </c>
      <c r="B969" t="s">
        <v>70</v>
      </c>
      <c r="C969">
        <v>4</v>
      </c>
      <c r="D969">
        <v>1</v>
      </c>
      <c r="E969">
        <v>10</v>
      </c>
      <c r="F969">
        <v>2</v>
      </c>
      <c r="G969">
        <v>6</v>
      </c>
      <c r="H969">
        <v>11</v>
      </c>
      <c r="J969">
        <v>11</v>
      </c>
      <c r="L969">
        <v>11</v>
      </c>
      <c r="N969">
        <v>11</v>
      </c>
      <c r="P969">
        <v>6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3</v>
      </c>
      <c r="X969">
        <v>1</v>
      </c>
      <c r="Y969">
        <v>1</v>
      </c>
      <c r="Z969">
        <v>1</v>
      </c>
      <c r="AA969">
        <v>1</v>
      </c>
      <c r="AB969">
        <v>2</v>
      </c>
      <c r="AC969">
        <v>3</v>
      </c>
      <c r="AD969">
        <v>1</v>
      </c>
      <c r="AE969">
        <v>2</v>
      </c>
      <c r="AF969">
        <v>7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1</v>
      </c>
      <c r="AP969">
        <v>1</v>
      </c>
      <c r="AQ969">
        <v>1</v>
      </c>
      <c r="AR969">
        <v>1</v>
      </c>
      <c r="AS969">
        <v>1</v>
      </c>
      <c r="AT969">
        <v>2</v>
      </c>
      <c r="AU969">
        <v>1</v>
      </c>
      <c r="AV969">
        <v>1</v>
      </c>
      <c r="AW969">
        <v>6</v>
      </c>
      <c r="AX969">
        <v>5</v>
      </c>
      <c r="AY969">
        <v>4</v>
      </c>
      <c r="AZ969">
        <v>3</v>
      </c>
      <c r="BA969">
        <v>8</v>
      </c>
      <c r="BB969">
        <v>2</v>
      </c>
      <c r="BC969">
        <v>9</v>
      </c>
      <c r="BD969">
        <v>11</v>
      </c>
      <c r="BE969">
        <v>3</v>
      </c>
      <c r="BF969">
        <v>1</v>
      </c>
      <c r="BG969">
        <v>12</v>
      </c>
      <c r="BH969">
        <v>12</v>
      </c>
      <c r="BI969">
        <v>12</v>
      </c>
      <c r="BJ969">
        <v>1</v>
      </c>
      <c r="BK969">
        <v>2</v>
      </c>
      <c r="BL969">
        <v>5</v>
      </c>
      <c r="BM969">
        <v>3</v>
      </c>
      <c r="BN969">
        <v>3</v>
      </c>
      <c r="BO969">
        <v>4</v>
      </c>
      <c r="BX969">
        <v>1</v>
      </c>
      <c r="BY969">
        <v>5</v>
      </c>
      <c r="CF969">
        <v>18</v>
      </c>
      <c r="CH969">
        <f t="shared" si="105"/>
        <v>1</v>
      </c>
      <c r="CI969" s="1">
        <f t="shared" si="106"/>
        <v>2.8333333333333335</v>
      </c>
      <c r="CJ969">
        <f t="shared" si="107"/>
        <v>5</v>
      </c>
      <c r="CK969">
        <f t="shared" si="108"/>
        <v>1</v>
      </c>
      <c r="CL969" s="1">
        <f t="shared" si="109"/>
        <v>3.8333333333333335</v>
      </c>
      <c r="CM969" s="1">
        <f t="shared" si="110"/>
        <v>3.8333333333333335</v>
      </c>
      <c r="CO969" t="str">
        <f>IF(H969&gt;Tolerances!$C$15, "High Sat", "Low Sat")</f>
        <v>High Sat</v>
      </c>
      <c r="CP969" t="str">
        <f>IF(CM969&lt;Tolerances!$D$15, "High EL", "Low EL")</f>
        <v>High EL</v>
      </c>
      <c r="CQ969" t="str">
        <f t="shared" si="111"/>
        <v>Loyalist</v>
      </c>
      <c r="CR969" t="b">
        <f>IF(AND(CM969&lt;Tolerances!$D$19,'Respondent data Original'!H787&gt;Tolerances!$C$19),"Enthusiast",IF(AND(CM969&gt;Tolerances!$D$20,'Respondent data Original'!H787&lt;Tolerances!$C$20),"Agitator"))</f>
        <v>0</v>
      </c>
    </row>
    <row r="970" spans="1:96">
      <c r="A970">
        <v>980</v>
      </c>
      <c r="B970" t="s">
        <v>70</v>
      </c>
      <c r="C970">
        <v>3</v>
      </c>
      <c r="D970">
        <v>2</v>
      </c>
      <c r="E970">
        <v>10</v>
      </c>
      <c r="F970">
        <v>2</v>
      </c>
      <c r="G970">
        <v>5</v>
      </c>
      <c r="H970">
        <v>9</v>
      </c>
      <c r="J970">
        <v>10</v>
      </c>
      <c r="L970">
        <v>10</v>
      </c>
      <c r="N970">
        <v>8</v>
      </c>
      <c r="P970">
        <v>6</v>
      </c>
      <c r="Q970">
        <v>1</v>
      </c>
      <c r="R970">
        <v>2</v>
      </c>
      <c r="S970">
        <v>1</v>
      </c>
      <c r="T970">
        <v>3</v>
      </c>
      <c r="U970">
        <v>2</v>
      </c>
      <c r="V970">
        <v>2</v>
      </c>
      <c r="W970">
        <v>5</v>
      </c>
      <c r="X970">
        <v>2</v>
      </c>
      <c r="Y970">
        <v>3</v>
      </c>
      <c r="Z970">
        <v>5</v>
      </c>
      <c r="AA970">
        <v>2</v>
      </c>
      <c r="AB970">
        <v>3</v>
      </c>
      <c r="AC970">
        <v>4</v>
      </c>
      <c r="AD970">
        <v>3</v>
      </c>
      <c r="AE970">
        <v>5</v>
      </c>
      <c r="AF970">
        <v>9</v>
      </c>
      <c r="AG970">
        <v>3</v>
      </c>
      <c r="AH970">
        <v>2</v>
      </c>
      <c r="AI970">
        <v>3</v>
      </c>
      <c r="AJ970">
        <v>3</v>
      </c>
      <c r="AK970">
        <v>4</v>
      </c>
      <c r="AL970">
        <v>3</v>
      </c>
      <c r="AM970">
        <v>5</v>
      </c>
      <c r="AN970">
        <v>3</v>
      </c>
      <c r="AO970">
        <v>3</v>
      </c>
      <c r="AP970">
        <v>3</v>
      </c>
      <c r="AQ970">
        <v>2</v>
      </c>
      <c r="AR970">
        <v>4</v>
      </c>
      <c r="AS970">
        <v>4</v>
      </c>
      <c r="AT970">
        <v>2</v>
      </c>
      <c r="AU970">
        <v>4</v>
      </c>
      <c r="AV970">
        <v>1</v>
      </c>
      <c r="AW970">
        <v>8</v>
      </c>
      <c r="AX970">
        <v>7</v>
      </c>
      <c r="AY970">
        <v>7</v>
      </c>
      <c r="AZ970">
        <v>8</v>
      </c>
      <c r="BA970">
        <v>8</v>
      </c>
      <c r="BB970">
        <v>6</v>
      </c>
      <c r="BC970">
        <v>1</v>
      </c>
      <c r="BD970">
        <v>10</v>
      </c>
      <c r="BE970">
        <v>10</v>
      </c>
      <c r="BF970">
        <v>12</v>
      </c>
      <c r="BG970">
        <v>12</v>
      </c>
      <c r="BH970">
        <v>12</v>
      </c>
      <c r="BI970">
        <v>12</v>
      </c>
      <c r="BJ970">
        <v>12</v>
      </c>
      <c r="BK970">
        <v>1</v>
      </c>
      <c r="BL970">
        <v>5</v>
      </c>
      <c r="BM970">
        <v>3</v>
      </c>
      <c r="BN970">
        <v>2</v>
      </c>
      <c r="BO970">
        <v>10</v>
      </c>
      <c r="BX970">
        <v>1</v>
      </c>
      <c r="BY970">
        <v>7</v>
      </c>
      <c r="CF970">
        <v>17</v>
      </c>
      <c r="CH970">
        <f t="shared" si="105"/>
        <v>1</v>
      </c>
      <c r="CI970" s="1">
        <f t="shared" si="106"/>
        <v>3.6111111111111112</v>
      </c>
      <c r="CJ970">
        <f t="shared" si="107"/>
        <v>5</v>
      </c>
      <c r="CK970">
        <f t="shared" si="108"/>
        <v>1</v>
      </c>
      <c r="CL970" s="1">
        <f t="shared" si="109"/>
        <v>4.6111111111111107</v>
      </c>
      <c r="CM970" s="1">
        <f t="shared" si="110"/>
        <v>4.6111111111111107</v>
      </c>
      <c r="CO970" t="str">
        <f>IF(H970&gt;Tolerances!$C$15, "High Sat", "Low Sat")</f>
        <v>High Sat</v>
      </c>
      <c r="CP970" t="str">
        <f>IF(CM970&lt;Tolerances!$D$15, "High EL", "Low EL")</f>
        <v>High EL</v>
      </c>
      <c r="CQ970" t="str">
        <f t="shared" si="111"/>
        <v>Loyalist</v>
      </c>
      <c r="CR970" t="b">
        <f>IF(AND(CM970&lt;Tolerances!$D$19,'Respondent data Original'!H793&gt;Tolerances!$C$19),"Enthusiast",IF(AND(CM970&gt;Tolerances!$D$20,'Respondent data Original'!H793&lt;Tolerances!$C$20),"Agitator"))</f>
        <v>0</v>
      </c>
    </row>
    <row r="971" spans="1:96">
      <c r="A971">
        <v>989</v>
      </c>
      <c r="B971" t="s">
        <v>70</v>
      </c>
      <c r="C971">
        <v>3</v>
      </c>
      <c r="D971">
        <v>2</v>
      </c>
      <c r="E971">
        <v>10</v>
      </c>
      <c r="F971">
        <v>2</v>
      </c>
      <c r="G971">
        <v>3</v>
      </c>
      <c r="H971">
        <v>11</v>
      </c>
      <c r="J971">
        <v>10</v>
      </c>
      <c r="L971">
        <v>10</v>
      </c>
      <c r="N971">
        <v>9</v>
      </c>
      <c r="P971">
        <v>3</v>
      </c>
      <c r="Q971">
        <v>1</v>
      </c>
      <c r="R971">
        <v>2</v>
      </c>
      <c r="S971">
        <v>2</v>
      </c>
      <c r="T971">
        <v>2</v>
      </c>
      <c r="U971">
        <v>3</v>
      </c>
      <c r="V971">
        <v>3</v>
      </c>
      <c r="W971">
        <v>4</v>
      </c>
      <c r="X971">
        <v>2</v>
      </c>
      <c r="Y971">
        <v>2</v>
      </c>
      <c r="Z971">
        <v>4</v>
      </c>
      <c r="AA971">
        <v>3</v>
      </c>
      <c r="AB971">
        <v>2</v>
      </c>
      <c r="AC971">
        <v>2</v>
      </c>
      <c r="AD971">
        <v>3</v>
      </c>
      <c r="AE971">
        <v>2</v>
      </c>
      <c r="AF971">
        <v>3</v>
      </c>
      <c r="AG971">
        <v>2</v>
      </c>
      <c r="AH971">
        <v>2</v>
      </c>
      <c r="AI971">
        <v>2</v>
      </c>
      <c r="AJ971">
        <v>2</v>
      </c>
      <c r="AK971">
        <v>3</v>
      </c>
      <c r="AL971">
        <v>3</v>
      </c>
      <c r="AM971">
        <v>3</v>
      </c>
      <c r="AN971">
        <v>2</v>
      </c>
      <c r="AO971">
        <v>2</v>
      </c>
      <c r="AP971">
        <v>3</v>
      </c>
      <c r="AQ971">
        <v>2</v>
      </c>
      <c r="AR971">
        <v>2</v>
      </c>
      <c r="AS971">
        <v>3</v>
      </c>
      <c r="AT971">
        <v>4</v>
      </c>
      <c r="AU971">
        <v>2</v>
      </c>
      <c r="AV971">
        <v>2</v>
      </c>
      <c r="AW971">
        <v>8</v>
      </c>
      <c r="AX971">
        <v>8</v>
      </c>
      <c r="AY971">
        <v>8</v>
      </c>
      <c r="AZ971">
        <v>6</v>
      </c>
      <c r="BA971">
        <v>7</v>
      </c>
      <c r="BB971">
        <v>6</v>
      </c>
      <c r="BC971">
        <v>5</v>
      </c>
      <c r="BD971">
        <v>11</v>
      </c>
      <c r="BE971">
        <v>4</v>
      </c>
      <c r="BF971">
        <v>12</v>
      </c>
      <c r="BG971">
        <v>12</v>
      </c>
      <c r="BH971">
        <v>12</v>
      </c>
      <c r="BI971">
        <v>12</v>
      </c>
      <c r="BJ971">
        <v>12</v>
      </c>
      <c r="BK971">
        <v>1</v>
      </c>
      <c r="BL971">
        <v>2</v>
      </c>
      <c r="BM971">
        <v>1</v>
      </c>
      <c r="BO971">
        <v>7</v>
      </c>
      <c r="BP971">
        <v>4</v>
      </c>
      <c r="BQ971">
        <v>3</v>
      </c>
      <c r="BR971">
        <v>6</v>
      </c>
      <c r="BX971">
        <v>1</v>
      </c>
      <c r="BY971">
        <v>6</v>
      </c>
      <c r="BZ971">
        <v>3</v>
      </c>
      <c r="CF971">
        <v>17</v>
      </c>
      <c r="CH971">
        <f t="shared" si="105"/>
        <v>1</v>
      </c>
      <c r="CI971" s="1">
        <f t="shared" si="106"/>
        <v>3.5</v>
      </c>
      <c r="CJ971">
        <f t="shared" si="107"/>
        <v>2</v>
      </c>
      <c r="CK971">
        <f t="shared" si="108"/>
        <v>4</v>
      </c>
      <c r="CL971" s="1">
        <f t="shared" si="109"/>
        <v>7.5</v>
      </c>
      <c r="CM971" s="1">
        <f t="shared" si="110"/>
        <v>7.5</v>
      </c>
      <c r="CO971" t="str">
        <f>IF(H971&gt;Tolerances!$C$15, "High Sat", "Low Sat")</f>
        <v>High Sat</v>
      </c>
      <c r="CP971" t="str">
        <f>IF(CM971&lt;Tolerances!$D$15, "High EL", "Low EL")</f>
        <v>High EL</v>
      </c>
      <c r="CQ971" t="str">
        <f t="shared" si="111"/>
        <v>Loyalist</v>
      </c>
      <c r="CR971" t="b">
        <f>IF(AND(CM971&lt;Tolerances!$D$19,'Respondent data Original'!H799&gt;Tolerances!$C$19),"Enthusiast",IF(AND(CM971&gt;Tolerances!$D$20,'Respondent data Original'!H799&lt;Tolerances!$C$20),"Agitator"))</f>
        <v>0</v>
      </c>
    </row>
    <row r="972" spans="1:96">
      <c r="A972">
        <v>1069</v>
      </c>
      <c r="B972" t="s">
        <v>70</v>
      </c>
      <c r="C972">
        <v>4</v>
      </c>
      <c r="D972">
        <v>2</v>
      </c>
      <c r="E972">
        <v>10</v>
      </c>
      <c r="F972">
        <v>1</v>
      </c>
      <c r="G972">
        <v>2</v>
      </c>
      <c r="I972">
        <v>1</v>
      </c>
      <c r="J972">
        <v>4</v>
      </c>
      <c r="L972">
        <v>4</v>
      </c>
      <c r="N972">
        <v>3</v>
      </c>
      <c r="P972">
        <v>1</v>
      </c>
      <c r="Q972">
        <v>2</v>
      </c>
      <c r="R972">
        <v>4</v>
      </c>
      <c r="S972">
        <v>1</v>
      </c>
      <c r="T972">
        <v>3</v>
      </c>
      <c r="U972">
        <v>2</v>
      </c>
      <c r="V972">
        <v>2</v>
      </c>
      <c r="W972">
        <v>5</v>
      </c>
      <c r="X972">
        <v>2</v>
      </c>
      <c r="Y972">
        <v>2</v>
      </c>
      <c r="Z972">
        <v>2</v>
      </c>
      <c r="AA972">
        <v>2</v>
      </c>
      <c r="AB972">
        <v>4</v>
      </c>
      <c r="AC972">
        <v>3</v>
      </c>
      <c r="AD972">
        <v>4</v>
      </c>
      <c r="AE972">
        <v>5</v>
      </c>
      <c r="AF972">
        <v>1</v>
      </c>
      <c r="AG972">
        <v>3</v>
      </c>
      <c r="AI972">
        <v>4</v>
      </c>
      <c r="AJ972">
        <v>2</v>
      </c>
      <c r="AK972">
        <v>2</v>
      </c>
      <c r="AL972">
        <v>2</v>
      </c>
      <c r="AM972">
        <v>2</v>
      </c>
      <c r="AN972">
        <v>3</v>
      </c>
      <c r="AO972">
        <v>2</v>
      </c>
      <c r="AP972">
        <v>2</v>
      </c>
      <c r="AQ972">
        <v>3</v>
      </c>
      <c r="AR972">
        <v>3</v>
      </c>
      <c r="AS972">
        <v>3</v>
      </c>
      <c r="AT972">
        <v>3</v>
      </c>
      <c r="AU972">
        <v>3</v>
      </c>
      <c r="AV972">
        <v>2</v>
      </c>
      <c r="AW972">
        <v>9</v>
      </c>
      <c r="AX972">
        <v>9</v>
      </c>
      <c r="AY972">
        <v>6</v>
      </c>
      <c r="AZ972">
        <v>9</v>
      </c>
      <c r="BA972">
        <v>9</v>
      </c>
      <c r="BB972">
        <v>6</v>
      </c>
      <c r="BC972">
        <v>1</v>
      </c>
      <c r="BD972">
        <v>11</v>
      </c>
      <c r="BE972">
        <v>1</v>
      </c>
      <c r="BF972">
        <v>12</v>
      </c>
      <c r="BG972">
        <v>12</v>
      </c>
      <c r="BH972">
        <v>12</v>
      </c>
      <c r="BI972">
        <v>12</v>
      </c>
      <c r="BJ972">
        <v>12</v>
      </c>
      <c r="BK972">
        <v>1</v>
      </c>
      <c r="BL972">
        <v>3</v>
      </c>
      <c r="BM972">
        <v>3</v>
      </c>
      <c r="BN972">
        <v>3</v>
      </c>
      <c r="BO972">
        <v>4</v>
      </c>
      <c r="BX972">
        <v>1</v>
      </c>
      <c r="BY972">
        <v>2</v>
      </c>
      <c r="CF972">
        <v>15</v>
      </c>
      <c r="CH972">
        <f t="shared" si="105"/>
        <v>1</v>
      </c>
      <c r="CI972" s="1">
        <f t="shared" si="106"/>
        <v>3.3888888888888888</v>
      </c>
      <c r="CJ972">
        <f t="shared" si="107"/>
        <v>3</v>
      </c>
      <c r="CK972">
        <f t="shared" si="108"/>
        <v>3</v>
      </c>
      <c r="CL972" s="1">
        <f t="shared" si="109"/>
        <v>6.3888888888888893</v>
      </c>
      <c r="CM972" s="1">
        <f t="shared" si="110"/>
        <v>6.3888888888888893</v>
      </c>
      <c r="CO972" t="str">
        <f>IF(H972&gt;Tolerances!$C$15, "High Sat", "Low Sat")</f>
        <v>Low Sat</v>
      </c>
      <c r="CP972" t="str">
        <f>IF(CM972&lt;Tolerances!$D$15, "High EL", "Low EL")</f>
        <v>High EL</v>
      </c>
      <c r="CQ972" t="str">
        <f t="shared" si="111"/>
        <v>Hostage</v>
      </c>
      <c r="CR972" t="b">
        <f>IF(AND(CM972&lt;Tolerances!$D$19,'Respondent data Original'!H821&gt;Tolerances!$C$19),"Enthusiast",IF(AND(CM972&gt;Tolerances!$D$20,'Respondent data Original'!H821&lt;Tolerances!$C$20),"Agitator"))</f>
        <v>0</v>
      </c>
    </row>
    <row r="973" spans="1:96">
      <c r="A973">
        <v>1071</v>
      </c>
      <c r="B973" t="s">
        <v>70</v>
      </c>
      <c r="C973">
        <v>4</v>
      </c>
      <c r="D973">
        <v>1</v>
      </c>
      <c r="E973">
        <v>10</v>
      </c>
      <c r="F973">
        <v>1</v>
      </c>
      <c r="G973">
        <v>3</v>
      </c>
      <c r="H973">
        <v>10</v>
      </c>
      <c r="J973">
        <v>10</v>
      </c>
      <c r="L973">
        <v>10</v>
      </c>
      <c r="O973">
        <v>1</v>
      </c>
      <c r="P973">
        <v>6</v>
      </c>
      <c r="Q973">
        <v>3</v>
      </c>
      <c r="R973">
        <v>4</v>
      </c>
      <c r="S973">
        <v>4</v>
      </c>
      <c r="T973">
        <v>4</v>
      </c>
      <c r="U973">
        <v>4</v>
      </c>
      <c r="V973">
        <v>3</v>
      </c>
      <c r="W973">
        <v>4</v>
      </c>
      <c r="X973">
        <v>3</v>
      </c>
      <c r="Y973">
        <v>4</v>
      </c>
      <c r="Z973">
        <v>3</v>
      </c>
      <c r="AA973">
        <v>3</v>
      </c>
      <c r="AB973">
        <v>4</v>
      </c>
      <c r="AC973">
        <v>3</v>
      </c>
      <c r="AD973">
        <v>4</v>
      </c>
      <c r="AE973">
        <v>4</v>
      </c>
      <c r="AF973">
        <v>8</v>
      </c>
      <c r="AG973">
        <v>3</v>
      </c>
      <c r="AH973">
        <v>3</v>
      </c>
      <c r="AI973">
        <v>3</v>
      </c>
      <c r="AJ973">
        <v>3</v>
      </c>
      <c r="AK973">
        <v>3</v>
      </c>
      <c r="AL973">
        <v>3</v>
      </c>
      <c r="AM973">
        <v>3</v>
      </c>
      <c r="AN973">
        <v>3</v>
      </c>
      <c r="AO973">
        <v>3</v>
      </c>
      <c r="AP973">
        <v>3</v>
      </c>
      <c r="AQ973">
        <v>3</v>
      </c>
      <c r="AR973">
        <v>3</v>
      </c>
      <c r="AS973">
        <v>3</v>
      </c>
      <c r="AT973">
        <v>3</v>
      </c>
      <c r="AU973">
        <v>3</v>
      </c>
      <c r="AV973">
        <v>1</v>
      </c>
      <c r="AW973">
        <v>6</v>
      </c>
      <c r="AX973">
        <v>6</v>
      </c>
      <c r="AY973">
        <v>6</v>
      </c>
      <c r="AZ973">
        <v>6</v>
      </c>
      <c r="BA973">
        <v>6</v>
      </c>
      <c r="BB973">
        <v>6</v>
      </c>
      <c r="BC973">
        <v>6</v>
      </c>
      <c r="BD973">
        <v>6</v>
      </c>
      <c r="BE973">
        <v>6</v>
      </c>
      <c r="BF973">
        <v>12</v>
      </c>
      <c r="BG973">
        <v>12</v>
      </c>
      <c r="BH973">
        <v>12</v>
      </c>
      <c r="BI973">
        <v>12</v>
      </c>
      <c r="BJ973">
        <v>12</v>
      </c>
      <c r="BK973">
        <v>1</v>
      </c>
      <c r="BL973">
        <v>5</v>
      </c>
      <c r="BM973">
        <v>5</v>
      </c>
      <c r="BN973">
        <v>4</v>
      </c>
      <c r="BO973">
        <v>10</v>
      </c>
      <c r="BX973">
        <v>1</v>
      </c>
      <c r="BY973">
        <v>6</v>
      </c>
      <c r="CF973">
        <v>15</v>
      </c>
      <c r="CH973">
        <f t="shared" si="105"/>
        <v>1</v>
      </c>
      <c r="CI973" s="1">
        <f t="shared" si="106"/>
        <v>3</v>
      </c>
      <c r="CJ973">
        <f t="shared" si="107"/>
        <v>5</v>
      </c>
      <c r="CK973">
        <f t="shared" si="108"/>
        <v>1</v>
      </c>
      <c r="CL973" s="1">
        <f t="shared" si="109"/>
        <v>4</v>
      </c>
      <c r="CM973" s="1">
        <f t="shared" si="110"/>
        <v>4</v>
      </c>
      <c r="CO973" t="str">
        <f>IF(H973&gt;Tolerances!$C$5, "High Sat", "Low Sat")</f>
        <v>High Sat</v>
      </c>
      <c r="CP973" t="str">
        <f>IF(CM973&lt;Tolerances!$D$5, "High EL", "Low EL")</f>
        <v>High EL</v>
      </c>
      <c r="CQ973" t="str">
        <f t="shared" si="111"/>
        <v>Loyalist</v>
      </c>
      <c r="CR973" t="str">
        <f>IF(AND(CM973&lt;Tolerances!$D$9,'Respondent data Original'!H823&gt;Tolerances!$C$9),"Enthusiast",IF(AND(CM973&gt;Tolerances!$D$10,'Respondent data Original'!H823&lt;Tolerances!$C$10),"Agitator"))</f>
        <v>Enthusiast</v>
      </c>
    </row>
    <row r="974" spans="1:96">
      <c r="A974">
        <v>1073</v>
      </c>
      <c r="B974" t="s">
        <v>70</v>
      </c>
      <c r="C974">
        <v>4</v>
      </c>
      <c r="D974">
        <v>1</v>
      </c>
      <c r="E974">
        <v>10</v>
      </c>
      <c r="F974">
        <v>1</v>
      </c>
      <c r="G974">
        <v>1</v>
      </c>
      <c r="H974">
        <v>8</v>
      </c>
      <c r="J974">
        <v>9</v>
      </c>
      <c r="L974">
        <v>6</v>
      </c>
      <c r="O974">
        <v>1</v>
      </c>
      <c r="P974">
        <v>5</v>
      </c>
      <c r="Q974">
        <v>2</v>
      </c>
      <c r="S974">
        <v>1</v>
      </c>
      <c r="T974">
        <v>5</v>
      </c>
      <c r="U974">
        <v>5</v>
      </c>
      <c r="V974">
        <v>3</v>
      </c>
      <c r="W974">
        <v>5</v>
      </c>
      <c r="X974">
        <v>1</v>
      </c>
      <c r="Y974">
        <v>3</v>
      </c>
      <c r="Z974">
        <v>3</v>
      </c>
      <c r="AA974">
        <v>2</v>
      </c>
      <c r="AB974">
        <v>4</v>
      </c>
      <c r="AC974">
        <v>5</v>
      </c>
      <c r="AD974">
        <v>3</v>
      </c>
      <c r="AE974">
        <v>5</v>
      </c>
      <c r="AF974">
        <v>11</v>
      </c>
      <c r="AG974">
        <v>3</v>
      </c>
      <c r="AI974">
        <v>4</v>
      </c>
      <c r="AJ974">
        <v>3</v>
      </c>
      <c r="AM974">
        <v>4</v>
      </c>
      <c r="AN974">
        <v>2</v>
      </c>
      <c r="AO974">
        <v>2</v>
      </c>
      <c r="AP974">
        <v>4</v>
      </c>
      <c r="AQ974">
        <v>3</v>
      </c>
      <c r="AR974">
        <v>3</v>
      </c>
      <c r="AS974">
        <v>3</v>
      </c>
      <c r="AT974">
        <v>3</v>
      </c>
      <c r="AU974">
        <v>3</v>
      </c>
      <c r="AV974">
        <v>1</v>
      </c>
      <c r="AW974">
        <v>2</v>
      </c>
      <c r="AX974">
        <v>7</v>
      </c>
      <c r="AY974">
        <v>6</v>
      </c>
      <c r="AZ974">
        <v>6</v>
      </c>
      <c r="BA974">
        <v>6</v>
      </c>
      <c r="BB974">
        <v>3</v>
      </c>
      <c r="BC974">
        <v>1</v>
      </c>
      <c r="BD974">
        <v>11</v>
      </c>
      <c r="BE974">
        <v>1</v>
      </c>
      <c r="BF974">
        <v>12</v>
      </c>
      <c r="BG974">
        <v>12</v>
      </c>
      <c r="BH974">
        <v>12</v>
      </c>
      <c r="BI974">
        <v>12</v>
      </c>
      <c r="BJ974">
        <v>12</v>
      </c>
      <c r="BK974">
        <v>1</v>
      </c>
      <c r="BL974">
        <v>5</v>
      </c>
      <c r="BM974">
        <v>4</v>
      </c>
      <c r="BN974">
        <v>2</v>
      </c>
      <c r="BO974">
        <v>4</v>
      </c>
      <c r="BX974">
        <v>1</v>
      </c>
      <c r="BY974">
        <v>6</v>
      </c>
      <c r="BZ974">
        <v>2</v>
      </c>
      <c r="CF974">
        <v>11</v>
      </c>
      <c r="CH974">
        <f t="shared" si="105"/>
        <v>1</v>
      </c>
      <c r="CI974" s="1">
        <f t="shared" si="106"/>
        <v>2.3888888888888888</v>
      </c>
      <c r="CJ974">
        <f t="shared" si="107"/>
        <v>5</v>
      </c>
      <c r="CK974">
        <f t="shared" si="108"/>
        <v>1</v>
      </c>
      <c r="CL974" s="1">
        <f t="shared" si="109"/>
        <v>3.3888888888888888</v>
      </c>
      <c r="CM974" s="1">
        <f t="shared" si="110"/>
        <v>3.3888888888888888</v>
      </c>
      <c r="CO974" t="str">
        <f>IF(H974&gt;Tolerances!$C$5, "High Sat", "Low Sat")</f>
        <v>High Sat</v>
      </c>
      <c r="CP974" t="str">
        <f>IF(CM974&lt;Tolerances!$D$5, "High EL", "Low EL")</f>
        <v>High EL</v>
      </c>
      <c r="CQ974" t="str">
        <f t="shared" si="111"/>
        <v>Loyalist</v>
      </c>
      <c r="CR974" t="b">
        <f>IF(AND(CM974&lt;Tolerances!$D$9,'Respondent data Original'!H832&gt;Tolerances!$C$9),"Enthusiast",IF(AND(CM974&gt;Tolerances!$D$10,'Respondent data Original'!H832&lt;Tolerances!$C$10),"Agitator"))</f>
        <v>0</v>
      </c>
    </row>
    <row r="975" spans="1:96">
      <c r="A975">
        <v>1054</v>
      </c>
      <c r="B975" t="s">
        <v>70</v>
      </c>
      <c r="C975">
        <v>4</v>
      </c>
      <c r="D975">
        <v>2</v>
      </c>
      <c r="E975">
        <v>10</v>
      </c>
      <c r="F975">
        <v>2</v>
      </c>
      <c r="G975">
        <v>5</v>
      </c>
      <c r="H975">
        <v>10</v>
      </c>
      <c r="J975">
        <v>10</v>
      </c>
      <c r="L975">
        <v>8</v>
      </c>
      <c r="N975">
        <v>8</v>
      </c>
      <c r="P975">
        <v>6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3</v>
      </c>
      <c r="X975">
        <v>1</v>
      </c>
      <c r="Y975">
        <v>2</v>
      </c>
      <c r="Z975">
        <v>2</v>
      </c>
      <c r="AA975">
        <v>1</v>
      </c>
      <c r="AB975">
        <v>2</v>
      </c>
      <c r="AC975">
        <v>3</v>
      </c>
      <c r="AD975">
        <v>3</v>
      </c>
      <c r="AE975">
        <v>2</v>
      </c>
      <c r="AF975">
        <v>2</v>
      </c>
      <c r="AG975">
        <v>3</v>
      </c>
      <c r="AH975">
        <v>1</v>
      </c>
      <c r="AI975">
        <v>2</v>
      </c>
      <c r="AJ975">
        <v>2</v>
      </c>
      <c r="AK975">
        <v>2</v>
      </c>
      <c r="AL975">
        <v>2</v>
      </c>
      <c r="AM975">
        <v>3</v>
      </c>
      <c r="AN975">
        <v>2</v>
      </c>
      <c r="AO975">
        <v>2</v>
      </c>
      <c r="AP975">
        <v>2</v>
      </c>
      <c r="AQ975">
        <v>2</v>
      </c>
      <c r="AR975">
        <v>3</v>
      </c>
      <c r="AS975">
        <v>3</v>
      </c>
      <c r="AT975">
        <v>3</v>
      </c>
      <c r="AU975">
        <v>2</v>
      </c>
      <c r="AV975">
        <v>1</v>
      </c>
      <c r="AW975">
        <v>9</v>
      </c>
      <c r="AX975">
        <v>10</v>
      </c>
      <c r="AY975">
        <v>10</v>
      </c>
      <c r="AZ975">
        <v>6</v>
      </c>
      <c r="BA975">
        <v>10</v>
      </c>
      <c r="BB975">
        <v>11</v>
      </c>
      <c r="BC975">
        <v>8</v>
      </c>
      <c r="BD975">
        <v>9</v>
      </c>
      <c r="BE975">
        <v>9</v>
      </c>
      <c r="BF975">
        <v>12</v>
      </c>
      <c r="BG975">
        <v>2</v>
      </c>
      <c r="BH975">
        <v>12</v>
      </c>
      <c r="BI975">
        <v>12</v>
      </c>
      <c r="BJ975">
        <v>12</v>
      </c>
      <c r="BK975">
        <v>1</v>
      </c>
      <c r="BL975">
        <v>5</v>
      </c>
      <c r="BM975">
        <v>2</v>
      </c>
      <c r="BN975">
        <v>2</v>
      </c>
      <c r="BO975">
        <v>8</v>
      </c>
      <c r="BP975">
        <v>2</v>
      </c>
      <c r="BQ975">
        <v>4</v>
      </c>
      <c r="BR975">
        <v>1</v>
      </c>
      <c r="BX975">
        <v>1</v>
      </c>
      <c r="BY975">
        <v>1</v>
      </c>
      <c r="CF975">
        <v>18</v>
      </c>
      <c r="CH975">
        <f t="shared" si="105"/>
        <v>1</v>
      </c>
      <c r="CI975" s="1">
        <f t="shared" si="106"/>
        <v>4.5555555555555554</v>
      </c>
      <c r="CJ975">
        <f t="shared" si="107"/>
        <v>5</v>
      </c>
      <c r="CK975">
        <f t="shared" si="108"/>
        <v>1</v>
      </c>
      <c r="CL975" s="1">
        <f t="shared" si="109"/>
        <v>5.5555555555555554</v>
      </c>
      <c r="CM975" s="1">
        <f t="shared" si="110"/>
        <v>5.5555555555555554</v>
      </c>
      <c r="CO975" t="str">
        <f>IF(H975&gt;Tolerances!$C$5, "High Sat", "Low Sat")</f>
        <v>High Sat</v>
      </c>
      <c r="CP975" t="str">
        <f>IF(CM975&lt;Tolerances!$D$5, "High EL", "Low EL")</f>
        <v>High EL</v>
      </c>
      <c r="CQ975" t="str">
        <f t="shared" si="111"/>
        <v>Loyalist</v>
      </c>
      <c r="CR975" t="b">
        <f>IF(AND(CM975&lt;Tolerances!$D$9,'Respondent data Original'!H852&gt;Tolerances!$C$9),"Enthusiast",IF(AND(CM975&gt;Tolerances!$D$10,'Respondent data Original'!H852&lt;Tolerances!$C$10),"Agitator"))</f>
        <v>0</v>
      </c>
    </row>
    <row r="976" spans="1:96">
      <c r="A976">
        <v>1067</v>
      </c>
      <c r="B976" t="s">
        <v>70</v>
      </c>
      <c r="C976">
        <v>3</v>
      </c>
      <c r="D976">
        <v>1</v>
      </c>
      <c r="E976">
        <v>10</v>
      </c>
      <c r="F976">
        <v>2</v>
      </c>
      <c r="G976">
        <v>3</v>
      </c>
      <c r="H976">
        <v>7</v>
      </c>
      <c r="J976">
        <v>8</v>
      </c>
      <c r="L976">
        <v>9</v>
      </c>
      <c r="N976">
        <v>8</v>
      </c>
      <c r="P976">
        <v>6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2</v>
      </c>
      <c r="W976">
        <v>1</v>
      </c>
      <c r="X976">
        <v>1</v>
      </c>
      <c r="Y976">
        <v>2</v>
      </c>
      <c r="Z976">
        <v>1</v>
      </c>
      <c r="AA976">
        <v>2</v>
      </c>
      <c r="AB976">
        <v>2</v>
      </c>
      <c r="AC976">
        <v>2</v>
      </c>
      <c r="AD976">
        <v>2</v>
      </c>
      <c r="AE976">
        <v>2</v>
      </c>
      <c r="AF976">
        <v>1</v>
      </c>
      <c r="AG976">
        <v>2</v>
      </c>
      <c r="AH976">
        <v>2</v>
      </c>
      <c r="AI976">
        <v>2</v>
      </c>
      <c r="AJ976">
        <v>2</v>
      </c>
      <c r="AK976">
        <v>2</v>
      </c>
      <c r="AL976">
        <v>2</v>
      </c>
      <c r="AM976">
        <v>2</v>
      </c>
      <c r="AN976">
        <v>2</v>
      </c>
      <c r="AO976">
        <v>2</v>
      </c>
      <c r="AP976">
        <v>2</v>
      </c>
      <c r="AQ976">
        <v>2</v>
      </c>
      <c r="AR976">
        <v>2</v>
      </c>
      <c r="AS976">
        <v>2</v>
      </c>
      <c r="AT976">
        <v>5</v>
      </c>
      <c r="AU976">
        <v>2</v>
      </c>
      <c r="AV976">
        <v>1</v>
      </c>
      <c r="AW976">
        <v>6</v>
      </c>
      <c r="AX976">
        <v>8</v>
      </c>
      <c r="AY976">
        <v>7</v>
      </c>
      <c r="AZ976">
        <v>7</v>
      </c>
      <c r="BA976">
        <v>6</v>
      </c>
      <c r="BB976">
        <v>5</v>
      </c>
      <c r="BC976">
        <v>3</v>
      </c>
      <c r="BD976">
        <v>6</v>
      </c>
      <c r="BE976">
        <v>8</v>
      </c>
      <c r="BF976">
        <v>12</v>
      </c>
      <c r="BG976">
        <v>4</v>
      </c>
      <c r="BH976">
        <v>12</v>
      </c>
      <c r="BI976">
        <v>12</v>
      </c>
      <c r="BJ976">
        <v>12</v>
      </c>
      <c r="BK976">
        <v>1</v>
      </c>
      <c r="BL976">
        <v>5</v>
      </c>
      <c r="BM976">
        <v>2</v>
      </c>
      <c r="BN976">
        <v>1</v>
      </c>
      <c r="BO976">
        <v>5</v>
      </c>
      <c r="BP976">
        <v>7</v>
      </c>
      <c r="BQ976">
        <v>2</v>
      </c>
      <c r="BR976">
        <v>1</v>
      </c>
      <c r="BX976">
        <v>1</v>
      </c>
      <c r="BY976">
        <v>7</v>
      </c>
      <c r="CF976">
        <v>15</v>
      </c>
      <c r="CH976">
        <f t="shared" si="105"/>
        <v>1</v>
      </c>
      <c r="CI976" s="1">
        <f t="shared" si="106"/>
        <v>3.1111111111111112</v>
      </c>
      <c r="CJ976">
        <f t="shared" si="107"/>
        <v>5</v>
      </c>
      <c r="CK976">
        <f t="shared" si="108"/>
        <v>1</v>
      </c>
      <c r="CL976" s="1">
        <f t="shared" si="109"/>
        <v>4.1111111111111107</v>
      </c>
      <c r="CM976" s="1">
        <f t="shared" si="110"/>
        <v>4.1111111111111107</v>
      </c>
      <c r="CO976" t="str">
        <f>IF(H976&gt;Tolerances!$C$5, "High Sat", "Low Sat")</f>
        <v>Low Sat</v>
      </c>
      <c r="CP976" t="str">
        <f>IF(CM976&lt;Tolerances!$D$5, "High EL", "Low EL")</f>
        <v>High EL</v>
      </c>
      <c r="CQ976" t="str">
        <f t="shared" si="111"/>
        <v>Hostage</v>
      </c>
      <c r="CR976" t="b">
        <f>IF(AND(CM976&lt;Tolerances!$D$9,'Respondent data Original'!H863&gt;Tolerances!$C$9),"Enthusiast",IF(AND(CM976&gt;Tolerances!$D$10,'Respondent data Original'!H863&lt;Tolerances!$C$10),"Agitator"))</f>
        <v>0</v>
      </c>
    </row>
    <row r="977" spans="1:96">
      <c r="A977">
        <v>1070</v>
      </c>
      <c r="B977" t="s">
        <v>70</v>
      </c>
      <c r="C977">
        <v>3</v>
      </c>
      <c r="D977">
        <v>2</v>
      </c>
      <c r="E977">
        <v>10</v>
      </c>
      <c r="F977">
        <v>2</v>
      </c>
      <c r="G977">
        <v>4</v>
      </c>
      <c r="H977">
        <v>11</v>
      </c>
      <c r="J977">
        <v>11</v>
      </c>
      <c r="L977">
        <v>11</v>
      </c>
      <c r="O977">
        <v>1</v>
      </c>
      <c r="P977">
        <v>2</v>
      </c>
      <c r="Q977">
        <v>1</v>
      </c>
      <c r="R977">
        <v>1</v>
      </c>
      <c r="S977">
        <v>1</v>
      </c>
      <c r="T977">
        <v>2</v>
      </c>
      <c r="U977">
        <v>1</v>
      </c>
      <c r="V977">
        <v>3</v>
      </c>
      <c r="W977">
        <v>2</v>
      </c>
      <c r="X977">
        <v>3</v>
      </c>
      <c r="Y977">
        <v>1</v>
      </c>
      <c r="Z977">
        <v>3</v>
      </c>
      <c r="AA977">
        <v>3</v>
      </c>
      <c r="AB977">
        <v>3</v>
      </c>
      <c r="AC977">
        <v>3</v>
      </c>
      <c r="AD977">
        <v>3</v>
      </c>
      <c r="AE977">
        <v>3</v>
      </c>
      <c r="AF977">
        <v>2</v>
      </c>
      <c r="AG977">
        <v>2</v>
      </c>
      <c r="AH977">
        <v>1</v>
      </c>
      <c r="AI977">
        <v>1</v>
      </c>
      <c r="AJ977">
        <v>1</v>
      </c>
      <c r="AK977">
        <v>1</v>
      </c>
      <c r="AL977">
        <v>2</v>
      </c>
      <c r="AM977">
        <v>2</v>
      </c>
      <c r="AN977">
        <v>2</v>
      </c>
      <c r="AO977">
        <v>1</v>
      </c>
      <c r="AQ977">
        <v>2</v>
      </c>
      <c r="AR977">
        <v>2</v>
      </c>
      <c r="AS977">
        <v>3</v>
      </c>
      <c r="AU977">
        <v>2</v>
      </c>
      <c r="AV977">
        <v>3</v>
      </c>
      <c r="AW977">
        <v>6</v>
      </c>
      <c r="AX977">
        <v>11</v>
      </c>
      <c r="AY977">
        <v>6</v>
      </c>
      <c r="AZ977">
        <v>6</v>
      </c>
      <c r="BA977">
        <v>6</v>
      </c>
      <c r="BB977">
        <v>6</v>
      </c>
      <c r="BC977">
        <v>2</v>
      </c>
      <c r="BD977">
        <v>11</v>
      </c>
      <c r="BE977">
        <v>1</v>
      </c>
      <c r="BF977">
        <v>12</v>
      </c>
      <c r="BG977">
        <v>12</v>
      </c>
      <c r="BH977">
        <v>12</v>
      </c>
      <c r="BI977">
        <v>12</v>
      </c>
      <c r="BJ977">
        <v>12</v>
      </c>
      <c r="BK977">
        <v>1</v>
      </c>
      <c r="BL977">
        <v>3</v>
      </c>
      <c r="BM977">
        <v>1</v>
      </c>
      <c r="BO977">
        <v>4</v>
      </c>
      <c r="BP977">
        <v>7</v>
      </c>
      <c r="BQ977">
        <v>3</v>
      </c>
      <c r="BX977">
        <v>2</v>
      </c>
      <c r="CF977">
        <v>14</v>
      </c>
      <c r="CH977">
        <f t="shared" si="105"/>
        <v>2</v>
      </c>
      <c r="CI977" s="1">
        <f t="shared" si="106"/>
        <v>3.0555555555555554</v>
      </c>
      <c r="CJ977">
        <f t="shared" si="107"/>
        <v>3</v>
      </c>
      <c r="CK977">
        <f t="shared" si="108"/>
        <v>3</v>
      </c>
      <c r="CL977" s="1">
        <f t="shared" si="109"/>
        <v>6.0555555555555554</v>
      </c>
      <c r="CM977" s="1">
        <f t="shared" si="110"/>
        <v>12.111111111111111</v>
      </c>
      <c r="CO977" t="str">
        <f>IF(H977&gt;Tolerances!$C$5, "High Sat", "Low Sat")</f>
        <v>High Sat</v>
      </c>
      <c r="CP977" t="str">
        <f>IF(CM977&lt;Tolerances!$D$5, "High EL", "Low EL")</f>
        <v>Low EL</v>
      </c>
      <c r="CQ977" t="str">
        <f t="shared" si="111"/>
        <v>Mercenary</v>
      </c>
      <c r="CR977" t="b">
        <f>IF(AND(CM977&lt;Tolerances!$D$9,'Respondent data Original'!H866&gt;Tolerances!$C$9),"Enthusiast",IF(AND(CM977&gt;Tolerances!$D$10,'Respondent data Original'!H866&lt;Tolerances!$C$10),"Agitator"))</f>
        <v>0</v>
      </c>
    </row>
    <row r="978" spans="1:96">
      <c r="A978">
        <v>1075</v>
      </c>
      <c r="B978" t="s">
        <v>70</v>
      </c>
      <c r="C978">
        <v>4</v>
      </c>
      <c r="D978">
        <v>1</v>
      </c>
      <c r="E978">
        <v>10</v>
      </c>
      <c r="F978">
        <v>2</v>
      </c>
      <c r="G978">
        <v>3</v>
      </c>
      <c r="H978">
        <v>10</v>
      </c>
      <c r="J978">
        <v>10</v>
      </c>
      <c r="L978">
        <v>10</v>
      </c>
      <c r="N978">
        <v>10</v>
      </c>
      <c r="P978">
        <v>6</v>
      </c>
      <c r="Q978">
        <v>2</v>
      </c>
      <c r="R978">
        <v>3</v>
      </c>
      <c r="S978">
        <v>2</v>
      </c>
      <c r="T978">
        <v>1</v>
      </c>
      <c r="U978">
        <v>3</v>
      </c>
      <c r="V978">
        <v>1</v>
      </c>
      <c r="W978">
        <v>4</v>
      </c>
      <c r="X978">
        <v>1</v>
      </c>
      <c r="Y978">
        <v>3</v>
      </c>
      <c r="Z978">
        <v>4</v>
      </c>
      <c r="AA978">
        <v>1</v>
      </c>
      <c r="AB978">
        <v>1</v>
      </c>
      <c r="AC978">
        <v>4</v>
      </c>
      <c r="AD978">
        <v>3</v>
      </c>
      <c r="AE978">
        <v>4</v>
      </c>
      <c r="AF978">
        <v>5</v>
      </c>
      <c r="AG978">
        <v>2</v>
      </c>
      <c r="AH978">
        <v>2</v>
      </c>
      <c r="AI978">
        <v>2</v>
      </c>
      <c r="AJ978">
        <v>2</v>
      </c>
      <c r="AK978">
        <v>3</v>
      </c>
      <c r="AL978">
        <v>2</v>
      </c>
      <c r="AM978">
        <v>3</v>
      </c>
      <c r="AN978">
        <v>2</v>
      </c>
      <c r="AO978">
        <v>2</v>
      </c>
      <c r="AP978">
        <v>2</v>
      </c>
      <c r="AQ978">
        <v>2</v>
      </c>
      <c r="AR978">
        <v>3</v>
      </c>
      <c r="AS978">
        <v>2</v>
      </c>
      <c r="AT978">
        <v>2</v>
      </c>
      <c r="AU978">
        <v>3</v>
      </c>
      <c r="AV978">
        <v>1</v>
      </c>
      <c r="AW978">
        <v>6</v>
      </c>
      <c r="AX978">
        <v>6</v>
      </c>
      <c r="AY978">
        <v>6</v>
      </c>
      <c r="AZ978">
        <v>5</v>
      </c>
      <c r="BA978">
        <v>6</v>
      </c>
      <c r="BB978">
        <v>6</v>
      </c>
      <c r="BC978">
        <v>6</v>
      </c>
      <c r="BD978">
        <v>6</v>
      </c>
      <c r="BE978">
        <v>4</v>
      </c>
      <c r="BF978">
        <v>4</v>
      </c>
      <c r="BG978">
        <v>12</v>
      </c>
      <c r="BH978">
        <v>12</v>
      </c>
      <c r="BI978">
        <v>12</v>
      </c>
      <c r="BJ978">
        <v>12</v>
      </c>
      <c r="BK978">
        <v>1</v>
      </c>
      <c r="BL978">
        <v>4</v>
      </c>
      <c r="BM978">
        <v>3</v>
      </c>
      <c r="BN978">
        <v>3</v>
      </c>
      <c r="BO978">
        <v>10</v>
      </c>
      <c r="BX978">
        <v>1</v>
      </c>
      <c r="BY978">
        <v>1</v>
      </c>
      <c r="BZ978">
        <v>3</v>
      </c>
      <c r="CF978">
        <v>17</v>
      </c>
      <c r="CH978">
        <f t="shared" si="105"/>
        <v>1</v>
      </c>
      <c r="CI978" s="1">
        <f t="shared" si="106"/>
        <v>2.8333333333333335</v>
      </c>
      <c r="CJ978">
        <f t="shared" si="107"/>
        <v>4</v>
      </c>
      <c r="CK978">
        <f t="shared" si="108"/>
        <v>2</v>
      </c>
      <c r="CL978" s="1">
        <f t="shared" si="109"/>
        <v>4.8333333333333339</v>
      </c>
      <c r="CM978" s="1">
        <f t="shared" si="110"/>
        <v>4.8333333333333339</v>
      </c>
      <c r="CO978" t="str">
        <f>IF(H978&gt;Tolerances!$C$15, "High Sat", "Low Sat")</f>
        <v>High Sat</v>
      </c>
      <c r="CP978" t="str">
        <f>IF(CM978&lt;Tolerances!$D$15, "High EL", "Low EL")</f>
        <v>High EL</v>
      </c>
      <c r="CQ978" t="str">
        <f t="shared" si="111"/>
        <v>Loyalist</v>
      </c>
      <c r="CR978" t="str">
        <f>IF(AND(CM978&lt;Tolerances!$D$19,'Respondent data Original'!H870&gt;Tolerances!$C$19),"Enthusiast",IF(AND(CM978&gt;Tolerances!$D$20,'Respondent data Original'!H870&lt;Tolerances!$C$20),"Agitator"))</f>
        <v>Enthusiast</v>
      </c>
    </row>
    <row r="979" spans="1:96">
      <c r="A979">
        <v>1080</v>
      </c>
      <c r="B979" t="s">
        <v>70</v>
      </c>
      <c r="C979">
        <v>4</v>
      </c>
      <c r="D979">
        <v>1</v>
      </c>
      <c r="E979">
        <v>10</v>
      </c>
      <c r="F979">
        <v>2</v>
      </c>
      <c r="G979">
        <v>3</v>
      </c>
      <c r="H979">
        <v>11</v>
      </c>
      <c r="J979">
        <v>10</v>
      </c>
      <c r="L979">
        <v>10</v>
      </c>
      <c r="N979">
        <v>1</v>
      </c>
      <c r="P979">
        <v>6</v>
      </c>
      <c r="Q979">
        <v>1</v>
      </c>
      <c r="R979">
        <v>1</v>
      </c>
      <c r="S979">
        <v>1</v>
      </c>
      <c r="T979">
        <v>5</v>
      </c>
      <c r="U979">
        <v>1</v>
      </c>
      <c r="V979">
        <v>1</v>
      </c>
      <c r="W979">
        <v>5</v>
      </c>
      <c r="X979">
        <v>1</v>
      </c>
      <c r="Y979">
        <v>1</v>
      </c>
      <c r="Z979">
        <v>3</v>
      </c>
      <c r="AA979">
        <v>1</v>
      </c>
      <c r="AB979">
        <v>5</v>
      </c>
      <c r="AC979">
        <v>5</v>
      </c>
      <c r="AD979">
        <v>5</v>
      </c>
      <c r="AE979">
        <v>5</v>
      </c>
      <c r="AF979">
        <v>1</v>
      </c>
      <c r="AG979">
        <v>1</v>
      </c>
      <c r="AH979">
        <v>3</v>
      </c>
      <c r="AI979">
        <v>2</v>
      </c>
      <c r="AJ979">
        <v>1</v>
      </c>
      <c r="AK979">
        <v>3</v>
      </c>
      <c r="AL979">
        <v>1</v>
      </c>
      <c r="AN979">
        <v>2</v>
      </c>
      <c r="AO979">
        <v>3</v>
      </c>
      <c r="AP979">
        <v>2</v>
      </c>
      <c r="AQ979">
        <v>1</v>
      </c>
      <c r="AR979">
        <v>2</v>
      </c>
      <c r="AS979">
        <v>1</v>
      </c>
      <c r="AT979">
        <v>5</v>
      </c>
      <c r="AU979">
        <v>1</v>
      </c>
      <c r="AV979">
        <v>1</v>
      </c>
      <c r="AW979">
        <v>6</v>
      </c>
      <c r="AX979">
        <v>11</v>
      </c>
      <c r="AY979">
        <v>10</v>
      </c>
      <c r="AZ979">
        <v>6</v>
      </c>
      <c r="BA979">
        <v>9</v>
      </c>
      <c r="BB979">
        <v>6</v>
      </c>
      <c r="BC979">
        <v>1</v>
      </c>
      <c r="BD979">
        <v>11</v>
      </c>
      <c r="BE979">
        <v>1</v>
      </c>
      <c r="BF979">
        <v>12</v>
      </c>
      <c r="BG979">
        <v>12</v>
      </c>
      <c r="BH979">
        <v>12</v>
      </c>
      <c r="BI979">
        <v>12</v>
      </c>
      <c r="BJ979">
        <v>12</v>
      </c>
      <c r="BK979">
        <v>1</v>
      </c>
      <c r="BL979">
        <v>2</v>
      </c>
      <c r="BM979">
        <v>1</v>
      </c>
      <c r="BO979">
        <v>10</v>
      </c>
      <c r="BX979">
        <v>1</v>
      </c>
      <c r="BY979">
        <v>7</v>
      </c>
      <c r="CF979">
        <v>14</v>
      </c>
      <c r="CH979">
        <f t="shared" si="105"/>
        <v>1</v>
      </c>
      <c r="CI979" s="1">
        <f t="shared" si="106"/>
        <v>3.3888888888888888</v>
      </c>
      <c r="CJ979">
        <f t="shared" si="107"/>
        <v>2</v>
      </c>
      <c r="CK979">
        <f t="shared" si="108"/>
        <v>4</v>
      </c>
      <c r="CL979" s="1">
        <f t="shared" si="109"/>
        <v>7.3888888888888893</v>
      </c>
      <c r="CM979" s="1">
        <f t="shared" si="110"/>
        <v>7.3888888888888893</v>
      </c>
      <c r="CO979" t="str">
        <f>IF(H979&gt;Tolerances!$C$5, "High Sat", "Low Sat")</f>
        <v>High Sat</v>
      </c>
      <c r="CP979" t="str">
        <f>IF(CM979&lt;Tolerances!$D$5, "High EL", "Low EL")</f>
        <v>High EL</v>
      </c>
      <c r="CQ979" t="str">
        <f t="shared" si="111"/>
        <v>Loyalist</v>
      </c>
      <c r="CR979" t="b">
        <f>IF(AND(CM979&lt;Tolerances!$D$9,'Respondent data Original'!H875&gt;Tolerances!$C$9),"Enthusiast",IF(AND(CM979&gt;Tolerances!$D$10,'Respondent data Original'!H875&lt;Tolerances!$C$10),"Agitator"))</f>
        <v>0</v>
      </c>
    </row>
    <row r="980" spans="1:96">
      <c r="A980">
        <v>1081</v>
      </c>
      <c r="B980" t="s">
        <v>70</v>
      </c>
      <c r="C980">
        <v>3</v>
      </c>
      <c r="D980">
        <v>2</v>
      </c>
      <c r="E980">
        <v>10</v>
      </c>
      <c r="F980">
        <v>2</v>
      </c>
      <c r="G980">
        <v>4</v>
      </c>
      <c r="H980">
        <v>7</v>
      </c>
      <c r="J980">
        <v>7</v>
      </c>
      <c r="L980">
        <v>6</v>
      </c>
      <c r="N980">
        <v>6</v>
      </c>
      <c r="P980">
        <v>3</v>
      </c>
      <c r="Q980">
        <v>2</v>
      </c>
      <c r="R980">
        <v>5</v>
      </c>
      <c r="S980">
        <v>1</v>
      </c>
      <c r="U980">
        <v>3</v>
      </c>
      <c r="V980">
        <v>3</v>
      </c>
      <c r="W980">
        <v>4</v>
      </c>
      <c r="X980">
        <v>1</v>
      </c>
      <c r="Y980">
        <v>3</v>
      </c>
      <c r="Z980">
        <v>4</v>
      </c>
      <c r="AA980">
        <v>3</v>
      </c>
      <c r="AB980">
        <v>3</v>
      </c>
      <c r="AC980">
        <v>5</v>
      </c>
      <c r="AD980">
        <v>4</v>
      </c>
      <c r="AE980">
        <v>4</v>
      </c>
      <c r="AF980">
        <v>4</v>
      </c>
      <c r="AG980">
        <v>3</v>
      </c>
      <c r="AI980">
        <v>2</v>
      </c>
      <c r="AK980">
        <v>4</v>
      </c>
      <c r="AL980">
        <v>4</v>
      </c>
      <c r="AM980">
        <v>4</v>
      </c>
      <c r="AN980">
        <v>3</v>
      </c>
      <c r="AO980">
        <v>3</v>
      </c>
      <c r="AQ980">
        <v>4</v>
      </c>
      <c r="AR980">
        <v>4</v>
      </c>
      <c r="AS980">
        <v>4</v>
      </c>
      <c r="AT980">
        <v>4</v>
      </c>
      <c r="AU980">
        <v>4</v>
      </c>
      <c r="AV980">
        <v>2</v>
      </c>
      <c r="AW980">
        <v>7</v>
      </c>
      <c r="AX980">
        <v>6</v>
      </c>
      <c r="AY980">
        <v>6</v>
      </c>
      <c r="AZ980">
        <v>6</v>
      </c>
      <c r="BA980">
        <v>7</v>
      </c>
      <c r="BB980">
        <v>3</v>
      </c>
      <c r="BC980">
        <v>3</v>
      </c>
      <c r="BD980">
        <v>9</v>
      </c>
      <c r="BE980">
        <v>5</v>
      </c>
      <c r="BF980">
        <v>8</v>
      </c>
      <c r="BG980">
        <v>12</v>
      </c>
      <c r="BH980">
        <v>12</v>
      </c>
      <c r="BI980">
        <v>12</v>
      </c>
      <c r="BJ980">
        <v>12</v>
      </c>
      <c r="BK980">
        <v>2</v>
      </c>
      <c r="BL980">
        <v>4</v>
      </c>
      <c r="BM980">
        <v>4</v>
      </c>
      <c r="BN980">
        <v>4</v>
      </c>
      <c r="BO980">
        <v>4</v>
      </c>
      <c r="BX980">
        <v>1</v>
      </c>
      <c r="BY980">
        <v>5</v>
      </c>
      <c r="CF980">
        <v>20</v>
      </c>
      <c r="CH980">
        <f t="shared" si="105"/>
        <v>1</v>
      </c>
      <c r="CI980" s="1">
        <f t="shared" si="106"/>
        <v>2.8888888888888888</v>
      </c>
      <c r="CJ980">
        <f t="shared" si="107"/>
        <v>4</v>
      </c>
      <c r="CK980">
        <f t="shared" si="108"/>
        <v>2</v>
      </c>
      <c r="CL980" s="1">
        <f t="shared" si="109"/>
        <v>4.8888888888888893</v>
      </c>
      <c r="CM980" s="1">
        <f t="shared" si="110"/>
        <v>4.8888888888888893</v>
      </c>
      <c r="CO980" t="str">
        <f>IF(H980&gt;Tolerances!$C$5, "High Sat", "Low Sat")</f>
        <v>Low Sat</v>
      </c>
      <c r="CP980" t="str">
        <f>IF(CM980&lt;Tolerances!$D$5, "High EL", "Low EL")</f>
        <v>High EL</v>
      </c>
      <c r="CQ980" t="str">
        <f t="shared" si="111"/>
        <v>Hostage</v>
      </c>
      <c r="CR980" t="b">
        <f>IF(AND(CM980&lt;Tolerances!$D$9,'Respondent data Original'!H876&gt;Tolerances!$C$9),"Enthusiast",IF(AND(CM980&gt;Tolerances!$D$10,'Respondent data Original'!H876&lt;Tolerances!$C$10),"Agitator"))</f>
        <v>0</v>
      </c>
    </row>
    <row r="981" spans="1:96">
      <c r="A981">
        <v>1083</v>
      </c>
      <c r="B981" t="s">
        <v>70</v>
      </c>
      <c r="C981">
        <v>4</v>
      </c>
      <c r="D981">
        <v>2</v>
      </c>
      <c r="E981">
        <v>10</v>
      </c>
      <c r="F981">
        <v>2</v>
      </c>
      <c r="G981">
        <v>1</v>
      </c>
      <c r="H981">
        <v>7</v>
      </c>
      <c r="J981">
        <v>8</v>
      </c>
      <c r="L981">
        <v>8</v>
      </c>
      <c r="O981">
        <v>1</v>
      </c>
      <c r="P981">
        <v>6</v>
      </c>
      <c r="Q981">
        <v>1</v>
      </c>
      <c r="R981">
        <v>3</v>
      </c>
      <c r="S981">
        <v>1</v>
      </c>
      <c r="T981">
        <v>2</v>
      </c>
      <c r="U981">
        <v>4</v>
      </c>
      <c r="V981">
        <v>1</v>
      </c>
      <c r="W981">
        <v>3</v>
      </c>
      <c r="X981">
        <v>1</v>
      </c>
      <c r="Y981">
        <v>1</v>
      </c>
      <c r="Z981">
        <v>2</v>
      </c>
      <c r="AA981">
        <v>1</v>
      </c>
      <c r="AB981">
        <v>3</v>
      </c>
      <c r="AC981">
        <v>4</v>
      </c>
      <c r="AD981">
        <v>3</v>
      </c>
      <c r="AE981">
        <v>4</v>
      </c>
      <c r="AF981">
        <v>5</v>
      </c>
      <c r="AG981">
        <v>1</v>
      </c>
      <c r="AI981">
        <v>5</v>
      </c>
      <c r="AJ981">
        <v>2</v>
      </c>
      <c r="AL981">
        <v>4</v>
      </c>
      <c r="AM981">
        <v>3</v>
      </c>
      <c r="AN981">
        <v>4</v>
      </c>
      <c r="AO981">
        <v>2</v>
      </c>
      <c r="AP981">
        <v>3</v>
      </c>
      <c r="AQ981">
        <v>2</v>
      </c>
      <c r="AR981">
        <v>4</v>
      </c>
      <c r="AS981">
        <v>2</v>
      </c>
      <c r="AT981">
        <v>3</v>
      </c>
      <c r="AU981">
        <v>3</v>
      </c>
      <c r="AV981">
        <v>3</v>
      </c>
      <c r="AW981">
        <v>6</v>
      </c>
      <c r="AX981">
        <v>8</v>
      </c>
      <c r="AY981">
        <v>7</v>
      </c>
      <c r="AZ981">
        <v>6</v>
      </c>
      <c r="BA981">
        <v>6</v>
      </c>
      <c r="BB981">
        <v>6</v>
      </c>
      <c r="BC981">
        <v>1</v>
      </c>
      <c r="BD981">
        <v>9</v>
      </c>
      <c r="BE981">
        <v>1</v>
      </c>
      <c r="BF981">
        <v>12</v>
      </c>
      <c r="BG981">
        <v>12</v>
      </c>
      <c r="BH981">
        <v>12</v>
      </c>
      <c r="BI981">
        <v>12</v>
      </c>
      <c r="BJ981">
        <v>12</v>
      </c>
      <c r="BK981">
        <v>1</v>
      </c>
      <c r="BL981">
        <v>4</v>
      </c>
      <c r="BM981">
        <v>2</v>
      </c>
      <c r="BN981">
        <v>2</v>
      </c>
      <c r="BO981">
        <v>10</v>
      </c>
      <c r="BX981">
        <v>2</v>
      </c>
      <c r="CF981">
        <v>21</v>
      </c>
      <c r="CH981">
        <f t="shared" si="105"/>
        <v>2</v>
      </c>
      <c r="CI981" s="1">
        <f t="shared" si="106"/>
        <v>2.7777777777777777</v>
      </c>
      <c r="CJ981">
        <f t="shared" si="107"/>
        <v>4</v>
      </c>
      <c r="CK981">
        <f t="shared" si="108"/>
        <v>2</v>
      </c>
      <c r="CL981" s="1">
        <f t="shared" si="109"/>
        <v>4.7777777777777777</v>
      </c>
      <c r="CM981" s="1">
        <f t="shared" si="110"/>
        <v>9.5555555555555554</v>
      </c>
      <c r="CO981" t="str">
        <f>IF(H981&gt;Tolerances!$C$5, "High Sat", "Low Sat")</f>
        <v>Low Sat</v>
      </c>
      <c r="CP981" t="str">
        <f>IF(CM981&lt;Tolerances!$D$5, "High EL", "Low EL")</f>
        <v>High EL</v>
      </c>
      <c r="CQ981" t="str">
        <f t="shared" si="111"/>
        <v>Hostage</v>
      </c>
      <c r="CR981" t="b">
        <f>IF(AND(CM981&lt;Tolerances!$D$9,'Respondent data Original'!H878&gt;Tolerances!$C$9),"Enthusiast",IF(AND(CM981&gt;Tolerances!$D$10,'Respondent data Original'!H878&lt;Tolerances!$C$10),"Agitator"))</f>
        <v>0</v>
      </c>
    </row>
    <row r="982" spans="1:96">
      <c r="A982">
        <v>1143</v>
      </c>
      <c r="B982" t="s">
        <v>70</v>
      </c>
      <c r="C982">
        <v>1</v>
      </c>
      <c r="D982">
        <v>2</v>
      </c>
      <c r="E982">
        <v>10</v>
      </c>
      <c r="F982">
        <v>1</v>
      </c>
      <c r="G982">
        <v>4</v>
      </c>
      <c r="H982">
        <v>8</v>
      </c>
      <c r="J982">
        <v>7</v>
      </c>
      <c r="L982">
        <v>6</v>
      </c>
      <c r="N982">
        <v>7</v>
      </c>
      <c r="P982">
        <v>2</v>
      </c>
      <c r="Q982">
        <v>1</v>
      </c>
      <c r="R982">
        <v>4</v>
      </c>
      <c r="S982">
        <v>2</v>
      </c>
      <c r="T982">
        <v>3</v>
      </c>
      <c r="U982">
        <v>3</v>
      </c>
      <c r="V982">
        <v>1</v>
      </c>
      <c r="W982">
        <v>1</v>
      </c>
      <c r="X982">
        <v>1</v>
      </c>
      <c r="Y982">
        <v>4</v>
      </c>
      <c r="Z982">
        <v>2</v>
      </c>
      <c r="AA982">
        <v>1</v>
      </c>
      <c r="AB982">
        <v>2</v>
      </c>
      <c r="AC982">
        <v>3</v>
      </c>
      <c r="AD982">
        <v>3</v>
      </c>
      <c r="AE982">
        <v>2</v>
      </c>
      <c r="AF982">
        <v>7</v>
      </c>
      <c r="AG982">
        <v>3</v>
      </c>
      <c r="AH982">
        <v>3</v>
      </c>
      <c r="AI982">
        <v>3</v>
      </c>
      <c r="AJ982">
        <v>1</v>
      </c>
      <c r="AK982">
        <v>2</v>
      </c>
      <c r="AL982">
        <v>3</v>
      </c>
      <c r="AM982">
        <v>3</v>
      </c>
      <c r="AN982">
        <v>3</v>
      </c>
      <c r="AO982">
        <v>2</v>
      </c>
      <c r="AP982">
        <v>4</v>
      </c>
      <c r="AQ982">
        <v>3</v>
      </c>
      <c r="AR982">
        <v>3</v>
      </c>
      <c r="AS982">
        <v>4</v>
      </c>
      <c r="AT982">
        <v>3</v>
      </c>
      <c r="AU982">
        <v>4</v>
      </c>
      <c r="AV982">
        <v>1</v>
      </c>
      <c r="AW982">
        <v>4</v>
      </c>
      <c r="AX982">
        <v>10</v>
      </c>
      <c r="AY982">
        <v>9</v>
      </c>
      <c r="AZ982">
        <v>9</v>
      </c>
      <c r="BA982">
        <v>8</v>
      </c>
      <c r="BB982">
        <v>7</v>
      </c>
      <c r="BC982">
        <v>9</v>
      </c>
      <c r="BD982">
        <v>11</v>
      </c>
      <c r="BE982">
        <v>8</v>
      </c>
      <c r="BF982">
        <v>6</v>
      </c>
      <c r="BG982">
        <v>7</v>
      </c>
      <c r="BH982">
        <v>3</v>
      </c>
      <c r="BI982">
        <v>12</v>
      </c>
      <c r="BJ982">
        <v>12</v>
      </c>
      <c r="BK982">
        <v>4</v>
      </c>
      <c r="BN982">
        <v>5</v>
      </c>
      <c r="BO982">
        <v>7</v>
      </c>
      <c r="BP982">
        <v>2</v>
      </c>
      <c r="BX982">
        <v>2</v>
      </c>
      <c r="CF982">
        <v>13</v>
      </c>
      <c r="CH982">
        <f t="shared" si="105"/>
        <v>2</v>
      </c>
      <c r="CI982" s="1">
        <f t="shared" si="106"/>
        <v>4.166666666666667</v>
      </c>
      <c r="CJ982">
        <f t="shared" si="107"/>
        <v>0</v>
      </c>
      <c r="CK982">
        <f t="shared" si="108"/>
        <v>5</v>
      </c>
      <c r="CL982" s="1">
        <f t="shared" si="109"/>
        <v>9.1666666666666679</v>
      </c>
      <c r="CM982" s="1">
        <f t="shared" si="110"/>
        <v>18.333333333333336</v>
      </c>
      <c r="CO982" t="str">
        <f>IF(H982&gt;Tolerances!$C$5, "High Sat", "Low Sat")</f>
        <v>High Sat</v>
      </c>
      <c r="CP982" t="str">
        <f>IF(CM982&lt;Tolerances!$D$5, "High EL", "Low EL")</f>
        <v>Low EL</v>
      </c>
      <c r="CQ982" t="str">
        <f t="shared" si="111"/>
        <v>Mercenary</v>
      </c>
      <c r="CR982" t="b">
        <f>IF(AND(CM982&lt;Tolerances!$D$9,'Respondent data Original'!H884&gt;Tolerances!$C$9),"Enthusiast",IF(AND(CM982&gt;Tolerances!$D$10,'Respondent data Original'!H884&lt;Tolerances!$C$10),"Agitator"))</f>
        <v>0</v>
      </c>
    </row>
    <row r="983" spans="1:96">
      <c r="A983">
        <v>1093</v>
      </c>
      <c r="B983" t="s">
        <v>70</v>
      </c>
      <c r="C983">
        <v>1</v>
      </c>
      <c r="D983">
        <v>2</v>
      </c>
      <c r="E983">
        <v>10</v>
      </c>
      <c r="F983">
        <v>2</v>
      </c>
      <c r="G983">
        <v>1</v>
      </c>
      <c r="H983">
        <v>4</v>
      </c>
      <c r="J983">
        <v>5</v>
      </c>
      <c r="L983">
        <v>3</v>
      </c>
      <c r="N983">
        <v>4</v>
      </c>
      <c r="P983">
        <v>1</v>
      </c>
      <c r="Q983">
        <v>1</v>
      </c>
      <c r="R983">
        <v>2</v>
      </c>
      <c r="S983">
        <v>2</v>
      </c>
      <c r="T983">
        <v>2</v>
      </c>
      <c r="U983">
        <v>4</v>
      </c>
      <c r="V983">
        <v>3</v>
      </c>
      <c r="W983">
        <v>3</v>
      </c>
      <c r="X983">
        <v>3</v>
      </c>
      <c r="Y983">
        <v>4</v>
      </c>
      <c r="Z983">
        <v>4</v>
      </c>
      <c r="AA983">
        <v>3</v>
      </c>
      <c r="AB983">
        <v>3</v>
      </c>
      <c r="AC983">
        <v>4</v>
      </c>
      <c r="AD983">
        <v>4</v>
      </c>
      <c r="AE983">
        <v>3</v>
      </c>
      <c r="AF983">
        <v>3</v>
      </c>
      <c r="AG983">
        <v>2</v>
      </c>
      <c r="AH983">
        <v>2</v>
      </c>
      <c r="AJ983">
        <v>4</v>
      </c>
      <c r="AL983">
        <v>4</v>
      </c>
      <c r="AM983">
        <v>5</v>
      </c>
      <c r="AN983">
        <v>5</v>
      </c>
      <c r="AQ983">
        <v>5</v>
      </c>
      <c r="AR983">
        <v>4</v>
      </c>
      <c r="AS983">
        <v>4</v>
      </c>
      <c r="AV983">
        <v>2</v>
      </c>
      <c r="AW983">
        <v>7</v>
      </c>
      <c r="AX983">
        <v>8</v>
      </c>
      <c r="AY983">
        <v>8</v>
      </c>
      <c r="AZ983">
        <v>6</v>
      </c>
      <c r="BA983">
        <v>7</v>
      </c>
      <c r="BB983">
        <v>6</v>
      </c>
      <c r="BC983">
        <v>4</v>
      </c>
      <c r="BD983">
        <v>9</v>
      </c>
      <c r="BE983">
        <v>1</v>
      </c>
      <c r="BF983">
        <v>7</v>
      </c>
      <c r="BG983">
        <v>12</v>
      </c>
      <c r="BH983">
        <v>12</v>
      </c>
      <c r="BI983">
        <v>12</v>
      </c>
      <c r="BJ983">
        <v>12</v>
      </c>
      <c r="BK983">
        <v>1</v>
      </c>
      <c r="BL983">
        <v>2</v>
      </c>
      <c r="BM983">
        <v>2</v>
      </c>
      <c r="BN983">
        <v>2</v>
      </c>
      <c r="BO983">
        <v>5</v>
      </c>
      <c r="BP983">
        <v>7</v>
      </c>
      <c r="BX983">
        <v>1</v>
      </c>
      <c r="BY983">
        <v>2</v>
      </c>
      <c r="CF983">
        <v>21</v>
      </c>
      <c r="CH983">
        <f t="shared" si="105"/>
        <v>1</v>
      </c>
      <c r="CI983" s="1">
        <f t="shared" si="106"/>
        <v>3.1111111111111112</v>
      </c>
      <c r="CJ983">
        <f t="shared" si="107"/>
        <v>2</v>
      </c>
      <c r="CK983">
        <f t="shared" si="108"/>
        <v>4</v>
      </c>
      <c r="CL983" s="1">
        <f t="shared" si="109"/>
        <v>7.1111111111111107</v>
      </c>
      <c r="CM983" s="1">
        <f t="shared" si="110"/>
        <v>7.1111111111111107</v>
      </c>
      <c r="CO983" t="str">
        <f>IF(H983&gt;Tolerances!$C$5, "High Sat", "Low Sat")</f>
        <v>Low Sat</v>
      </c>
      <c r="CP983" t="str">
        <f>IF(CM983&lt;Tolerances!$D$5, "High EL", "Low EL")</f>
        <v>High EL</v>
      </c>
      <c r="CQ983" t="str">
        <f t="shared" si="111"/>
        <v>Hostage</v>
      </c>
      <c r="CR983" t="b">
        <f>IF(AND(CM983&lt;Tolerances!$D$9,'Respondent data Original'!H886&gt;Tolerances!$C$9),"Enthusiast",IF(AND(CM983&gt;Tolerances!$D$10,'Respondent data Original'!H886&lt;Tolerances!$C$10),"Agitator"))</f>
        <v>0</v>
      </c>
    </row>
    <row r="984" spans="1:96">
      <c r="A984">
        <v>1103</v>
      </c>
      <c r="B984" t="s">
        <v>70</v>
      </c>
      <c r="C984">
        <v>1</v>
      </c>
      <c r="D984">
        <v>2</v>
      </c>
      <c r="E984">
        <v>10</v>
      </c>
      <c r="F984">
        <v>2</v>
      </c>
      <c r="G984">
        <v>4</v>
      </c>
      <c r="H984">
        <v>7</v>
      </c>
      <c r="J984">
        <v>9</v>
      </c>
      <c r="L984">
        <v>8</v>
      </c>
      <c r="N984">
        <v>9</v>
      </c>
      <c r="P984">
        <v>2</v>
      </c>
      <c r="Q984">
        <v>2</v>
      </c>
      <c r="R984">
        <v>2</v>
      </c>
      <c r="S984">
        <v>1</v>
      </c>
      <c r="T984">
        <v>3</v>
      </c>
      <c r="U984">
        <v>3</v>
      </c>
      <c r="V984">
        <v>2</v>
      </c>
      <c r="W984">
        <v>2</v>
      </c>
      <c r="X984">
        <v>1</v>
      </c>
      <c r="Y984">
        <v>2</v>
      </c>
      <c r="Z984">
        <v>2</v>
      </c>
      <c r="AA984">
        <v>2</v>
      </c>
      <c r="AB984">
        <v>3</v>
      </c>
      <c r="AC984">
        <v>3</v>
      </c>
      <c r="AD984">
        <v>2</v>
      </c>
      <c r="AE984">
        <v>3</v>
      </c>
      <c r="AF984">
        <v>9</v>
      </c>
      <c r="AG984">
        <v>3</v>
      </c>
      <c r="AH984">
        <v>1</v>
      </c>
      <c r="AI984">
        <v>1</v>
      </c>
      <c r="AJ984">
        <v>2</v>
      </c>
      <c r="AK984">
        <v>3</v>
      </c>
      <c r="AL984">
        <v>2</v>
      </c>
      <c r="AM984">
        <v>3</v>
      </c>
      <c r="AN984">
        <v>2</v>
      </c>
      <c r="AO984">
        <v>2</v>
      </c>
      <c r="AP984">
        <v>2</v>
      </c>
      <c r="AQ984">
        <v>2</v>
      </c>
      <c r="AR984">
        <v>2</v>
      </c>
      <c r="AS984">
        <v>4</v>
      </c>
      <c r="AT984">
        <v>2</v>
      </c>
      <c r="AU984">
        <v>3</v>
      </c>
      <c r="AV984">
        <v>1</v>
      </c>
      <c r="AW984">
        <v>9</v>
      </c>
      <c r="AX984">
        <v>8</v>
      </c>
      <c r="AY984">
        <v>8</v>
      </c>
      <c r="AZ984">
        <v>8</v>
      </c>
      <c r="BA984">
        <v>8</v>
      </c>
      <c r="BB984">
        <v>8</v>
      </c>
      <c r="BC984">
        <v>8</v>
      </c>
      <c r="BD984">
        <v>9</v>
      </c>
      <c r="BE984">
        <v>8</v>
      </c>
      <c r="BF984">
        <v>12</v>
      </c>
      <c r="BG984">
        <v>12</v>
      </c>
      <c r="BH984">
        <v>12</v>
      </c>
      <c r="BI984">
        <v>12</v>
      </c>
      <c r="BJ984">
        <v>12</v>
      </c>
      <c r="BK984">
        <v>1</v>
      </c>
      <c r="BL984">
        <v>2</v>
      </c>
      <c r="BM984">
        <v>1</v>
      </c>
      <c r="BO984">
        <v>5</v>
      </c>
      <c r="BP984">
        <v>3</v>
      </c>
      <c r="BQ984">
        <v>2</v>
      </c>
      <c r="BR984">
        <v>4</v>
      </c>
      <c r="BX984">
        <v>2</v>
      </c>
      <c r="CF984">
        <v>16</v>
      </c>
      <c r="CH984">
        <f t="shared" si="105"/>
        <v>2</v>
      </c>
      <c r="CI984" s="1">
        <f t="shared" si="106"/>
        <v>4.1111111111111107</v>
      </c>
      <c r="CJ984">
        <f t="shared" si="107"/>
        <v>2</v>
      </c>
      <c r="CK984">
        <f t="shared" si="108"/>
        <v>4</v>
      </c>
      <c r="CL984" s="1">
        <f t="shared" si="109"/>
        <v>8.1111111111111107</v>
      </c>
      <c r="CM984" s="1">
        <f t="shared" si="110"/>
        <v>16.222222222222221</v>
      </c>
      <c r="CO984" t="str">
        <f>IF(H984&gt;Tolerances!$C$15, "High Sat", "Low Sat")</f>
        <v>Low Sat</v>
      </c>
      <c r="CP984" t="str">
        <f>IF(CM984&lt;Tolerances!$D$15, "High EL", "Low EL")</f>
        <v>Low EL</v>
      </c>
      <c r="CQ984" t="str">
        <f t="shared" si="111"/>
        <v>Defector</v>
      </c>
      <c r="CR984" t="b">
        <f>IF(AND(CM984&lt;Tolerances!$D$19,'Respondent data Original'!H893&gt;Tolerances!$C$19),"Enthusiast",IF(AND(CM984&gt;Tolerances!$D$20,'Respondent data Original'!H893&lt;Tolerances!$C$20),"Agitator"))</f>
        <v>0</v>
      </c>
    </row>
    <row r="985" spans="1:96">
      <c r="A985">
        <v>1113</v>
      </c>
      <c r="B985" t="s">
        <v>70</v>
      </c>
      <c r="C985">
        <v>5</v>
      </c>
      <c r="D985">
        <v>1</v>
      </c>
      <c r="E985">
        <v>10</v>
      </c>
      <c r="F985">
        <v>2</v>
      </c>
      <c r="G985">
        <v>4</v>
      </c>
      <c r="H985">
        <v>7</v>
      </c>
      <c r="J985">
        <v>6</v>
      </c>
      <c r="L985">
        <v>6</v>
      </c>
      <c r="N985">
        <v>4</v>
      </c>
      <c r="P985">
        <v>6</v>
      </c>
      <c r="Q985">
        <v>1</v>
      </c>
      <c r="R985">
        <v>5</v>
      </c>
      <c r="S985">
        <v>1</v>
      </c>
      <c r="T985">
        <v>3</v>
      </c>
      <c r="U985">
        <v>3</v>
      </c>
      <c r="V985">
        <v>1</v>
      </c>
      <c r="W985">
        <v>5</v>
      </c>
      <c r="X985">
        <v>1</v>
      </c>
      <c r="Y985">
        <v>1</v>
      </c>
      <c r="Z985">
        <v>3</v>
      </c>
      <c r="AA985">
        <v>1</v>
      </c>
      <c r="AB985">
        <v>3</v>
      </c>
      <c r="AC985">
        <v>4</v>
      </c>
      <c r="AD985">
        <v>4</v>
      </c>
      <c r="AE985">
        <v>3</v>
      </c>
      <c r="AF985">
        <v>1</v>
      </c>
      <c r="AG985">
        <v>4</v>
      </c>
      <c r="AH985">
        <v>1</v>
      </c>
      <c r="AI985">
        <v>1</v>
      </c>
      <c r="AJ985">
        <v>5</v>
      </c>
      <c r="AK985">
        <v>4</v>
      </c>
      <c r="AL985">
        <v>5</v>
      </c>
      <c r="AM985">
        <v>4</v>
      </c>
      <c r="AN985">
        <v>2</v>
      </c>
      <c r="AO985">
        <v>2</v>
      </c>
      <c r="AP985">
        <v>3</v>
      </c>
      <c r="AQ985">
        <v>3</v>
      </c>
      <c r="AR985">
        <v>5</v>
      </c>
      <c r="AS985">
        <v>4</v>
      </c>
      <c r="AT985">
        <v>4</v>
      </c>
      <c r="AU985">
        <v>3</v>
      </c>
      <c r="AV985">
        <v>1</v>
      </c>
      <c r="AW985">
        <v>3</v>
      </c>
      <c r="AX985">
        <v>11</v>
      </c>
      <c r="AY985">
        <v>10</v>
      </c>
      <c r="AZ985">
        <v>10</v>
      </c>
      <c r="BA985">
        <v>11</v>
      </c>
      <c r="BB985">
        <v>2</v>
      </c>
      <c r="BC985">
        <v>1</v>
      </c>
      <c r="BD985">
        <v>11</v>
      </c>
      <c r="BE985">
        <v>1</v>
      </c>
      <c r="BF985">
        <v>8</v>
      </c>
      <c r="BG985">
        <v>12</v>
      </c>
      <c r="BH985">
        <v>12</v>
      </c>
      <c r="BI985">
        <v>12</v>
      </c>
      <c r="BJ985">
        <v>12</v>
      </c>
      <c r="BK985">
        <v>4</v>
      </c>
      <c r="BL985">
        <v>4</v>
      </c>
      <c r="BM985">
        <v>3</v>
      </c>
      <c r="BN985">
        <v>3</v>
      </c>
      <c r="BO985">
        <v>6</v>
      </c>
      <c r="BP985">
        <v>4</v>
      </c>
      <c r="BX985">
        <v>2</v>
      </c>
      <c r="CF985">
        <v>21</v>
      </c>
      <c r="CH985">
        <f t="shared" si="105"/>
        <v>2</v>
      </c>
      <c r="CI985" s="1">
        <f t="shared" si="106"/>
        <v>3.3333333333333335</v>
      </c>
      <c r="CJ985">
        <f t="shared" si="107"/>
        <v>4</v>
      </c>
      <c r="CK985">
        <f t="shared" si="108"/>
        <v>2</v>
      </c>
      <c r="CL985" s="1">
        <f t="shared" si="109"/>
        <v>5.3333333333333339</v>
      </c>
      <c r="CM985" s="1">
        <f t="shared" si="110"/>
        <v>10.666666666666668</v>
      </c>
      <c r="CO985" t="str">
        <f>IF(H985&gt;Tolerances!$C$5, "High Sat", "Low Sat")</f>
        <v>Low Sat</v>
      </c>
      <c r="CP985" t="str">
        <f>IF(CM985&lt;Tolerances!$D$5, "High EL", "Low EL")</f>
        <v>High EL</v>
      </c>
      <c r="CQ985" t="str">
        <f t="shared" si="111"/>
        <v>Hostage</v>
      </c>
      <c r="CR985" t="b">
        <f>IF(AND(CM985&lt;Tolerances!$D$9,'Respondent data Original'!H900&gt;Tolerances!$C$9),"Enthusiast",IF(AND(CM985&gt;Tolerances!$D$10,'Respondent data Original'!H900&lt;Tolerances!$C$10),"Agitator"))</f>
        <v>0</v>
      </c>
    </row>
    <row r="986" spans="1:96">
      <c r="A986">
        <v>1167</v>
      </c>
      <c r="B986" t="s">
        <v>70</v>
      </c>
      <c r="C986">
        <v>4</v>
      </c>
      <c r="D986">
        <v>1</v>
      </c>
      <c r="E986">
        <v>10</v>
      </c>
      <c r="F986">
        <v>1</v>
      </c>
      <c r="G986">
        <v>6</v>
      </c>
      <c r="H986">
        <v>9</v>
      </c>
      <c r="J986">
        <v>9</v>
      </c>
      <c r="L986">
        <v>9</v>
      </c>
      <c r="N986">
        <v>9</v>
      </c>
      <c r="P986">
        <v>6</v>
      </c>
      <c r="Q986">
        <v>2</v>
      </c>
      <c r="R986">
        <v>4</v>
      </c>
      <c r="S986">
        <v>1</v>
      </c>
      <c r="T986">
        <v>3</v>
      </c>
      <c r="U986">
        <v>4</v>
      </c>
      <c r="V986">
        <v>2</v>
      </c>
      <c r="W986">
        <v>2</v>
      </c>
      <c r="X986">
        <v>2</v>
      </c>
      <c r="Y986">
        <v>1</v>
      </c>
      <c r="Z986">
        <v>2</v>
      </c>
      <c r="AA986">
        <v>2</v>
      </c>
      <c r="AB986">
        <v>2</v>
      </c>
      <c r="AC986">
        <v>4</v>
      </c>
      <c r="AD986">
        <v>4</v>
      </c>
      <c r="AE986">
        <v>2</v>
      </c>
      <c r="AF986">
        <v>1</v>
      </c>
      <c r="AG986">
        <v>2</v>
      </c>
      <c r="AH986">
        <v>5</v>
      </c>
      <c r="AI986">
        <v>2</v>
      </c>
      <c r="AJ986">
        <v>2</v>
      </c>
      <c r="AK986">
        <v>3</v>
      </c>
      <c r="AL986">
        <v>2</v>
      </c>
      <c r="AM986">
        <v>2</v>
      </c>
      <c r="AN986">
        <v>2</v>
      </c>
      <c r="AO986">
        <v>2</v>
      </c>
      <c r="AP986">
        <v>2</v>
      </c>
      <c r="AQ986">
        <v>2</v>
      </c>
      <c r="AR986">
        <v>2</v>
      </c>
      <c r="AS986">
        <v>2</v>
      </c>
      <c r="AT986">
        <v>2</v>
      </c>
      <c r="AU986">
        <v>2</v>
      </c>
      <c r="AV986">
        <v>1</v>
      </c>
      <c r="AW986">
        <v>6</v>
      </c>
      <c r="AX986">
        <v>6</v>
      </c>
      <c r="AY986">
        <v>6</v>
      </c>
      <c r="AZ986">
        <v>6</v>
      </c>
      <c r="BA986">
        <v>6</v>
      </c>
      <c r="BB986">
        <v>6</v>
      </c>
      <c r="BC986">
        <v>6</v>
      </c>
      <c r="BD986">
        <v>3</v>
      </c>
      <c r="BE986">
        <v>10</v>
      </c>
      <c r="BF986">
        <v>1</v>
      </c>
      <c r="BG986">
        <v>12</v>
      </c>
      <c r="BH986">
        <v>12</v>
      </c>
      <c r="BI986">
        <v>12</v>
      </c>
      <c r="BJ986">
        <v>12</v>
      </c>
      <c r="BK986">
        <v>1</v>
      </c>
      <c r="BL986">
        <v>5</v>
      </c>
      <c r="BM986">
        <v>1</v>
      </c>
      <c r="BO986">
        <v>10</v>
      </c>
      <c r="BX986">
        <v>1</v>
      </c>
      <c r="BY986">
        <v>1</v>
      </c>
      <c r="CF986">
        <v>17</v>
      </c>
      <c r="CH986">
        <f t="shared" si="105"/>
        <v>1</v>
      </c>
      <c r="CI986" s="1">
        <f t="shared" si="106"/>
        <v>3.0555555555555554</v>
      </c>
      <c r="CJ986">
        <f t="shared" si="107"/>
        <v>5</v>
      </c>
      <c r="CK986">
        <f t="shared" si="108"/>
        <v>1</v>
      </c>
      <c r="CL986" s="1">
        <f t="shared" si="109"/>
        <v>4.0555555555555554</v>
      </c>
      <c r="CM986" s="1">
        <f t="shared" si="110"/>
        <v>4.0555555555555554</v>
      </c>
      <c r="CO986" t="str">
        <f>IF(H986&gt;Tolerances!$C$15, "High Sat", "Low Sat")</f>
        <v>High Sat</v>
      </c>
      <c r="CP986" t="str">
        <f>IF(CM986&lt;Tolerances!$D$15, "High EL", "Low EL")</f>
        <v>High EL</v>
      </c>
      <c r="CQ986" t="str">
        <f t="shared" si="111"/>
        <v>Loyalist</v>
      </c>
      <c r="CR986" t="str">
        <f>IF(AND(CM986&lt;Tolerances!$D$19,'Respondent data Original'!H902&gt;Tolerances!$C$19),"Enthusiast",IF(AND(CM986&gt;Tolerances!$D$20,'Respondent data Original'!H902&lt;Tolerances!$C$20),"Agitator"))</f>
        <v>Enthusiast</v>
      </c>
    </row>
    <row r="987" spans="1:96">
      <c r="A987">
        <v>1169</v>
      </c>
      <c r="B987" t="s">
        <v>70</v>
      </c>
      <c r="C987">
        <v>4</v>
      </c>
      <c r="D987">
        <v>1</v>
      </c>
      <c r="E987">
        <v>10</v>
      </c>
      <c r="F987">
        <v>1</v>
      </c>
      <c r="G987">
        <v>4</v>
      </c>
      <c r="H987">
        <v>11</v>
      </c>
      <c r="J987">
        <v>11</v>
      </c>
      <c r="L987">
        <v>11</v>
      </c>
      <c r="N987">
        <v>9</v>
      </c>
      <c r="P987">
        <v>4</v>
      </c>
      <c r="Q987">
        <v>1</v>
      </c>
      <c r="R987">
        <v>5</v>
      </c>
      <c r="S987">
        <v>1</v>
      </c>
      <c r="V987">
        <v>1</v>
      </c>
      <c r="W987">
        <v>3</v>
      </c>
      <c r="X987">
        <v>1</v>
      </c>
      <c r="Y987">
        <v>1</v>
      </c>
      <c r="Z987">
        <v>2</v>
      </c>
      <c r="AA987">
        <v>1</v>
      </c>
      <c r="AB987">
        <v>1</v>
      </c>
      <c r="AC987">
        <v>5</v>
      </c>
      <c r="AD987">
        <v>1</v>
      </c>
      <c r="AE987">
        <v>3</v>
      </c>
      <c r="AF987">
        <v>8</v>
      </c>
      <c r="AG987">
        <v>1</v>
      </c>
      <c r="AI987">
        <v>1</v>
      </c>
      <c r="AL987">
        <v>1</v>
      </c>
      <c r="AM987">
        <v>1</v>
      </c>
      <c r="AN987">
        <v>1</v>
      </c>
      <c r="AO987">
        <v>1</v>
      </c>
      <c r="AP987">
        <v>2</v>
      </c>
      <c r="AQ987">
        <v>1</v>
      </c>
      <c r="AR987">
        <v>1</v>
      </c>
      <c r="AS987">
        <v>3</v>
      </c>
      <c r="AT987">
        <v>2</v>
      </c>
      <c r="AU987">
        <v>1</v>
      </c>
      <c r="AV987">
        <v>1</v>
      </c>
      <c r="AW987">
        <v>3</v>
      </c>
      <c r="AX987">
        <v>6</v>
      </c>
      <c r="AY987">
        <v>7</v>
      </c>
      <c r="AZ987">
        <v>6</v>
      </c>
      <c r="BA987">
        <v>7</v>
      </c>
      <c r="BB987">
        <v>1</v>
      </c>
      <c r="BC987">
        <v>1</v>
      </c>
      <c r="BD987">
        <v>11</v>
      </c>
      <c r="BE987">
        <v>1</v>
      </c>
      <c r="BF987">
        <v>1</v>
      </c>
      <c r="BG987">
        <v>12</v>
      </c>
      <c r="BH987">
        <v>1</v>
      </c>
      <c r="BI987">
        <v>12</v>
      </c>
      <c r="BJ987">
        <v>1</v>
      </c>
      <c r="BK987">
        <v>3</v>
      </c>
      <c r="BL987">
        <v>4</v>
      </c>
      <c r="BM987">
        <v>4</v>
      </c>
      <c r="BN987">
        <v>3</v>
      </c>
      <c r="BO987">
        <v>4</v>
      </c>
      <c r="BP987">
        <v>6</v>
      </c>
      <c r="BQ987">
        <v>5</v>
      </c>
      <c r="BX987">
        <v>1</v>
      </c>
      <c r="BY987">
        <v>6</v>
      </c>
      <c r="BZ987">
        <v>5</v>
      </c>
      <c r="CA987">
        <v>3</v>
      </c>
      <c r="CB987">
        <v>4</v>
      </c>
      <c r="CC987">
        <v>1</v>
      </c>
      <c r="CF987">
        <v>15</v>
      </c>
      <c r="CH987">
        <f t="shared" si="105"/>
        <v>1</v>
      </c>
      <c r="CI987" s="1">
        <f t="shared" si="106"/>
        <v>2.3888888888888888</v>
      </c>
      <c r="CJ987">
        <f t="shared" si="107"/>
        <v>4</v>
      </c>
      <c r="CK987">
        <f t="shared" si="108"/>
        <v>2</v>
      </c>
      <c r="CL987" s="1">
        <f t="shared" si="109"/>
        <v>4.3888888888888893</v>
      </c>
      <c r="CM987" s="1">
        <f t="shared" si="110"/>
        <v>4.3888888888888893</v>
      </c>
      <c r="CO987" t="str">
        <f>IF(H987&gt;Tolerances!$C$5, "High Sat", "Low Sat")</f>
        <v>High Sat</v>
      </c>
      <c r="CP987" t="str">
        <f>IF(CM987&lt;Tolerances!$D$5, "High EL", "Low EL")</f>
        <v>High EL</v>
      </c>
      <c r="CQ987" t="str">
        <f t="shared" si="111"/>
        <v>Loyalist</v>
      </c>
      <c r="CR987" t="b">
        <f>IF(AND(CM987&lt;Tolerances!$D$9,'Respondent data Original'!H905&gt;Tolerances!$C$9),"Enthusiast",IF(AND(CM987&gt;Tolerances!$D$10,'Respondent data Original'!H905&lt;Tolerances!$C$10),"Agitator"))</f>
        <v>0</v>
      </c>
    </row>
    <row r="988" spans="1:96">
      <c r="A988">
        <v>1185</v>
      </c>
      <c r="B988" t="s">
        <v>70</v>
      </c>
      <c r="C988">
        <v>4</v>
      </c>
      <c r="D988">
        <v>1</v>
      </c>
      <c r="E988">
        <v>10</v>
      </c>
      <c r="F988">
        <v>1</v>
      </c>
      <c r="G988">
        <v>1</v>
      </c>
      <c r="H988">
        <v>10</v>
      </c>
      <c r="J988">
        <v>10</v>
      </c>
      <c r="L988">
        <v>9</v>
      </c>
      <c r="N988">
        <v>9</v>
      </c>
      <c r="P988">
        <v>5</v>
      </c>
      <c r="Q988">
        <v>2</v>
      </c>
      <c r="S988">
        <v>1</v>
      </c>
      <c r="T988">
        <v>4</v>
      </c>
      <c r="V988">
        <v>2</v>
      </c>
      <c r="W988">
        <v>3</v>
      </c>
      <c r="X988">
        <v>1</v>
      </c>
      <c r="Y988">
        <v>2</v>
      </c>
      <c r="Z988">
        <v>4</v>
      </c>
      <c r="AA988">
        <v>1</v>
      </c>
      <c r="AB988">
        <v>3</v>
      </c>
      <c r="AC988">
        <v>3</v>
      </c>
      <c r="AE988">
        <v>3</v>
      </c>
      <c r="AF988">
        <v>1</v>
      </c>
      <c r="AG988">
        <v>2</v>
      </c>
      <c r="AI988">
        <v>1</v>
      </c>
      <c r="AJ988">
        <v>3</v>
      </c>
      <c r="AL988">
        <v>2</v>
      </c>
      <c r="AM988">
        <v>3</v>
      </c>
      <c r="AN988">
        <v>1</v>
      </c>
      <c r="AO988">
        <v>1</v>
      </c>
      <c r="AP988">
        <v>3</v>
      </c>
      <c r="AQ988">
        <v>1</v>
      </c>
      <c r="AR988">
        <v>2</v>
      </c>
      <c r="AS988">
        <v>4</v>
      </c>
      <c r="AU988">
        <v>2</v>
      </c>
      <c r="AV988">
        <v>1</v>
      </c>
      <c r="AW988">
        <v>7</v>
      </c>
      <c r="AX988">
        <v>8</v>
      </c>
      <c r="AY988">
        <v>6</v>
      </c>
      <c r="AZ988">
        <v>7</v>
      </c>
      <c r="BA988">
        <v>6</v>
      </c>
      <c r="BB988">
        <v>7</v>
      </c>
      <c r="BC988">
        <v>1</v>
      </c>
      <c r="BD988">
        <v>8</v>
      </c>
      <c r="BE988">
        <v>1</v>
      </c>
      <c r="BF988">
        <v>12</v>
      </c>
      <c r="BG988">
        <v>12</v>
      </c>
      <c r="BH988">
        <v>12</v>
      </c>
      <c r="BI988">
        <v>12</v>
      </c>
      <c r="BJ988">
        <v>12</v>
      </c>
      <c r="BK988">
        <v>1</v>
      </c>
      <c r="BL988">
        <v>4</v>
      </c>
      <c r="BM988">
        <v>3</v>
      </c>
      <c r="BN988">
        <v>2</v>
      </c>
      <c r="BO988">
        <v>5</v>
      </c>
      <c r="BX988">
        <v>1</v>
      </c>
      <c r="BY988">
        <v>6</v>
      </c>
      <c r="CF988">
        <v>20</v>
      </c>
      <c r="CH988">
        <f t="shared" si="105"/>
        <v>1</v>
      </c>
      <c r="CI988" s="1">
        <f t="shared" si="106"/>
        <v>2.8333333333333335</v>
      </c>
      <c r="CJ988">
        <f t="shared" si="107"/>
        <v>4</v>
      </c>
      <c r="CK988">
        <f t="shared" si="108"/>
        <v>2</v>
      </c>
      <c r="CL988" s="1">
        <f t="shared" si="109"/>
        <v>4.8333333333333339</v>
      </c>
      <c r="CM988" s="1">
        <f t="shared" si="110"/>
        <v>4.8333333333333339</v>
      </c>
      <c r="CO988" t="str">
        <f>IF(H988&gt;Tolerances!$C$5, "High Sat", "Low Sat")</f>
        <v>High Sat</v>
      </c>
      <c r="CP988" t="str">
        <f>IF(CM988&lt;Tolerances!$D$5, "High EL", "Low EL")</f>
        <v>High EL</v>
      </c>
      <c r="CQ988" t="str">
        <f t="shared" si="111"/>
        <v>Loyalist</v>
      </c>
      <c r="CR988" t="str">
        <f>IF(AND(CM988&lt;Tolerances!$D$9,'Respondent data Original'!H916&gt;Tolerances!$C$9),"Enthusiast",IF(AND(CM988&gt;Tolerances!$D$10,'Respondent data Original'!H916&lt;Tolerances!$C$10),"Agitator"))</f>
        <v>Enthusiast</v>
      </c>
    </row>
    <row r="989" spans="1:96">
      <c r="A989">
        <v>1192</v>
      </c>
      <c r="B989" t="s">
        <v>70</v>
      </c>
      <c r="C989">
        <v>5</v>
      </c>
      <c r="D989">
        <v>1</v>
      </c>
      <c r="E989">
        <v>10</v>
      </c>
      <c r="F989">
        <v>1</v>
      </c>
      <c r="G989">
        <v>1</v>
      </c>
      <c r="H989">
        <v>9</v>
      </c>
      <c r="J989">
        <v>4</v>
      </c>
      <c r="L989">
        <v>6</v>
      </c>
      <c r="O989">
        <v>1</v>
      </c>
      <c r="P989">
        <v>4</v>
      </c>
      <c r="Q989">
        <v>3</v>
      </c>
      <c r="S989">
        <v>3</v>
      </c>
      <c r="T989">
        <v>3</v>
      </c>
      <c r="V989">
        <v>4</v>
      </c>
      <c r="X989">
        <v>3</v>
      </c>
      <c r="Y989">
        <v>3</v>
      </c>
      <c r="Z989">
        <v>4</v>
      </c>
      <c r="AA989">
        <v>4</v>
      </c>
      <c r="AB989">
        <v>4</v>
      </c>
      <c r="AC989">
        <v>5</v>
      </c>
      <c r="AD989">
        <v>4</v>
      </c>
      <c r="AF989">
        <v>1</v>
      </c>
      <c r="AG989">
        <v>3</v>
      </c>
      <c r="AI989">
        <v>3</v>
      </c>
      <c r="AJ989">
        <v>3</v>
      </c>
      <c r="AN989">
        <v>3</v>
      </c>
      <c r="AO989">
        <v>3</v>
      </c>
      <c r="AP989">
        <v>3</v>
      </c>
      <c r="AQ989">
        <v>3</v>
      </c>
      <c r="AU989">
        <v>3</v>
      </c>
      <c r="AV989">
        <v>2</v>
      </c>
      <c r="AW989">
        <v>1</v>
      </c>
      <c r="AX989">
        <v>10</v>
      </c>
      <c r="AY989">
        <v>9</v>
      </c>
      <c r="AZ989">
        <v>8</v>
      </c>
      <c r="BA989">
        <v>9</v>
      </c>
      <c r="BB989">
        <v>6</v>
      </c>
      <c r="BC989">
        <v>1</v>
      </c>
      <c r="BD989">
        <v>11</v>
      </c>
      <c r="BE989">
        <v>1</v>
      </c>
      <c r="BF989">
        <v>12</v>
      </c>
      <c r="BG989">
        <v>12</v>
      </c>
      <c r="BH989">
        <v>12</v>
      </c>
      <c r="BI989">
        <v>12</v>
      </c>
      <c r="BJ989">
        <v>12</v>
      </c>
      <c r="BK989">
        <v>1</v>
      </c>
      <c r="BM989">
        <v>5</v>
      </c>
      <c r="BN989">
        <v>3</v>
      </c>
      <c r="BO989">
        <v>9</v>
      </c>
      <c r="BX989">
        <v>2</v>
      </c>
      <c r="CF989">
        <v>15</v>
      </c>
      <c r="CH989">
        <f t="shared" si="105"/>
        <v>2</v>
      </c>
      <c r="CI989" s="1">
        <f t="shared" si="106"/>
        <v>3.1111111111111112</v>
      </c>
      <c r="CJ989">
        <f t="shared" si="107"/>
        <v>0</v>
      </c>
      <c r="CK989">
        <f t="shared" si="108"/>
        <v>5</v>
      </c>
      <c r="CL989" s="1">
        <f t="shared" si="109"/>
        <v>8.1111111111111107</v>
      </c>
      <c r="CM989" s="1">
        <f t="shared" si="110"/>
        <v>16.222222222222221</v>
      </c>
      <c r="CO989" t="str">
        <f>IF(H989&gt;Tolerances!$C$5, "High Sat", "Low Sat")</f>
        <v>High Sat</v>
      </c>
      <c r="CP989" t="str">
        <f>IF(CM989&lt;Tolerances!$D$5, "High EL", "Low EL")</f>
        <v>Low EL</v>
      </c>
      <c r="CQ989" t="str">
        <f t="shared" si="111"/>
        <v>Mercenary</v>
      </c>
      <c r="CR989" t="b">
        <f>IF(AND(CM989&lt;Tolerances!$D$9,'Respondent data Original'!H918&gt;Tolerances!$C$9),"Enthusiast",IF(AND(CM989&gt;Tolerances!$D$10,'Respondent data Original'!H918&lt;Tolerances!$C$10),"Agitator"))</f>
        <v>0</v>
      </c>
    </row>
    <row r="990" spans="1:96">
      <c r="A990">
        <v>1195</v>
      </c>
      <c r="B990" t="s">
        <v>70</v>
      </c>
      <c r="C990">
        <v>4</v>
      </c>
      <c r="D990">
        <v>2</v>
      </c>
      <c r="E990">
        <v>10</v>
      </c>
      <c r="F990">
        <v>1</v>
      </c>
      <c r="G990">
        <v>2</v>
      </c>
      <c r="H990">
        <v>9</v>
      </c>
      <c r="J990">
        <v>9</v>
      </c>
      <c r="L990">
        <v>9</v>
      </c>
      <c r="N990">
        <v>7</v>
      </c>
      <c r="P990">
        <v>6</v>
      </c>
      <c r="Q990">
        <v>2</v>
      </c>
      <c r="R990">
        <v>3</v>
      </c>
      <c r="S990">
        <v>2</v>
      </c>
      <c r="T990">
        <v>3</v>
      </c>
      <c r="U990">
        <v>4</v>
      </c>
      <c r="V990">
        <v>3</v>
      </c>
      <c r="W990">
        <v>3</v>
      </c>
      <c r="X990">
        <v>1</v>
      </c>
      <c r="Y990">
        <v>3</v>
      </c>
      <c r="Z990">
        <v>2</v>
      </c>
      <c r="AA990">
        <v>3</v>
      </c>
      <c r="AB990">
        <v>3</v>
      </c>
      <c r="AC990">
        <v>4</v>
      </c>
      <c r="AD990">
        <v>4</v>
      </c>
      <c r="AE990">
        <v>4</v>
      </c>
      <c r="AF990">
        <v>2</v>
      </c>
      <c r="AG990">
        <v>3</v>
      </c>
      <c r="AI990">
        <v>2</v>
      </c>
      <c r="AJ990">
        <v>3</v>
      </c>
      <c r="AK990">
        <v>3</v>
      </c>
      <c r="AL990">
        <v>3</v>
      </c>
      <c r="AM990">
        <v>4</v>
      </c>
      <c r="AN990">
        <v>3</v>
      </c>
      <c r="AO990">
        <v>3</v>
      </c>
      <c r="AP990">
        <v>2</v>
      </c>
      <c r="AQ990">
        <v>3</v>
      </c>
      <c r="AR990">
        <v>4</v>
      </c>
      <c r="AV990">
        <v>2</v>
      </c>
      <c r="AW990">
        <v>7</v>
      </c>
      <c r="AX990">
        <v>7</v>
      </c>
      <c r="AY990">
        <v>8</v>
      </c>
      <c r="AZ990">
        <v>6</v>
      </c>
      <c r="BA990">
        <v>8</v>
      </c>
      <c r="BB990">
        <v>6</v>
      </c>
      <c r="BC990">
        <v>6</v>
      </c>
      <c r="BD990">
        <v>11</v>
      </c>
      <c r="BE990">
        <v>1</v>
      </c>
      <c r="BF990">
        <v>12</v>
      </c>
      <c r="BG990">
        <v>12</v>
      </c>
      <c r="BH990">
        <v>12</v>
      </c>
      <c r="BI990">
        <v>12</v>
      </c>
      <c r="BJ990">
        <v>12</v>
      </c>
      <c r="BK990">
        <v>1</v>
      </c>
      <c r="BL990">
        <v>4</v>
      </c>
      <c r="BM990">
        <v>2</v>
      </c>
      <c r="BN990">
        <v>1</v>
      </c>
      <c r="BO990">
        <v>4</v>
      </c>
      <c r="BP990">
        <v>5</v>
      </c>
      <c r="BQ990">
        <v>2</v>
      </c>
      <c r="BX990">
        <v>1</v>
      </c>
      <c r="BY990">
        <v>2</v>
      </c>
      <c r="CF990">
        <v>21</v>
      </c>
      <c r="CH990">
        <f t="shared" si="105"/>
        <v>1</v>
      </c>
      <c r="CI990" s="1">
        <f t="shared" si="106"/>
        <v>3.3333333333333335</v>
      </c>
      <c r="CJ990">
        <f t="shared" si="107"/>
        <v>4</v>
      </c>
      <c r="CK990">
        <f t="shared" si="108"/>
        <v>2</v>
      </c>
      <c r="CL990" s="1">
        <f t="shared" si="109"/>
        <v>5.3333333333333339</v>
      </c>
      <c r="CM990" s="1">
        <f t="shared" si="110"/>
        <v>5.3333333333333339</v>
      </c>
      <c r="CO990" t="str">
        <f>IF(H990&gt;Tolerances!$C$5, "High Sat", "Low Sat")</f>
        <v>High Sat</v>
      </c>
      <c r="CP990" t="str">
        <f>IF(CM990&lt;Tolerances!$D$5, "High EL", "Low EL")</f>
        <v>High EL</v>
      </c>
      <c r="CQ990" t="str">
        <f t="shared" si="111"/>
        <v>Loyalist</v>
      </c>
      <c r="CR990" t="b">
        <f>IF(AND(CM990&lt;Tolerances!$D$9,'Respondent data Original'!H920&gt;Tolerances!$C$9),"Enthusiast",IF(AND(CM990&gt;Tolerances!$D$10,'Respondent data Original'!H920&lt;Tolerances!$C$10),"Agitator"))</f>
        <v>0</v>
      </c>
    </row>
    <row r="991" spans="1:96">
      <c r="A991">
        <v>1197</v>
      </c>
      <c r="B991" t="s">
        <v>70</v>
      </c>
      <c r="C991">
        <v>2</v>
      </c>
      <c r="D991">
        <v>2</v>
      </c>
      <c r="E991">
        <v>10</v>
      </c>
      <c r="F991">
        <v>1</v>
      </c>
      <c r="G991">
        <v>2</v>
      </c>
      <c r="H991">
        <v>9</v>
      </c>
      <c r="J991">
        <v>10</v>
      </c>
      <c r="L991">
        <v>8</v>
      </c>
      <c r="N991">
        <v>9</v>
      </c>
      <c r="P991">
        <v>3</v>
      </c>
      <c r="Q991">
        <v>2</v>
      </c>
      <c r="R991">
        <v>5</v>
      </c>
      <c r="S991">
        <v>1</v>
      </c>
      <c r="T991">
        <v>1</v>
      </c>
      <c r="U991">
        <v>4</v>
      </c>
      <c r="V991">
        <v>1</v>
      </c>
      <c r="W991">
        <v>3</v>
      </c>
      <c r="X991">
        <v>1</v>
      </c>
      <c r="Y991">
        <v>3</v>
      </c>
      <c r="Z991">
        <v>2</v>
      </c>
      <c r="AA991">
        <v>2</v>
      </c>
      <c r="AB991">
        <v>3</v>
      </c>
      <c r="AC991">
        <v>3</v>
      </c>
      <c r="AD991">
        <v>4</v>
      </c>
      <c r="AE991">
        <v>3</v>
      </c>
      <c r="AF991">
        <v>2</v>
      </c>
      <c r="AG991">
        <v>3</v>
      </c>
      <c r="AI991">
        <v>2</v>
      </c>
      <c r="AJ991">
        <v>3</v>
      </c>
      <c r="AK991">
        <v>3</v>
      </c>
      <c r="AM991">
        <v>3</v>
      </c>
      <c r="AN991">
        <v>2</v>
      </c>
      <c r="AO991">
        <v>3</v>
      </c>
      <c r="AP991">
        <v>3</v>
      </c>
      <c r="AQ991">
        <v>4</v>
      </c>
      <c r="AR991">
        <v>4</v>
      </c>
      <c r="AS991">
        <v>4</v>
      </c>
      <c r="AT991">
        <v>4</v>
      </c>
      <c r="AU991">
        <v>5</v>
      </c>
      <c r="AV991">
        <v>1</v>
      </c>
      <c r="AW991">
        <v>2</v>
      </c>
      <c r="AX991">
        <v>8</v>
      </c>
      <c r="AY991">
        <v>8</v>
      </c>
      <c r="AZ991">
        <v>11</v>
      </c>
      <c r="BA991">
        <v>10</v>
      </c>
      <c r="BB991">
        <v>2</v>
      </c>
      <c r="BC991">
        <v>2</v>
      </c>
      <c r="BD991">
        <v>11</v>
      </c>
      <c r="BE991">
        <v>1</v>
      </c>
      <c r="BF991">
        <v>12</v>
      </c>
      <c r="BG991">
        <v>12</v>
      </c>
      <c r="BH991">
        <v>6</v>
      </c>
      <c r="BI991">
        <v>12</v>
      </c>
      <c r="BJ991">
        <v>12</v>
      </c>
      <c r="BK991">
        <v>1</v>
      </c>
      <c r="BL991">
        <v>4</v>
      </c>
      <c r="BM991">
        <v>2</v>
      </c>
      <c r="BN991">
        <v>3</v>
      </c>
      <c r="BO991">
        <v>6</v>
      </c>
      <c r="BP991">
        <v>4</v>
      </c>
      <c r="BQ991">
        <v>2</v>
      </c>
      <c r="BX991">
        <v>1</v>
      </c>
      <c r="BY991">
        <v>6</v>
      </c>
      <c r="CF991">
        <v>12</v>
      </c>
      <c r="CH991">
        <f t="shared" si="105"/>
        <v>1</v>
      </c>
      <c r="CI991" s="1">
        <f t="shared" si="106"/>
        <v>3.0555555555555554</v>
      </c>
      <c r="CJ991">
        <f t="shared" si="107"/>
        <v>4</v>
      </c>
      <c r="CK991">
        <f t="shared" si="108"/>
        <v>2</v>
      </c>
      <c r="CL991" s="1">
        <f t="shared" si="109"/>
        <v>5.0555555555555554</v>
      </c>
      <c r="CM991" s="1">
        <f t="shared" si="110"/>
        <v>5.0555555555555554</v>
      </c>
      <c r="CO991" t="str">
        <f>IF(H991&gt;Tolerances!$C$5, "High Sat", "Low Sat")</f>
        <v>High Sat</v>
      </c>
      <c r="CP991" t="str">
        <f>IF(CM991&lt;Tolerances!$D$5, "High EL", "Low EL")</f>
        <v>High EL</v>
      </c>
      <c r="CQ991" t="str">
        <f t="shared" si="111"/>
        <v>Loyalist</v>
      </c>
      <c r="CR991" t="b">
        <f>IF(AND(CM991&lt;Tolerances!$D$9,'Respondent data Original'!H923&gt;Tolerances!$C$9),"Enthusiast",IF(AND(CM991&gt;Tolerances!$D$10,'Respondent data Original'!H923&lt;Tolerances!$C$10),"Agitator"))</f>
        <v>0</v>
      </c>
    </row>
    <row r="992" spans="1:96">
      <c r="A992">
        <v>1160</v>
      </c>
      <c r="B992" t="s">
        <v>70</v>
      </c>
      <c r="C992">
        <v>2</v>
      </c>
      <c r="D992">
        <v>2</v>
      </c>
      <c r="E992">
        <v>10</v>
      </c>
      <c r="F992">
        <v>2</v>
      </c>
      <c r="G992">
        <v>5</v>
      </c>
      <c r="H992">
        <v>10</v>
      </c>
      <c r="J992">
        <v>11</v>
      </c>
      <c r="L992">
        <v>10</v>
      </c>
      <c r="N992">
        <v>10</v>
      </c>
      <c r="P992">
        <v>6</v>
      </c>
      <c r="Q992">
        <v>2</v>
      </c>
      <c r="R992">
        <v>4</v>
      </c>
      <c r="S992">
        <v>1</v>
      </c>
      <c r="T992">
        <v>1</v>
      </c>
      <c r="U992">
        <v>2</v>
      </c>
      <c r="V992">
        <v>3</v>
      </c>
      <c r="W992">
        <v>4</v>
      </c>
      <c r="X992">
        <v>1</v>
      </c>
      <c r="Y992">
        <v>2</v>
      </c>
      <c r="Z992">
        <v>4</v>
      </c>
      <c r="AA992">
        <v>1</v>
      </c>
      <c r="AB992">
        <v>3</v>
      </c>
      <c r="AC992">
        <v>4</v>
      </c>
      <c r="AD992">
        <v>4</v>
      </c>
      <c r="AE992">
        <v>3</v>
      </c>
      <c r="AF992">
        <v>1</v>
      </c>
      <c r="AG992">
        <v>3</v>
      </c>
      <c r="AI992">
        <v>1</v>
      </c>
      <c r="AJ992">
        <v>1</v>
      </c>
      <c r="AK992">
        <v>2</v>
      </c>
      <c r="AL992">
        <v>2</v>
      </c>
      <c r="AM992">
        <v>5</v>
      </c>
      <c r="AN992">
        <v>1</v>
      </c>
      <c r="AO992">
        <v>1</v>
      </c>
      <c r="AQ992">
        <v>1</v>
      </c>
      <c r="AR992">
        <v>4</v>
      </c>
      <c r="AS992">
        <v>4</v>
      </c>
      <c r="AU992">
        <v>3</v>
      </c>
      <c r="AV992">
        <v>1</v>
      </c>
      <c r="AW992">
        <v>6</v>
      </c>
      <c r="AX992">
        <v>9</v>
      </c>
      <c r="AY992">
        <v>7</v>
      </c>
      <c r="AZ992">
        <v>6</v>
      </c>
      <c r="BA992">
        <v>6</v>
      </c>
      <c r="BB992">
        <v>2</v>
      </c>
      <c r="BC992">
        <v>11</v>
      </c>
      <c r="BD992">
        <v>10</v>
      </c>
      <c r="BE992">
        <v>3</v>
      </c>
      <c r="BF992">
        <v>12</v>
      </c>
      <c r="BG992">
        <v>12</v>
      </c>
      <c r="BH992">
        <v>1</v>
      </c>
      <c r="BI992">
        <v>12</v>
      </c>
      <c r="BJ992">
        <v>12</v>
      </c>
      <c r="BK992">
        <v>1</v>
      </c>
      <c r="BM992">
        <v>5</v>
      </c>
      <c r="BN992">
        <v>3</v>
      </c>
      <c r="BO992">
        <v>2</v>
      </c>
      <c r="BP992">
        <v>5</v>
      </c>
      <c r="BQ992">
        <v>7</v>
      </c>
      <c r="BR992">
        <v>1</v>
      </c>
      <c r="BX992">
        <v>1</v>
      </c>
      <c r="BY992">
        <v>5</v>
      </c>
      <c r="BZ992">
        <v>6</v>
      </c>
      <c r="CA992">
        <v>1</v>
      </c>
      <c r="CF992">
        <v>14</v>
      </c>
      <c r="CH992">
        <f t="shared" si="105"/>
        <v>1</v>
      </c>
      <c r="CI992" s="1">
        <f t="shared" si="106"/>
        <v>3.3333333333333335</v>
      </c>
      <c r="CJ992">
        <f t="shared" si="107"/>
        <v>0</v>
      </c>
      <c r="CK992">
        <f t="shared" si="108"/>
        <v>5</v>
      </c>
      <c r="CL992" s="1">
        <f t="shared" si="109"/>
        <v>8.3333333333333339</v>
      </c>
      <c r="CM992" s="1">
        <f t="shared" si="110"/>
        <v>8.3333333333333339</v>
      </c>
      <c r="CO992" t="str">
        <f>IF(H992&gt;Tolerances!$C$15, "High Sat", "Low Sat")</f>
        <v>High Sat</v>
      </c>
      <c r="CP992" t="str">
        <f>IF(CM992&lt;Tolerances!$D$15, "High EL", "Low EL")</f>
        <v>High EL</v>
      </c>
      <c r="CQ992" t="str">
        <f t="shared" si="111"/>
        <v>Loyalist</v>
      </c>
      <c r="CR992" t="b">
        <f>IF(AND(CM992&lt;Tolerances!$D$19,'Respondent data Original'!H935&gt;Tolerances!$C$19),"Enthusiast",IF(AND(CM992&gt;Tolerances!$D$20,'Respondent data Original'!H935&lt;Tolerances!$C$20),"Agitator"))</f>
        <v>0</v>
      </c>
    </row>
    <row r="993" spans="1:96">
      <c r="A993">
        <v>1161</v>
      </c>
      <c r="B993" t="s">
        <v>70</v>
      </c>
      <c r="C993">
        <v>4</v>
      </c>
      <c r="D993">
        <v>2</v>
      </c>
      <c r="E993">
        <v>10</v>
      </c>
      <c r="F993">
        <v>2</v>
      </c>
      <c r="G993">
        <v>6</v>
      </c>
      <c r="H993">
        <v>11</v>
      </c>
      <c r="J993">
        <v>11</v>
      </c>
      <c r="L993">
        <v>11</v>
      </c>
      <c r="N993">
        <v>11</v>
      </c>
      <c r="P993">
        <v>6</v>
      </c>
      <c r="Q993">
        <v>1</v>
      </c>
      <c r="R993">
        <v>1</v>
      </c>
      <c r="S993">
        <v>1</v>
      </c>
      <c r="T993">
        <v>2</v>
      </c>
      <c r="U993">
        <v>4</v>
      </c>
      <c r="V993">
        <v>1</v>
      </c>
      <c r="W993">
        <v>2</v>
      </c>
      <c r="X993">
        <v>1</v>
      </c>
      <c r="Y993">
        <v>2</v>
      </c>
      <c r="Z993">
        <v>4</v>
      </c>
      <c r="AA993">
        <v>1</v>
      </c>
      <c r="AB993">
        <v>2</v>
      </c>
      <c r="AC993">
        <v>2</v>
      </c>
      <c r="AD993">
        <v>3</v>
      </c>
      <c r="AE993">
        <v>3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3</v>
      </c>
      <c r="AL993">
        <v>2</v>
      </c>
      <c r="AM993">
        <v>2</v>
      </c>
      <c r="AN993">
        <v>1</v>
      </c>
      <c r="AO993">
        <v>2</v>
      </c>
      <c r="AP993">
        <v>3</v>
      </c>
      <c r="AQ993">
        <v>1</v>
      </c>
      <c r="AR993">
        <v>3</v>
      </c>
      <c r="AS993">
        <v>2</v>
      </c>
      <c r="AT993">
        <v>3</v>
      </c>
      <c r="AU993">
        <v>2</v>
      </c>
      <c r="AV993">
        <v>1</v>
      </c>
      <c r="AW993">
        <v>6</v>
      </c>
      <c r="AX993">
        <v>3</v>
      </c>
      <c r="AY993">
        <v>6</v>
      </c>
      <c r="AZ993">
        <v>1</v>
      </c>
      <c r="BA993">
        <v>6</v>
      </c>
      <c r="BB993">
        <v>6</v>
      </c>
      <c r="BC993">
        <v>6</v>
      </c>
      <c r="BD993">
        <v>10</v>
      </c>
      <c r="BE993">
        <v>1</v>
      </c>
      <c r="BF993">
        <v>3</v>
      </c>
      <c r="BG993">
        <v>12</v>
      </c>
      <c r="BH993">
        <v>12</v>
      </c>
      <c r="BI993">
        <v>12</v>
      </c>
      <c r="BJ993">
        <v>12</v>
      </c>
      <c r="BK993">
        <v>3</v>
      </c>
      <c r="BL993">
        <v>5</v>
      </c>
      <c r="BM993">
        <v>5</v>
      </c>
      <c r="BN993">
        <v>2</v>
      </c>
      <c r="BO993">
        <v>5</v>
      </c>
      <c r="BP993">
        <v>1</v>
      </c>
      <c r="BQ993">
        <v>4</v>
      </c>
      <c r="BX993">
        <v>1</v>
      </c>
      <c r="BY993">
        <v>6</v>
      </c>
      <c r="CF993">
        <v>21</v>
      </c>
      <c r="CH993">
        <f t="shared" si="105"/>
        <v>1</v>
      </c>
      <c r="CI993" s="1">
        <f t="shared" si="106"/>
        <v>2.5</v>
      </c>
      <c r="CJ993">
        <f t="shared" si="107"/>
        <v>5</v>
      </c>
      <c r="CK993">
        <f t="shared" si="108"/>
        <v>1</v>
      </c>
      <c r="CL993" s="1">
        <f t="shared" si="109"/>
        <v>3.5</v>
      </c>
      <c r="CM993" s="1">
        <f t="shared" si="110"/>
        <v>3.5</v>
      </c>
      <c r="CO993" t="str">
        <f>IF(H993&gt;Tolerances!$C$5, "High Sat", "Low Sat")</f>
        <v>High Sat</v>
      </c>
      <c r="CP993" t="str">
        <f>IF(CM993&lt;Tolerances!$D$5, "High EL", "Low EL")</f>
        <v>High EL</v>
      </c>
      <c r="CQ993" t="str">
        <f t="shared" si="111"/>
        <v>Loyalist</v>
      </c>
      <c r="CR993" t="b">
        <f>IF(AND(CM993&lt;Tolerances!$D$9,'Respondent data Original'!H936&gt;Tolerances!$C$9),"Enthusiast",IF(AND(CM993&gt;Tolerances!$D$10,'Respondent data Original'!H936&lt;Tolerances!$C$10),"Agitator"))</f>
        <v>0</v>
      </c>
    </row>
    <row r="994" spans="1:96">
      <c r="A994">
        <v>1216</v>
      </c>
      <c r="B994" t="s">
        <v>70</v>
      </c>
      <c r="C994">
        <v>4</v>
      </c>
      <c r="D994">
        <v>1</v>
      </c>
      <c r="E994">
        <v>10</v>
      </c>
      <c r="F994">
        <v>1</v>
      </c>
      <c r="G994">
        <v>2</v>
      </c>
      <c r="H994">
        <v>9</v>
      </c>
      <c r="J994">
        <v>8</v>
      </c>
      <c r="L994">
        <v>6</v>
      </c>
      <c r="N994">
        <v>6</v>
      </c>
      <c r="P994">
        <v>5</v>
      </c>
      <c r="Q994">
        <v>2</v>
      </c>
      <c r="R994">
        <v>3</v>
      </c>
      <c r="S994">
        <v>3</v>
      </c>
      <c r="T994">
        <v>3</v>
      </c>
      <c r="U994">
        <v>4</v>
      </c>
      <c r="V994">
        <v>4</v>
      </c>
      <c r="W994">
        <v>4</v>
      </c>
      <c r="X994">
        <v>2</v>
      </c>
      <c r="Y994">
        <v>3</v>
      </c>
      <c r="Z994">
        <v>3</v>
      </c>
      <c r="AA994">
        <v>4</v>
      </c>
      <c r="AB994">
        <v>4</v>
      </c>
      <c r="AC994">
        <v>2</v>
      </c>
      <c r="AD994">
        <v>4</v>
      </c>
      <c r="AE994">
        <v>3</v>
      </c>
      <c r="AF994">
        <v>5</v>
      </c>
      <c r="AG994">
        <v>3</v>
      </c>
      <c r="AH994">
        <v>3</v>
      </c>
      <c r="AI994">
        <v>2</v>
      </c>
      <c r="AJ994">
        <v>4</v>
      </c>
      <c r="AK994">
        <v>3</v>
      </c>
      <c r="AL994">
        <v>3</v>
      </c>
      <c r="AM994">
        <v>3</v>
      </c>
      <c r="AN994">
        <v>3</v>
      </c>
      <c r="AO994">
        <v>3</v>
      </c>
      <c r="AP994">
        <v>3</v>
      </c>
      <c r="AQ994">
        <v>3</v>
      </c>
      <c r="AR994">
        <v>3</v>
      </c>
      <c r="AS994">
        <v>4</v>
      </c>
      <c r="AT994">
        <v>4</v>
      </c>
      <c r="AU994">
        <v>3</v>
      </c>
      <c r="AV994">
        <v>1</v>
      </c>
      <c r="AW994">
        <v>8</v>
      </c>
      <c r="AX994">
        <v>8</v>
      </c>
      <c r="AY994">
        <v>3</v>
      </c>
      <c r="AZ994">
        <v>8</v>
      </c>
      <c r="BA994">
        <v>2</v>
      </c>
      <c r="BB994">
        <v>3</v>
      </c>
      <c r="BC994">
        <v>6</v>
      </c>
      <c r="BD994">
        <v>10</v>
      </c>
      <c r="BE994">
        <v>6</v>
      </c>
      <c r="BF994">
        <v>5</v>
      </c>
      <c r="BG994">
        <v>6</v>
      </c>
      <c r="BH994">
        <v>7</v>
      </c>
      <c r="BI994">
        <v>4</v>
      </c>
      <c r="BJ994">
        <v>6</v>
      </c>
      <c r="BK994">
        <v>1</v>
      </c>
      <c r="BL994">
        <v>3</v>
      </c>
      <c r="BM994">
        <v>2</v>
      </c>
      <c r="BN994">
        <v>2</v>
      </c>
      <c r="BO994">
        <v>5</v>
      </c>
      <c r="BX994">
        <v>1</v>
      </c>
      <c r="BY994">
        <v>2</v>
      </c>
      <c r="BZ994">
        <v>7</v>
      </c>
      <c r="CF994">
        <v>21</v>
      </c>
      <c r="CH994">
        <f t="shared" si="105"/>
        <v>1</v>
      </c>
      <c r="CI994" s="1">
        <f t="shared" si="106"/>
        <v>3</v>
      </c>
      <c r="CJ994">
        <f t="shared" si="107"/>
        <v>3</v>
      </c>
      <c r="CK994">
        <f t="shared" si="108"/>
        <v>3</v>
      </c>
      <c r="CL994" s="1">
        <f t="shared" si="109"/>
        <v>6</v>
      </c>
      <c r="CM994" s="1">
        <f t="shared" si="110"/>
        <v>6</v>
      </c>
      <c r="CO994" t="str">
        <f>IF(H994&gt;Tolerances!$C$5, "High Sat", "Low Sat")</f>
        <v>High Sat</v>
      </c>
      <c r="CP994" t="str">
        <f>IF(CM994&lt;Tolerances!$D$5, "High EL", "Low EL")</f>
        <v>High EL</v>
      </c>
      <c r="CQ994" t="str">
        <f t="shared" si="111"/>
        <v>Loyalist</v>
      </c>
      <c r="CR994" t="b">
        <f>IF(AND(CM994&lt;Tolerances!$D$9,'Respondent data Original'!H938&gt;Tolerances!$C$9),"Enthusiast",IF(AND(CM994&gt;Tolerances!$D$10,'Respondent data Original'!H938&lt;Tolerances!$C$10),"Agitator"))</f>
        <v>0</v>
      </c>
    </row>
    <row r="995" spans="1:96">
      <c r="A995">
        <v>1225</v>
      </c>
      <c r="B995" t="s">
        <v>70</v>
      </c>
      <c r="C995">
        <v>1</v>
      </c>
      <c r="D995">
        <v>2</v>
      </c>
      <c r="E995">
        <v>10</v>
      </c>
      <c r="F995">
        <v>1</v>
      </c>
      <c r="G995">
        <v>2</v>
      </c>
      <c r="H995">
        <v>11</v>
      </c>
      <c r="J995">
        <v>11</v>
      </c>
      <c r="L995">
        <v>11</v>
      </c>
      <c r="N995">
        <v>6</v>
      </c>
      <c r="P995">
        <v>6</v>
      </c>
      <c r="AF995">
        <v>11</v>
      </c>
      <c r="AG995">
        <v>1</v>
      </c>
      <c r="AI995">
        <v>1</v>
      </c>
      <c r="AJ995">
        <v>4</v>
      </c>
      <c r="AK995">
        <v>1</v>
      </c>
      <c r="AL995">
        <v>1</v>
      </c>
      <c r="AM995">
        <v>1</v>
      </c>
      <c r="AN995">
        <v>1</v>
      </c>
      <c r="AO995">
        <v>1</v>
      </c>
      <c r="AP995">
        <v>1</v>
      </c>
      <c r="AQ995">
        <v>1</v>
      </c>
      <c r="AR995">
        <v>1</v>
      </c>
      <c r="AS995">
        <v>1</v>
      </c>
      <c r="AT995">
        <v>3</v>
      </c>
      <c r="AU995">
        <v>1</v>
      </c>
      <c r="AV995">
        <v>1</v>
      </c>
      <c r="AW995">
        <v>8</v>
      </c>
      <c r="AX995">
        <v>9</v>
      </c>
      <c r="AY995">
        <v>9</v>
      </c>
      <c r="AZ995">
        <v>6</v>
      </c>
      <c r="BA995">
        <v>6</v>
      </c>
      <c r="BB995">
        <v>3</v>
      </c>
      <c r="BC995">
        <v>1</v>
      </c>
      <c r="BD995">
        <v>8</v>
      </c>
      <c r="BE995">
        <v>1</v>
      </c>
      <c r="BF995">
        <v>12</v>
      </c>
      <c r="BG995">
        <v>1</v>
      </c>
      <c r="BH995">
        <v>12</v>
      </c>
      <c r="BI995">
        <v>12</v>
      </c>
      <c r="BJ995">
        <v>12</v>
      </c>
      <c r="BK995">
        <v>2</v>
      </c>
      <c r="BL995">
        <v>4</v>
      </c>
      <c r="BM995">
        <v>3</v>
      </c>
      <c r="BN995">
        <v>2</v>
      </c>
      <c r="BO995">
        <v>10</v>
      </c>
      <c r="BX995">
        <v>1</v>
      </c>
      <c r="BY995">
        <v>1</v>
      </c>
      <c r="BZ995">
        <v>3</v>
      </c>
      <c r="CA995">
        <v>6</v>
      </c>
      <c r="CB995">
        <v>7</v>
      </c>
      <c r="CC995">
        <v>5</v>
      </c>
      <c r="CF995">
        <v>13</v>
      </c>
      <c r="CH995">
        <f t="shared" si="105"/>
        <v>1</v>
      </c>
      <c r="CI995" s="1">
        <f t="shared" si="106"/>
        <v>2.8333333333333335</v>
      </c>
      <c r="CJ995">
        <f t="shared" si="107"/>
        <v>4</v>
      </c>
      <c r="CK995">
        <f t="shared" si="108"/>
        <v>2</v>
      </c>
      <c r="CL995" s="1">
        <f t="shared" si="109"/>
        <v>4.8333333333333339</v>
      </c>
      <c r="CM995" s="1">
        <f t="shared" si="110"/>
        <v>4.8333333333333339</v>
      </c>
      <c r="CO995" t="str">
        <f>IF(H995&gt;Tolerances!$C$5, "High Sat", "Low Sat")</f>
        <v>High Sat</v>
      </c>
      <c r="CP995" t="str">
        <f>IF(CM995&lt;Tolerances!$D$5, "High EL", "Low EL")</f>
        <v>High EL</v>
      </c>
      <c r="CQ995" t="str">
        <f t="shared" si="111"/>
        <v>Loyalist</v>
      </c>
      <c r="CR995" t="b">
        <f>IF(AND(CM995&lt;Tolerances!$D$9,'Respondent data Original'!H943&gt;Tolerances!$C$9),"Enthusiast",IF(AND(CM995&gt;Tolerances!$D$10,'Respondent data Original'!H943&lt;Tolerances!$C$10),"Agitator"))</f>
        <v>0</v>
      </c>
    </row>
    <row r="996" spans="1:96">
      <c r="A996">
        <v>1170</v>
      </c>
      <c r="B996" t="s">
        <v>70</v>
      </c>
      <c r="C996">
        <v>4</v>
      </c>
      <c r="D996">
        <v>1</v>
      </c>
      <c r="E996">
        <v>10</v>
      </c>
      <c r="F996">
        <v>2</v>
      </c>
      <c r="G996">
        <v>4</v>
      </c>
      <c r="H996">
        <v>6</v>
      </c>
      <c r="J996">
        <v>3</v>
      </c>
      <c r="L996">
        <v>4</v>
      </c>
      <c r="N996">
        <v>4</v>
      </c>
      <c r="P996">
        <v>5</v>
      </c>
      <c r="Q996">
        <v>2</v>
      </c>
      <c r="R996">
        <v>2</v>
      </c>
      <c r="S996">
        <v>3</v>
      </c>
      <c r="T996">
        <v>2</v>
      </c>
      <c r="U996">
        <v>3</v>
      </c>
      <c r="V996">
        <v>3</v>
      </c>
      <c r="W996">
        <v>3</v>
      </c>
      <c r="X996">
        <v>3</v>
      </c>
      <c r="Y996">
        <v>2</v>
      </c>
      <c r="Z996">
        <v>3</v>
      </c>
      <c r="AA996">
        <v>3</v>
      </c>
      <c r="AB996">
        <v>3</v>
      </c>
      <c r="AC996">
        <v>4</v>
      </c>
      <c r="AD996">
        <v>4</v>
      </c>
      <c r="AE996">
        <v>3</v>
      </c>
      <c r="AF996">
        <v>1</v>
      </c>
      <c r="AG996">
        <v>4</v>
      </c>
      <c r="AH996">
        <v>4</v>
      </c>
      <c r="AI996">
        <v>4</v>
      </c>
      <c r="AJ996">
        <v>4</v>
      </c>
      <c r="AK996">
        <v>4</v>
      </c>
      <c r="AL996">
        <v>4</v>
      </c>
      <c r="AM996">
        <v>5</v>
      </c>
      <c r="AN996">
        <v>3</v>
      </c>
      <c r="AO996">
        <v>4</v>
      </c>
      <c r="AP996">
        <v>4</v>
      </c>
      <c r="AQ996">
        <v>4</v>
      </c>
      <c r="AR996">
        <v>4</v>
      </c>
      <c r="AS996">
        <v>3</v>
      </c>
      <c r="AT996">
        <v>4</v>
      </c>
      <c r="AU996">
        <v>4</v>
      </c>
      <c r="AV996">
        <v>1</v>
      </c>
      <c r="AW996">
        <v>1</v>
      </c>
      <c r="AX996">
        <v>11</v>
      </c>
      <c r="AY996">
        <v>11</v>
      </c>
      <c r="AZ996">
        <v>10</v>
      </c>
      <c r="BA996">
        <v>8</v>
      </c>
      <c r="BB996">
        <v>1</v>
      </c>
      <c r="BC996">
        <v>11</v>
      </c>
      <c r="BD996">
        <v>10</v>
      </c>
      <c r="BE996">
        <v>1</v>
      </c>
      <c r="BF996">
        <v>11</v>
      </c>
      <c r="BG996">
        <v>11</v>
      </c>
      <c r="BH996">
        <v>11</v>
      </c>
      <c r="BI996">
        <v>12</v>
      </c>
      <c r="BJ996">
        <v>11</v>
      </c>
      <c r="BK996">
        <v>4</v>
      </c>
      <c r="BL996">
        <v>2</v>
      </c>
      <c r="BM996">
        <v>2</v>
      </c>
      <c r="BN996">
        <v>2</v>
      </c>
      <c r="BO996">
        <v>5</v>
      </c>
      <c r="BP996">
        <v>7</v>
      </c>
      <c r="BQ996">
        <v>6</v>
      </c>
      <c r="BX996">
        <v>3</v>
      </c>
      <c r="CF996">
        <v>14</v>
      </c>
      <c r="CH996">
        <f t="shared" si="105"/>
        <v>3</v>
      </c>
      <c r="CI996" s="1">
        <f t="shared" si="106"/>
        <v>3.5555555555555554</v>
      </c>
      <c r="CJ996">
        <f t="shared" si="107"/>
        <v>2</v>
      </c>
      <c r="CK996">
        <f t="shared" si="108"/>
        <v>4</v>
      </c>
      <c r="CL996" s="1">
        <f t="shared" si="109"/>
        <v>7.5555555555555554</v>
      </c>
      <c r="CM996" s="1">
        <f t="shared" si="110"/>
        <v>22.666666666666664</v>
      </c>
      <c r="CO996" t="str">
        <f>IF(H996&gt;Tolerances!$C$15, "High Sat", "Low Sat")</f>
        <v>Low Sat</v>
      </c>
      <c r="CP996" t="str">
        <f>IF(CM996&lt;Tolerances!$D$15, "High EL", "Low EL")</f>
        <v>Low EL</v>
      </c>
      <c r="CQ996" t="str">
        <f t="shared" si="111"/>
        <v>Defector</v>
      </c>
      <c r="CR996" t="b">
        <f>IF(AND(CM996&lt;Tolerances!$D$19,'Respondent data Original'!H944&gt;Tolerances!$C$19),"Enthusiast",IF(AND(CM996&gt;Tolerances!$D$20,'Respondent data Original'!H944&lt;Tolerances!$C$20),"Agitator"))</f>
        <v>0</v>
      </c>
    </row>
    <row r="997" spans="1:96">
      <c r="A997">
        <v>1177</v>
      </c>
      <c r="B997" t="s">
        <v>70</v>
      </c>
      <c r="C997">
        <v>3</v>
      </c>
      <c r="D997">
        <v>1</v>
      </c>
      <c r="E997">
        <v>10</v>
      </c>
      <c r="F997">
        <v>2</v>
      </c>
      <c r="G997">
        <v>4</v>
      </c>
      <c r="H997">
        <v>10</v>
      </c>
      <c r="J997">
        <v>6</v>
      </c>
      <c r="L997">
        <v>6</v>
      </c>
      <c r="N997">
        <v>6</v>
      </c>
      <c r="P997">
        <v>5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2</v>
      </c>
      <c r="W997">
        <v>5</v>
      </c>
      <c r="X997">
        <v>1</v>
      </c>
      <c r="Y997">
        <v>2</v>
      </c>
      <c r="Z997">
        <v>3</v>
      </c>
      <c r="AA997">
        <v>2</v>
      </c>
      <c r="AB997">
        <v>3</v>
      </c>
      <c r="AC997">
        <v>3</v>
      </c>
      <c r="AD997">
        <v>4</v>
      </c>
      <c r="AE997">
        <v>2</v>
      </c>
      <c r="AF997">
        <v>1</v>
      </c>
      <c r="AG997">
        <v>5</v>
      </c>
      <c r="AH997">
        <v>3</v>
      </c>
      <c r="AI997">
        <v>1</v>
      </c>
      <c r="AJ997">
        <v>1</v>
      </c>
      <c r="AK997">
        <v>2</v>
      </c>
      <c r="AL997">
        <v>1</v>
      </c>
      <c r="AM997">
        <v>5</v>
      </c>
      <c r="AN997">
        <v>1</v>
      </c>
      <c r="AO997">
        <v>1</v>
      </c>
      <c r="AP997">
        <v>2</v>
      </c>
      <c r="AQ997">
        <v>1</v>
      </c>
      <c r="AR997">
        <v>5</v>
      </c>
      <c r="AS997">
        <v>3</v>
      </c>
      <c r="AU997">
        <v>3</v>
      </c>
      <c r="AV997">
        <v>3</v>
      </c>
      <c r="AW997">
        <v>6</v>
      </c>
      <c r="AX997">
        <v>9</v>
      </c>
      <c r="AY997">
        <v>6</v>
      </c>
      <c r="AZ997">
        <v>6</v>
      </c>
      <c r="BA997">
        <v>8</v>
      </c>
      <c r="BB997">
        <v>6</v>
      </c>
      <c r="BC997">
        <v>7</v>
      </c>
      <c r="BD997">
        <v>9</v>
      </c>
      <c r="BE997">
        <v>1</v>
      </c>
      <c r="BF997">
        <v>12</v>
      </c>
      <c r="BG997">
        <v>7</v>
      </c>
      <c r="BH997">
        <v>4</v>
      </c>
      <c r="BI997">
        <v>12</v>
      </c>
      <c r="BJ997">
        <v>12</v>
      </c>
      <c r="BK997">
        <v>1</v>
      </c>
      <c r="BL997">
        <v>2</v>
      </c>
      <c r="BM997">
        <v>1</v>
      </c>
      <c r="BO997">
        <v>5</v>
      </c>
      <c r="BP997">
        <v>3</v>
      </c>
      <c r="BQ997">
        <v>7</v>
      </c>
      <c r="BX997">
        <v>2</v>
      </c>
      <c r="CF997">
        <v>17</v>
      </c>
      <c r="CH997">
        <f t="shared" si="105"/>
        <v>2</v>
      </c>
      <c r="CI997" s="1">
        <f t="shared" si="106"/>
        <v>3.2222222222222223</v>
      </c>
      <c r="CJ997">
        <f t="shared" si="107"/>
        <v>2</v>
      </c>
      <c r="CK997">
        <f t="shared" si="108"/>
        <v>4</v>
      </c>
      <c r="CL997" s="1">
        <f t="shared" si="109"/>
        <v>7.2222222222222223</v>
      </c>
      <c r="CM997" s="1">
        <f t="shared" si="110"/>
        <v>14.444444444444445</v>
      </c>
      <c r="CO997" t="str">
        <f>IF(H997&gt;Tolerances!$C$5, "High Sat", "Low Sat")</f>
        <v>High Sat</v>
      </c>
      <c r="CP997" t="str">
        <f>IF(CM997&lt;Tolerances!$D$5, "High EL", "Low EL")</f>
        <v>Low EL</v>
      </c>
      <c r="CQ997" t="str">
        <f t="shared" si="111"/>
        <v>Mercenary</v>
      </c>
      <c r="CR997" t="b">
        <f>IF(AND(CM997&lt;Tolerances!$D$9,'Respondent data Original'!H948&gt;Tolerances!$C$9),"Enthusiast",IF(AND(CM997&gt;Tolerances!$D$10,'Respondent data Original'!H948&lt;Tolerances!$C$10),"Agitator"))</f>
        <v>0</v>
      </c>
    </row>
    <row r="998" spans="1:96">
      <c r="A998">
        <v>1180</v>
      </c>
      <c r="B998" t="s">
        <v>70</v>
      </c>
      <c r="C998">
        <v>3</v>
      </c>
      <c r="D998">
        <v>2</v>
      </c>
      <c r="E998">
        <v>10</v>
      </c>
      <c r="F998">
        <v>2</v>
      </c>
      <c r="G998">
        <v>2</v>
      </c>
      <c r="H998">
        <v>11</v>
      </c>
      <c r="J998">
        <v>11</v>
      </c>
      <c r="L998">
        <v>11</v>
      </c>
      <c r="N998">
        <v>11</v>
      </c>
      <c r="P998">
        <v>6</v>
      </c>
      <c r="Q998">
        <v>1</v>
      </c>
      <c r="R998">
        <v>1</v>
      </c>
      <c r="S998">
        <v>1</v>
      </c>
      <c r="T998">
        <v>2</v>
      </c>
      <c r="U998">
        <v>3</v>
      </c>
      <c r="V998">
        <v>1</v>
      </c>
      <c r="W998">
        <v>1</v>
      </c>
      <c r="X998">
        <v>1</v>
      </c>
      <c r="Y998">
        <v>1</v>
      </c>
      <c r="Z998">
        <v>2</v>
      </c>
      <c r="AA998">
        <v>1</v>
      </c>
      <c r="AB998">
        <v>1</v>
      </c>
      <c r="AC998">
        <v>1</v>
      </c>
      <c r="AD998">
        <v>2</v>
      </c>
      <c r="AE998">
        <v>2</v>
      </c>
      <c r="AF998">
        <v>3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  <c r="AM998">
        <v>1</v>
      </c>
      <c r="AN998">
        <v>1</v>
      </c>
      <c r="AO998">
        <v>1</v>
      </c>
      <c r="AP998">
        <v>2</v>
      </c>
      <c r="AQ998">
        <v>1</v>
      </c>
      <c r="AR998">
        <v>1</v>
      </c>
      <c r="AS998">
        <v>1</v>
      </c>
      <c r="AT998">
        <v>1</v>
      </c>
      <c r="AU998">
        <v>1</v>
      </c>
      <c r="AV998">
        <v>1</v>
      </c>
      <c r="AW998">
        <v>2</v>
      </c>
      <c r="AX998">
        <v>6</v>
      </c>
      <c r="AY998">
        <v>6</v>
      </c>
      <c r="AZ998">
        <v>3</v>
      </c>
      <c r="BA998">
        <v>2</v>
      </c>
      <c r="BB998">
        <v>1</v>
      </c>
      <c r="BC998">
        <v>6</v>
      </c>
      <c r="BD998">
        <v>9</v>
      </c>
      <c r="BE998">
        <v>1</v>
      </c>
      <c r="BF998">
        <v>12</v>
      </c>
      <c r="BG998">
        <v>12</v>
      </c>
      <c r="BH998">
        <v>12</v>
      </c>
      <c r="BI998">
        <v>12</v>
      </c>
      <c r="BJ998">
        <v>12</v>
      </c>
      <c r="BK998">
        <v>1</v>
      </c>
      <c r="BL998">
        <v>5</v>
      </c>
      <c r="BM998">
        <v>4</v>
      </c>
      <c r="BN998">
        <v>4</v>
      </c>
      <c r="BO998">
        <v>1</v>
      </c>
      <c r="BP998">
        <v>5</v>
      </c>
      <c r="BX998">
        <v>1</v>
      </c>
      <c r="BY998">
        <v>4</v>
      </c>
      <c r="BZ998">
        <v>2</v>
      </c>
      <c r="CA998">
        <v>5</v>
      </c>
      <c r="CB998">
        <v>6</v>
      </c>
      <c r="CF998">
        <v>21</v>
      </c>
      <c r="CH998">
        <f t="shared" si="105"/>
        <v>1</v>
      </c>
      <c r="CI998" s="1">
        <f t="shared" si="106"/>
        <v>2</v>
      </c>
      <c r="CJ998">
        <f t="shared" si="107"/>
        <v>5</v>
      </c>
      <c r="CK998">
        <f t="shared" si="108"/>
        <v>1</v>
      </c>
      <c r="CL998" s="1">
        <f t="shared" si="109"/>
        <v>3</v>
      </c>
      <c r="CM998" s="1">
        <f t="shared" si="110"/>
        <v>3</v>
      </c>
      <c r="CO998" t="str">
        <f>IF(H998&gt;Tolerances!$C$5, "High Sat", "Low Sat")</f>
        <v>High Sat</v>
      </c>
      <c r="CP998" t="str">
        <f>IF(CM998&lt;Tolerances!$D$5, "High EL", "Low EL")</f>
        <v>High EL</v>
      </c>
      <c r="CQ998" t="str">
        <f t="shared" si="111"/>
        <v>Loyalist</v>
      </c>
      <c r="CR998" t="b">
        <f>IF(AND(CM998&lt;Tolerances!$D$9,'Respondent data Original'!H950&gt;Tolerances!$C$9),"Enthusiast",IF(AND(CM998&gt;Tolerances!$D$10,'Respondent data Original'!H950&lt;Tolerances!$C$10),"Agitator"))</f>
        <v>0</v>
      </c>
    </row>
    <row r="999" spans="1:96">
      <c r="A999">
        <v>1258</v>
      </c>
      <c r="B999" t="s">
        <v>70</v>
      </c>
      <c r="C999">
        <v>5</v>
      </c>
      <c r="D999">
        <v>1</v>
      </c>
      <c r="E999">
        <v>10</v>
      </c>
      <c r="F999">
        <v>1</v>
      </c>
      <c r="G999">
        <v>1</v>
      </c>
      <c r="H999">
        <v>6</v>
      </c>
      <c r="J999">
        <v>1</v>
      </c>
      <c r="L999">
        <v>1</v>
      </c>
      <c r="N999">
        <v>1</v>
      </c>
      <c r="P999">
        <v>6</v>
      </c>
      <c r="Q999">
        <v>1</v>
      </c>
      <c r="S999">
        <v>1</v>
      </c>
      <c r="T999">
        <v>1</v>
      </c>
      <c r="V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E999">
        <v>1</v>
      </c>
      <c r="AF999">
        <v>1</v>
      </c>
      <c r="AG999">
        <v>5</v>
      </c>
      <c r="AI999">
        <v>3</v>
      </c>
      <c r="AJ999">
        <v>5</v>
      </c>
      <c r="AL999">
        <v>3</v>
      </c>
      <c r="AN999">
        <v>3</v>
      </c>
      <c r="AO999">
        <v>3</v>
      </c>
      <c r="AP999">
        <v>2</v>
      </c>
      <c r="AQ999">
        <v>3</v>
      </c>
      <c r="AR999">
        <v>4</v>
      </c>
      <c r="AS999">
        <v>4</v>
      </c>
      <c r="AU999">
        <v>4</v>
      </c>
      <c r="AV999">
        <v>2</v>
      </c>
      <c r="AW999">
        <v>11</v>
      </c>
      <c r="AX999">
        <v>11</v>
      </c>
      <c r="AY999">
        <v>11</v>
      </c>
      <c r="AZ999">
        <v>11</v>
      </c>
      <c r="BA999">
        <v>11</v>
      </c>
      <c r="BB999">
        <v>11</v>
      </c>
      <c r="BC999">
        <v>1</v>
      </c>
      <c r="BD999">
        <v>11</v>
      </c>
      <c r="BE999">
        <v>1</v>
      </c>
      <c r="BF999">
        <v>12</v>
      </c>
      <c r="BG999">
        <v>12</v>
      </c>
      <c r="BH999">
        <v>12</v>
      </c>
      <c r="BI999">
        <v>12</v>
      </c>
      <c r="BJ999">
        <v>12</v>
      </c>
      <c r="BK999">
        <v>1</v>
      </c>
      <c r="BL999">
        <v>3</v>
      </c>
      <c r="BM999">
        <v>2</v>
      </c>
      <c r="BN999">
        <v>1</v>
      </c>
      <c r="BO999">
        <v>9</v>
      </c>
      <c r="BX999">
        <v>1</v>
      </c>
      <c r="BY999">
        <v>8</v>
      </c>
      <c r="CF999">
        <v>14</v>
      </c>
      <c r="CH999">
        <f t="shared" si="105"/>
        <v>1</v>
      </c>
      <c r="CI999" s="1">
        <f t="shared" si="106"/>
        <v>4.3888888888888893</v>
      </c>
      <c r="CJ999">
        <f t="shared" si="107"/>
        <v>3</v>
      </c>
      <c r="CK999">
        <f t="shared" si="108"/>
        <v>3</v>
      </c>
      <c r="CL999" s="1">
        <f t="shared" si="109"/>
        <v>7.3888888888888893</v>
      </c>
      <c r="CM999" s="1">
        <f t="shared" si="110"/>
        <v>7.3888888888888893</v>
      </c>
      <c r="CO999" t="str">
        <f>IF(H999&gt;Tolerances!$C$5, "High Sat", "Low Sat")</f>
        <v>Low Sat</v>
      </c>
      <c r="CP999" t="str">
        <f>IF(CM999&lt;Tolerances!$D$5, "High EL", "Low EL")</f>
        <v>High EL</v>
      </c>
      <c r="CQ999" t="str">
        <f t="shared" si="111"/>
        <v>Hostage</v>
      </c>
      <c r="CR999" t="b">
        <f>IF(AND(CM999&lt;Tolerances!$D$9,'Respondent data Original'!H965&gt;Tolerances!$C$9),"Enthusiast",IF(AND(CM999&gt;Tolerances!$D$10,'Respondent data Original'!H965&lt;Tolerances!$C$10),"Agitator"))</f>
        <v>0</v>
      </c>
    </row>
    <row r="1000" spans="1:96">
      <c r="A1000">
        <v>1220</v>
      </c>
      <c r="B1000" t="s">
        <v>70</v>
      </c>
      <c r="C1000">
        <v>2</v>
      </c>
      <c r="D1000">
        <v>1</v>
      </c>
      <c r="E1000">
        <v>10</v>
      </c>
      <c r="F1000">
        <v>2</v>
      </c>
      <c r="G1000">
        <v>5</v>
      </c>
      <c r="H1000">
        <v>8</v>
      </c>
      <c r="J1000">
        <v>7</v>
      </c>
      <c r="L1000">
        <v>7</v>
      </c>
      <c r="N1000">
        <v>8</v>
      </c>
      <c r="P1000">
        <v>6</v>
      </c>
      <c r="Q1000">
        <v>1</v>
      </c>
      <c r="R1000">
        <v>5</v>
      </c>
      <c r="S1000">
        <v>2</v>
      </c>
      <c r="T1000">
        <v>3</v>
      </c>
      <c r="U1000">
        <v>1</v>
      </c>
      <c r="V1000">
        <v>4</v>
      </c>
      <c r="W1000">
        <v>2</v>
      </c>
      <c r="X1000">
        <v>2</v>
      </c>
      <c r="Y1000">
        <v>5</v>
      </c>
      <c r="AA1000">
        <v>4</v>
      </c>
      <c r="AB1000">
        <v>3</v>
      </c>
      <c r="AC1000">
        <v>5</v>
      </c>
      <c r="AD1000">
        <v>5</v>
      </c>
      <c r="AE1000">
        <v>5</v>
      </c>
      <c r="AF1000">
        <v>7</v>
      </c>
      <c r="AG1000">
        <v>3</v>
      </c>
      <c r="AH1000">
        <v>4</v>
      </c>
      <c r="AI1000">
        <v>3</v>
      </c>
      <c r="AJ1000">
        <v>4</v>
      </c>
      <c r="AK1000">
        <v>4</v>
      </c>
      <c r="AL1000">
        <v>3</v>
      </c>
      <c r="AM1000">
        <v>3</v>
      </c>
      <c r="AN1000">
        <v>3</v>
      </c>
      <c r="AO1000">
        <v>3</v>
      </c>
      <c r="AQ1000">
        <v>3</v>
      </c>
      <c r="AR1000">
        <v>3</v>
      </c>
      <c r="AS1000">
        <v>4</v>
      </c>
      <c r="AU1000">
        <v>3</v>
      </c>
      <c r="AV1000">
        <v>3</v>
      </c>
      <c r="AW1000">
        <v>6</v>
      </c>
      <c r="AX1000">
        <v>11</v>
      </c>
      <c r="AY1000">
        <v>6</v>
      </c>
      <c r="AZ1000">
        <v>11</v>
      </c>
      <c r="BA1000">
        <v>6</v>
      </c>
      <c r="BB1000">
        <v>6</v>
      </c>
      <c r="BC1000">
        <v>9</v>
      </c>
      <c r="BD1000">
        <v>10</v>
      </c>
      <c r="BE1000">
        <v>6</v>
      </c>
      <c r="BF1000">
        <v>12</v>
      </c>
      <c r="BG1000">
        <v>12</v>
      </c>
      <c r="BH1000">
        <v>12</v>
      </c>
      <c r="BI1000">
        <v>12</v>
      </c>
      <c r="BJ1000">
        <v>12</v>
      </c>
      <c r="BK1000">
        <v>1</v>
      </c>
      <c r="BL1000">
        <v>3</v>
      </c>
      <c r="BM1000">
        <v>3</v>
      </c>
      <c r="BN1000">
        <v>3</v>
      </c>
      <c r="BO1000">
        <v>10</v>
      </c>
      <c r="BX1000">
        <v>1</v>
      </c>
      <c r="BY1000">
        <v>2</v>
      </c>
      <c r="CF1000">
        <v>18</v>
      </c>
      <c r="CH1000">
        <f t="shared" si="105"/>
        <v>1</v>
      </c>
      <c r="CI1000" s="1">
        <f t="shared" si="106"/>
        <v>3.9444444444444446</v>
      </c>
      <c r="CJ1000">
        <f t="shared" si="107"/>
        <v>3</v>
      </c>
      <c r="CK1000">
        <f t="shared" si="108"/>
        <v>3</v>
      </c>
      <c r="CL1000" s="1">
        <f t="shared" si="109"/>
        <v>6.9444444444444446</v>
      </c>
      <c r="CM1000" s="1">
        <f t="shared" si="110"/>
        <v>6.9444444444444446</v>
      </c>
      <c r="CO1000" t="str">
        <f>IF(H1000&gt;Tolerances!$C$5, "High Sat", "Low Sat")</f>
        <v>High Sat</v>
      </c>
      <c r="CP1000" t="str">
        <f>IF(CM1000&lt;Tolerances!$D$5, "High EL", "Low EL")</f>
        <v>High EL</v>
      </c>
      <c r="CQ1000" t="str">
        <f t="shared" si="111"/>
        <v>Loyalist</v>
      </c>
      <c r="CR1000" t="b">
        <f>IF(AND(CM1000&lt;Tolerances!$D$9,'Respondent data Original'!H982&gt;Tolerances!$C$9),"Enthusiast",IF(AND(CM1000&gt;Tolerances!$D$10,'Respondent data Original'!H982&lt;Tolerances!$C$10),"Agitator"))</f>
        <v>0</v>
      </c>
    </row>
    <row r="1001" spans="1:96">
      <c r="A1001">
        <v>1243</v>
      </c>
      <c r="B1001" t="s">
        <v>70</v>
      </c>
      <c r="C1001">
        <v>5</v>
      </c>
      <c r="D1001">
        <v>2</v>
      </c>
      <c r="E1001">
        <v>10</v>
      </c>
      <c r="F1001">
        <v>2</v>
      </c>
      <c r="G1001">
        <v>2</v>
      </c>
      <c r="H1001">
        <v>6</v>
      </c>
      <c r="J1001">
        <v>11</v>
      </c>
      <c r="L1001">
        <v>6</v>
      </c>
      <c r="N1001">
        <v>6</v>
      </c>
      <c r="P1001">
        <v>6</v>
      </c>
      <c r="Q1001">
        <v>1</v>
      </c>
      <c r="R1001">
        <v>1</v>
      </c>
      <c r="S1001">
        <v>3</v>
      </c>
      <c r="T1001">
        <v>3</v>
      </c>
      <c r="U1001">
        <v>1</v>
      </c>
      <c r="V1001">
        <v>1</v>
      </c>
      <c r="W1001">
        <v>1</v>
      </c>
      <c r="X1001">
        <v>1</v>
      </c>
      <c r="Y1001">
        <v>3</v>
      </c>
      <c r="Z1001">
        <v>1</v>
      </c>
      <c r="AA1001">
        <v>1</v>
      </c>
      <c r="AB1001">
        <v>1</v>
      </c>
      <c r="AC1001">
        <v>3</v>
      </c>
      <c r="AD1001">
        <v>3</v>
      </c>
      <c r="AE1001">
        <v>1</v>
      </c>
      <c r="AF1001">
        <v>1</v>
      </c>
      <c r="AG1001">
        <v>3</v>
      </c>
      <c r="AH1001">
        <v>1</v>
      </c>
      <c r="AI1001">
        <v>1</v>
      </c>
      <c r="AJ1001">
        <v>3</v>
      </c>
      <c r="AK1001">
        <v>3</v>
      </c>
      <c r="AL1001">
        <v>3</v>
      </c>
      <c r="AM1001">
        <v>3</v>
      </c>
      <c r="AN1001">
        <v>1</v>
      </c>
      <c r="AO1001">
        <v>1</v>
      </c>
      <c r="AP1001">
        <v>3</v>
      </c>
      <c r="AQ1001">
        <v>1</v>
      </c>
      <c r="AR1001">
        <v>1</v>
      </c>
      <c r="AS1001">
        <v>1</v>
      </c>
      <c r="AT1001">
        <v>3</v>
      </c>
      <c r="AU1001">
        <v>1</v>
      </c>
      <c r="AV1001">
        <v>1</v>
      </c>
      <c r="AW1001">
        <v>6</v>
      </c>
      <c r="AX1001">
        <v>11</v>
      </c>
      <c r="AY1001">
        <v>6</v>
      </c>
      <c r="AZ1001">
        <v>10</v>
      </c>
      <c r="BA1001">
        <v>9</v>
      </c>
      <c r="BB1001">
        <v>9</v>
      </c>
      <c r="BC1001">
        <v>1</v>
      </c>
      <c r="BD1001">
        <v>11</v>
      </c>
      <c r="BE1001">
        <v>6</v>
      </c>
      <c r="BF1001">
        <v>1</v>
      </c>
      <c r="BG1001">
        <v>1</v>
      </c>
      <c r="BH1001">
        <v>6</v>
      </c>
      <c r="BI1001">
        <v>6</v>
      </c>
      <c r="BJ1001">
        <v>6</v>
      </c>
      <c r="BK1001">
        <v>4</v>
      </c>
      <c r="BL1001">
        <v>3</v>
      </c>
      <c r="BM1001">
        <v>5</v>
      </c>
      <c r="BN1001">
        <v>1</v>
      </c>
      <c r="BO1001">
        <v>9</v>
      </c>
      <c r="BX1001">
        <v>1</v>
      </c>
      <c r="BY1001">
        <v>7</v>
      </c>
      <c r="CF1001">
        <v>21</v>
      </c>
      <c r="CH1001">
        <f t="shared" si="105"/>
        <v>1</v>
      </c>
      <c r="CI1001" s="1">
        <f t="shared" si="106"/>
        <v>3.8333333333333335</v>
      </c>
      <c r="CJ1001">
        <f t="shared" si="107"/>
        <v>3</v>
      </c>
      <c r="CK1001">
        <f t="shared" si="108"/>
        <v>3</v>
      </c>
      <c r="CL1001" s="1">
        <f t="shared" si="109"/>
        <v>6.8333333333333339</v>
      </c>
      <c r="CM1001" s="1">
        <f t="shared" si="110"/>
        <v>6.8333333333333339</v>
      </c>
      <c r="CO1001" t="str">
        <f>IF(H1001&gt;Tolerances!$C$5, "High Sat", "Low Sat")</f>
        <v>Low Sat</v>
      </c>
      <c r="CP1001" t="str">
        <f>IF(CM1001&lt;Tolerances!$D$5, "High EL", "Low EL")</f>
        <v>High EL</v>
      </c>
      <c r="CQ1001" t="str">
        <f t="shared" si="111"/>
        <v>Hostage</v>
      </c>
      <c r="CR1001" t="b">
        <f>IF(AND(CM1001&lt;Tolerances!$D$9,'Respondent data Original'!H990&gt;Tolerances!$C$9),"Enthusiast",IF(AND(CM1001&gt;Tolerances!$D$10,'Respondent data Original'!H990&lt;Tolerances!$C$10),"Agitator"))</f>
        <v>0</v>
      </c>
    </row>
    <row r="1002" spans="1:96">
      <c r="A1002">
        <v>1269</v>
      </c>
      <c r="B1002" t="s">
        <v>70</v>
      </c>
      <c r="C1002">
        <v>1</v>
      </c>
      <c r="D1002">
        <v>2</v>
      </c>
      <c r="E1002">
        <v>10</v>
      </c>
      <c r="F1002">
        <v>2</v>
      </c>
      <c r="G1002">
        <v>4</v>
      </c>
      <c r="H1002">
        <v>9</v>
      </c>
      <c r="J1002">
        <v>11</v>
      </c>
      <c r="L1002">
        <v>11</v>
      </c>
      <c r="N1002">
        <v>9</v>
      </c>
      <c r="P1002">
        <v>4</v>
      </c>
      <c r="Q1002">
        <v>3</v>
      </c>
      <c r="R1002">
        <v>4</v>
      </c>
      <c r="S1002">
        <v>1</v>
      </c>
      <c r="T1002">
        <v>1</v>
      </c>
      <c r="U1002">
        <v>3</v>
      </c>
      <c r="V1002">
        <v>2</v>
      </c>
      <c r="W1002">
        <v>3</v>
      </c>
      <c r="X1002">
        <v>1</v>
      </c>
      <c r="Y1002">
        <v>3</v>
      </c>
      <c r="Z1002">
        <v>2</v>
      </c>
      <c r="AA1002">
        <v>2</v>
      </c>
      <c r="AB1002">
        <v>2</v>
      </c>
      <c r="AC1002">
        <v>2</v>
      </c>
      <c r="AD1002">
        <v>4</v>
      </c>
      <c r="AE1002">
        <v>2</v>
      </c>
      <c r="AF1002">
        <v>1</v>
      </c>
      <c r="AG1002">
        <v>2</v>
      </c>
      <c r="AH1002">
        <v>2</v>
      </c>
      <c r="AI1002">
        <v>2</v>
      </c>
      <c r="AJ1002">
        <v>2</v>
      </c>
      <c r="AK1002">
        <v>2</v>
      </c>
      <c r="AL1002">
        <v>2</v>
      </c>
      <c r="AM1002">
        <v>2</v>
      </c>
      <c r="AN1002">
        <v>2</v>
      </c>
      <c r="AO1002">
        <v>2</v>
      </c>
      <c r="AP1002">
        <v>2</v>
      </c>
      <c r="AQ1002">
        <v>1</v>
      </c>
      <c r="AR1002">
        <v>2</v>
      </c>
      <c r="AS1002">
        <v>2</v>
      </c>
      <c r="AT1002">
        <v>2</v>
      </c>
      <c r="AU1002">
        <v>2</v>
      </c>
      <c r="AV1002">
        <v>1</v>
      </c>
      <c r="AW1002">
        <v>8</v>
      </c>
      <c r="AX1002">
        <v>8</v>
      </c>
      <c r="AY1002">
        <v>8</v>
      </c>
      <c r="AZ1002">
        <v>8</v>
      </c>
      <c r="BA1002">
        <v>6</v>
      </c>
      <c r="BB1002">
        <v>6</v>
      </c>
      <c r="BC1002">
        <v>6</v>
      </c>
      <c r="BD1002">
        <v>11</v>
      </c>
      <c r="BE1002">
        <v>1</v>
      </c>
      <c r="BF1002">
        <v>12</v>
      </c>
      <c r="BG1002">
        <v>12</v>
      </c>
      <c r="BH1002">
        <v>12</v>
      </c>
      <c r="BI1002">
        <v>12</v>
      </c>
      <c r="BJ1002">
        <v>12</v>
      </c>
      <c r="BK1002">
        <v>1</v>
      </c>
      <c r="BN1002">
        <v>5</v>
      </c>
      <c r="BO1002">
        <v>10</v>
      </c>
      <c r="BX1002">
        <v>1</v>
      </c>
      <c r="BY1002">
        <v>4</v>
      </c>
      <c r="BZ1002">
        <v>1</v>
      </c>
      <c r="CA1002">
        <v>5</v>
      </c>
      <c r="CB1002">
        <v>6</v>
      </c>
      <c r="CF1002">
        <v>17</v>
      </c>
      <c r="CH1002">
        <f t="shared" si="105"/>
        <v>1</v>
      </c>
      <c r="CI1002" s="1">
        <f t="shared" si="106"/>
        <v>3.4444444444444446</v>
      </c>
      <c r="CJ1002">
        <f t="shared" si="107"/>
        <v>0</v>
      </c>
      <c r="CK1002">
        <f t="shared" si="108"/>
        <v>5</v>
      </c>
      <c r="CL1002" s="1">
        <f t="shared" si="109"/>
        <v>8.4444444444444446</v>
      </c>
      <c r="CM1002" s="1">
        <f t="shared" si="110"/>
        <v>8.4444444444444446</v>
      </c>
      <c r="CO1002" t="str">
        <f>IF(H1002&gt;Tolerances!$C$5, "High Sat", "Low Sat")</f>
        <v>High Sat</v>
      </c>
      <c r="CP1002" t="str">
        <f>IF(CM1002&lt;Tolerances!$D$5, "High EL", "Low EL")</f>
        <v>High EL</v>
      </c>
      <c r="CQ1002" t="str">
        <f t="shared" si="111"/>
        <v>Loyalist</v>
      </c>
      <c r="CR1002" t="b">
        <f>IF(AND(CM1002&lt;Tolerances!$D$9,'Respondent data Original'!H1002&gt;Tolerances!$C$9),"Enthusiast",IF(AND(CM1002&gt;Tolerances!$D$10,'Respondent data Original'!H1002&lt;Tolerances!$C$10),"Agitator"))</f>
        <v>0</v>
      </c>
    </row>
    <row r="1003" spans="1:96">
      <c r="A1003">
        <v>620</v>
      </c>
      <c r="B1003" t="s">
        <v>71</v>
      </c>
      <c r="C1003">
        <v>4</v>
      </c>
      <c r="D1003">
        <v>2</v>
      </c>
      <c r="E1003">
        <v>1</v>
      </c>
      <c r="F1003">
        <v>2</v>
      </c>
      <c r="G1003">
        <v>10</v>
      </c>
      <c r="H1003">
        <v>8</v>
      </c>
      <c r="J1003">
        <v>4</v>
      </c>
      <c r="L1003">
        <v>6</v>
      </c>
      <c r="N1003">
        <v>6</v>
      </c>
      <c r="P1003">
        <v>4</v>
      </c>
      <c r="Q1003">
        <v>1</v>
      </c>
      <c r="R1003">
        <v>2</v>
      </c>
      <c r="S1003">
        <v>1</v>
      </c>
      <c r="T1003">
        <v>2</v>
      </c>
      <c r="U1003">
        <v>2</v>
      </c>
      <c r="V1003">
        <v>2</v>
      </c>
      <c r="W1003">
        <v>2</v>
      </c>
      <c r="X1003">
        <v>1</v>
      </c>
      <c r="Y1003">
        <v>1</v>
      </c>
      <c r="Z1003">
        <v>3</v>
      </c>
      <c r="AA1003">
        <v>2</v>
      </c>
      <c r="AB1003">
        <v>2</v>
      </c>
      <c r="AC1003">
        <v>2</v>
      </c>
      <c r="AD1003">
        <v>3</v>
      </c>
      <c r="AE1003">
        <v>3</v>
      </c>
      <c r="AF1003">
        <v>9</v>
      </c>
      <c r="AG1003">
        <v>5</v>
      </c>
      <c r="AH1003">
        <v>5</v>
      </c>
      <c r="AI1003">
        <v>1</v>
      </c>
      <c r="AJ1003">
        <v>2</v>
      </c>
      <c r="AK1003">
        <v>2</v>
      </c>
      <c r="AL1003">
        <v>3</v>
      </c>
      <c r="AM1003">
        <v>5</v>
      </c>
      <c r="AN1003">
        <v>1</v>
      </c>
      <c r="AO1003">
        <v>1</v>
      </c>
      <c r="AP1003">
        <v>3</v>
      </c>
      <c r="AQ1003">
        <v>3</v>
      </c>
      <c r="AR1003">
        <v>4</v>
      </c>
      <c r="AS1003">
        <v>5</v>
      </c>
      <c r="AT1003">
        <v>2</v>
      </c>
      <c r="AU1003">
        <v>4</v>
      </c>
      <c r="AV1003">
        <v>2</v>
      </c>
      <c r="AW1003">
        <v>4</v>
      </c>
      <c r="AX1003">
        <v>11</v>
      </c>
      <c r="AY1003">
        <v>6</v>
      </c>
      <c r="AZ1003">
        <v>7</v>
      </c>
      <c r="BA1003">
        <v>7</v>
      </c>
      <c r="BB1003">
        <v>7</v>
      </c>
      <c r="BC1003">
        <v>6</v>
      </c>
      <c r="BD1003">
        <v>11</v>
      </c>
      <c r="BE1003">
        <v>8</v>
      </c>
      <c r="BF1003">
        <v>12</v>
      </c>
      <c r="BG1003">
        <v>12</v>
      </c>
      <c r="BH1003">
        <v>12</v>
      </c>
      <c r="BI1003">
        <v>12</v>
      </c>
      <c r="BJ1003">
        <v>12</v>
      </c>
      <c r="BK1003">
        <v>1</v>
      </c>
      <c r="BL1003">
        <v>3</v>
      </c>
      <c r="BM1003">
        <v>1</v>
      </c>
      <c r="BN1003">
        <v>1</v>
      </c>
      <c r="BO1003">
        <v>1</v>
      </c>
      <c r="BP1003">
        <v>5</v>
      </c>
      <c r="BQ1003">
        <v>2</v>
      </c>
      <c r="BR1003">
        <v>4</v>
      </c>
      <c r="BS1003">
        <v>7</v>
      </c>
      <c r="BT1003">
        <v>3</v>
      </c>
      <c r="BX1003">
        <v>2</v>
      </c>
      <c r="CF1003">
        <v>3</v>
      </c>
      <c r="CH1003">
        <f t="shared" ref="CH1003:CH1025" si="112">BX1003</f>
        <v>2</v>
      </c>
      <c r="CI1003" s="1">
        <f t="shared" ref="CI1003:CI1025" si="113">AVERAGE(AW1003:BE1003)/2</f>
        <v>3.7222222222222223</v>
      </c>
      <c r="CJ1003">
        <f t="shared" ref="CJ1003:CJ1025" si="114">BL1003</f>
        <v>3</v>
      </c>
      <c r="CK1003">
        <f t="shared" ref="CK1003:CK1025" si="115">IF(AND(CJ1003=5),1,IF(AND(CJ1003=4),2,IF(AND(CJ1003=3),3,IF(AND(CJ1003=2),4,IF(AND(CJ1003=1),5,IF(AND(CJ1003=0),5))))))</f>
        <v>3</v>
      </c>
      <c r="CL1003" s="1">
        <f t="shared" ref="CL1003:CL1025" si="116">CI1003+CK1003</f>
        <v>6.7222222222222223</v>
      </c>
      <c r="CM1003" s="1">
        <f t="shared" ref="CM1003:CM1025" si="117">CH1003*CL1003</f>
        <v>13.444444444444445</v>
      </c>
      <c r="CO1003" t="str">
        <f>IF(H1003&gt;Tolerances!$C$5, "High Sat", "Low Sat")</f>
        <v>High Sat</v>
      </c>
      <c r="CP1003" t="str">
        <f>IF(CM1003&lt;Tolerances!$D$5, "High EL", "Low EL")</f>
        <v>Low EL</v>
      </c>
      <c r="CQ1003" t="str">
        <f t="shared" ref="CQ1003:CQ1011" si="118">IF(AND(CP1003="High EL", CO1003="High Sat"),"Loyalist", IF(AND(CP1003="High EL", CO1003="Low Sat"),"Hostage", IF(AND(CP1003="Low EL", CO1003="Low Sat"),"Defector",IF(AND(CP1003="Low EL", CO1003="High Sat"),"Mercenary"))))</f>
        <v>Mercenary</v>
      </c>
      <c r="CR1003" t="b">
        <f>IF(AND(CM1003&lt;Tolerances!$D$9,'Respondent data Original'!H1003&gt;Tolerances!$C$9),"Enthusiast",IF(AND(CM1003&gt;Tolerances!$D$10,'Respondent data Original'!H1003&lt;Tolerances!$C$10),"Agitator"))</f>
        <v>0</v>
      </c>
    </row>
    <row r="1004" spans="1:96">
      <c r="A1004">
        <v>622</v>
      </c>
      <c r="B1004" t="s">
        <v>71</v>
      </c>
      <c r="C1004">
        <v>2</v>
      </c>
      <c r="D1004">
        <v>2</v>
      </c>
      <c r="E1004">
        <v>7</v>
      </c>
      <c r="F1004">
        <v>2</v>
      </c>
      <c r="G1004">
        <v>11</v>
      </c>
      <c r="H1004">
        <v>9</v>
      </c>
      <c r="J1004">
        <v>10</v>
      </c>
      <c r="L1004">
        <v>10</v>
      </c>
      <c r="N1004">
        <v>1</v>
      </c>
      <c r="P1004">
        <v>5</v>
      </c>
      <c r="Q1004">
        <v>1</v>
      </c>
      <c r="R1004">
        <v>3</v>
      </c>
      <c r="S1004">
        <v>3</v>
      </c>
      <c r="T1004">
        <v>4</v>
      </c>
      <c r="U1004">
        <v>3</v>
      </c>
      <c r="V1004">
        <v>3</v>
      </c>
      <c r="W1004">
        <v>4</v>
      </c>
      <c r="X1004">
        <v>3</v>
      </c>
      <c r="Y1004">
        <v>2</v>
      </c>
      <c r="Z1004">
        <v>4</v>
      </c>
      <c r="AA1004">
        <v>3</v>
      </c>
      <c r="AB1004">
        <v>4</v>
      </c>
      <c r="AC1004">
        <v>5</v>
      </c>
      <c r="AD1004">
        <v>5</v>
      </c>
      <c r="AE1004">
        <v>5</v>
      </c>
      <c r="AF1004">
        <v>10</v>
      </c>
      <c r="AG1004">
        <v>1</v>
      </c>
      <c r="AH1004">
        <v>4</v>
      </c>
      <c r="AI1004">
        <v>3</v>
      </c>
      <c r="AJ1004">
        <v>4</v>
      </c>
      <c r="AK1004">
        <v>3</v>
      </c>
      <c r="AL1004">
        <v>5</v>
      </c>
      <c r="AM1004">
        <v>5</v>
      </c>
      <c r="AN1004">
        <v>4</v>
      </c>
      <c r="AO1004">
        <v>3</v>
      </c>
      <c r="AP1004">
        <v>4</v>
      </c>
      <c r="AQ1004">
        <v>3</v>
      </c>
      <c r="AR1004">
        <v>4</v>
      </c>
      <c r="AS1004">
        <v>5</v>
      </c>
      <c r="AT1004">
        <v>5</v>
      </c>
      <c r="AU1004">
        <v>5</v>
      </c>
      <c r="AV1004">
        <v>1</v>
      </c>
      <c r="AW1004">
        <v>6</v>
      </c>
      <c r="AX1004">
        <v>6</v>
      </c>
      <c r="AY1004">
        <v>10</v>
      </c>
      <c r="AZ1004">
        <v>11</v>
      </c>
      <c r="BA1004">
        <v>6</v>
      </c>
      <c r="BB1004">
        <v>10</v>
      </c>
      <c r="BC1004">
        <v>1</v>
      </c>
      <c r="BD1004">
        <v>10</v>
      </c>
      <c r="BE1004">
        <v>1</v>
      </c>
      <c r="BF1004">
        <v>9</v>
      </c>
      <c r="BG1004">
        <v>11</v>
      </c>
      <c r="BH1004">
        <v>2</v>
      </c>
      <c r="BI1004">
        <v>12</v>
      </c>
      <c r="BJ1004">
        <v>12</v>
      </c>
      <c r="BK1004">
        <v>1</v>
      </c>
      <c r="BL1004">
        <v>2</v>
      </c>
      <c r="BM1004">
        <v>2</v>
      </c>
      <c r="BN1004">
        <v>1</v>
      </c>
      <c r="BO1004">
        <v>6</v>
      </c>
      <c r="BP1004">
        <v>5</v>
      </c>
      <c r="BQ1004">
        <v>4</v>
      </c>
      <c r="BX1004">
        <v>2</v>
      </c>
      <c r="CF1004">
        <v>1</v>
      </c>
      <c r="CH1004">
        <f t="shared" si="112"/>
        <v>2</v>
      </c>
      <c r="CI1004" s="1">
        <f t="shared" si="113"/>
        <v>3.3888888888888888</v>
      </c>
      <c r="CJ1004">
        <f t="shared" si="114"/>
        <v>2</v>
      </c>
      <c r="CK1004">
        <f t="shared" si="115"/>
        <v>4</v>
      </c>
      <c r="CL1004" s="1">
        <f t="shared" si="116"/>
        <v>7.3888888888888893</v>
      </c>
      <c r="CM1004" s="1">
        <f t="shared" si="117"/>
        <v>14.777777777777779</v>
      </c>
      <c r="CO1004" t="str">
        <f>IF(H1004&gt;Tolerances!$C$5, "High Sat", "Low Sat")</f>
        <v>High Sat</v>
      </c>
      <c r="CP1004" t="str">
        <f>IF(CM1004&lt;Tolerances!$D$5, "High EL", "Low EL")</f>
        <v>Low EL</v>
      </c>
      <c r="CQ1004" t="str">
        <f t="shared" si="118"/>
        <v>Mercenary</v>
      </c>
      <c r="CR1004" t="b">
        <f>IF(AND(CM1004&lt;Tolerances!$D$9,'Respondent data Original'!H1004&gt;Tolerances!$C$9),"Enthusiast",IF(AND(CM1004&gt;Tolerances!$D$10,'Respondent data Original'!H1004&lt;Tolerances!$C$10),"Agitator"))</f>
        <v>0</v>
      </c>
    </row>
    <row r="1005" spans="1:96">
      <c r="A1005">
        <v>628</v>
      </c>
      <c r="B1005" t="s">
        <v>71</v>
      </c>
      <c r="C1005">
        <v>2</v>
      </c>
      <c r="D1005">
        <v>2</v>
      </c>
      <c r="E1005">
        <v>2</v>
      </c>
      <c r="F1005">
        <v>2</v>
      </c>
      <c r="G1005">
        <v>11</v>
      </c>
      <c r="H1005">
        <v>8</v>
      </c>
      <c r="J1005">
        <v>8</v>
      </c>
      <c r="L1005">
        <v>8</v>
      </c>
      <c r="N1005">
        <v>9</v>
      </c>
      <c r="P1005">
        <v>6</v>
      </c>
      <c r="Q1005">
        <v>2</v>
      </c>
      <c r="R1005">
        <v>4</v>
      </c>
      <c r="S1005">
        <v>2</v>
      </c>
      <c r="T1005">
        <v>2</v>
      </c>
      <c r="U1005">
        <v>2</v>
      </c>
      <c r="V1005">
        <v>2</v>
      </c>
      <c r="W1005">
        <v>3</v>
      </c>
      <c r="X1005">
        <v>2</v>
      </c>
      <c r="Y1005">
        <v>2</v>
      </c>
      <c r="Z1005">
        <v>2</v>
      </c>
      <c r="AA1005">
        <v>2</v>
      </c>
      <c r="AB1005">
        <v>2</v>
      </c>
      <c r="AC1005">
        <v>2</v>
      </c>
      <c r="AD1005">
        <v>2</v>
      </c>
      <c r="AE1005">
        <v>3</v>
      </c>
      <c r="AF1005">
        <v>5</v>
      </c>
      <c r="AG1005">
        <v>3</v>
      </c>
      <c r="AH1005">
        <v>3</v>
      </c>
      <c r="AI1005">
        <v>3</v>
      </c>
      <c r="AJ1005">
        <v>2</v>
      </c>
      <c r="AK1005">
        <v>3</v>
      </c>
      <c r="AL1005">
        <v>3</v>
      </c>
      <c r="AM1005">
        <v>3</v>
      </c>
      <c r="AN1005">
        <v>3</v>
      </c>
      <c r="AO1005">
        <v>4</v>
      </c>
      <c r="AP1005">
        <v>3</v>
      </c>
      <c r="AQ1005">
        <v>3</v>
      </c>
      <c r="AR1005">
        <v>3</v>
      </c>
      <c r="AS1005">
        <v>3</v>
      </c>
      <c r="AT1005">
        <v>3</v>
      </c>
      <c r="AU1005">
        <v>3</v>
      </c>
      <c r="AV1005">
        <v>1</v>
      </c>
      <c r="AW1005">
        <v>7</v>
      </c>
      <c r="AX1005">
        <v>7</v>
      </c>
      <c r="AY1005">
        <v>8</v>
      </c>
      <c r="AZ1005">
        <v>8</v>
      </c>
      <c r="BA1005">
        <v>6</v>
      </c>
      <c r="BB1005">
        <v>7</v>
      </c>
      <c r="BC1005">
        <v>7</v>
      </c>
      <c r="BD1005">
        <v>9</v>
      </c>
      <c r="BE1005">
        <v>4</v>
      </c>
      <c r="BF1005">
        <v>12</v>
      </c>
      <c r="BG1005">
        <v>12</v>
      </c>
      <c r="BH1005">
        <v>12</v>
      </c>
      <c r="BI1005">
        <v>12</v>
      </c>
      <c r="BJ1005">
        <v>12</v>
      </c>
      <c r="BK1005">
        <v>1</v>
      </c>
      <c r="BL1005">
        <v>4</v>
      </c>
      <c r="BM1005">
        <v>3</v>
      </c>
      <c r="BN1005">
        <v>2</v>
      </c>
      <c r="BO1005">
        <v>4</v>
      </c>
      <c r="BP1005">
        <v>3</v>
      </c>
      <c r="BQ1005">
        <v>7</v>
      </c>
      <c r="BR1005">
        <v>2</v>
      </c>
      <c r="BX1005">
        <v>1</v>
      </c>
      <c r="BY1005">
        <v>6</v>
      </c>
      <c r="BZ1005">
        <v>7</v>
      </c>
      <c r="CA1005">
        <v>2</v>
      </c>
      <c r="CF1005">
        <v>5</v>
      </c>
      <c r="CH1005">
        <f t="shared" si="112"/>
        <v>1</v>
      </c>
      <c r="CI1005" s="1">
        <f t="shared" si="113"/>
        <v>3.5</v>
      </c>
      <c r="CJ1005">
        <f t="shared" si="114"/>
        <v>4</v>
      </c>
      <c r="CK1005">
        <f t="shared" si="115"/>
        <v>2</v>
      </c>
      <c r="CL1005" s="1">
        <f t="shared" si="116"/>
        <v>5.5</v>
      </c>
      <c r="CM1005" s="1">
        <f t="shared" si="117"/>
        <v>5.5</v>
      </c>
      <c r="CO1005" t="str">
        <f>IF(H1005&gt;Tolerances!$C$5, "High Sat", "Low Sat")</f>
        <v>High Sat</v>
      </c>
      <c r="CP1005" t="str">
        <f>IF(CM1005&lt;Tolerances!$D$5, "High EL", "Low EL")</f>
        <v>High EL</v>
      </c>
      <c r="CQ1005" t="str">
        <f t="shared" si="118"/>
        <v>Loyalist</v>
      </c>
      <c r="CR1005" t="b">
        <f>IF(AND(CM1005&lt;Tolerances!$D$9,'Respondent data Original'!H1005&gt;Tolerances!$C$9),"Enthusiast",IF(AND(CM1005&gt;Tolerances!$D$10,'Respondent data Original'!H1005&lt;Tolerances!$C$10),"Agitator"))</f>
        <v>0</v>
      </c>
    </row>
    <row r="1006" spans="1:96">
      <c r="A1006">
        <v>633</v>
      </c>
      <c r="B1006" t="s">
        <v>71</v>
      </c>
      <c r="C1006">
        <v>3</v>
      </c>
      <c r="D1006">
        <v>2</v>
      </c>
      <c r="E1006">
        <v>2</v>
      </c>
      <c r="F1006">
        <v>2</v>
      </c>
      <c r="G1006">
        <v>9</v>
      </c>
      <c r="H1006">
        <v>7</v>
      </c>
      <c r="J1006">
        <v>7</v>
      </c>
      <c r="L1006">
        <v>7</v>
      </c>
      <c r="N1006">
        <v>7</v>
      </c>
      <c r="P1006">
        <v>6</v>
      </c>
      <c r="Q1006">
        <v>2</v>
      </c>
      <c r="R1006">
        <v>3</v>
      </c>
      <c r="S1006">
        <v>2</v>
      </c>
      <c r="T1006">
        <v>3</v>
      </c>
      <c r="U1006">
        <v>4</v>
      </c>
      <c r="V1006">
        <v>2</v>
      </c>
      <c r="W1006">
        <v>4</v>
      </c>
      <c r="X1006">
        <v>4</v>
      </c>
      <c r="Y1006">
        <v>3</v>
      </c>
      <c r="Z1006">
        <v>3</v>
      </c>
      <c r="AA1006">
        <v>2</v>
      </c>
      <c r="AB1006">
        <v>3</v>
      </c>
      <c r="AC1006">
        <v>3</v>
      </c>
      <c r="AD1006">
        <v>3</v>
      </c>
      <c r="AE1006">
        <v>4</v>
      </c>
      <c r="AF1006">
        <v>7</v>
      </c>
      <c r="AG1006">
        <v>3</v>
      </c>
      <c r="AH1006">
        <v>4</v>
      </c>
      <c r="AI1006">
        <v>4</v>
      </c>
      <c r="AJ1006">
        <v>3</v>
      </c>
      <c r="AK1006">
        <v>3</v>
      </c>
      <c r="AL1006">
        <v>3</v>
      </c>
      <c r="AM1006">
        <v>4</v>
      </c>
      <c r="AN1006">
        <v>4</v>
      </c>
      <c r="AO1006">
        <v>4</v>
      </c>
      <c r="AP1006">
        <v>4</v>
      </c>
      <c r="AQ1006">
        <v>4</v>
      </c>
      <c r="AR1006">
        <v>4</v>
      </c>
      <c r="AS1006">
        <v>4</v>
      </c>
      <c r="AT1006">
        <v>3</v>
      </c>
      <c r="AU1006">
        <v>3</v>
      </c>
      <c r="AV1006">
        <v>1</v>
      </c>
      <c r="AW1006">
        <v>6</v>
      </c>
      <c r="AX1006">
        <v>6</v>
      </c>
      <c r="AY1006">
        <v>6</v>
      </c>
      <c r="AZ1006">
        <v>6</v>
      </c>
      <c r="BA1006">
        <v>6</v>
      </c>
      <c r="BB1006">
        <v>6</v>
      </c>
      <c r="BC1006">
        <v>6</v>
      </c>
      <c r="BD1006">
        <v>6</v>
      </c>
      <c r="BE1006">
        <v>6</v>
      </c>
      <c r="BF1006">
        <v>12</v>
      </c>
      <c r="BG1006">
        <v>12</v>
      </c>
      <c r="BH1006">
        <v>6</v>
      </c>
      <c r="BI1006">
        <v>6</v>
      </c>
      <c r="BJ1006">
        <v>6</v>
      </c>
      <c r="BK1006">
        <v>1</v>
      </c>
      <c r="BL1006">
        <v>3</v>
      </c>
      <c r="BM1006">
        <v>3</v>
      </c>
      <c r="BN1006">
        <v>3</v>
      </c>
      <c r="BO1006">
        <v>4</v>
      </c>
      <c r="BX1006">
        <v>2</v>
      </c>
      <c r="CF1006">
        <v>5</v>
      </c>
      <c r="CH1006">
        <f t="shared" si="112"/>
        <v>2</v>
      </c>
      <c r="CI1006" s="1">
        <f t="shared" si="113"/>
        <v>3</v>
      </c>
      <c r="CJ1006">
        <f t="shared" si="114"/>
        <v>3</v>
      </c>
      <c r="CK1006">
        <f t="shared" si="115"/>
        <v>3</v>
      </c>
      <c r="CL1006" s="1">
        <f t="shared" si="116"/>
        <v>6</v>
      </c>
      <c r="CM1006" s="1">
        <f t="shared" si="117"/>
        <v>12</v>
      </c>
      <c r="CO1006" t="str">
        <f>IF(H1006&gt;Tolerances!$C$5, "High Sat", "Low Sat")</f>
        <v>Low Sat</v>
      </c>
      <c r="CP1006" t="str">
        <f>IF(CM1006&lt;Tolerances!$D$5, "High EL", "Low EL")</f>
        <v>Low EL</v>
      </c>
      <c r="CQ1006" t="str">
        <f t="shared" si="118"/>
        <v>Defector</v>
      </c>
      <c r="CR1006" t="b">
        <f>IF(AND(CM1006&lt;Tolerances!$D$9,'Respondent data Original'!H1006&gt;Tolerances!$C$9),"Enthusiast",IF(AND(CM1006&gt;Tolerances!$D$10,'Respondent data Original'!H1006&lt;Tolerances!$C$10),"Agitator"))</f>
        <v>0</v>
      </c>
    </row>
    <row r="1007" spans="1:96">
      <c r="A1007">
        <v>638</v>
      </c>
      <c r="B1007" t="s">
        <v>71</v>
      </c>
      <c r="C1007">
        <v>3</v>
      </c>
      <c r="D1007">
        <v>1</v>
      </c>
      <c r="E1007">
        <v>1</v>
      </c>
      <c r="F1007">
        <v>2</v>
      </c>
      <c r="G1007">
        <v>12</v>
      </c>
      <c r="H1007">
        <v>10</v>
      </c>
      <c r="J1007">
        <v>10</v>
      </c>
      <c r="L1007">
        <v>10</v>
      </c>
      <c r="N1007">
        <v>9</v>
      </c>
      <c r="P1007">
        <v>6</v>
      </c>
      <c r="Q1007">
        <v>2</v>
      </c>
      <c r="R1007">
        <v>3</v>
      </c>
      <c r="S1007">
        <v>1</v>
      </c>
      <c r="T1007">
        <v>3</v>
      </c>
      <c r="U1007">
        <v>2</v>
      </c>
      <c r="V1007">
        <v>2</v>
      </c>
      <c r="W1007">
        <v>4</v>
      </c>
      <c r="X1007">
        <v>1</v>
      </c>
      <c r="Y1007">
        <v>2</v>
      </c>
      <c r="Z1007">
        <v>2</v>
      </c>
      <c r="AA1007">
        <v>2</v>
      </c>
      <c r="AB1007">
        <v>2</v>
      </c>
      <c r="AC1007">
        <v>3</v>
      </c>
      <c r="AD1007">
        <v>3</v>
      </c>
      <c r="AE1007">
        <v>3</v>
      </c>
      <c r="AF1007">
        <v>11</v>
      </c>
      <c r="AG1007">
        <v>2</v>
      </c>
      <c r="AH1007">
        <v>4</v>
      </c>
      <c r="AI1007">
        <v>1</v>
      </c>
      <c r="AJ1007">
        <v>2</v>
      </c>
      <c r="AK1007">
        <v>2</v>
      </c>
      <c r="AL1007">
        <v>2</v>
      </c>
      <c r="AM1007">
        <v>4</v>
      </c>
      <c r="AN1007">
        <v>1</v>
      </c>
      <c r="AO1007">
        <v>2</v>
      </c>
      <c r="AP1007">
        <v>4</v>
      </c>
      <c r="AQ1007">
        <v>2</v>
      </c>
      <c r="AR1007">
        <v>2</v>
      </c>
      <c r="AS1007">
        <v>3</v>
      </c>
      <c r="AT1007">
        <v>3</v>
      </c>
      <c r="AU1007">
        <v>2</v>
      </c>
      <c r="AV1007">
        <v>1</v>
      </c>
      <c r="AW1007">
        <v>9</v>
      </c>
      <c r="AX1007">
        <v>11</v>
      </c>
      <c r="AY1007">
        <v>9</v>
      </c>
      <c r="AZ1007">
        <v>11</v>
      </c>
      <c r="BA1007">
        <v>10</v>
      </c>
      <c r="BB1007">
        <v>9</v>
      </c>
      <c r="BC1007">
        <v>10</v>
      </c>
      <c r="BD1007">
        <v>10</v>
      </c>
      <c r="BE1007">
        <v>4</v>
      </c>
      <c r="BF1007">
        <v>12</v>
      </c>
      <c r="BG1007">
        <v>12</v>
      </c>
      <c r="BH1007">
        <v>12</v>
      </c>
      <c r="BI1007">
        <v>12</v>
      </c>
      <c r="BJ1007">
        <v>12</v>
      </c>
      <c r="BK1007">
        <v>1</v>
      </c>
      <c r="BL1007">
        <v>4</v>
      </c>
      <c r="BM1007">
        <v>3</v>
      </c>
      <c r="BN1007">
        <v>3</v>
      </c>
      <c r="BO1007">
        <v>7</v>
      </c>
      <c r="BP1007">
        <v>5</v>
      </c>
      <c r="BQ1007">
        <v>2</v>
      </c>
      <c r="BX1007">
        <v>1</v>
      </c>
      <c r="BY1007">
        <v>6</v>
      </c>
      <c r="CF1007">
        <v>5</v>
      </c>
      <c r="CH1007">
        <f t="shared" si="112"/>
        <v>1</v>
      </c>
      <c r="CI1007" s="1">
        <f t="shared" si="113"/>
        <v>4.6111111111111107</v>
      </c>
      <c r="CJ1007">
        <f t="shared" si="114"/>
        <v>4</v>
      </c>
      <c r="CK1007">
        <f t="shared" si="115"/>
        <v>2</v>
      </c>
      <c r="CL1007" s="1">
        <f t="shared" si="116"/>
        <v>6.6111111111111107</v>
      </c>
      <c r="CM1007" s="1">
        <f t="shared" si="117"/>
        <v>6.6111111111111107</v>
      </c>
      <c r="CO1007" t="str">
        <f>IF(H1007&gt;Tolerances!$C$5, "High Sat", "Low Sat")</f>
        <v>High Sat</v>
      </c>
      <c r="CP1007" t="str">
        <f>IF(CM1007&lt;Tolerances!$D$5, "High EL", "Low EL")</f>
        <v>High EL</v>
      </c>
      <c r="CQ1007" t="str">
        <f t="shared" si="118"/>
        <v>Loyalist</v>
      </c>
      <c r="CR1007" t="b">
        <f>IF(AND(CM1007&lt;Tolerances!$D$9,'Respondent data Original'!H1007&gt;Tolerances!$C$9),"Enthusiast",IF(AND(CM1007&gt;Tolerances!$D$10,'Respondent data Original'!H1007&lt;Tolerances!$C$10),"Agitator"))</f>
        <v>0</v>
      </c>
    </row>
    <row r="1008" spans="1:96">
      <c r="A1008">
        <v>642</v>
      </c>
      <c r="B1008" t="s">
        <v>71</v>
      </c>
      <c r="C1008">
        <v>3</v>
      </c>
      <c r="D1008">
        <v>2</v>
      </c>
      <c r="E1008">
        <v>1</v>
      </c>
      <c r="F1008">
        <v>2</v>
      </c>
      <c r="G1008">
        <v>12</v>
      </c>
      <c r="H1008">
        <v>9</v>
      </c>
      <c r="J1008">
        <v>9</v>
      </c>
      <c r="L1008">
        <v>9</v>
      </c>
      <c r="N1008">
        <v>9</v>
      </c>
      <c r="P1008">
        <v>6</v>
      </c>
      <c r="Q1008">
        <v>3</v>
      </c>
      <c r="R1008">
        <v>3</v>
      </c>
      <c r="S1008">
        <v>1</v>
      </c>
      <c r="T1008">
        <v>3</v>
      </c>
      <c r="U1008">
        <v>4</v>
      </c>
      <c r="V1008">
        <v>2</v>
      </c>
      <c r="W1008">
        <v>3</v>
      </c>
      <c r="X1008">
        <v>1</v>
      </c>
      <c r="Y1008">
        <v>2</v>
      </c>
      <c r="Z1008">
        <v>3</v>
      </c>
      <c r="AA1008">
        <v>1</v>
      </c>
      <c r="AB1008">
        <v>3</v>
      </c>
      <c r="AC1008">
        <v>3</v>
      </c>
      <c r="AD1008">
        <v>3</v>
      </c>
      <c r="AE1008">
        <v>3</v>
      </c>
      <c r="AF1008">
        <v>2</v>
      </c>
      <c r="AG1008">
        <v>5</v>
      </c>
      <c r="AH1008">
        <v>3</v>
      </c>
      <c r="AI1008">
        <v>2</v>
      </c>
      <c r="AJ1008">
        <v>4</v>
      </c>
      <c r="AL1008">
        <v>3</v>
      </c>
      <c r="AM1008">
        <v>5</v>
      </c>
      <c r="AN1008">
        <v>2</v>
      </c>
      <c r="AO1008">
        <v>2</v>
      </c>
      <c r="AP1008">
        <v>4</v>
      </c>
      <c r="AQ1008">
        <v>2</v>
      </c>
      <c r="AR1008">
        <v>3</v>
      </c>
      <c r="AS1008">
        <v>4</v>
      </c>
      <c r="AT1008">
        <v>4</v>
      </c>
      <c r="AU1008">
        <v>3</v>
      </c>
      <c r="AV1008">
        <v>1</v>
      </c>
      <c r="AW1008">
        <v>6</v>
      </c>
      <c r="AX1008">
        <v>10</v>
      </c>
      <c r="AY1008">
        <v>11</v>
      </c>
      <c r="AZ1008">
        <v>9</v>
      </c>
      <c r="BA1008">
        <v>10</v>
      </c>
      <c r="BB1008">
        <v>7</v>
      </c>
      <c r="BC1008">
        <v>1</v>
      </c>
      <c r="BD1008">
        <v>9</v>
      </c>
      <c r="BE1008">
        <v>3</v>
      </c>
      <c r="BF1008">
        <v>12</v>
      </c>
      <c r="BG1008">
        <v>12</v>
      </c>
      <c r="BH1008">
        <v>12</v>
      </c>
      <c r="BI1008">
        <v>12</v>
      </c>
      <c r="BJ1008">
        <v>12</v>
      </c>
      <c r="BK1008">
        <v>1</v>
      </c>
      <c r="BM1008">
        <v>5</v>
      </c>
      <c r="BN1008">
        <v>3</v>
      </c>
      <c r="BO1008">
        <v>2</v>
      </c>
      <c r="BP1008">
        <v>7</v>
      </c>
      <c r="BQ1008">
        <v>4</v>
      </c>
      <c r="BR1008">
        <v>6</v>
      </c>
      <c r="BS1008">
        <v>3</v>
      </c>
      <c r="BT1008">
        <v>5</v>
      </c>
      <c r="BX1008">
        <v>1</v>
      </c>
      <c r="BY1008">
        <v>8</v>
      </c>
      <c r="CF1008">
        <v>9</v>
      </c>
      <c r="CH1008">
        <f t="shared" si="112"/>
        <v>1</v>
      </c>
      <c r="CI1008" s="1">
        <f t="shared" si="113"/>
        <v>3.6666666666666665</v>
      </c>
      <c r="CJ1008">
        <f t="shared" si="114"/>
        <v>0</v>
      </c>
      <c r="CK1008">
        <f t="shared" si="115"/>
        <v>5</v>
      </c>
      <c r="CL1008" s="1">
        <f t="shared" si="116"/>
        <v>8.6666666666666661</v>
      </c>
      <c r="CM1008" s="1">
        <f t="shared" si="117"/>
        <v>8.6666666666666661</v>
      </c>
      <c r="CO1008" t="str">
        <f>IF(H1008&gt;Tolerances!$C$15, "High Sat", "Low Sat")</f>
        <v>High Sat</v>
      </c>
      <c r="CP1008" t="str">
        <f>IF(CM1008&lt;Tolerances!$D$15, "High EL", "Low EL")</f>
        <v>High EL</v>
      </c>
      <c r="CQ1008" t="str">
        <f t="shared" si="118"/>
        <v>Loyalist</v>
      </c>
      <c r="CR1008" t="b">
        <f>IF(AND(CM1008&lt;Tolerances!$D$19,'Respondent data Original'!H1008&gt;Tolerances!$C$19),"Enthusiast",IF(AND(CM1008&gt;Tolerances!$D$20,'Respondent data Original'!H1008&lt;Tolerances!$C$20),"Agitator"))</f>
        <v>0</v>
      </c>
    </row>
    <row r="1009" spans="1:96">
      <c r="A1009">
        <v>648</v>
      </c>
      <c r="B1009" t="s">
        <v>71</v>
      </c>
      <c r="C1009">
        <v>4</v>
      </c>
      <c r="D1009">
        <v>1</v>
      </c>
      <c r="E1009">
        <v>1</v>
      </c>
      <c r="F1009">
        <v>2</v>
      </c>
      <c r="G1009">
        <v>12</v>
      </c>
      <c r="H1009">
        <v>10</v>
      </c>
      <c r="J1009">
        <v>10</v>
      </c>
      <c r="L1009">
        <v>8</v>
      </c>
      <c r="N1009">
        <v>7</v>
      </c>
      <c r="P1009">
        <v>4</v>
      </c>
      <c r="Q1009">
        <v>2</v>
      </c>
      <c r="R1009">
        <v>4</v>
      </c>
      <c r="S1009">
        <v>1</v>
      </c>
      <c r="T1009">
        <v>3</v>
      </c>
      <c r="U1009">
        <v>1</v>
      </c>
      <c r="V1009">
        <v>1</v>
      </c>
      <c r="W1009">
        <v>4</v>
      </c>
      <c r="X1009">
        <v>1</v>
      </c>
      <c r="Y1009">
        <v>2</v>
      </c>
      <c r="Z1009">
        <v>4</v>
      </c>
      <c r="AA1009">
        <v>2</v>
      </c>
      <c r="AB1009">
        <v>3</v>
      </c>
      <c r="AC1009">
        <v>4</v>
      </c>
      <c r="AD1009">
        <v>4</v>
      </c>
      <c r="AE1009">
        <v>2</v>
      </c>
      <c r="AF1009">
        <v>9</v>
      </c>
      <c r="AG1009">
        <v>3</v>
      </c>
      <c r="AI1009">
        <v>1</v>
      </c>
      <c r="AJ1009">
        <v>1</v>
      </c>
      <c r="AK1009">
        <v>3</v>
      </c>
      <c r="AL1009">
        <v>1</v>
      </c>
      <c r="AN1009">
        <v>1</v>
      </c>
      <c r="AO1009">
        <v>2</v>
      </c>
      <c r="AQ1009">
        <v>2</v>
      </c>
      <c r="AR1009">
        <v>3</v>
      </c>
      <c r="AS1009">
        <v>3</v>
      </c>
      <c r="AU1009">
        <v>2</v>
      </c>
      <c r="AV1009">
        <v>2</v>
      </c>
      <c r="AW1009">
        <v>6</v>
      </c>
      <c r="AX1009">
        <v>9</v>
      </c>
      <c r="AY1009">
        <v>8</v>
      </c>
      <c r="AZ1009">
        <v>6</v>
      </c>
      <c r="BA1009">
        <v>6</v>
      </c>
      <c r="BB1009">
        <v>6</v>
      </c>
      <c r="BC1009">
        <v>9</v>
      </c>
      <c r="BD1009">
        <v>11</v>
      </c>
      <c r="BE1009">
        <v>1</v>
      </c>
      <c r="BF1009">
        <v>1</v>
      </c>
      <c r="BG1009">
        <v>1</v>
      </c>
      <c r="BH1009">
        <v>12</v>
      </c>
      <c r="BI1009">
        <v>12</v>
      </c>
      <c r="BJ1009">
        <v>12</v>
      </c>
      <c r="BK1009">
        <v>3</v>
      </c>
      <c r="BL1009">
        <v>5</v>
      </c>
      <c r="BM1009">
        <v>3</v>
      </c>
      <c r="BN1009">
        <v>2</v>
      </c>
      <c r="BO1009">
        <v>4</v>
      </c>
      <c r="BP1009">
        <v>3</v>
      </c>
      <c r="BQ1009">
        <v>7</v>
      </c>
      <c r="BX1009">
        <v>1</v>
      </c>
      <c r="BY1009">
        <v>3</v>
      </c>
      <c r="BZ1009">
        <v>6</v>
      </c>
      <c r="CF1009">
        <v>8</v>
      </c>
      <c r="CH1009">
        <f t="shared" si="112"/>
        <v>1</v>
      </c>
      <c r="CI1009" s="1">
        <f t="shared" si="113"/>
        <v>3.4444444444444446</v>
      </c>
      <c r="CJ1009">
        <f t="shared" si="114"/>
        <v>5</v>
      </c>
      <c r="CK1009">
        <f t="shared" si="115"/>
        <v>1</v>
      </c>
      <c r="CL1009" s="1">
        <f t="shared" si="116"/>
        <v>4.4444444444444446</v>
      </c>
      <c r="CM1009" s="1">
        <f t="shared" si="117"/>
        <v>4.4444444444444446</v>
      </c>
      <c r="CO1009" t="str">
        <f>IF(H1009&gt;Tolerances!$C$5, "High Sat", "Low Sat")</f>
        <v>High Sat</v>
      </c>
      <c r="CP1009" t="str">
        <f>IF(CM1009&lt;Tolerances!$D$5, "High EL", "Low EL")</f>
        <v>High EL</v>
      </c>
      <c r="CQ1009" t="str">
        <f t="shared" si="118"/>
        <v>Loyalist</v>
      </c>
      <c r="CR1009" t="str">
        <f>IF(AND(CM1009&lt;Tolerances!$D$9,'Respondent data Original'!H1009&gt;Tolerances!$C$9),"Enthusiast",IF(AND(CM1009&gt;Tolerances!$D$10,'Respondent data Original'!H1009&lt;Tolerances!$C$10),"Agitator"))</f>
        <v>Enthusiast</v>
      </c>
    </row>
    <row r="1010" spans="1:96">
      <c r="A1010">
        <v>651</v>
      </c>
      <c r="B1010" t="s">
        <v>71</v>
      </c>
      <c r="C1010">
        <v>2</v>
      </c>
      <c r="D1010">
        <v>2</v>
      </c>
      <c r="E1010">
        <v>2</v>
      </c>
      <c r="F1010">
        <v>2</v>
      </c>
      <c r="G1010">
        <v>12</v>
      </c>
      <c r="H1010">
        <v>9</v>
      </c>
      <c r="J1010">
        <v>11</v>
      </c>
      <c r="L1010">
        <v>9</v>
      </c>
      <c r="N1010">
        <v>7</v>
      </c>
      <c r="P1010">
        <v>5</v>
      </c>
      <c r="Q1010">
        <v>3</v>
      </c>
      <c r="S1010">
        <v>1</v>
      </c>
      <c r="T1010">
        <v>3</v>
      </c>
      <c r="U1010">
        <v>1</v>
      </c>
      <c r="V1010">
        <v>1</v>
      </c>
      <c r="X1010">
        <v>1</v>
      </c>
      <c r="Y1010">
        <v>1</v>
      </c>
      <c r="Z1010">
        <v>1</v>
      </c>
      <c r="AA1010">
        <v>1</v>
      </c>
      <c r="AB1010">
        <v>2</v>
      </c>
      <c r="AC1010">
        <v>2</v>
      </c>
      <c r="AD1010">
        <v>5</v>
      </c>
      <c r="AE1010">
        <v>2</v>
      </c>
      <c r="AF1010">
        <v>1</v>
      </c>
      <c r="AG1010">
        <v>3</v>
      </c>
      <c r="AI1010">
        <v>1</v>
      </c>
      <c r="AJ1010">
        <v>1</v>
      </c>
      <c r="AK1010">
        <v>1</v>
      </c>
      <c r="AL1010">
        <v>1</v>
      </c>
      <c r="AN1010">
        <v>1</v>
      </c>
      <c r="AO1010">
        <v>1</v>
      </c>
      <c r="AP1010">
        <v>1</v>
      </c>
      <c r="AQ1010">
        <v>1</v>
      </c>
      <c r="AR1010">
        <v>2</v>
      </c>
      <c r="AS1010">
        <v>2</v>
      </c>
      <c r="AT1010">
        <v>2</v>
      </c>
      <c r="AU1010">
        <v>2</v>
      </c>
      <c r="AV1010">
        <v>1</v>
      </c>
      <c r="AW1010">
        <v>6</v>
      </c>
      <c r="AX1010">
        <v>8</v>
      </c>
      <c r="AY1010">
        <v>11</v>
      </c>
      <c r="AZ1010">
        <v>6</v>
      </c>
      <c r="BA1010">
        <v>8</v>
      </c>
      <c r="BB1010">
        <v>3</v>
      </c>
      <c r="BC1010">
        <v>5</v>
      </c>
      <c r="BD1010">
        <v>11</v>
      </c>
      <c r="BE1010">
        <v>1</v>
      </c>
      <c r="BF1010">
        <v>1</v>
      </c>
      <c r="BG1010">
        <v>12</v>
      </c>
      <c r="BH1010">
        <v>12</v>
      </c>
      <c r="BI1010">
        <v>12</v>
      </c>
      <c r="BJ1010">
        <v>12</v>
      </c>
      <c r="BK1010">
        <v>2</v>
      </c>
      <c r="BL1010">
        <v>4</v>
      </c>
      <c r="BM1010">
        <v>2</v>
      </c>
      <c r="BN1010">
        <v>1</v>
      </c>
      <c r="BO1010">
        <v>2</v>
      </c>
      <c r="BP1010">
        <v>1</v>
      </c>
      <c r="BQ1010">
        <v>7</v>
      </c>
      <c r="BR1010">
        <v>4</v>
      </c>
      <c r="BX1010">
        <v>1</v>
      </c>
      <c r="BY1010">
        <v>3</v>
      </c>
      <c r="BZ1010">
        <v>6</v>
      </c>
      <c r="CF1010">
        <v>4</v>
      </c>
      <c r="CH1010">
        <f t="shared" si="112"/>
        <v>1</v>
      </c>
      <c r="CI1010" s="1">
        <f t="shared" si="113"/>
        <v>3.2777777777777777</v>
      </c>
      <c r="CJ1010">
        <f t="shared" si="114"/>
        <v>4</v>
      </c>
      <c r="CK1010">
        <f t="shared" si="115"/>
        <v>2</v>
      </c>
      <c r="CL1010" s="1">
        <f t="shared" si="116"/>
        <v>5.2777777777777777</v>
      </c>
      <c r="CM1010" s="1">
        <f t="shared" si="117"/>
        <v>5.2777777777777777</v>
      </c>
      <c r="CO1010" t="str">
        <f>IF(H1010&gt;Tolerances!$C$5, "High Sat", "Low Sat")</f>
        <v>High Sat</v>
      </c>
      <c r="CP1010" t="str">
        <f>IF(CM1010&lt;Tolerances!$D$5, "High EL", "Low EL")</f>
        <v>High EL</v>
      </c>
      <c r="CQ1010" t="str">
        <f t="shared" si="118"/>
        <v>Loyalist</v>
      </c>
      <c r="CR1010" t="b">
        <f>IF(AND(CM1010&lt;Tolerances!$D$9,'Respondent data Original'!H1010&gt;Tolerances!$C$9),"Enthusiast",IF(AND(CM1010&gt;Tolerances!$D$10,'Respondent data Original'!H1010&lt;Tolerances!$C$10),"Agitator"))</f>
        <v>0</v>
      </c>
    </row>
    <row r="1011" spans="1:96">
      <c r="A1011">
        <v>657</v>
      </c>
      <c r="B1011" t="s">
        <v>71</v>
      </c>
      <c r="C1011">
        <v>3</v>
      </c>
      <c r="D1011">
        <v>1</v>
      </c>
      <c r="E1011">
        <v>2</v>
      </c>
      <c r="F1011">
        <v>2</v>
      </c>
      <c r="G1011">
        <v>10</v>
      </c>
      <c r="H1011">
        <v>6</v>
      </c>
      <c r="J1011">
        <v>6</v>
      </c>
      <c r="L1011">
        <v>6</v>
      </c>
      <c r="N1011">
        <v>6</v>
      </c>
      <c r="P1011">
        <v>4</v>
      </c>
      <c r="Q1011">
        <v>2</v>
      </c>
      <c r="R1011">
        <v>3</v>
      </c>
      <c r="S1011">
        <v>3</v>
      </c>
      <c r="T1011">
        <v>4</v>
      </c>
      <c r="U1011">
        <v>3</v>
      </c>
      <c r="V1011">
        <v>4</v>
      </c>
      <c r="W1011">
        <v>3</v>
      </c>
      <c r="X1011">
        <v>3</v>
      </c>
      <c r="Y1011">
        <v>4</v>
      </c>
      <c r="Z1011">
        <v>2</v>
      </c>
      <c r="AA1011">
        <v>3</v>
      </c>
      <c r="AB1011">
        <v>4</v>
      </c>
      <c r="AC1011">
        <v>2</v>
      </c>
      <c r="AD1011">
        <v>3</v>
      </c>
      <c r="AE1011">
        <v>3</v>
      </c>
      <c r="AF1011">
        <v>6</v>
      </c>
      <c r="AG1011">
        <v>3</v>
      </c>
      <c r="AH1011">
        <v>4</v>
      </c>
      <c r="AI1011">
        <v>3</v>
      </c>
      <c r="AJ1011">
        <v>3</v>
      </c>
      <c r="AK1011">
        <v>3</v>
      </c>
      <c r="AL1011">
        <v>3</v>
      </c>
      <c r="AM1011">
        <v>2</v>
      </c>
      <c r="AN1011">
        <v>3</v>
      </c>
      <c r="AO1011">
        <v>4</v>
      </c>
      <c r="AP1011">
        <v>2</v>
      </c>
      <c r="AQ1011">
        <v>3</v>
      </c>
      <c r="AR1011">
        <v>3</v>
      </c>
      <c r="AS1011">
        <v>3</v>
      </c>
      <c r="AT1011">
        <v>3</v>
      </c>
      <c r="AU1011">
        <v>2</v>
      </c>
      <c r="AV1011">
        <v>1</v>
      </c>
      <c r="AW1011">
        <v>6</v>
      </c>
      <c r="AX1011">
        <v>11</v>
      </c>
      <c r="AY1011">
        <v>6</v>
      </c>
      <c r="AZ1011">
        <v>10</v>
      </c>
      <c r="BA1011">
        <v>6</v>
      </c>
      <c r="BB1011">
        <v>7</v>
      </c>
      <c r="BC1011">
        <v>6</v>
      </c>
      <c r="BD1011">
        <v>3</v>
      </c>
      <c r="BE1011">
        <v>1</v>
      </c>
      <c r="BF1011">
        <v>6</v>
      </c>
      <c r="BG1011">
        <v>6</v>
      </c>
      <c r="BH1011">
        <v>6</v>
      </c>
      <c r="BI1011">
        <v>6</v>
      </c>
      <c r="BJ1011">
        <v>6</v>
      </c>
      <c r="BK1011">
        <v>1</v>
      </c>
      <c r="BL1011">
        <v>3</v>
      </c>
      <c r="BM1011">
        <v>3</v>
      </c>
      <c r="BN1011">
        <v>3</v>
      </c>
      <c r="BO1011">
        <v>6</v>
      </c>
      <c r="BP1011">
        <v>5</v>
      </c>
      <c r="BQ1011">
        <v>3</v>
      </c>
      <c r="BR1011">
        <v>2</v>
      </c>
      <c r="BS1011">
        <v>7</v>
      </c>
      <c r="BX1011">
        <v>2</v>
      </c>
      <c r="CF1011">
        <v>1</v>
      </c>
      <c r="CH1011">
        <f t="shared" si="112"/>
        <v>2</v>
      </c>
      <c r="CI1011" s="1">
        <f t="shared" si="113"/>
        <v>3.1111111111111112</v>
      </c>
      <c r="CJ1011">
        <f t="shared" si="114"/>
        <v>3</v>
      </c>
      <c r="CK1011">
        <f t="shared" si="115"/>
        <v>3</v>
      </c>
      <c r="CL1011" s="1">
        <f t="shared" si="116"/>
        <v>6.1111111111111107</v>
      </c>
      <c r="CM1011" s="1">
        <f t="shared" si="117"/>
        <v>12.222222222222221</v>
      </c>
      <c r="CO1011" t="str">
        <f>IF(H1011&gt;Tolerances!$C$5, "High Sat", "Low Sat")</f>
        <v>Low Sat</v>
      </c>
      <c r="CP1011" t="str">
        <f>IF(CM1011&lt;Tolerances!$D$5, "High EL", "Low EL")</f>
        <v>Low EL</v>
      </c>
      <c r="CQ1011" t="str">
        <f t="shared" si="118"/>
        <v>Defector</v>
      </c>
      <c r="CR1011" t="b">
        <f>IF(AND(CM1011&lt;Tolerances!$D$9,'Respondent data Original'!H1011&gt;Tolerances!$C$9),"Enthusiast",IF(AND(CM1011&gt;Tolerances!$D$10,'Respondent data Original'!H1011&lt;Tolerances!$C$10),"Agitator"))</f>
        <v>0</v>
      </c>
    </row>
    <row r="1012" spans="1:96">
      <c r="A1012">
        <v>669</v>
      </c>
      <c r="B1012" t="s">
        <v>71</v>
      </c>
      <c r="C1012">
        <v>4</v>
      </c>
      <c r="D1012">
        <v>1</v>
      </c>
      <c r="E1012">
        <v>1</v>
      </c>
      <c r="F1012">
        <v>2</v>
      </c>
      <c r="G1012">
        <v>7</v>
      </c>
      <c r="H1012">
        <v>4</v>
      </c>
      <c r="K1012">
        <v>1</v>
      </c>
      <c r="M1012">
        <v>1</v>
      </c>
      <c r="O1012">
        <v>1</v>
      </c>
      <c r="P1012">
        <v>1</v>
      </c>
      <c r="Q1012">
        <v>4</v>
      </c>
      <c r="R1012">
        <v>4</v>
      </c>
      <c r="S1012">
        <v>4</v>
      </c>
      <c r="T1012">
        <v>4</v>
      </c>
      <c r="U1012">
        <v>4</v>
      </c>
      <c r="V1012">
        <v>4</v>
      </c>
      <c r="W1012">
        <v>4</v>
      </c>
      <c r="X1012">
        <v>4</v>
      </c>
      <c r="Y1012">
        <v>4</v>
      </c>
      <c r="Z1012">
        <v>4</v>
      </c>
      <c r="AA1012">
        <v>4</v>
      </c>
      <c r="AB1012">
        <v>4</v>
      </c>
      <c r="AC1012">
        <v>4</v>
      </c>
      <c r="AD1012">
        <v>4</v>
      </c>
      <c r="AE1012">
        <v>4</v>
      </c>
      <c r="AF1012">
        <v>1</v>
      </c>
      <c r="AV1012">
        <v>2</v>
      </c>
      <c r="AW1012">
        <v>6</v>
      </c>
      <c r="AX1012">
        <v>6</v>
      </c>
      <c r="AY1012">
        <v>6</v>
      </c>
      <c r="AZ1012">
        <v>6</v>
      </c>
      <c r="BA1012">
        <v>6</v>
      </c>
      <c r="BB1012">
        <v>6</v>
      </c>
      <c r="BC1012">
        <v>6</v>
      </c>
      <c r="BD1012">
        <v>6</v>
      </c>
      <c r="BE1012">
        <v>6</v>
      </c>
      <c r="BF1012">
        <v>7</v>
      </c>
      <c r="BG1012">
        <v>7</v>
      </c>
      <c r="BH1012">
        <v>7</v>
      </c>
      <c r="BI1012">
        <v>7</v>
      </c>
      <c r="BJ1012">
        <v>7</v>
      </c>
      <c r="BK1012">
        <v>1</v>
      </c>
      <c r="BN1012">
        <v>5</v>
      </c>
      <c r="BO1012">
        <v>10</v>
      </c>
      <c r="BX1012">
        <v>1</v>
      </c>
      <c r="BY1012">
        <v>5</v>
      </c>
      <c r="CF1012">
        <v>1</v>
      </c>
      <c r="CH1012">
        <f t="shared" si="112"/>
        <v>1</v>
      </c>
      <c r="CI1012" s="1">
        <f t="shared" si="113"/>
        <v>3</v>
      </c>
      <c r="CJ1012">
        <f t="shared" si="114"/>
        <v>0</v>
      </c>
      <c r="CK1012">
        <f t="shared" si="115"/>
        <v>5</v>
      </c>
      <c r="CL1012" s="1">
        <f t="shared" si="116"/>
        <v>8</v>
      </c>
      <c r="CM1012" s="1">
        <f t="shared" si="117"/>
        <v>8</v>
      </c>
      <c r="CO1012" t="str">
        <f>IF(H1012&gt;Tolerances!$C$15, "High Sat", "Low Sat")</f>
        <v>Low Sat</v>
      </c>
      <c r="CP1012" t="str">
        <f>IF(CM1012&lt;Tolerances!$D$15, "High EL", "Low EL")</f>
        <v>High EL</v>
      </c>
      <c r="CQ1012" t="str">
        <f t="shared" ref="CQ1012:CQ1013" si="119">IF(AND(CP1012="High EL", CO1012="High Sat"),"Loyalist", IF(AND(CP1012="High EL", CO1012="Low Sat"),"Hostage", IF(AND(CP1012="Low EL", CO1012="Low Sat"),"Defector",IF(AND(CP1012="Low EL", CO1012="High Sat"),"Mercenary"))))</f>
        <v>Hostage</v>
      </c>
      <c r="CR1012" t="b">
        <f>IF(AND(CM1012&lt;Tolerances!$D$19,'Respondent data Original'!H1012&gt;Tolerances!$C$19),"Enthusiast",IF(AND(CM1012&gt;Tolerances!$D$20,'Respondent data Original'!H1012&lt;Tolerances!$C$20),"Agitator"))</f>
        <v>0</v>
      </c>
    </row>
    <row r="1013" spans="1:96">
      <c r="A1013">
        <v>680</v>
      </c>
      <c r="B1013" t="s">
        <v>71</v>
      </c>
      <c r="C1013">
        <v>5</v>
      </c>
      <c r="D1013">
        <v>1</v>
      </c>
      <c r="E1013">
        <v>1</v>
      </c>
      <c r="F1013">
        <v>2</v>
      </c>
      <c r="G1013">
        <v>12</v>
      </c>
      <c r="H1013">
        <v>11</v>
      </c>
      <c r="J1013">
        <v>9</v>
      </c>
      <c r="L1013">
        <v>9</v>
      </c>
      <c r="N1013">
        <v>11</v>
      </c>
      <c r="P1013">
        <v>6</v>
      </c>
      <c r="Q1013">
        <v>2</v>
      </c>
      <c r="R1013">
        <v>2</v>
      </c>
      <c r="S1013">
        <v>1</v>
      </c>
      <c r="T1013">
        <v>5</v>
      </c>
      <c r="U1013">
        <v>1</v>
      </c>
      <c r="V1013">
        <v>1</v>
      </c>
      <c r="W1013">
        <v>5</v>
      </c>
      <c r="X1013">
        <v>1</v>
      </c>
      <c r="Y1013">
        <v>1</v>
      </c>
      <c r="Z1013">
        <v>5</v>
      </c>
      <c r="AA1013">
        <v>1</v>
      </c>
      <c r="AB1013">
        <v>5</v>
      </c>
      <c r="AC1013">
        <v>5</v>
      </c>
      <c r="AD1013">
        <v>5</v>
      </c>
      <c r="AE1013">
        <v>5</v>
      </c>
      <c r="AF1013">
        <v>1</v>
      </c>
      <c r="AG1013">
        <v>2</v>
      </c>
      <c r="AH1013">
        <v>1</v>
      </c>
      <c r="AI1013">
        <v>1</v>
      </c>
      <c r="AJ1013">
        <v>2</v>
      </c>
      <c r="AK1013">
        <v>1</v>
      </c>
      <c r="AL1013">
        <v>1</v>
      </c>
      <c r="AM1013">
        <v>5</v>
      </c>
      <c r="AN1013">
        <v>1</v>
      </c>
      <c r="AO1013">
        <v>1</v>
      </c>
      <c r="AQ1013">
        <v>1</v>
      </c>
      <c r="AR1013">
        <v>5</v>
      </c>
      <c r="AS1013">
        <v>5</v>
      </c>
      <c r="AU1013">
        <v>2</v>
      </c>
      <c r="AV1013">
        <v>1</v>
      </c>
      <c r="AW1013">
        <v>9</v>
      </c>
      <c r="AX1013">
        <v>11</v>
      </c>
      <c r="AY1013">
        <v>8</v>
      </c>
      <c r="AZ1013">
        <v>6</v>
      </c>
      <c r="BA1013">
        <v>4</v>
      </c>
      <c r="BB1013">
        <v>4</v>
      </c>
      <c r="BC1013">
        <v>8</v>
      </c>
      <c r="BD1013">
        <v>11</v>
      </c>
      <c r="BE1013">
        <v>1</v>
      </c>
      <c r="BF1013">
        <v>1</v>
      </c>
      <c r="BG1013">
        <v>1</v>
      </c>
      <c r="BH1013">
        <v>2</v>
      </c>
      <c r="BI1013">
        <v>3</v>
      </c>
      <c r="BJ1013">
        <v>2</v>
      </c>
      <c r="BK1013">
        <v>3</v>
      </c>
      <c r="BN1013">
        <v>5</v>
      </c>
      <c r="BO1013">
        <v>4</v>
      </c>
      <c r="BP1013">
        <v>7</v>
      </c>
      <c r="BX1013">
        <v>1</v>
      </c>
      <c r="BY1013">
        <v>1</v>
      </c>
      <c r="BZ1013">
        <v>3</v>
      </c>
      <c r="CA1013">
        <v>6</v>
      </c>
      <c r="CB1013">
        <v>5</v>
      </c>
      <c r="CF1013">
        <v>6</v>
      </c>
      <c r="CH1013">
        <f t="shared" si="112"/>
        <v>1</v>
      </c>
      <c r="CI1013" s="1">
        <f t="shared" si="113"/>
        <v>3.4444444444444446</v>
      </c>
      <c r="CJ1013">
        <f t="shared" si="114"/>
        <v>0</v>
      </c>
      <c r="CK1013">
        <f t="shared" si="115"/>
        <v>5</v>
      </c>
      <c r="CL1013" s="1">
        <f t="shared" si="116"/>
        <v>8.4444444444444446</v>
      </c>
      <c r="CM1013" s="1">
        <f t="shared" si="117"/>
        <v>8.4444444444444446</v>
      </c>
      <c r="CO1013" t="str">
        <f>IF(H1013&gt;Tolerances!$C$15, "High Sat", "Low Sat")</f>
        <v>High Sat</v>
      </c>
      <c r="CP1013" t="str">
        <f>IF(CM1013&lt;Tolerances!$D$15, "High EL", "Low EL")</f>
        <v>High EL</v>
      </c>
      <c r="CQ1013" t="str">
        <f t="shared" si="119"/>
        <v>Loyalist</v>
      </c>
      <c r="CR1013" t="b">
        <f>IF(AND(CM1013&lt;Tolerances!$D$19,'Respondent data Original'!H1013&gt;Tolerances!$C$19),"Enthusiast",IF(AND(CM1013&gt;Tolerances!$D$20,'Respondent data Original'!H1013&lt;Tolerances!$C$20),"Agitator"))</f>
        <v>0</v>
      </c>
    </row>
    <row r="1014" spans="1:96">
      <c r="A1014">
        <v>683</v>
      </c>
      <c r="B1014" t="s">
        <v>71</v>
      </c>
      <c r="C1014">
        <v>2</v>
      </c>
      <c r="D1014">
        <v>2</v>
      </c>
      <c r="E1014">
        <v>9</v>
      </c>
      <c r="F1014">
        <v>2</v>
      </c>
      <c r="G1014">
        <v>8</v>
      </c>
      <c r="H1014">
        <v>10</v>
      </c>
      <c r="J1014">
        <v>11</v>
      </c>
      <c r="L1014">
        <v>11</v>
      </c>
      <c r="N1014">
        <v>10</v>
      </c>
      <c r="P1014">
        <v>1</v>
      </c>
      <c r="Q1014">
        <v>1</v>
      </c>
      <c r="R1014">
        <v>5</v>
      </c>
      <c r="S1014">
        <v>2</v>
      </c>
      <c r="T1014">
        <v>3</v>
      </c>
      <c r="U1014">
        <v>4</v>
      </c>
      <c r="V1014">
        <v>3</v>
      </c>
      <c r="W1014">
        <v>5</v>
      </c>
      <c r="X1014">
        <v>1</v>
      </c>
      <c r="Y1014">
        <v>2</v>
      </c>
      <c r="Z1014">
        <v>1</v>
      </c>
      <c r="AA1014">
        <v>3</v>
      </c>
      <c r="AB1014">
        <v>4</v>
      </c>
      <c r="AC1014">
        <v>2</v>
      </c>
      <c r="AD1014">
        <v>1</v>
      </c>
      <c r="AE1014">
        <v>4</v>
      </c>
      <c r="AF1014">
        <v>11</v>
      </c>
      <c r="AG1014">
        <v>1</v>
      </c>
      <c r="AI1014">
        <v>1</v>
      </c>
      <c r="AJ1014">
        <v>3</v>
      </c>
      <c r="AL1014">
        <v>2</v>
      </c>
      <c r="AN1014">
        <v>2</v>
      </c>
      <c r="AO1014">
        <v>3</v>
      </c>
      <c r="AP1014">
        <v>1</v>
      </c>
      <c r="AQ1014">
        <v>2</v>
      </c>
      <c r="AR1014">
        <v>3</v>
      </c>
      <c r="AS1014">
        <v>3</v>
      </c>
      <c r="AT1014">
        <v>1</v>
      </c>
      <c r="AU1014">
        <v>3</v>
      </c>
      <c r="AV1014">
        <v>1</v>
      </c>
      <c r="AW1014">
        <v>5</v>
      </c>
      <c r="AX1014">
        <v>3</v>
      </c>
      <c r="AY1014">
        <v>3</v>
      </c>
      <c r="AZ1014">
        <v>6</v>
      </c>
      <c r="BA1014">
        <v>6</v>
      </c>
      <c r="BB1014">
        <v>8</v>
      </c>
      <c r="BC1014">
        <v>1</v>
      </c>
      <c r="BD1014">
        <v>5</v>
      </c>
      <c r="BE1014">
        <v>1</v>
      </c>
      <c r="BF1014">
        <v>12</v>
      </c>
      <c r="BG1014">
        <v>12</v>
      </c>
      <c r="BH1014">
        <v>2</v>
      </c>
      <c r="BI1014">
        <v>12</v>
      </c>
      <c r="BJ1014">
        <v>12</v>
      </c>
      <c r="BK1014">
        <v>2</v>
      </c>
      <c r="BL1014">
        <v>4</v>
      </c>
      <c r="BM1014">
        <v>2</v>
      </c>
      <c r="BN1014">
        <v>1</v>
      </c>
      <c r="BO1014">
        <v>10</v>
      </c>
      <c r="BX1014">
        <v>1</v>
      </c>
      <c r="BY1014">
        <v>2</v>
      </c>
      <c r="BZ1014">
        <v>3</v>
      </c>
      <c r="CA1014">
        <v>6</v>
      </c>
      <c r="CF1014">
        <v>3</v>
      </c>
      <c r="CH1014">
        <f t="shared" si="112"/>
        <v>1</v>
      </c>
      <c r="CI1014" s="1">
        <f t="shared" si="113"/>
        <v>2.1111111111111112</v>
      </c>
      <c r="CJ1014">
        <f t="shared" si="114"/>
        <v>4</v>
      </c>
      <c r="CK1014">
        <f t="shared" si="115"/>
        <v>2</v>
      </c>
      <c r="CL1014" s="1">
        <f t="shared" si="116"/>
        <v>4.1111111111111107</v>
      </c>
      <c r="CM1014" s="1">
        <f t="shared" si="117"/>
        <v>4.1111111111111107</v>
      </c>
      <c r="CO1014" t="str">
        <f>IF(H1014&gt;Tolerances!$C$5, "High Sat", "Low Sat")</f>
        <v>High Sat</v>
      </c>
      <c r="CP1014" t="str">
        <f>IF(CM1014&lt;Tolerances!$D$5, "High EL", "Low EL")</f>
        <v>High EL</v>
      </c>
      <c r="CQ1014" t="str">
        <f t="shared" ref="CQ1014:CQ1045" si="120">IF(AND(CP1014="High EL", CO1014="High Sat"),"Loyalist", IF(AND(CP1014="High EL", CO1014="Low Sat"),"Hostage", IF(AND(CP1014="Low EL", CO1014="Low Sat"),"Defector",IF(AND(CP1014="Low EL", CO1014="High Sat"),"Mercenary"))))</f>
        <v>Loyalist</v>
      </c>
      <c r="CR1014" t="str">
        <f>IF(AND(CM1014&lt;Tolerances!$D$9,'Respondent data Original'!H1014&gt;Tolerances!$C$9),"Enthusiast",IF(AND(CM1014&gt;Tolerances!$D$10,'Respondent data Original'!H1014&lt;Tolerances!$C$10),"Agitator"))</f>
        <v>Enthusiast</v>
      </c>
    </row>
    <row r="1015" spans="1:96">
      <c r="A1015">
        <v>684</v>
      </c>
      <c r="B1015" t="s">
        <v>71</v>
      </c>
      <c r="C1015">
        <v>4</v>
      </c>
      <c r="D1015">
        <v>2</v>
      </c>
      <c r="E1015">
        <v>1</v>
      </c>
      <c r="F1015">
        <v>2</v>
      </c>
      <c r="G1015">
        <v>11</v>
      </c>
      <c r="H1015">
        <v>7</v>
      </c>
      <c r="J1015">
        <v>6</v>
      </c>
      <c r="L1015">
        <v>7</v>
      </c>
      <c r="N1015">
        <v>6</v>
      </c>
      <c r="P1015">
        <v>4</v>
      </c>
      <c r="Q1015">
        <v>1</v>
      </c>
      <c r="R1015">
        <v>1</v>
      </c>
      <c r="S1015">
        <v>2</v>
      </c>
      <c r="T1015">
        <v>1</v>
      </c>
      <c r="U1015">
        <v>2</v>
      </c>
      <c r="V1015">
        <v>1</v>
      </c>
      <c r="W1015">
        <v>2</v>
      </c>
      <c r="X1015">
        <v>1</v>
      </c>
      <c r="Y1015">
        <v>1</v>
      </c>
      <c r="Z1015">
        <v>1</v>
      </c>
      <c r="AA1015">
        <v>1</v>
      </c>
      <c r="AB1015">
        <v>2</v>
      </c>
      <c r="AC1015">
        <v>1</v>
      </c>
      <c r="AD1015">
        <v>2</v>
      </c>
      <c r="AE1015">
        <v>2</v>
      </c>
      <c r="AF1015">
        <v>7</v>
      </c>
      <c r="AG1015">
        <v>3</v>
      </c>
      <c r="AH1015">
        <v>2</v>
      </c>
      <c r="AI1015">
        <v>2</v>
      </c>
      <c r="AJ1015">
        <v>2</v>
      </c>
      <c r="AL1015">
        <v>2</v>
      </c>
      <c r="AM1015">
        <v>2</v>
      </c>
      <c r="AN1015">
        <v>2</v>
      </c>
      <c r="AO1015">
        <v>2</v>
      </c>
      <c r="AP1015">
        <v>2</v>
      </c>
      <c r="AQ1015">
        <v>2</v>
      </c>
      <c r="AS1015">
        <v>2</v>
      </c>
      <c r="AT1015">
        <v>2</v>
      </c>
      <c r="AU1015">
        <v>2</v>
      </c>
      <c r="AV1015">
        <v>3</v>
      </c>
      <c r="AW1015">
        <v>9</v>
      </c>
      <c r="AX1015">
        <v>10</v>
      </c>
      <c r="AY1015">
        <v>9</v>
      </c>
      <c r="AZ1015">
        <v>9</v>
      </c>
      <c r="BA1015">
        <v>9</v>
      </c>
      <c r="BB1015">
        <v>9</v>
      </c>
      <c r="BC1015">
        <v>9</v>
      </c>
      <c r="BD1015">
        <v>11</v>
      </c>
      <c r="BE1015">
        <v>9</v>
      </c>
      <c r="BF1015">
        <v>12</v>
      </c>
      <c r="BG1015">
        <v>12</v>
      </c>
      <c r="BH1015">
        <v>12</v>
      </c>
      <c r="BI1015">
        <v>12</v>
      </c>
      <c r="BJ1015">
        <v>12</v>
      </c>
      <c r="BK1015">
        <v>1</v>
      </c>
      <c r="BL1015">
        <v>3</v>
      </c>
      <c r="BM1015">
        <v>3</v>
      </c>
      <c r="BN1015">
        <v>2</v>
      </c>
      <c r="BO1015">
        <v>5</v>
      </c>
      <c r="BX1015">
        <v>2</v>
      </c>
      <c r="CF1015">
        <v>21</v>
      </c>
      <c r="CH1015">
        <f t="shared" si="112"/>
        <v>2</v>
      </c>
      <c r="CI1015" s="1">
        <f t="shared" si="113"/>
        <v>4.666666666666667</v>
      </c>
      <c r="CJ1015">
        <f t="shared" si="114"/>
        <v>3</v>
      </c>
      <c r="CK1015">
        <f t="shared" si="115"/>
        <v>3</v>
      </c>
      <c r="CL1015" s="1">
        <f t="shared" si="116"/>
        <v>7.666666666666667</v>
      </c>
      <c r="CM1015" s="1">
        <f t="shared" si="117"/>
        <v>15.333333333333334</v>
      </c>
      <c r="CO1015" t="str">
        <f>IF(H1015&gt;Tolerances!$C$5, "High Sat", "Low Sat")</f>
        <v>Low Sat</v>
      </c>
      <c r="CP1015" t="str">
        <f>IF(CM1015&lt;Tolerances!$D$5, "High EL", "Low EL")</f>
        <v>Low EL</v>
      </c>
      <c r="CQ1015" t="str">
        <f t="shared" si="120"/>
        <v>Defector</v>
      </c>
      <c r="CR1015" t="b">
        <f>IF(AND(CM1015&lt;Tolerances!$D$9,'Respondent data Original'!H1015&gt;Tolerances!$C$9),"Enthusiast",IF(AND(CM1015&gt;Tolerances!$D$10,'Respondent data Original'!H1015&lt;Tolerances!$C$10),"Agitator"))</f>
        <v>0</v>
      </c>
    </row>
    <row r="1016" spans="1:96">
      <c r="A1016">
        <v>686</v>
      </c>
      <c r="B1016" t="s">
        <v>71</v>
      </c>
      <c r="C1016">
        <v>1</v>
      </c>
      <c r="D1016">
        <v>2</v>
      </c>
      <c r="E1016">
        <v>2</v>
      </c>
      <c r="F1016">
        <v>2</v>
      </c>
      <c r="G1016">
        <v>11</v>
      </c>
      <c r="H1016">
        <v>7</v>
      </c>
      <c r="J1016">
        <v>9</v>
      </c>
      <c r="L1016">
        <v>9</v>
      </c>
      <c r="N1016">
        <v>7</v>
      </c>
      <c r="P1016">
        <v>5</v>
      </c>
      <c r="Q1016">
        <v>2</v>
      </c>
      <c r="R1016">
        <v>5</v>
      </c>
      <c r="S1016">
        <v>3</v>
      </c>
      <c r="T1016">
        <v>4</v>
      </c>
      <c r="U1016">
        <v>4</v>
      </c>
      <c r="V1016">
        <v>3</v>
      </c>
      <c r="W1016">
        <v>4</v>
      </c>
      <c r="X1016">
        <v>3</v>
      </c>
      <c r="Y1016">
        <v>3</v>
      </c>
      <c r="Z1016">
        <v>4</v>
      </c>
      <c r="AA1016">
        <v>3</v>
      </c>
      <c r="AB1016">
        <v>3</v>
      </c>
      <c r="AC1016">
        <v>4</v>
      </c>
      <c r="AD1016">
        <v>2</v>
      </c>
      <c r="AE1016">
        <v>4</v>
      </c>
      <c r="AF1016">
        <v>8</v>
      </c>
      <c r="AG1016">
        <v>4</v>
      </c>
      <c r="AH1016">
        <v>3</v>
      </c>
      <c r="AI1016">
        <v>4</v>
      </c>
      <c r="AJ1016">
        <v>4</v>
      </c>
      <c r="AK1016">
        <v>3</v>
      </c>
      <c r="AL1016">
        <v>5</v>
      </c>
      <c r="AM1016">
        <v>3</v>
      </c>
      <c r="AN1016">
        <v>2</v>
      </c>
      <c r="AO1016">
        <v>4</v>
      </c>
      <c r="AP1016">
        <v>3</v>
      </c>
      <c r="AQ1016">
        <v>3</v>
      </c>
      <c r="AR1016">
        <v>3</v>
      </c>
      <c r="AS1016">
        <v>3</v>
      </c>
      <c r="AT1016">
        <v>4</v>
      </c>
      <c r="AU1016">
        <v>3</v>
      </c>
      <c r="AV1016">
        <v>1</v>
      </c>
      <c r="AW1016">
        <v>4</v>
      </c>
      <c r="AX1016">
        <v>6</v>
      </c>
      <c r="AY1016">
        <v>6</v>
      </c>
      <c r="AZ1016">
        <v>7</v>
      </c>
      <c r="BA1016">
        <v>5</v>
      </c>
      <c r="BB1016">
        <v>4</v>
      </c>
      <c r="BC1016">
        <v>5</v>
      </c>
      <c r="BD1016">
        <v>7</v>
      </c>
      <c r="BE1016">
        <v>7</v>
      </c>
      <c r="BF1016">
        <v>7</v>
      </c>
      <c r="BG1016">
        <v>5</v>
      </c>
      <c r="BH1016">
        <v>7</v>
      </c>
      <c r="BI1016">
        <v>11</v>
      </c>
      <c r="BJ1016">
        <v>7</v>
      </c>
      <c r="BK1016">
        <v>3</v>
      </c>
      <c r="BL1016">
        <v>3</v>
      </c>
      <c r="BM1016">
        <v>2</v>
      </c>
      <c r="BN1016">
        <v>1</v>
      </c>
      <c r="BO1016">
        <v>2</v>
      </c>
      <c r="BP1016">
        <v>7</v>
      </c>
      <c r="BQ1016">
        <v>3</v>
      </c>
      <c r="BR1016">
        <v>5</v>
      </c>
      <c r="BX1016">
        <v>1</v>
      </c>
      <c r="BY1016">
        <v>1</v>
      </c>
      <c r="BZ1016">
        <v>6</v>
      </c>
      <c r="CA1016">
        <v>2</v>
      </c>
      <c r="CB1016">
        <v>5</v>
      </c>
      <c r="CF1016">
        <v>8</v>
      </c>
      <c r="CH1016">
        <f t="shared" si="112"/>
        <v>1</v>
      </c>
      <c r="CI1016" s="1">
        <f t="shared" si="113"/>
        <v>2.8333333333333335</v>
      </c>
      <c r="CJ1016">
        <f t="shared" si="114"/>
        <v>3</v>
      </c>
      <c r="CK1016">
        <f t="shared" si="115"/>
        <v>3</v>
      </c>
      <c r="CL1016" s="1">
        <f t="shared" si="116"/>
        <v>5.8333333333333339</v>
      </c>
      <c r="CM1016" s="1">
        <f t="shared" si="117"/>
        <v>5.8333333333333339</v>
      </c>
      <c r="CO1016" t="str">
        <f>IF(H1016&gt;Tolerances!$C$5, "High Sat", "Low Sat")</f>
        <v>Low Sat</v>
      </c>
      <c r="CP1016" t="str">
        <f>IF(CM1016&lt;Tolerances!$D$5, "High EL", "Low EL")</f>
        <v>High EL</v>
      </c>
      <c r="CQ1016" t="str">
        <f t="shared" si="120"/>
        <v>Hostage</v>
      </c>
      <c r="CR1016" t="b">
        <f>IF(AND(CM1016&lt;Tolerances!$D$9,'Respondent data Original'!H1016&gt;Tolerances!$C$9),"Enthusiast",IF(AND(CM1016&gt;Tolerances!$D$10,'Respondent data Original'!H1016&lt;Tolerances!$C$10),"Agitator"))</f>
        <v>0</v>
      </c>
    </row>
    <row r="1017" spans="1:96">
      <c r="A1017">
        <v>688</v>
      </c>
      <c r="B1017" t="s">
        <v>71</v>
      </c>
      <c r="C1017">
        <v>2</v>
      </c>
      <c r="D1017">
        <v>1</v>
      </c>
      <c r="E1017">
        <v>3</v>
      </c>
      <c r="F1017">
        <v>2</v>
      </c>
      <c r="G1017">
        <v>10</v>
      </c>
      <c r="H1017">
        <v>7</v>
      </c>
      <c r="J1017">
        <v>10</v>
      </c>
      <c r="L1017">
        <v>9</v>
      </c>
      <c r="N1017">
        <v>10</v>
      </c>
      <c r="P1017">
        <v>6</v>
      </c>
      <c r="Q1017">
        <v>2</v>
      </c>
      <c r="R1017">
        <v>4</v>
      </c>
      <c r="S1017">
        <v>1</v>
      </c>
      <c r="T1017">
        <v>4</v>
      </c>
      <c r="U1017">
        <v>1</v>
      </c>
      <c r="V1017">
        <v>4</v>
      </c>
      <c r="W1017">
        <v>4</v>
      </c>
      <c r="X1017">
        <v>2</v>
      </c>
      <c r="Y1017">
        <v>3</v>
      </c>
      <c r="AA1017">
        <v>2</v>
      </c>
      <c r="AB1017">
        <v>4</v>
      </c>
      <c r="AC1017">
        <v>4</v>
      </c>
      <c r="AD1017">
        <v>1</v>
      </c>
      <c r="AE1017">
        <v>4</v>
      </c>
      <c r="AF1017">
        <v>11</v>
      </c>
      <c r="AG1017">
        <v>3</v>
      </c>
      <c r="AH1017">
        <v>4</v>
      </c>
      <c r="AI1017">
        <v>2</v>
      </c>
      <c r="AJ1017">
        <v>2</v>
      </c>
      <c r="AK1017">
        <v>2</v>
      </c>
      <c r="AL1017">
        <v>3</v>
      </c>
      <c r="AM1017">
        <v>5</v>
      </c>
      <c r="AN1017">
        <v>2</v>
      </c>
      <c r="AO1017">
        <v>2</v>
      </c>
      <c r="AQ1017">
        <v>2</v>
      </c>
      <c r="AR1017">
        <v>4</v>
      </c>
      <c r="AS1017">
        <v>2</v>
      </c>
      <c r="AT1017">
        <v>3</v>
      </c>
      <c r="AU1017">
        <v>4</v>
      </c>
      <c r="AV1017">
        <v>1</v>
      </c>
      <c r="AW1017">
        <v>7</v>
      </c>
      <c r="AX1017">
        <v>9</v>
      </c>
      <c r="AY1017">
        <v>8</v>
      </c>
      <c r="AZ1017">
        <v>5</v>
      </c>
      <c r="BA1017">
        <v>6</v>
      </c>
      <c r="BB1017">
        <v>1</v>
      </c>
      <c r="BC1017">
        <v>9</v>
      </c>
      <c r="BD1017">
        <v>10</v>
      </c>
      <c r="BE1017">
        <v>2</v>
      </c>
      <c r="BF1017">
        <v>12</v>
      </c>
      <c r="BG1017">
        <v>4</v>
      </c>
      <c r="BH1017">
        <v>12</v>
      </c>
      <c r="BI1017">
        <v>3</v>
      </c>
      <c r="BJ1017">
        <v>12</v>
      </c>
      <c r="BK1017">
        <v>2</v>
      </c>
      <c r="BL1017">
        <v>4</v>
      </c>
      <c r="BM1017">
        <v>3</v>
      </c>
      <c r="BN1017">
        <v>2</v>
      </c>
      <c r="BO1017">
        <v>1</v>
      </c>
      <c r="BP1017">
        <v>3</v>
      </c>
      <c r="BQ1017">
        <v>4</v>
      </c>
      <c r="BR1017">
        <v>7</v>
      </c>
      <c r="BX1017">
        <v>1</v>
      </c>
      <c r="BY1017">
        <v>6</v>
      </c>
      <c r="BZ1017">
        <v>2</v>
      </c>
      <c r="CA1017">
        <v>3</v>
      </c>
      <c r="CF1017">
        <v>4</v>
      </c>
      <c r="CH1017">
        <f t="shared" si="112"/>
        <v>1</v>
      </c>
      <c r="CI1017" s="1">
        <f t="shared" si="113"/>
        <v>3.1666666666666665</v>
      </c>
      <c r="CJ1017">
        <f t="shared" si="114"/>
        <v>4</v>
      </c>
      <c r="CK1017">
        <f t="shared" si="115"/>
        <v>2</v>
      </c>
      <c r="CL1017" s="1">
        <f t="shared" si="116"/>
        <v>5.1666666666666661</v>
      </c>
      <c r="CM1017" s="1">
        <f t="shared" si="117"/>
        <v>5.1666666666666661</v>
      </c>
      <c r="CO1017" t="str">
        <f>IF(H1017&gt;Tolerances!$C$5, "High Sat", "Low Sat")</f>
        <v>Low Sat</v>
      </c>
      <c r="CP1017" t="str">
        <f>IF(CM1017&lt;Tolerances!$D$5, "High EL", "Low EL")</f>
        <v>High EL</v>
      </c>
      <c r="CQ1017" t="str">
        <f t="shared" si="120"/>
        <v>Hostage</v>
      </c>
      <c r="CR1017" t="b">
        <f>IF(AND(CM1017&lt;Tolerances!$D$9,'Respondent data Original'!H1017&gt;Tolerances!$C$9),"Enthusiast",IF(AND(CM1017&gt;Tolerances!$D$10,'Respondent data Original'!H1017&lt;Tolerances!$C$10),"Agitator"))</f>
        <v>0</v>
      </c>
    </row>
    <row r="1018" spans="1:96">
      <c r="A1018">
        <v>697</v>
      </c>
      <c r="B1018" t="s">
        <v>71</v>
      </c>
      <c r="C1018">
        <v>4</v>
      </c>
      <c r="D1018">
        <v>2</v>
      </c>
      <c r="E1018">
        <v>1</v>
      </c>
      <c r="F1018">
        <v>2</v>
      </c>
      <c r="G1018">
        <v>10</v>
      </c>
      <c r="H1018">
        <v>9</v>
      </c>
      <c r="J1018">
        <v>9</v>
      </c>
      <c r="L1018">
        <v>9</v>
      </c>
      <c r="N1018">
        <v>9</v>
      </c>
      <c r="P1018">
        <v>4</v>
      </c>
      <c r="Q1018">
        <v>1</v>
      </c>
      <c r="R1018">
        <v>3</v>
      </c>
      <c r="S1018">
        <v>4</v>
      </c>
      <c r="T1018">
        <v>3</v>
      </c>
      <c r="U1018">
        <v>4</v>
      </c>
      <c r="V1018">
        <v>1</v>
      </c>
      <c r="W1018">
        <v>4</v>
      </c>
      <c r="X1018">
        <v>1</v>
      </c>
      <c r="Y1018">
        <v>2</v>
      </c>
      <c r="Z1018">
        <v>5</v>
      </c>
      <c r="AA1018">
        <v>1</v>
      </c>
      <c r="AB1018">
        <v>1</v>
      </c>
      <c r="AC1018">
        <v>4</v>
      </c>
      <c r="AD1018">
        <v>4</v>
      </c>
      <c r="AE1018">
        <v>3</v>
      </c>
      <c r="AF1018">
        <v>7</v>
      </c>
      <c r="AG1018">
        <v>2</v>
      </c>
      <c r="AH1018">
        <v>4</v>
      </c>
      <c r="AI1018">
        <v>3</v>
      </c>
      <c r="AJ1018">
        <v>3</v>
      </c>
      <c r="AK1018">
        <v>3</v>
      </c>
      <c r="AL1018">
        <v>2</v>
      </c>
      <c r="AM1018">
        <v>5</v>
      </c>
      <c r="AN1018">
        <v>1</v>
      </c>
      <c r="AO1018">
        <v>2</v>
      </c>
      <c r="AP1018">
        <v>2</v>
      </c>
      <c r="AQ1018">
        <v>1</v>
      </c>
      <c r="AR1018">
        <v>3</v>
      </c>
      <c r="AS1018">
        <v>3</v>
      </c>
      <c r="AT1018">
        <v>2</v>
      </c>
      <c r="AU1018">
        <v>3</v>
      </c>
      <c r="AV1018">
        <v>1</v>
      </c>
      <c r="AW1018">
        <v>6</v>
      </c>
      <c r="AX1018">
        <v>8</v>
      </c>
      <c r="AY1018">
        <v>11</v>
      </c>
      <c r="AZ1018">
        <v>8</v>
      </c>
      <c r="BA1018">
        <v>11</v>
      </c>
      <c r="BB1018">
        <v>8</v>
      </c>
      <c r="BC1018">
        <v>6</v>
      </c>
      <c r="BD1018">
        <v>11</v>
      </c>
      <c r="BE1018">
        <v>8</v>
      </c>
      <c r="BF1018">
        <v>12</v>
      </c>
      <c r="BG1018">
        <v>6</v>
      </c>
      <c r="BH1018">
        <v>6</v>
      </c>
      <c r="BI1018">
        <v>12</v>
      </c>
      <c r="BJ1018">
        <v>12</v>
      </c>
      <c r="BK1018">
        <v>1</v>
      </c>
      <c r="BL1018">
        <v>3</v>
      </c>
      <c r="BM1018">
        <v>3</v>
      </c>
      <c r="BN1018">
        <v>3</v>
      </c>
      <c r="BO1018">
        <v>4</v>
      </c>
      <c r="BP1018">
        <v>6</v>
      </c>
      <c r="BX1018">
        <v>1</v>
      </c>
      <c r="BY1018">
        <v>5</v>
      </c>
      <c r="BZ1018">
        <v>3</v>
      </c>
      <c r="CA1018">
        <v>2</v>
      </c>
      <c r="CF1018">
        <v>4</v>
      </c>
      <c r="CH1018">
        <f t="shared" si="112"/>
        <v>1</v>
      </c>
      <c r="CI1018" s="1">
        <f t="shared" si="113"/>
        <v>4.2777777777777777</v>
      </c>
      <c r="CJ1018">
        <f t="shared" si="114"/>
        <v>3</v>
      </c>
      <c r="CK1018">
        <f t="shared" si="115"/>
        <v>3</v>
      </c>
      <c r="CL1018" s="1">
        <f t="shared" si="116"/>
        <v>7.2777777777777777</v>
      </c>
      <c r="CM1018" s="1">
        <f t="shared" si="117"/>
        <v>7.2777777777777777</v>
      </c>
      <c r="CO1018" t="str">
        <f>IF(H1018&gt;Tolerances!$C$5, "High Sat", "Low Sat")</f>
        <v>High Sat</v>
      </c>
      <c r="CP1018" t="str">
        <f>IF(CM1018&lt;Tolerances!$D$5, "High EL", "Low EL")</f>
        <v>High EL</v>
      </c>
      <c r="CQ1018" t="str">
        <f t="shared" si="120"/>
        <v>Loyalist</v>
      </c>
      <c r="CR1018" t="b">
        <f>IF(AND(CM1018&lt;Tolerances!$D$9,'Respondent data Original'!H1018&gt;Tolerances!$C$9),"Enthusiast",IF(AND(CM1018&gt;Tolerances!$D$10,'Respondent data Original'!H1018&lt;Tolerances!$C$10),"Agitator"))</f>
        <v>0</v>
      </c>
    </row>
    <row r="1019" spans="1:96">
      <c r="A1019">
        <v>698</v>
      </c>
      <c r="B1019" t="s">
        <v>71</v>
      </c>
      <c r="C1019">
        <v>2</v>
      </c>
      <c r="D1019">
        <v>2</v>
      </c>
      <c r="E1019">
        <v>1</v>
      </c>
      <c r="F1019">
        <v>2</v>
      </c>
      <c r="G1019">
        <v>11</v>
      </c>
      <c r="H1019">
        <v>11</v>
      </c>
      <c r="J1019">
        <v>7</v>
      </c>
      <c r="L1019">
        <v>11</v>
      </c>
      <c r="N1019">
        <v>9</v>
      </c>
      <c r="P1019">
        <v>5</v>
      </c>
      <c r="Q1019">
        <v>4</v>
      </c>
      <c r="R1019">
        <v>2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AA1019">
        <v>1</v>
      </c>
      <c r="AB1019">
        <v>1</v>
      </c>
      <c r="AC1019">
        <v>5</v>
      </c>
      <c r="AE1019">
        <v>3</v>
      </c>
      <c r="AF1019">
        <v>2</v>
      </c>
      <c r="AG1019">
        <v>2</v>
      </c>
      <c r="AH1019">
        <v>1</v>
      </c>
      <c r="AI1019">
        <v>1</v>
      </c>
      <c r="AJ1019">
        <v>1</v>
      </c>
      <c r="AK1019">
        <v>1</v>
      </c>
      <c r="AL1019">
        <v>1</v>
      </c>
      <c r="AM1019">
        <v>1</v>
      </c>
      <c r="AN1019">
        <v>1</v>
      </c>
      <c r="AO1019">
        <v>1</v>
      </c>
      <c r="AQ1019">
        <v>3</v>
      </c>
      <c r="AU1019">
        <v>3</v>
      </c>
      <c r="AV1019">
        <v>1</v>
      </c>
      <c r="AW1019">
        <v>1</v>
      </c>
      <c r="AX1019">
        <v>11</v>
      </c>
      <c r="AY1019">
        <v>6</v>
      </c>
      <c r="AZ1019">
        <v>7</v>
      </c>
      <c r="BA1019">
        <v>1</v>
      </c>
      <c r="BB1019">
        <v>9</v>
      </c>
      <c r="BC1019">
        <v>8</v>
      </c>
      <c r="BD1019">
        <v>11</v>
      </c>
      <c r="BE1019">
        <v>1</v>
      </c>
      <c r="BF1019">
        <v>1</v>
      </c>
      <c r="BG1019">
        <v>1</v>
      </c>
      <c r="BH1019">
        <v>1</v>
      </c>
      <c r="BI1019">
        <v>1</v>
      </c>
      <c r="BJ1019">
        <v>1</v>
      </c>
      <c r="BK1019">
        <v>1</v>
      </c>
      <c r="BL1019">
        <v>3</v>
      </c>
      <c r="BM1019">
        <v>2</v>
      </c>
      <c r="BN1019">
        <v>2</v>
      </c>
      <c r="BO1019">
        <v>5</v>
      </c>
      <c r="BP1019">
        <v>7</v>
      </c>
      <c r="BQ1019">
        <v>4</v>
      </c>
      <c r="BX1019">
        <v>2</v>
      </c>
      <c r="CF1019">
        <v>6</v>
      </c>
      <c r="CH1019">
        <f t="shared" si="112"/>
        <v>2</v>
      </c>
      <c r="CI1019" s="1">
        <f t="shared" si="113"/>
        <v>3.0555555555555554</v>
      </c>
      <c r="CJ1019">
        <f t="shared" si="114"/>
        <v>3</v>
      </c>
      <c r="CK1019">
        <f t="shared" si="115"/>
        <v>3</v>
      </c>
      <c r="CL1019" s="1">
        <f t="shared" si="116"/>
        <v>6.0555555555555554</v>
      </c>
      <c r="CM1019" s="1">
        <f t="shared" si="117"/>
        <v>12.111111111111111</v>
      </c>
      <c r="CO1019" t="str">
        <f>IF(H1019&gt;Tolerances!$C$5, "High Sat", "Low Sat")</f>
        <v>High Sat</v>
      </c>
      <c r="CP1019" t="str">
        <f>IF(CM1019&lt;Tolerances!$D$5, "High EL", "Low EL")</f>
        <v>Low EL</v>
      </c>
      <c r="CQ1019" t="str">
        <f t="shared" si="120"/>
        <v>Mercenary</v>
      </c>
      <c r="CR1019" t="b">
        <f>IF(AND(CM1019&lt;Tolerances!$D$9,'Respondent data Original'!H1019&gt;Tolerances!$C$9),"Enthusiast",IF(AND(CM1019&gt;Tolerances!$D$10,'Respondent data Original'!H1019&lt;Tolerances!$C$10),"Agitator"))</f>
        <v>0</v>
      </c>
    </row>
    <row r="1020" spans="1:96">
      <c r="A1020">
        <v>700</v>
      </c>
      <c r="B1020" t="s">
        <v>71</v>
      </c>
      <c r="C1020">
        <v>5</v>
      </c>
      <c r="D1020">
        <v>1</v>
      </c>
      <c r="E1020">
        <v>1</v>
      </c>
      <c r="F1020">
        <v>2</v>
      </c>
      <c r="G1020">
        <v>10</v>
      </c>
      <c r="H1020">
        <v>10</v>
      </c>
      <c r="J1020">
        <v>9</v>
      </c>
      <c r="L1020">
        <v>7</v>
      </c>
      <c r="N1020">
        <v>8</v>
      </c>
      <c r="P1020">
        <v>6</v>
      </c>
      <c r="Q1020">
        <v>2</v>
      </c>
      <c r="S1020">
        <v>1</v>
      </c>
      <c r="T1020">
        <v>2</v>
      </c>
      <c r="U1020">
        <v>2</v>
      </c>
      <c r="V1020">
        <v>5</v>
      </c>
      <c r="W1020">
        <v>4</v>
      </c>
      <c r="X1020">
        <v>1</v>
      </c>
      <c r="Y1020">
        <v>1</v>
      </c>
      <c r="Z1020">
        <v>4</v>
      </c>
      <c r="AA1020">
        <v>4</v>
      </c>
      <c r="AB1020">
        <v>3</v>
      </c>
      <c r="AC1020">
        <v>4</v>
      </c>
      <c r="AD1020">
        <v>4</v>
      </c>
      <c r="AE1020">
        <v>4</v>
      </c>
      <c r="AF1020">
        <v>2</v>
      </c>
      <c r="AG1020">
        <v>4</v>
      </c>
      <c r="AI1020">
        <v>1</v>
      </c>
      <c r="AJ1020">
        <v>2</v>
      </c>
      <c r="AK1020">
        <v>1</v>
      </c>
      <c r="AL1020">
        <v>3</v>
      </c>
      <c r="AN1020">
        <v>1</v>
      </c>
      <c r="AO1020">
        <v>1</v>
      </c>
      <c r="AP1020">
        <v>5</v>
      </c>
      <c r="AQ1020">
        <v>2</v>
      </c>
      <c r="AR1020">
        <v>5</v>
      </c>
      <c r="AS1020">
        <v>3</v>
      </c>
      <c r="AU1020">
        <v>3</v>
      </c>
      <c r="AV1020">
        <v>3</v>
      </c>
      <c r="AW1020">
        <v>6</v>
      </c>
      <c r="AX1020">
        <v>11</v>
      </c>
      <c r="AY1020">
        <v>8</v>
      </c>
      <c r="AZ1020">
        <v>6</v>
      </c>
      <c r="BA1020">
        <v>8</v>
      </c>
      <c r="BB1020">
        <v>9</v>
      </c>
      <c r="BC1020">
        <v>11</v>
      </c>
      <c r="BD1020">
        <v>11</v>
      </c>
      <c r="BE1020">
        <v>9</v>
      </c>
      <c r="BF1020">
        <v>4</v>
      </c>
      <c r="BG1020">
        <v>6</v>
      </c>
      <c r="BH1020">
        <v>6</v>
      </c>
      <c r="BI1020">
        <v>6</v>
      </c>
      <c r="BJ1020">
        <v>7</v>
      </c>
      <c r="BK1020">
        <v>3</v>
      </c>
      <c r="BL1020">
        <v>3</v>
      </c>
      <c r="BM1020">
        <v>2</v>
      </c>
      <c r="BN1020">
        <v>2</v>
      </c>
      <c r="BO1020">
        <v>7</v>
      </c>
      <c r="BP1020">
        <v>5</v>
      </c>
      <c r="BQ1020">
        <v>4</v>
      </c>
      <c r="BX1020">
        <v>1</v>
      </c>
      <c r="BY1020">
        <v>6</v>
      </c>
      <c r="CF1020">
        <v>6</v>
      </c>
      <c r="CH1020">
        <f t="shared" si="112"/>
        <v>1</v>
      </c>
      <c r="CI1020" s="1">
        <f t="shared" si="113"/>
        <v>4.3888888888888893</v>
      </c>
      <c r="CJ1020">
        <f t="shared" si="114"/>
        <v>3</v>
      </c>
      <c r="CK1020">
        <f t="shared" si="115"/>
        <v>3</v>
      </c>
      <c r="CL1020" s="1">
        <f t="shared" si="116"/>
        <v>7.3888888888888893</v>
      </c>
      <c r="CM1020" s="1">
        <f t="shared" si="117"/>
        <v>7.3888888888888893</v>
      </c>
      <c r="CO1020" t="str">
        <f>IF(H1020&gt;Tolerances!$C$5, "High Sat", "Low Sat")</f>
        <v>High Sat</v>
      </c>
      <c r="CP1020" t="str">
        <f>IF(CM1020&lt;Tolerances!$D$5, "High EL", "Low EL")</f>
        <v>High EL</v>
      </c>
      <c r="CQ1020" t="str">
        <f t="shared" si="120"/>
        <v>Loyalist</v>
      </c>
      <c r="CR1020" t="b">
        <f>IF(AND(CM1020&lt;Tolerances!$D$9,'Respondent data Original'!H1020&gt;Tolerances!$C$9),"Enthusiast",IF(AND(CM1020&gt;Tolerances!$D$10,'Respondent data Original'!H1020&lt;Tolerances!$C$10),"Agitator"))</f>
        <v>0</v>
      </c>
    </row>
    <row r="1021" spans="1:96">
      <c r="A1021">
        <v>702</v>
      </c>
      <c r="B1021" t="s">
        <v>71</v>
      </c>
      <c r="C1021">
        <v>4</v>
      </c>
      <c r="D1021">
        <v>1</v>
      </c>
      <c r="E1021">
        <v>18</v>
      </c>
      <c r="F1021">
        <v>2</v>
      </c>
      <c r="G1021">
        <v>7</v>
      </c>
      <c r="H1021">
        <v>1</v>
      </c>
      <c r="K1021">
        <v>1</v>
      </c>
      <c r="M1021">
        <v>1</v>
      </c>
      <c r="O1021">
        <v>1</v>
      </c>
      <c r="P1021">
        <v>1</v>
      </c>
      <c r="AF1021">
        <v>1</v>
      </c>
      <c r="AV1021">
        <v>2</v>
      </c>
      <c r="AW1021">
        <v>6</v>
      </c>
      <c r="AX1021">
        <v>6</v>
      </c>
      <c r="AY1021">
        <v>6</v>
      </c>
      <c r="AZ1021">
        <v>6</v>
      </c>
      <c r="BA1021">
        <v>6</v>
      </c>
      <c r="BB1021">
        <v>6</v>
      </c>
      <c r="BC1021">
        <v>6</v>
      </c>
      <c r="BD1021">
        <v>6</v>
      </c>
      <c r="BE1021">
        <v>6</v>
      </c>
      <c r="BF1021">
        <v>12</v>
      </c>
      <c r="BG1021">
        <v>12</v>
      </c>
      <c r="BH1021">
        <v>12</v>
      </c>
      <c r="BI1021">
        <v>12</v>
      </c>
      <c r="BJ1021">
        <v>12</v>
      </c>
      <c r="BK1021">
        <v>1</v>
      </c>
      <c r="BL1021">
        <v>5</v>
      </c>
      <c r="BM1021">
        <v>5</v>
      </c>
      <c r="BN1021">
        <v>5</v>
      </c>
      <c r="BO1021">
        <v>10</v>
      </c>
      <c r="BX1021">
        <v>1</v>
      </c>
      <c r="BY1021">
        <v>8</v>
      </c>
      <c r="CF1021">
        <v>4</v>
      </c>
      <c r="CH1021">
        <f t="shared" si="112"/>
        <v>1</v>
      </c>
      <c r="CI1021" s="1">
        <f t="shared" si="113"/>
        <v>3</v>
      </c>
      <c r="CJ1021">
        <f t="shared" si="114"/>
        <v>5</v>
      </c>
      <c r="CK1021">
        <f t="shared" si="115"/>
        <v>1</v>
      </c>
      <c r="CL1021" s="1">
        <f t="shared" si="116"/>
        <v>4</v>
      </c>
      <c r="CM1021" s="1">
        <f t="shared" si="117"/>
        <v>4</v>
      </c>
      <c r="CO1021" t="str">
        <f>IF(H1021&gt;Tolerances!$C$5, "High Sat", "Low Sat")</f>
        <v>Low Sat</v>
      </c>
      <c r="CP1021" t="str">
        <f>IF(CM1021&lt;Tolerances!$D$5, "High EL", "Low EL")</f>
        <v>High EL</v>
      </c>
      <c r="CQ1021" t="str">
        <f t="shared" si="120"/>
        <v>Hostage</v>
      </c>
      <c r="CR1021" t="b">
        <f>IF(AND(CM1021&lt;Tolerances!$D$9,'Respondent data Original'!H1021&gt;Tolerances!$C$9),"Enthusiast",IF(AND(CM1021&gt;Tolerances!$D$10,'Respondent data Original'!H1021&lt;Tolerances!$C$10),"Agitator"))</f>
        <v>0</v>
      </c>
    </row>
    <row r="1022" spans="1:96">
      <c r="A1022">
        <v>703</v>
      </c>
      <c r="B1022" t="s">
        <v>71</v>
      </c>
      <c r="C1022">
        <v>3</v>
      </c>
      <c r="D1022">
        <v>2</v>
      </c>
      <c r="E1022">
        <v>6</v>
      </c>
      <c r="F1022">
        <v>2</v>
      </c>
      <c r="G1022">
        <v>8</v>
      </c>
      <c r="H1022">
        <v>11</v>
      </c>
      <c r="J1022">
        <v>11</v>
      </c>
      <c r="L1022">
        <v>11</v>
      </c>
      <c r="N1022">
        <v>11</v>
      </c>
      <c r="P1022">
        <v>6</v>
      </c>
      <c r="Q1022">
        <v>3</v>
      </c>
      <c r="S1022">
        <v>2</v>
      </c>
      <c r="T1022">
        <v>1</v>
      </c>
      <c r="U1022">
        <v>2</v>
      </c>
      <c r="V1022">
        <v>2</v>
      </c>
      <c r="W1022">
        <v>3</v>
      </c>
      <c r="X1022">
        <v>1</v>
      </c>
      <c r="Y1022">
        <v>4</v>
      </c>
      <c r="Z1022">
        <v>3</v>
      </c>
      <c r="AA1022">
        <v>2</v>
      </c>
      <c r="AB1022">
        <v>2</v>
      </c>
      <c r="AC1022">
        <v>2</v>
      </c>
      <c r="AD1022">
        <v>5</v>
      </c>
      <c r="AE1022">
        <v>3</v>
      </c>
      <c r="AF1022">
        <v>3</v>
      </c>
      <c r="AG1022">
        <v>2</v>
      </c>
      <c r="AH1022">
        <v>1</v>
      </c>
      <c r="AI1022">
        <v>2</v>
      </c>
      <c r="AJ1022">
        <v>2</v>
      </c>
      <c r="AK1022">
        <v>2</v>
      </c>
      <c r="AL1022">
        <v>1</v>
      </c>
      <c r="AM1022">
        <v>1</v>
      </c>
      <c r="AN1022">
        <v>1</v>
      </c>
      <c r="AO1022">
        <v>2</v>
      </c>
      <c r="AP1022">
        <v>2</v>
      </c>
      <c r="AQ1022">
        <v>2</v>
      </c>
      <c r="AR1022">
        <v>2</v>
      </c>
      <c r="AS1022">
        <v>2</v>
      </c>
      <c r="AT1022">
        <v>3</v>
      </c>
      <c r="AU1022">
        <v>3</v>
      </c>
      <c r="AV1022">
        <v>1</v>
      </c>
      <c r="AW1022">
        <v>5</v>
      </c>
      <c r="AX1022">
        <v>4</v>
      </c>
      <c r="AY1022">
        <v>3</v>
      </c>
      <c r="AZ1022">
        <v>4</v>
      </c>
      <c r="BA1022">
        <v>4</v>
      </c>
      <c r="BB1022">
        <v>1</v>
      </c>
      <c r="BC1022">
        <v>3</v>
      </c>
      <c r="BD1022">
        <v>6</v>
      </c>
      <c r="BE1022">
        <v>1</v>
      </c>
      <c r="BF1022">
        <v>12</v>
      </c>
      <c r="BG1022">
        <v>12</v>
      </c>
      <c r="BH1022">
        <v>12</v>
      </c>
      <c r="BI1022">
        <v>12</v>
      </c>
      <c r="BJ1022">
        <v>12</v>
      </c>
      <c r="BK1022">
        <v>1</v>
      </c>
      <c r="BN1022">
        <v>5</v>
      </c>
      <c r="BO1022">
        <v>10</v>
      </c>
      <c r="BX1022">
        <v>1</v>
      </c>
      <c r="BY1022">
        <v>3</v>
      </c>
      <c r="BZ1022">
        <v>1</v>
      </c>
      <c r="CA1022">
        <v>4</v>
      </c>
      <c r="CF1022">
        <v>3</v>
      </c>
      <c r="CH1022">
        <f t="shared" si="112"/>
        <v>1</v>
      </c>
      <c r="CI1022" s="1">
        <f t="shared" si="113"/>
        <v>1.7222222222222223</v>
      </c>
      <c r="CJ1022">
        <f t="shared" si="114"/>
        <v>0</v>
      </c>
      <c r="CK1022">
        <f t="shared" si="115"/>
        <v>5</v>
      </c>
      <c r="CL1022" s="1">
        <f t="shared" si="116"/>
        <v>6.7222222222222223</v>
      </c>
      <c r="CM1022" s="1">
        <f t="shared" si="117"/>
        <v>6.7222222222222223</v>
      </c>
      <c r="CO1022" t="str">
        <f>IF(H1022&gt;Tolerances!$C$5, "High Sat", "Low Sat")</f>
        <v>High Sat</v>
      </c>
      <c r="CP1022" t="str">
        <f>IF(CM1022&lt;Tolerances!$D$5, "High EL", "Low EL")</f>
        <v>High EL</v>
      </c>
      <c r="CQ1022" t="str">
        <f t="shared" si="120"/>
        <v>Loyalist</v>
      </c>
      <c r="CR1022" t="b">
        <f>IF(AND(CM1022&lt;Tolerances!$D$9,'Respondent data Original'!H1022&gt;Tolerances!$C$9),"Enthusiast",IF(AND(CM1022&gt;Tolerances!$D$10,'Respondent data Original'!H1022&lt;Tolerances!$C$10),"Agitator"))</f>
        <v>0</v>
      </c>
    </row>
    <row r="1023" spans="1:96">
      <c r="A1023">
        <v>704</v>
      </c>
      <c r="B1023" t="s">
        <v>71</v>
      </c>
      <c r="C1023">
        <v>4</v>
      </c>
      <c r="D1023">
        <v>1</v>
      </c>
      <c r="E1023">
        <v>1</v>
      </c>
      <c r="F1023">
        <v>2</v>
      </c>
      <c r="G1023">
        <v>11</v>
      </c>
      <c r="H1023">
        <v>6</v>
      </c>
      <c r="J1023">
        <v>5</v>
      </c>
      <c r="L1023">
        <v>3</v>
      </c>
      <c r="N1023">
        <v>2</v>
      </c>
      <c r="P1023">
        <v>3</v>
      </c>
      <c r="Q1023">
        <v>1</v>
      </c>
      <c r="S1023">
        <v>2</v>
      </c>
      <c r="T1023">
        <v>3</v>
      </c>
      <c r="U1023">
        <v>1</v>
      </c>
      <c r="V1023">
        <v>1</v>
      </c>
      <c r="W1023">
        <v>2</v>
      </c>
      <c r="X1023">
        <v>1</v>
      </c>
      <c r="Y1023">
        <v>1</v>
      </c>
      <c r="Z1023">
        <v>2</v>
      </c>
      <c r="AA1023">
        <v>2</v>
      </c>
      <c r="AB1023">
        <v>2</v>
      </c>
      <c r="AC1023">
        <v>3</v>
      </c>
      <c r="AD1023">
        <v>1</v>
      </c>
      <c r="AE1023">
        <v>2</v>
      </c>
      <c r="AF1023">
        <v>10</v>
      </c>
      <c r="AG1023">
        <v>5</v>
      </c>
      <c r="AI1023">
        <v>3</v>
      </c>
      <c r="AJ1023">
        <v>3</v>
      </c>
      <c r="AK1023">
        <v>3</v>
      </c>
      <c r="AL1023">
        <v>3</v>
      </c>
      <c r="AN1023">
        <v>4</v>
      </c>
      <c r="AO1023">
        <v>4</v>
      </c>
      <c r="AP1023">
        <v>3</v>
      </c>
      <c r="AQ1023">
        <v>3</v>
      </c>
      <c r="AR1023">
        <v>4</v>
      </c>
      <c r="AS1023">
        <v>3</v>
      </c>
      <c r="AT1023">
        <v>3</v>
      </c>
      <c r="AU1023">
        <v>4</v>
      </c>
      <c r="AV1023">
        <v>2</v>
      </c>
      <c r="AW1023">
        <v>7</v>
      </c>
      <c r="AX1023">
        <v>10</v>
      </c>
      <c r="AY1023">
        <v>9</v>
      </c>
      <c r="AZ1023">
        <v>6</v>
      </c>
      <c r="BA1023">
        <v>10</v>
      </c>
      <c r="BB1023">
        <v>7</v>
      </c>
      <c r="BC1023">
        <v>8</v>
      </c>
      <c r="BD1023">
        <v>11</v>
      </c>
      <c r="BE1023">
        <v>7</v>
      </c>
      <c r="BF1023">
        <v>6</v>
      </c>
      <c r="BG1023">
        <v>6</v>
      </c>
      <c r="BH1023">
        <v>6</v>
      </c>
      <c r="BI1023">
        <v>12</v>
      </c>
      <c r="BJ1023">
        <v>6</v>
      </c>
      <c r="BK1023">
        <v>3</v>
      </c>
      <c r="BL1023">
        <v>3</v>
      </c>
      <c r="BM1023">
        <v>2</v>
      </c>
      <c r="BN1023">
        <v>2</v>
      </c>
      <c r="BO1023">
        <v>7</v>
      </c>
      <c r="BP1023">
        <v>5</v>
      </c>
      <c r="BQ1023">
        <v>6</v>
      </c>
      <c r="BR1023">
        <v>4</v>
      </c>
      <c r="BX1023">
        <v>3</v>
      </c>
      <c r="CF1023">
        <v>6</v>
      </c>
      <c r="CH1023">
        <f t="shared" si="112"/>
        <v>3</v>
      </c>
      <c r="CI1023" s="1">
        <f t="shared" si="113"/>
        <v>4.166666666666667</v>
      </c>
      <c r="CJ1023">
        <f t="shared" si="114"/>
        <v>3</v>
      </c>
      <c r="CK1023">
        <f t="shared" si="115"/>
        <v>3</v>
      </c>
      <c r="CL1023" s="1">
        <f t="shared" si="116"/>
        <v>7.166666666666667</v>
      </c>
      <c r="CM1023" s="1">
        <f t="shared" si="117"/>
        <v>21.5</v>
      </c>
      <c r="CO1023" t="str">
        <f>IF(H1023&gt;Tolerances!$C$5, "High Sat", "Low Sat")</f>
        <v>Low Sat</v>
      </c>
      <c r="CP1023" t="str">
        <f>IF(CM1023&lt;Tolerances!$D$5, "High EL", "Low EL")</f>
        <v>Low EL</v>
      </c>
      <c r="CQ1023" t="str">
        <f t="shared" si="120"/>
        <v>Defector</v>
      </c>
      <c r="CR1023" t="b">
        <f>IF(AND(CM1023&lt;Tolerances!$D$9,'Respondent data Original'!H1023&gt;Tolerances!$C$9),"Enthusiast",IF(AND(CM1023&gt;Tolerances!$D$10,'Respondent data Original'!H1023&lt;Tolerances!$C$10),"Agitator"))</f>
        <v>0</v>
      </c>
    </row>
    <row r="1024" spans="1:96">
      <c r="A1024">
        <v>709</v>
      </c>
      <c r="B1024" t="s">
        <v>71</v>
      </c>
      <c r="C1024">
        <v>4</v>
      </c>
      <c r="D1024">
        <v>2</v>
      </c>
      <c r="E1024">
        <v>1</v>
      </c>
      <c r="F1024">
        <v>2</v>
      </c>
      <c r="G1024">
        <v>11</v>
      </c>
      <c r="H1024">
        <v>11</v>
      </c>
      <c r="J1024">
        <v>11</v>
      </c>
      <c r="L1024">
        <v>11</v>
      </c>
      <c r="N1024">
        <v>11</v>
      </c>
      <c r="P1024">
        <v>6</v>
      </c>
      <c r="Q1024">
        <v>1</v>
      </c>
      <c r="S1024">
        <v>1</v>
      </c>
      <c r="T1024">
        <v>1</v>
      </c>
      <c r="U1024">
        <v>1</v>
      </c>
      <c r="V1024">
        <v>1</v>
      </c>
      <c r="W1024">
        <v>3</v>
      </c>
      <c r="X1024">
        <v>1</v>
      </c>
      <c r="Y1024">
        <v>1</v>
      </c>
      <c r="Z1024">
        <v>1</v>
      </c>
      <c r="AA1024">
        <v>1</v>
      </c>
      <c r="AB1024">
        <v>3</v>
      </c>
      <c r="AC1024">
        <v>1</v>
      </c>
      <c r="AD1024">
        <v>3</v>
      </c>
      <c r="AE1024">
        <v>1</v>
      </c>
      <c r="AF1024">
        <v>11</v>
      </c>
      <c r="AG1024">
        <v>3</v>
      </c>
      <c r="AI1024">
        <v>1</v>
      </c>
      <c r="AJ1024">
        <v>1</v>
      </c>
      <c r="AK1024">
        <v>1</v>
      </c>
      <c r="AL1024">
        <v>1</v>
      </c>
      <c r="AN1024">
        <v>1</v>
      </c>
      <c r="AO1024">
        <v>1</v>
      </c>
      <c r="AP1024">
        <v>1</v>
      </c>
      <c r="AQ1024">
        <v>1</v>
      </c>
      <c r="AR1024">
        <v>2</v>
      </c>
      <c r="AT1024">
        <v>3</v>
      </c>
      <c r="AU1024">
        <v>2</v>
      </c>
      <c r="AV1024">
        <v>1</v>
      </c>
      <c r="AW1024">
        <v>3</v>
      </c>
      <c r="AX1024">
        <v>6</v>
      </c>
      <c r="AY1024">
        <v>1</v>
      </c>
      <c r="AZ1024">
        <v>3</v>
      </c>
      <c r="BA1024">
        <v>3</v>
      </c>
      <c r="BB1024">
        <v>1</v>
      </c>
      <c r="BC1024">
        <v>3</v>
      </c>
      <c r="BD1024">
        <v>3</v>
      </c>
      <c r="BE1024">
        <v>1</v>
      </c>
      <c r="BF1024">
        <v>12</v>
      </c>
      <c r="BG1024">
        <v>1</v>
      </c>
      <c r="BH1024">
        <v>1</v>
      </c>
      <c r="BI1024">
        <v>12</v>
      </c>
      <c r="BJ1024">
        <v>12</v>
      </c>
      <c r="BK1024">
        <v>2</v>
      </c>
      <c r="BN1024">
        <v>5</v>
      </c>
      <c r="BO1024">
        <v>10</v>
      </c>
      <c r="BX1024">
        <v>1</v>
      </c>
      <c r="BY1024">
        <v>2</v>
      </c>
      <c r="BZ1024">
        <v>6</v>
      </c>
      <c r="CA1024">
        <v>5</v>
      </c>
      <c r="CB1024">
        <v>7</v>
      </c>
      <c r="CC1024">
        <v>8</v>
      </c>
      <c r="CF1024">
        <v>9</v>
      </c>
      <c r="CH1024">
        <f t="shared" si="112"/>
        <v>1</v>
      </c>
      <c r="CI1024" s="1">
        <f t="shared" si="113"/>
        <v>1.3333333333333333</v>
      </c>
      <c r="CJ1024">
        <f t="shared" si="114"/>
        <v>0</v>
      </c>
      <c r="CK1024">
        <f t="shared" si="115"/>
        <v>5</v>
      </c>
      <c r="CL1024" s="1">
        <f t="shared" si="116"/>
        <v>6.333333333333333</v>
      </c>
      <c r="CM1024" s="1">
        <f t="shared" si="117"/>
        <v>6.333333333333333</v>
      </c>
      <c r="CO1024" t="str">
        <f>IF(H1024&gt;Tolerances!$C$5, "High Sat", "Low Sat")</f>
        <v>High Sat</v>
      </c>
      <c r="CP1024" t="str">
        <f>IF(CM1024&lt;Tolerances!$D$5, "High EL", "Low EL")</f>
        <v>High EL</v>
      </c>
      <c r="CQ1024" t="str">
        <f t="shared" si="120"/>
        <v>Loyalist</v>
      </c>
      <c r="CR1024" t="b">
        <f>IF(AND(CM1024&lt;Tolerances!$D$9,'Respondent data Original'!H1024&gt;Tolerances!$C$9),"Enthusiast",IF(AND(CM1024&gt;Tolerances!$D$10,'Respondent data Original'!H1024&lt;Tolerances!$C$10),"Agitator"))</f>
        <v>0</v>
      </c>
    </row>
    <row r="1025" spans="1:96">
      <c r="A1025">
        <v>722</v>
      </c>
      <c r="B1025" t="s">
        <v>71</v>
      </c>
      <c r="C1025">
        <v>5</v>
      </c>
      <c r="D1025">
        <v>1</v>
      </c>
      <c r="E1025">
        <v>1</v>
      </c>
      <c r="F1025">
        <v>2</v>
      </c>
      <c r="G1025">
        <v>10</v>
      </c>
      <c r="H1025">
        <v>11</v>
      </c>
      <c r="J1025">
        <v>11</v>
      </c>
      <c r="L1025">
        <v>10</v>
      </c>
      <c r="N1025">
        <v>9</v>
      </c>
      <c r="P1025">
        <v>6</v>
      </c>
      <c r="Q1025">
        <v>1</v>
      </c>
      <c r="R1025">
        <v>3</v>
      </c>
      <c r="S1025">
        <v>1</v>
      </c>
      <c r="T1025">
        <v>2</v>
      </c>
      <c r="U1025">
        <v>2</v>
      </c>
      <c r="V1025">
        <v>1</v>
      </c>
      <c r="W1025">
        <v>3</v>
      </c>
      <c r="X1025">
        <v>1</v>
      </c>
      <c r="Y1025">
        <v>2</v>
      </c>
      <c r="Z1025">
        <v>2</v>
      </c>
      <c r="AA1025">
        <v>3</v>
      </c>
      <c r="AB1025">
        <v>3</v>
      </c>
      <c r="AC1025">
        <v>3</v>
      </c>
      <c r="AD1025">
        <v>3</v>
      </c>
      <c r="AE1025">
        <v>1</v>
      </c>
      <c r="AF1025">
        <v>1</v>
      </c>
      <c r="AG1025">
        <v>2</v>
      </c>
      <c r="AH1025">
        <v>3</v>
      </c>
      <c r="AI1025">
        <v>1</v>
      </c>
      <c r="AJ1025">
        <v>1</v>
      </c>
      <c r="AK1025">
        <v>2</v>
      </c>
      <c r="AL1025">
        <v>2</v>
      </c>
      <c r="AM1025">
        <v>4</v>
      </c>
      <c r="AN1025">
        <v>1</v>
      </c>
      <c r="AO1025">
        <v>1</v>
      </c>
      <c r="AP1025">
        <v>2</v>
      </c>
      <c r="AQ1025">
        <v>3</v>
      </c>
      <c r="AR1025">
        <v>3</v>
      </c>
      <c r="AS1025">
        <v>3</v>
      </c>
      <c r="AT1025">
        <v>4</v>
      </c>
      <c r="AU1025">
        <v>3</v>
      </c>
      <c r="AV1025">
        <v>1</v>
      </c>
      <c r="AW1025">
        <v>7</v>
      </c>
      <c r="AX1025">
        <v>7</v>
      </c>
      <c r="AY1025">
        <v>8</v>
      </c>
      <c r="AZ1025">
        <v>6</v>
      </c>
      <c r="BA1025">
        <v>8</v>
      </c>
      <c r="BB1025">
        <v>9</v>
      </c>
      <c r="BC1025">
        <v>6</v>
      </c>
      <c r="BD1025">
        <v>10</v>
      </c>
      <c r="BE1025">
        <v>6</v>
      </c>
      <c r="BF1025">
        <v>4</v>
      </c>
      <c r="BG1025">
        <v>2</v>
      </c>
      <c r="BH1025">
        <v>5</v>
      </c>
      <c r="BI1025">
        <v>12</v>
      </c>
      <c r="BJ1025">
        <v>12</v>
      </c>
      <c r="BK1025">
        <v>2</v>
      </c>
      <c r="BN1025">
        <v>5</v>
      </c>
      <c r="BO1025">
        <v>10</v>
      </c>
      <c r="BX1025">
        <v>1</v>
      </c>
      <c r="BY1025">
        <v>1</v>
      </c>
      <c r="CF1025">
        <v>3</v>
      </c>
      <c r="CH1025">
        <f t="shared" si="112"/>
        <v>1</v>
      </c>
      <c r="CI1025" s="1">
        <f t="shared" si="113"/>
        <v>3.7222222222222223</v>
      </c>
      <c r="CJ1025">
        <f t="shared" si="114"/>
        <v>0</v>
      </c>
      <c r="CK1025">
        <f t="shared" si="115"/>
        <v>5</v>
      </c>
      <c r="CL1025" s="1">
        <f t="shared" si="116"/>
        <v>8.7222222222222214</v>
      </c>
      <c r="CM1025" s="1">
        <f t="shared" si="117"/>
        <v>8.7222222222222214</v>
      </c>
      <c r="CO1025" t="str">
        <f>IF(H1025&gt;Tolerances!$C$5, "High Sat", "Low Sat")</f>
        <v>High Sat</v>
      </c>
      <c r="CP1025" t="str">
        <f>IF(CM1025&lt;Tolerances!$D$5, "High EL", "Low EL")</f>
        <v>High EL</v>
      </c>
      <c r="CQ1025" t="str">
        <f t="shared" si="120"/>
        <v>Loyalist</v>
      </c>
      <c r="CR1025" t="b">
        <f>IF(AND(CM1025&lt;Tolerances!$D$9,'Respondent data Original'!H1025&gt;Tolerances!$C$9),"Enthusiast",IF(AND(CM1025&gt;Tolerances!$D$10,'Respondent data Original'!H1025&lt;Tolerances!$C$10),"Agitator"))</f>
        <v>0</v>
      </c>
    </row>
    <row r="1026" spans="1:96">
      <c r="A1026">
        <v>725</v>
      </c>
      <c r="B1026" t="s">
        <v>71</v>
      </c>
      <c r="C1026">
        <v>3</v>
      </c>
      <c r="D1026">
        <v>2</v>
      </c>
      <c r="E1026">
        <v>3</v>
      </c>
      <c r="F1026">
        <v>2</v>
      </c>
      <c r="G1026">
        <v>11</v>
      </c>
      <c r="H1026">
        <v>11</v>
      </c>
      <c r="J1026">
        <v>11</v>
      </c>
      <c r="L1026">
        <v>11</v>
      </c>
      <c r="N1026">
        <v>7</v>
      </c>
      <c r="P1026">
        <v>6</v>
      </c>
      <c r="Q1026">
        <v>2</v>
      </c>
      <c r="S1026">
        <v>2</v>
      </c>
      <c r="U1026">
        <v>2</v>
      </c>
      <c r="V1026">
        <v>2</v>
      </c>
      <c r="W1026">
        <v>3</v>
      </c>
      <c r="X1026">
        <v>1</v>
      </c>
      <c r="Y1026">
        <v>2</v>
      </c>
      <c r="Z1026">
        <v>2</v>
      </c>
      <c r="AA1026">
        <v>2</v>
      </c>
      <c r="AB1026">
        <v>2</v>
      </c>
      <c r="AC1026">
        <v>3</v>
      </c>
      <c r="AE1026">
        <v>3</v>
      </c>
      <c r="AF1026">
        <v>10</v>
      </c>
      <c r="AG1026">
        <v>2</v>
      </c>
      <c r="AI1026">
        <v>1</v>
      </c>
      <c r="AJ1026">
        <v>1</v>
      </c>
      <c r="AK1026">
        <v>1</v>
      </c>
      <c r="AL1026">
        <v>1</v>
      </c>
      <c r="AM1026">
        <v>2</v>
      </c>
      <c r="AN1026">
        <v>1</v>
      </c>
      <c r="AO1026">
        <v>1</v>
      </c>
      <c r="AP1026">
        <v>2</v>
      </c>
      <c r="AQ1026">
        <v>1</v>
      </c>
      <c r="AR1026">
        <v>2</v>
      </c>
      <c r="AS1026">
        <v>2</v>
      </c>
      <c r="AT1026">
        <v>1</v>
      </c>
      <c r="AU1026">
        <v>2</v>
      </c>
      <c r="AV1026">
        <v>1</v>
      </c>
      <c r="AW1026">
        <v>6</v>
      </c>
      <c r="AX1026">
        <v>11</v>
      </c>
      <c r="AY1026">
        <v>8</v>
      </c>
      <c r="AZ1026">
        <v>6</v>
      </c>
      <c r="BA1026">
        <v>9</v>
      </c>
      <c r="BB1026">
        <v>6</v>
      </c>
      <c r="BC1026">
        <v>8</v>
      </c>
      <c r="BD1026">
        <v>11</v>
      </c>
      <c r="BE1026">
        <v>10</v>
      </c>
      <c r="BF1026">
        <v>12</v>
      </c>
      <c r="BG1026">
        <v>12</v>
      </c>
      <c r="BH1026">
        <v>1</v>
      </c>
      <c r="BI1026">
        <v>2</v>
      </c>
      <c r="BJ1026">
        <v>12</v>
      </c>
      <c r="BK1026">
        <v>1</v>
      </c>
      <c r="BL1026">
        <v>2</v>
      </c>
      <c r="BM1026">
        <v>1</v>
      </c>
      <c r="BO1026">
        <v>4</v>
      </c>
      <c r="BP1026">
        <v>6</v>
      </c>
      <c r="BQ1026">
        <v>3</v>
      </c>
      <c r="BR1026">
        <v>7</v>
      </c>
      <c r="BS1026">
        <v>2</v>
      </c>
      <c r="BX1026">
        <v>1</v>
      </c>
      <c r="BY1026">
        <v>8</v>
      </c>
      <c r="CF1026">
        <v>5</v>
      </c>
      <c r="CH1026">
        <f t="shared" ref="CH1026:CH1089" si="121">BX1026</f>
        <v>1</v>
      </c>
      <c r="CI1026" s="1">
        <f t="shared" ref="CI1026:CI1089" si="122">AVERAGE(AW1026:BE1026)/2</f>
        <v>4.166666666666667</v>
      </c>
      <c r="CJ1026">
        <f t="shared" ref="CJ1026:CJ1089" si="123">BL1026</f>
        <v>2</v>
      </c>
      <c r="CK1026">
        <f t="shared" ref="CK1026:CK1089" si="124">IF(AND(CJ1026=5),1,IF(AND(CJ1026=4),2,IF(AND(CJ1026=3),3,IF(AND(CJ1026=2),4,IF(AND(CJ1026=1),5,IF(AND(CJ1026=0),5))))))</f>
        <v>4</v>
      </c>
      <c r="CL1026" s="1">
        <f t="shared" ref="CL1026:CL1089" si="125">CI1026+CK1026</f>
        <v>8.1666666666666679</v>
      </c>
      <c r="CM1026" s="1">
        <f t="shared" ref="CM1026:CM1089" si="126">CH1026*CL1026</f>
        <v>8.1666666666666679</v>
      </c>
      <c r="CO1026" t="str">
        <f>IF(H1026&gt;Tolerances!$C$5, "High Sat", "Low Sat")</f>
        <v>High Sat</v>
      </c>
      <c r="CP1026" t="str">
        <f>IF(CM1026&lt;Tolerances!$D$5, "High EL", "Low EL")</f>
        <v>High EL</v>
      </c>
      <c r="CQ1026" t="str">
        <f t="shared" si="120"/>
        <v>Loyalist</v>
      </c>
      <c r="CR1026" t="b">
        <f>IF(AND(CM1026&lt;Tolerances!$D$9,'Respondent data Original'!H1026&gt;Tolerances!$C$9),"Enthusiast",IF(AND(CM1026&gt;Tolerances!$D$10,'Respondent data Original'!H1026&lt;Tolerances!$C$10),"Agitator"))</f>
        <v>0</v>
      </c>
    </row>
    <row r="1027" spans="1:96">
      <c r="A1027">
        <v>729</v>
      </c>
      <c r="B1027" t="s">
        <v>71</v>
      </c>
      <c r="C1027">
        <v>4</v>
      </c>
      <c r="D1027">
        <v>2</v>
      </c>
      <c r="E1027">
        <v>1</v>
      </c>
      <c r="F1027">
        <v>2</v>
      </c>
      <c r="G1027">
        <v>8</v>
      </c>
      <c r="H1027">
        <v>11</v>
      </c>
      <c r="J1027">
        <v>11</v>
      </c>
      <c r="L1027">
        <v>11</v>
      </c>
      <c r="N1027">
        <v>11</v>
      </c>
      <c r="P1027">
        <v>6</v>
      </c>
      <c r="Q1027">
        <v>1</v>
      </c>
      <c r="S1027">
        <v>1</v>
      </c>
      <c r="T1027">
        <v>2</v>
      </c>
      <c r="U1027">
        <v>3</v>
      </c>
      <c r="V1027">
        <v>1</v>
      </c>
      <c r="W1027">
        <v>1</v>
      </c>
      <c r="X1027">
        <v>1</v>
      </c>
      <c r="Y1027">
        <v>1</v>
      </c>
      <c r="Z1027">
        <v>5</v>
      </c>
      <c r="AA1027">
        <v>1</v>
      </c>
      <c r="AB1027">
        <v>1</v>
      </c>
      <c r="AC1027">
        <v>5</v>
      </c>
      <c r="AE1027">
        <v>2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  <c r="AM1027">
        <v>1</v>
      </c>
      <c r="AN1027">
        <v>1</v>
      </c>
      <c r="AO1027">
        <v>1</v>
      </c>
      <c r="AP1027">
        <v>1</v>
      </c>
      <c r="AQ1027">
        <v>1</v>
      </c>
      <c r="AR1027">
        <v>1</v>
      </c>
      <c r="AS1027">
        <v>1</v>
      </c>
      <c r="AT1027">
        <v>1</v>
      </c>
      <c r="AU1027">
        <v>1</v>
      </c>
      <c r="AV1027">
        <v>1</v>
      </c>
      <c r="AW1027">
        <v>1</v>
      </c>
      <c r="AX1027">
        <v>10</v>
      </c>
      <c r="AY1027">
        <v>9</v>
      </c>
      <c r="AZ1027">
        <v>1</v>
      </c>
      <c r="BA1027">
        <v>10</v>
      </c>
      <c r="BB1027">
        <v>1</v>
      </c>
      <c r="BC1027">
        <v>1</v>
      </c>
      <c r="BD1027">
        <v>10</v>
      </c>
      <c r="BE1027">
        <v>1</v>
      </c>
      <c r="BF1027">
        <v>12</v>
      </c>
      <c r="BG1027">
        <v>12</v>
      </c>
      <c r="BH1027">
        <v>1</v>
      </c>
      <c r="BI1027">
        <v>12</v>
      </c>
      <c r="BJ1027">
        <v>12</v>
      </c>
      <c r="BK1027">
        <v>1</v>
      </c>
      <c r="BL1027">
        <v>5</v>
      </c>
      <c r="BM1027">
        <v>3</v>
      </c>
      <c r="BN1027">
        <v>3</v>
      </c>
      <c r="BO1027">
        <v>9</v>
      </c>
      <c r="BX1027">
        <v>1</v>
      </c>
      <c r="BY1027">
        <v>6</v>
      </c>
      <c r="BZ1027">
        <v>5</v>
      </c>
      <c r="CA1027">
        <v>3</v>
      </c>
      <c r="CF1027">
        <v>5</v>
      </c>
      <c r="CH1027">
        <f t="shared" si="121"/>
        <v>1</v>
      </c>
      <c r="CI1027" s="1">
        <f t="shared" si="122"/>
        <v>2.4444444444444446</v>
      </c>
      <c r="CJ1027">
        <f t="shared" si="123"/>
        <v>5</v>
      </c>
      <c r="CK1027">
        <f t="shared" si="124"/>
        <v>1</v>
      </c>
      <c r="CL1027" s="1">
        <f t="shared" si="125"/>
        <v>3.4444444444444446</v>
      </c>
      <c r="CM1027" s="1">
        <f t="shared" si="126"/>
        <v>3.4444444444444446</v>
      </c>
      <c r="CO1027" t="str">
        <f>IF(H1027&gt;Tolerances!$C$5, "High Sat", "Low Sat")</f>
        <v>High Sat</v>
      </c>
      <c r="CP1027" t="str">
        <f>IF(CM1027&lt;Tolerances!$D$5, "High EL", "Low EL")</f>
        <v>High EL</v>
      </c>
      <c r="CQ1027" t="str">
        <f t="shared" si="120"/>
        <v>Loyalist</v>
      </c>
      <c r="CR1027" t="str">
        <f>IF(AND(CM1027&lt;Tolerances!$D$9,'Respondent data Original'!H1027&gt;Tolerances!$C$9),"Enthusiast",IF(AND(CM1027&gt;Tolerances!$D$10,'Respondent data Original'!H1027&lt;Tolerances!$C$10),"Agitator"))</f>
        <v>Enthusiast</v>
      </c>
    </row>
    <row r="1028" spans="1:96">
      <c r="A1028">
        <v>733</v>
      </c>
      <c r="B1028" t="s">
        <v>71</v>
      </c>
      <c r="C1028">
        <v>4</v>
      </c>
      <c r="D1028">
        <v>1</v>
      </c>
      <c r="E1028">
        <v>2</v>
      </c>
      <c r="F1028">
        <v>2</v>
      </c>
      <c r="G1028">
        <v>10</v>
      </c>
      <c r="H1028">
        <v>9</v>
      </c>
      <c r="J1028">
        <v>9</v>
      </c>
      <c r="L1028">
        <v>9</v>
      </c>
      <c r="N1028">
        <v>9</v>
      </c>
      <c r="P1028">
        <v>4</v>
      </c>
      <c r="Q1028">
        <v>2</v>
      </c>
      <c r="R1028">
        <v>4</v>
      </c>
      <c r="S1028">
        <v>2</v>
      </c>
      <c r="T1028">
        <v>2</v>
      </c>
      <c r="U1028">
        <v>2</v>
      </c>
      <c r="V1028">
        <v>2</v>
      </c>
      <c r="W1028">
        <v>3</v>
      </c>
      <c r="X1028">
        <v>2</v>
      </c>
      <c r="Y1028">
        <v>2</v>
      </c>
      <c r="Z1028">
        <v>3</v>
      </c>
      <c r="AA1028">
        <v>2</v>
      </c>
      <c r="AB1028">
        <v>2</v>
      </c>
      <c r="AC1028">
        <v>3</v>
      </c>
      <c r="AD1028">
        <v>3</v>
      </c>
      <c r="AE1028">
        <v>3</v>
      </c>
      <c r="AF1028">
        <v>9</v>
      </c>
      <c r="AG1028">
        <v>2</v>
      </c>
      <c r="AH1028">
        <v>4</v>
      </c>
      <c r="AI1028">
        <v>2</v>
      </c>
      <c r="AJ1028">
        <v>2</v>
      </c>
      <c r="AK1028">
        <v>2</v>
      </c>
      <c r="AL1028">
        <v>2</v>
      </c>
      <c r="AM1028">
        <v>3</v>
      </c>
      <c r="AN1028">
        <v>2</v>
      </c>
      <c r="AO1028">
        <v>2</v>
      </c>
      <c r="AP1028">
        <v>2</v>
      </c>
      <c r="AQ1028">
        <v>2</v>
      </c>
      <c r="AR1028">
        <v>2</v>
      </c>
      <c r="AS1028">
        <v>3</v>
      </c>
      <c r="AT1028">
        <v>2</v>
      </c>
      <c r="AU1028">
        <v>3</v>
      </c>
      <c r="AV1028">
        <v>1</v>
      </c>
      <c r="AW1028">
        <v>5</v>
      </c>
      <c r="AX1028">
        <v>4</v>
      </c>
      <c r="AY1028">
        <v>6</v>
      </c>
      <c r="AZ1028">
        <v>6</v>
      </c>
      <c r="BA1028">
        <v>6</v>
      </c>
      <c r="BB1028">
        <v>6</v>
      </c>
      <c r="BC1028">
        <v>5</v>
      </c>
      <c r="BD1028">
        <v>5</v>
      </c>
      <c r="BE1028">
        <v>7</v>
      </c>
      <c r="BF1028">
        <v>12</v>
      </c>
      <c r="BG1028">
        <v>12</v>
      </c>
      <c r="BH1028">
        <v>3</v>
      </c>
      <c r="BI1028">
        <v>3</v>
      </c>
      <c r="BJ1028">
        <v>12</v>
      </c>
      <c r="BK1028">
        <v>1</v>
      </c>
      <c r="BL1028">
        <v>4</v>
      </c>
      <c r="BM1028">
        <v>4</v>
      </c>
      <c r="BN1028">
        <v>4</v>
      </c>
      <c r="BO1028">
        <v>7</v>
      </c>
      <c r="BP1028">
        <v>6</v>
      </c>
      <c r="BQ1028">
        <v>8</v>
      </c>
      <c r="BX1028">
        <v>1</v>
      </c>
      <c r="BY1028">
        <v>3</v>
      </c>
      <c r="CF1028">
        <v>8</v>
      </c>
      <c r="CH1028">
        <f t="shared" si="121"/>
        <v>1</v>
      </c>
      <c r="CI1028" s="1">
        <f t="shared" si="122"/>
        <v>2.7777777777777777</v>
      </c>
      <c r="CJ1028">
        <f t="shared" si="123"/>
        <v>4</v>
      </c>
      <c r="CK1028">
        <f t="shared" si="124"/>
        <v>2</v>
      </c>
      <c r="CL1028" s="1">
        <f t="shared" si="125"/>
        <v>4.7777777777777777</v>
      </c>
      <c r="CM1028" s="1">
        <f t="shared" si="126"/>
        <v>4.7777777777777777</v>
      </c>
      <c r="CO1028" t="str">
        <f>IF(H1028&gt;Tolerances!$C$15, "High Sat", "Low Sat")</f>
        <v>High Sat</v>
      </c>
      <c r="CP1028" t="str">
        <f>IF(CM1028&lt;Tolerances!$D$15, "High EL", "Low EL")</f>
        <v>High EL</v>
      </c>
      <c r="CQ1028" t="str">
        <f t="shared" si="120"/>
        <v>Loyalist</v>
      </c>
      <c r="CR1028" t="b">
        <f>IF(AND(CM1028&lt;Tolerances!$D$19,'Respondent data Original'!H1028&gt;Tolerances!$C$19),"Enthusiast",IF(AND(CM1028&gt;Tolerances!$D$20,'Respondent data Original'!H1028&lt;Tolerances!$C$20),"Agitator"))</f>
        <v>0</v>
      </c>
    </row>
    <row r="1029" spans="1:96">
      <c r="A1029">
        <v>743</v>
      </c>
      <c r="B1029" t="s">
        <v>71</v>
      </c>
      <c r="C1029">
        <v>4</v>
      </c>
      <c r="D1029">
        <v>2</v>
      </c>
      <c r="E1029">
        <v>3</v>
      </c>
      <c r="F1029">
        <v>2</v>
      </c>
      <c r="G1029">
        <v>8</v>
      </c>
      <c r="H1029">
        <v>10</v>
      </c>
      <c r="J1029">
        <v>7</v>
      </c>
      <c r="L1029">
        <v>7</v>
      </c>
      <c r="N1029">
        <v>5</v>
      </c>
      <c r="P1029">
        <v>5</v>
      </c>
      <c r="Q1029">
        <v>2</v>
      </c>
      <c r="R1029">
        <v>3</v>
      </c>
      <c r="S1029">
        <v>1</v>
      </c>
      <c r="T1029">
        <v>2</v>
      </c>
      <c r="U1029">
        <v>2</v>
      </c>
      <c r="V1029">
        <v>1</v>
      </c>
      <c r="W1029">
        <v>4</v>
      </c>
      <c r="X1029">
        <v>1</v>
      </c>
      <c r="Y1029">
        <v>1</v>
      </c>
      <c r="Z1029">
        <v>2</v>
      </c>
      <c r="AA1029">
        <v>1</v>
      </c>
      <c r="AB1029">
        <v>2</v>
      </c>
      <c r="AC1029">
        <v>3</v>
      </c>
      <c r="AD1029">
        <v>3</v>
      </c>
      <c r="AE1029">
        <v>3</v>
      </c>
      <c r="AF1029">
        <v>6</v>
      </c>
      <c r="AG1029">
        <v>2</v>
      </c>
      <c r="AI1029">
        <v>2</v>
      </c>
      <c r="AJ1029">
        <v>3</v>
      </c>
      <c r="AK1029">
        <v>3</v>
      </c>
      <c r="AL1029">
        <v>3</v>
      </c>
      <c r="AN1029">
        <v>2</v>
      </c>
      <c r="AO1029">
        <v>2</v>
      </c>
      <c r="AP1029">
        <v>4</v>
      </c>
      <c r="AQ1029">
        <v>3</v>
      </c>
      <c r="AR1029">
        <v>4</v>
      </c>
      <c r="AS1029">
        <v>4</v>
      </c>
      <c r="AT1029">
        <v>4</v>
      </c>
      <c r="AU1029">
        <v>4</v>
      </c>
      <c r="AV1029">
        <v>2</v>
      </c>
      <c r="AW1029">
        <v>6</v>
      </c>
      <c r="AX1029">
        <v>9</v>
      </c>
      <c r="AY1029">
        <v>9</v>
      </c>
      <c r="AZ1029">
        <v>8</v>
      </c>
      <c r="BA1029">
        <v>9</v>
      </c>
      <c r="BB1029">
        <v>6</v>
      </c>
      <c r="BC1029">
        <v>9</v>
      </c>
      <c r="BD1029">
        <v>11</v>
      </c>
      <c r="BE1029">
        <v>8</v>
      </c>
      <c r="BF1029">
        <v>4</v>
      </c>
      <c r="BG1029">
        <v>12</v>
      </c>
      <c r="BH1029">
        <v>12</v>
      </c>
      <c r="BI1029">
        <v>12</v>
      </c>
      <c r="BJ1029">
        <v>12</v>
      </c>
      <c r="BK1029">
        <v>2</v>
      </c>
      <c r="BL1029">
        <v>5</v>
      </c>
      <c r="BM1029">
        <v>4</v>
      </c>
      <c r="BN1029">
        <v>2</v>
      </c>
      <c r="BO1029">
        <v>6</v>
      </c>
      <c r="BP1029">
        <v>4</v>
      </c>
      <c r="BQ1029">
        <v>3</v>
      </c>
      <c r="BR1029">
        <v>1</v>
      </c>
      <c r="BS1029">
        <v>7</v>
      </c>
      <c r="BX1029">
        <v>2</v>
      </c>
      <c r="CF1029">
        <v>21</v>
      </c>
      <c r="CH1029">
        <f t="shared" si="121"/>
        <v>2</v>
      </c>
      <c r="CI1029" s="1">
        <f t="shared" si="122"/>
        <v>4.166666666666667</v>
      </c>
      <c r="CJ1029">
        <f t="shared" si="123"/>
        <v>5</v>
      </c>
      <c r="CK1029">
        <f t="shared" si="124"/>
        <v>1</v>
      </c>
      <c r="CL1029" s="1">
        <f t="shared" si="125"/>
        <v>5.166666666666667</v>
      </c>
      <c r="CM1029" s="1">
        <f t="shared" si="126"/>
        <v>10.333333333333334</v>
      </c>
      <c r="CO1029" t="str">
        <f>IF(H1029&gt;Tolerances!$C$5, "High Sat", "Low Sat")</f>
        <v>High Sat</v>
      </c>
      <c r="CP1029" t="str">
        <f>IF(CM1029&lt;Tolerances!$D$5, "High EL", "Low EL")</f>
        <v>High EL</v>
      </c>
      <c r="CQ1029" t="str">
        <f t="shared" si="120"/>
        <v>Loyalist</v>
      </c>
      <c r="CR1029" t="b">
        <f>IF(AND(CM1029&lt;Tolerances!$D$9,'Respondent data Original'!H1029&gt;Tolerances!$C$9),"Enthusiast",IF(AND(CM1029&gt;Tolerances!$D$10,'Respondent data Original'!H1029&lt;Tolerances!$C$10),"Agitator"))</f>
        <v>0</v>
      </c>
    </row>
    <row r="1030" spans="1:96">
      <c r="A1030">
        <v>745</v>
      </c>
      <c r="B1030" t="s">
        <v>71</v>
      </c>
      <c r="C1030">
        <v>3</v>
      </c>
      <c r="D1030">
        <v>1</v>
      </c>
      <c r="E1030">
        <v>1</v>
      </c>
      <c r="F1030">
        <v>2</v>
      </c>
      <c r="G1030">
        <v>12</v>
      </c>
      <c r="H1030">
        <v>8</v>
      </c>
      <c r="J1030">
        <v>9</v>
      </c>
      <c r="L1030">
        <v>8</v>
      </c>
      <c r="N1030">
        <v>7</v>
      </c>
      <c r="P1030">
        <v>6</v>
      </c>
      <c r="Q1030">
        <v>2</v>
      </c>
      <c r="R1030">
        <v>2</v>
      </c>
      <c r="S1030">
        <v>1</v>
      </c>
      <c r="T1030">
        <v>3</v>
      </c>
      <c r="U1030">
        <v>3</v>
      </c>
      <c r="V1030">
        <v>2</v>
      </c>
      <c r="W1030">
        <v>3</v>
      </c>
      <c r="X1030">
        <v>2</v>
      </c>
      <c r="Y1030">
        <v>3</v>
      </c>
      <c r="Z1030">
        <v>3</v>
      </c>
      <c r="AA1030">
        <v>2</v>
      </c>
      <c r="AB1030">
        <v>2</v>
      </c>
      <c r="AC1030">
        <v>3</v>
      </c>
      <c r="AD1030">
        <v>3</v>
      </c>
      <c r="AE1030">
        <v>3</v>
      </c>
      <c r="AF1030">
        <v>1</v>
      </c>
      <c r="AG1030">
        <v>3</v>
      </c>
      <c r="AH1030">
        <v>3</v>
      </c>
      <c r="AI1030">
        <v>2</v>
      </c>
      <c r="AJ1030">
        <v>2</v>
      </c>
      <c r="AL1030">
        <v>2</v>
      </c>
      <c r="AN1030">
        <v>2</v>
      </c>
      <c r="AO1030">
        <v>3</v>
      </c>
      <c r="AP1030">
        <v>3</v>
      </c>
      <c r="AQ1030">
        <v>2</v>
      </c>
      <c r="AR1030">
        <v>3</v>
      </c>
      <c r="AS1030">
        <v>3</v>
      </c>
      <c r="AT1030">
        <v>3</v>
      </c>
      <c r="AU1030">
        <v>2</v>
      </c>
      <c r="AV1030">
        <v>1</v>
      </c>
      <c r="AW1030">
        <v>8</v>
      </c>
      <c r="AX1030">
        <v>8</v>
      </c>
      <c r="AY1030">
        <v>7</v>
      </c>
      <c r="AZ1030">
        <v>6</v>
      </c>
      <c r="BA1030">
        <v>8</v>
      </c>
      <c r="BB1030">
        <v>5</v>
      </c>
      <c r="BC1030">
        <v>3</v>
      </c>
      <c r="BD1030">
        <v>6</v>
      </c>
      <c r="BE1030">
        <v>2</v>
      </c>
      <c r="BF1030">
        <v>5</v>
      </c>
      <c r="BG1030">
        <v>12</v>
      </c>
      <c r="BH1030">
        <v>12</v>
      </c>
      <c r="BI1030">
        <v>12</v>
      </c>
      <c r="BJ1030">
        <v>12</v>
      </c>
      <c r="BK1030">
        <v>2</v>
      </c>
      <c r="BL1030">
        <v>3</v>
      </c>
      <c r="BM1030">
        <v>3</v>
      </c>
      <c r="BN1030">
        <v>2</v>
      </c>
      <c r="BO1030">
        <v>4</v>
      </c>
      <c r="BP1030">
        <v>6</v>
      </c>
      <c r="BQ1030">
        <v>2</v>
      </c>
      <c r="BX1030">
        <v>1</v>
      </c>
      <c r="BY1030">
        <v>6</v>
      </c>
      <c r="BZ1030">
        <v>4</v>
      </c>
      <c r="CA1030">
        <v>5</v>
      </c>
      <c r="CB1030">
        <v>7</v>
      </c>
      <c r="CC1030">
        <v>3</v>
      </c>
      <c r="CD1030">
        <v>1</v>
      </c>
      <c r="CF1030">
        <v>5</v>
      </c>
      <c r="CH1030">
        <f t="shared" si="121"/>
        <v>1</v>
      </c>
      <c r="CI1030" s="1">
        <f t="shared" si="122"/>
        <v>2.9444444444444446</v>
      </c>
      <c r="CJ1030">
        <f t="shared" si="123"/>
        <v>3</v>
      </c>
      <c r="CK1030">
        <f t="shared" si="124"/>
        <v>3</v>
      </c>
      <c r="CL1030" s="1">
        <f t="shared" si="125"/>
        <v>5.9444444444444446</v>
      </c>
      <c r="CM1030" s="1">
        <f t="shared" si="126"/>
        <v>5.9444444444444446</v>
      </c>
      <c r="CO1030" t="str">
        <f>IF(H1030&gt;Tolerances!$C$15, "High Sat", "Low Sat")</f>
        <v>High Sat</v>
      </c>
      <c r="CP1030" t="str">
        <f>IF(CM1030&lt;Tolerances!$D$15, "High EL", "Low EL")</f>
        <v>High EL</v>
      </c>
      <c r="CQ1030" t="str">
        <f t="shared" si="120"/>
        <v>Loyalist</v>
      </c>
      <c r="CR1030" t="b">
        <f>IF(AND(CM1030&lt;Tolerances!$D$19,'Respondent data Original'!H1030&gt;Tolerances!$C$19),"Enthusiast",IF(AND(CM1030&gt;Tolerances!$D$20,'Respondent data Original'!H1030&lt;Tolerances!$C$20),"Agitator"))</f>
        <v>0</v>
      </c>
    </row>
    <row r="1031" spans="1:96">
      <c r="A1031">
        <v>750</v>
      </c>
      <c r="B1031" t="s">
        <v>71</v>
      </c>
      <c r="C1031">
        <v>3</v>
      </c>
      <c r="D1031">
        <v>2</v>
      </c>
      <c r="E1031">
        <v>1</v>
      </c>
      <c r="F1031">
        <v>2</v>
      </c>
      <c r="G1031">
        <v>10</v>
      </c>
      <c r="H1031">
        <v>8</v>
      </c>
      <c r="J1031">
        <v>9</v>
      </c>
      <c r="L1031">
        <v>8</v>
      </c>
      <c r="N1031">
        <v>5</v>
      </c>
      <c r="P1031">
        <v>6</v>
      </c>
      <c r="Q1031">
        <v>2</v>
      </c>
      <c r="R1031">
        <v>3</v>
      </c>
      <c r="S1031">
        <v>2</v>
      </c>
      <c r="T1031">
        <v>3</v>
      </c>
      <c r="U1031">
        <v>4</v>
      </c>
      <c r="V1031">
        <v>3</v>
      </c>
      <c r="W1031">
        <v>3</v>
      </c>
      <c r="X1031">
        <v>4</v>
      </c>
      <c r="Y1031">
        <v>3</v>
      </c>
      <c r="Z1031">
        <v>3</v>
      </c>
      <c r="AA1031">
        <v>2</v>
      </c>
      <c r="AB1031">
        <v>2</v>
      </c>
      <c r="AC1031">
        <v>2</v>
      </c>
      <c r="AD1031">
        <v>3</v>
      </c>
      <c r="AE1031">
        <v>2</v>
      </c>
      <c r="AF1031">
        <v>3</v>
      </c>
      <c r="AG1031">
        <v>3</v>
      </c>
      <c r="AH1031">
        <v>4</v>
      </c>
      <c r="AI1031">
        <v>3</v>
      </c>
      <c r="AJ1031">
        <v>3</v>
      </c>
      <c r="AK1031">
        <v>3</v>
      </c>
      <c r="AL1031">
        <v>3</v>
      </c>
      <c r="AM1031">
        <v>2</v>
      </c>
      <c r="AN1031">
        <v>3</v>
      </c>
      <c r="AO1031">
        <v>4</v>
      </c>
      <c r="AP1031">
        <v>4</v>
      </c>
      <c r="AQ1031">
        <v>4</v>
      </c>
      <c r="AR1031">
        <v>3</v>
      </c>
      <c r="AS1031">
        <v>4</v>
      </c>
      <c r="AT1031">
        <v>4</v>
      </c>
      <c r="AU1031">
        <v>3</v>
      </c>
      <c r="AV1031">
        <v>1</v>
      </c>
      <c r="AW1031">
        <v>5</v>
      </c>
      <c r="AX1031">
        <v>6</v>
      </c>
      <c r="AY1031">
        <v>7</v>
      </c>
      <c r="AZ1031">
        <v>6</v>
      </c>
      <c r="BA1031">
        <v>7</v>
      </c>
      <c r="BB1031">
        <v>6</v>
      </c>
      <c r="BC1031">
        <v>5</v>
      </c>
      <c r="BD1031">
        <v>4</v>
      </c>
      <c r="BE1031">
        <v>7</v>
      </c>
      <c r="BF1031">
        <v>6</v>
      </c>
      <c r="BG1031">
        <v>7</v>
      </c>
      <c r="BH1031">
        <v>5</v>
      </c>
      <c r="BI1031">
        <v>6</v>
      </c>
      <c r="BJ1031">
        <v>6</v>
      </c>
      <c r="BK1031">
        <v>1</v>
      </c>
      <c r="BL1031">
        <v>4</v>
      </c>
      <c r="BM1031">
        <v>3</v>
      </c>
      <c r="BN1031">
        <v>2</v>
      </c>
      <c r="BO1031">
        <v>4</v>
      </c>
      <c r="BP1031">
        <v>5</v>
      </c>
      <c r="BX1031">
        <v>1</v>
      </c>
      <c r="BY1031">
        <v>5</v>
      </c>
      <c r="CF1031">
        <v>5</v>
      </c>
      <c r="CH1031">
        <f t="shared" si="121"/>
        <v>1</v>
      </c>
      <c r="CI1031" s="1">
        <f t="shared" si="122"/>
        <v>2.9444444444444446</v>
      </c>
      <c r="CJ1031">
        <f t="shared" si="123"/>
        <v>4</v>
      </c>
      <c r="CK1031">
        <f t="shared" si="124"/>
        <v>2</v>
      </c>
      <c r="CL1031" s="1">
        <f t="shared" si="125"/>
        <v>4.9444444444444446</v>
      </c>
      <c r="CM1031" s="1">
        <f t="shared" si="126"/>
        <v>4.9444444444444446</v>
      </c>
      <c r="CO1031" t="str">
        <f>IF(H1031&gt;Tolerances!$C$5, "High Sat", "Low Sat")</f>
        <v>High Sat</v>
      </c>
      <c r="CP1031" t="str">
        <f>IF(CM1031&lt;Tolerances!$D$5, "High EL", "Low EL")</f>
        <v>High EL</v>
      </c>
      <c r="CQ1031" t="str">
        <f t="shared" si="120"/>
        <v>Loyalist</v>
      </c>
      <c r="CR1031" t="b">
        <f>IF(AND(CM1031&lt;Tolerances!$D$9,'Respondent data Original'!H1031&gt;Tolerances!$C$9),"Enthusiast",IF(AND(CM1031&gt;Tolerances!$D$10,'Respondent data Original'!H1031&lt;Tolerances!$C$10),"Agitator"))</f>
        <v>0</v>
      </c>
    </row>
    <row r="1032" spans="1:96">
      <c r="A1032">
        <v>751</v>
      </c>
      <c r="B1032" t="s">
        <v>71</v>
      </c>
      <c r="C1032">
        <v>2</v>
      </c>
      <c r="D1032">
        <v>1</v>
      </c>
      <c r="E1032">
        <v>1</v>
      </c>
      <c r="F1032">
        <v>2</v>
      </c>
      <c r="G1032">
        <v>10</v>
      </c>
      <c r="H1032">
        <v>7</v>
      </c>
      <c r="J1032">
        <v>8</v>
      </c>
      <c r="L1032">
        <v>7</v>
      </c>
      <c r="N1032">
        <v>8</v>
      </c>
      <c r="P1032">
        <v>6</v>
      </c>
      <c r="Q1032">
        <v>1</v>
      </c>
      <c r="R1032">
        <v>4</v>
      </c>
      <c r="S1032">
        <v>1</v>
      </c>
      <c r="T1032">
        <v>2</v>
      </c>
      <c r="U1032">
        <v>5</v>
      </c>
      <c r="V1032">
        <v>4</v>
      </c>
      <c r="W1032">
        <v>2</v>
      </c>
      <c r="X1032">
        <v>1</v>
      </c>
      <c r="Y1032">
        <v>3</v>
      </c>
      <c r="Z1032">
        <v>2</v>
      </c>
      <c r="AA1032">
        <v>2</v>
      </c>
      <c r="AB1032">
        <v>2</v>
      </c>
      <c r="AC1032">
        <v>2</v>
      </c>
      <c r="AD1032">
        <v>2</v>
      </c>
      <c r="AE1032">
        <v>2</v>
      </c>
      <c r="AF1032">
        <v>1</v>
      </c>
      <c r="AG1032">
        <v>5</v>
      </c>
      <c r="AH1032">
        <v>5</v>
      </c>
      <c r="AI1032">
        <v>3</v>
      </c>
      <c r="AJ1032">
        <v>2</v>
      </c>
      <c r="AK1032">
        <v>3</v>
      </c>
      <c r="AL1032">
        <v>2</v>
      </c>
      <c r="AM1032">
        <v>4</v>
      </c>
      <c r="AN1032">
        <v>2</v>
      </c>
      <c r="AO1032">
        <v>2</v>
      </c>
      <c r="AP1032">
        <v>4</v>
      </c>
      <c r="AQ1032">
        <v>3</v>
      </c>
      <c r="AR1032">
        <v>5</v>
      </c>
      <c r="AS1032">
        <v>5</v>
      </c>
      <c r="AT1032">
        <v>3</v>
      </c>
      <c r="AU1032">
        <v>3</v>
      </c>
      <c r="AV1032">
        <v>2</v>
      </c>
      <c r="AW1032">
        <v>6</v>
      </c>
      <c r="AX1032">
        <v>6</v>
      </c>
      <c r="AY1032">
        <v>6</v>
      </c>
      <c r="AZ1032">
        <v>6</v>
      </c>
      <c r="BA1032">
        <v>6</v>
      </c>
      <c r="BB1032">
        <v>6</v>
      </c>
      <c r="BC1032">
        <v>6</v>
      </c>
      <c r="BD1032">
        <v>6</v>
      </c>
      <c r="BE1032">
        <v>6</v>
      </c>
      <c r="BF1032">
        <v>6</v>
      </c>
      <c r="BG1032">
        <v>6</v>
      </c>
      <c r="BH1032">
        <v>9</v>
      </c>
      <c r="BI1032">
        <v>6</v>
      </c>
      <c r="BJ1032">
        <v>6</v>
      </c>
      <c r="BK1032">
        <v>1</v>
      </c>
      <c r="BL1032">
        <v>2</v>
      </c>
      <c r="BM1032">
        <v>1</v>
      </c>
      <c r="BO1032">
        <v>7</v>
      </c>
      <c r="BP1032">
        <v>5</v>
      </c>
      <c r="BX1032">
        <v>2</v>
      </c>
      <c r="CF1032">
        <v>6</v>
      </c>
      <c r="CH1032">
        <f t="shared" si="121"/>
        <v>2</v>
      </c>
      <c r="CI1032" s="1">
        <f t="shared" si="122"/>
        <v>3</v>
      </c>
      <c r="CJ1032">
        <f t="shared" si="123"/>
        <v>2</v>
      </c>
      <c r="CK1032">
        <f t="shared" si="124"/>
        <v>4</v>
      </c>
      <c r="CL1032" s="1">
        <f t="shared" si="125"/>
        <v>7</v>
      </c>
      <c r="CM1032" s="1">
        <f t="shared" si="126"/>
        <v>14</v>
      </c>
      <c r="CO1032" t="str">
        <f>IF(H1032&gt;Tolerances!$C$5, "High Sat", "Low Sat")</f>
        <v>Low Sat</v>
      </c>
      <c r="CP1032" t="str">
        <f>IF(CM1032&lt;Tolerances!$D$5, "High EL", "Low EL")</f>
        <v>Low EL</v>
      </c>
      <c r="CQ1032" t="str">
        <f t="shared" si="120"/>
        <v>Defector</v>
      </c>
      <c r="CR1032" t="b">
        <f>IF(AND(CM1032&lt;Tolerances!$D$9,'Respondent data Original'!H1032&gt;Tolerances!$C$9),"Enthusiast",IF(AND(CM1032&gt;Tolerances!$D$10,'Respondent data Original'!H1032&lt;Tolerances!$C$10),"Agitator"))</f>
        <v>0</v>
      </c>
    </row>
    <row r="1033" spans="1:96">
      <c r="A1033">
        <v>752</v>
      </c>
      <c r="B1033" t="s">
        <v>71</v>
      </c>
      <c r="C1033">
        <v>4</v>
      </c>
      <c r="D1033">
        <v>1</v>
      </c>
      <c r="E1033">
        <v>18</v>
      </c>
      <c r="F1033">
        <v>2</v>
      </c>
      <c r="G1033">
        <v>10</v>
      </c>
      <c r="H1033">
        <v>10</v>
      </c>
      <c r="J1033">
        <v>10</v>
      </c>
      <c r="L1033">
        <v>10</v>
      </c>
      <c r="N1033">
        <v>9</v>
      </c>
      <c r="P1033">
        <v>4</v>
      </c>
      <c r="Q1033">
        <v>2</v>
      </c>
      <c r="R1033">
        <v>2</v>
      </c>
      <c r="S1033">
        <v>1</v>
      </c>
      <c r="T1033">
        <v>2</v>
      </c>
      <c r="U1033">
        <v>2</v>
      </c>
      <c r="V1033">
        <v>3</v>
      </c>
      <c r="W1033">
        <v>3</v>
      </c>
      <c r="X1033">
        <v>1</v>
      </c>
      <c r="Y1033">
        <v>3</v>
      </c>
      <c r="Z1033">
        <v>3</v>
      </c>
      <c r="AA1033">
        <v>3</v>
      </c>
      <c r="AB1033">
        <v>3</v>
      </c>
      <c r="AC1033">
        <v>3</v>
      </c>
      <c r="AD1033">
        <v>4</v>
      </c>
      <c r="AE1033">
        <v>4</v>
      </c>
      <c r="AF1033">
        <v>1</v>
      </c>
      <c r="AG1033">
        <v>2</v>
      </c>
      <c r="AH1033">
        <v>1</v>
      </c>
      <c r="AI1033">
        <v>1</v>
      </c>
      <c r="AJ1033">
        <v>2</v>
      </c>
      <c r="AK1033">
        <v>2</v>
      </c>
      <c r="AL1033">
        <v>3</v>
      </c>
      <c r="AM1033">
        <v>3</v>
      </c>
      <c r="AN1033">
        <v>1</v>
      </c>
      <c r="AO1033">
        <v>2</v>
      </c>
      <c r="AP1033">
        <v>3</v>
      </c>
      <c r="AQ1033">
        <v>3</v>
      </c>
      <c r="AR1033">
        <v>2</v>
      </c>
      <c r="AS1033">
        <v>3</v>
      </c>
      <c r="AT1033">
        <v>3</v>
      </c>
      <c r="AU1033">
        <v>3</v>
      </c>
      <c r="AV1033">
        <v>1</v>
      </c>
      <c r="AW1033">
        <v>8</v>
      </c>
      <c r="AX1033">
        <v>7</v>
      </c>
      <c r="AY1033">
        <v>7</v>
      </c>
      <c r="AZ1033">
        <v>10</v>
      </c>
      <c r="BA1033">
        <v>9</v>
      </c>
      <c r="BB1033">
        <v>2</v>
      </c>
      <c r="BC1033">
        <v>9</v>
      </c>
      <c r="BD1033">
        <v>10</v>
      </c>
      <c r="BE1033">
        <v>3</v>
      </c>
      <c r="BF1033">
        <v>12</v>
      </c>
      <c r="BG1033">
        <v>12</v>
      </c>
      <c r="BH1033">
        <v>12</v>
      </c>
      <c r="BI1033">
        <v>12</v>
      </c>
      <c r="BJ1033">
        <v>12</v>
      </c>
      <c r="BK1033">
        <v>1</v>
      </c>
      <c r="BL1033">
        <v>3</v>
      </c>
      <c r="BM1033">
        <v>2</v>
      </c>
      <c r="BN1033">
        <v>2</v>
      </c>
      <c r="BO1033">
        <v>7</v>
      </c>
      <c r="BP1033">
        <v>3</v>
      </c>
      <c r="BQ1033">
        <v>4</v>
      </c>
      <c r="BR1033">
        <v>5</v>
      </c>
      <c r="BX1033">
        <v>2</v>
      </c>
      <c r="CF1033">
        <v>10</v>
      </c>
      <c r="CH1033">
        <f t="shared" si="121"/>
        <v>2</v>
      </c>
      <c r="CI1033" s="1">
        <f t="shared" si="122"/>
        <v>3.6111111111111112</v>
      </c>
      <c r="CJ1033">
        <f t="shared" si="123"/>
        <v>3</v>
      </c>
      <c r="CK1033">
        <f t="shared" si="124"/>
        <v>3</v>
      </c>
      <c r="CL1033" s="1">
        <f t="shared" si="125"/>
        <v>6.6111111111111107</v>
      </c>
      <c r="CM1033" s="1">
        <f t="shared" si="126"/>
        <v>13.222222222222221</v>
      </c>
      <c r="CO1033" t="str">
        <f>IF(H1033&gt;Tolerances!$C$15, "High Sat", "Low Sat")</f>
        <v>High Sat</v>
      </c>
      <c r="CP1033" t="str">
        <f>IF(CM1033&lt;Tolerances!$D$15, "High EL", "Low EL")</f>
        <v>Low EL</v>
      </c>
      <c r="CQ1033" t="str">
        <f t="shared" si="120"/>
        <v>Mercenary</v>
      </c>
      <c r="CR1033" t="b">
        <f>IF(AND(CM1033&lt;Tolerances!$D$19,'Respondent data Original'!H1033&gt;Tolerances!$C$19),"Enthusiast",IF(AND(CM1033&gt;Tolerances!$D$20,'Respondent data Original'!H1033&lt;Tolerances!$C$20),"Agitator"))</f>
        <v>0</v>
      </c>
    </row>
    <row r="1034" spans="1:96">
      <c r="A1034">
        <v>755</v>
      </c>
      <c r="B1034" t="s">
        <v>71</v>
      </c>
      <c r="C1034">
        <v>5</v>
      </c>
      <c r="D1034">
        <v>1</v>
      </c>
      <c r="E1034">
        <v>2</v>
      </c>
      <c r="F1034">
        <v>2</v>
      </c>
      <c r="G1034">
        <v>12</v>
      </c>
      <c r="H1034">
        <v>9</v>
      </c>
      <c r="J1034">
        <v>9</v>
      </c>
      <c r="L1034">
        <v>9</v>
      </c>
      <c r="N1034">
        <v>10</v>
      </c>
      <c r="P1034">
        <v>6</v>
      </c>
      <c r="Q1034">
        <v>2</v>
      </c>
      <c r="R1034">
        <v>5</v>
      </c>
      <c r="S1034">
        <v>1</v>
      </c>
      <c r="T1034">
        <v>1</v>
      </c>
      <c r="U1034">
        <v>1</v>
      </c>
      <c r="V1034">
        <v>1</v>
      </c>
      <c r="W1034">
        <v>5</v>
      </c>
      <c r="X1034">
        <v>1</v>
      </c>
      <c r="Y1034">
        <v>1</v>
      </c>
      <c r="Z1034">
        <v>2</v>
      </c>
      <c r="AA1034">
        <v>1</v>
      </c>
      <c r="AB1034">
        <v>3</v>
      </c>
      <c r="AC1034">
        <v>4</v>
      </c>
      <c r="AD1034">
        <v>5</v>
      </c>
      <c r="AE1034">
        <v>2</v>
      </c>
      <c r="AF1034">
        <v>1</v>
      </c>
      <c r="AG1034">
        <v>3</v>
      </c>
      <c r="AH1034">
        <v>3</v>
      </c>
      <c r="AI1034">
        <v>1</v>
      </c>
      <c r="AJ1034">
        <v>1</v>
      </c>
      <c r="AK1034">
        <v>1</v>
      </c>
      <c r="AL1034">
        <v>1</v>
      </c>
      <c r="AM1034">
        <v>3</v>
      </c>
      <c r="AN1034">
        <v>1</v>
      </c>
      <c r="AO1034">
        <v>1</v>
      </c>
      <c r="AP1034">
        <v>3</v>
      </c>
      <c r="AQ1034">
        <v>1</v>
      </c>
      <c r="AR1034">
        <v>2</v>
      </c>
      <c r="AS1034">
        <v>3</v>
      </c>
      <c r="AU1034">
        <v>3</v>
      </c>
      <c r="AV1034">
        <v>1</v>
      </c>
      <c r="AW1034">
        <v>6</v>
      </c>
      <c r="AX1034">
        <v>9</v>
      </c>
      <c r="AY1034">
        <v>11</v>
      </c>
      <c r="AZ1034">
        <v>9</v>
      </c>
      <c r="BA1034">
        <v>11</v>
      </c>
      <c r="BB1034">
        <v>6</v>
      </c>
      <c r="BC1034">
        <v>1</v>
      </c>
      <c r="BD1034">
        <v>11</v>
      </c>
      <c r="BE1034">
        <v>1</v>
      </c>
      <c r="BF1034">
        <v>1</v>
      </c>
      <c r="BG1034">
        <v>3</v>
      </c>
      <c r="BH1034">
        <v>3</v>
      </c>
      <c r="BI1034">
        <v>12</v>
      </c>
      <c r="BJ1034">
        <v>1</v>
      </c>
      <c r="BK1034">
        <v>2</v>
      </c>
      <c r="BL1034">
        <v>4</v>
      </c>
      <c r="BM1034">
        <v>4</v>
      </c>
      <c r="BN1034">
        <v>4</v>
      </c>
      <c r="BO1034">
        <v>8</v>
      </c>
      <c r="BP1034">
        <v>7</v>
      </c>
      <c r="BQ1034">
        <v>3</v>
      </c>
      <c r="BR1034">
        <v>6</v>
      </c>
      <c r="BS1034">
        <v>4</v>
      </c>
      <c r="BX1034">
        <v>1</v>
      </c>
      <c r="BY1034">
        <v>5</v>
      </c>
      <c r="BZ1034">
        <v>6</v>
      </c>
      <c r="CA1034">
        <v>1</v>
      </c>
      <c r="CB1034">
        <v>3</v>
      </c>
      <c r="CF1034">
        <v>7</v>
      </c>
      <c r="CH1034">
        <f t="shared" si="121"/>
        <v>1</v>
      </c>
      <c r="CI1034" s="1">
        <f t="shared" si="122"/>
        <v>3.6111111111111112</v>
      </c>
      <c r="CJ1034">
        <f t="shared" si="123"/>
        <v>4</v>
      </c>
      <c r="CK1034">
        <f t="shared" si="124"/>
        <v>2</v>
      </c>
      <c r="CL1034" s="1">
        <f t="shared" si="125"/>
        <v>5.6111111111111107</v>
      </c>
      <c r="CM1034" s="1">
        <f t="shared" si="126"/>
        <v>5.6111111111111107</v>
      </c>
      <c r="CO1034" t="str">
        <f>IF(H1034&gt;Tolerances!$C$5, "High Sat", "Low Sat")</f>
        <v>High Sat</v>
      </c>
      <c r="CP1034" t="str">
        <f>IF(CM1034&lt;Tolerances!$D$5, "High EL", "Low EL")</f>
        <v>High EL</v>
      </c>
      <c r="CQ1034" t="str">
        <f t="shared" si="120"/>
        <v>Loyalist</v>
      </c>
      <c r="CR1034" t="b">
        <f>IF(AND(CM1034&lt;Tolerances!$D$9,'Respondent data Original'!H1034&gt;Tolerances!$C$9),"Enthusiast",IF(AND(CM1034&gt;Tolerances!$D$10,'Respondent data Original'!H1034&lt;Tolerances!$C$10),"Agitator"))</f>
        <v>0</v>
      </c>
    </row>
    <row r="1035" spans="1:96">
      <c r="A1035">
        <v>757</v>
      </c>
      <c r="B1035" t="s">
        <v>71</v>
      </c>
      <c r="C1035">
        <v>1</v>
      </c>
      <c r="D1035">
        <v>1</v>
      </c>
      <c r="E1035">
        <v>2</v>
      </c>
      <c r="F1035">
        <v>2</v>
      </c>
      <c r="G1035">
        <v>7</v>
      </c>
      <c r="H1035">
        <v>9</v>
      </c>
      <c r="J1035">
        <v>9</v>
      </c>
      <c r="L1035">
        <v>9</v>
      </c>
      <c r="N1035">
        <v>9</v>
      </c>
      <c r="P1035">
        <v>4</v>
      </c>
      <c r="Q1035">
        <v>1</v>
      </c>
      <c r="R1035">
        <v>1</v>
      </c>
      <c r="S1035">
        <v>3</v>
      </c>
      <c r="T1035">
        <v>5</v>
      </c>
      <c r="V1035">
        <v>5</v>
      </c>
      <c r="X1035">
        <v>1</v>
      </c>
      <c r="Y1035">
        <v>2</v>
      </c>
      <c r="AA1035">
        <v>3</v>
      </c>
      <c r="AB1035">
        <v>5</v>
      </c>
      <c r="AC1035">
        <v>3</v>
      </c>
      <c r="AD1035">
        <v>5</v>
      </c>
      <c r="AE1035">
        <v>3</v>
      </c>
      <c r="AF1035">
        <v>6</v>
      </c>
      <c r="AG1035">
        <v>1</v>
      </c>
      <c r="AH1035">
        <v>1</v>
      </c>
      <c r="AN1035">
        <v>1</v>
      </c>
      <c r="AO1035">
        <v>2</v>
      </c>
      <c r="AR1035">
        <v>2</v>
      </c>
      <c r="AV1035">
        <v>1</v>
      </c>
      <c r="AW1035">
        <v>9</v>
      </c>
      <c r="AX1035">
        <v>6</v>
      </c>
      <c r="AY1035">
        <v>9</v>
      </c>
      <c r="AZ1035">
        <v>9</v>
      </c>
      <c r="BA1035">
        <v>6</v>
      </c>
      <c r="BB1035">
        <v>2</v>
      </c>
      <c r="BC1035">
        <v>1</v>
      </c>
      <c r="BD1035">
        <v>11</v>
      </c>
      <c r="BE1035">
        <v>11</v>
      </c>
      <c r="BF1035">
        <v>12</v>
      </c>
      <c r="BG1035">
        <v>12</v>
      </c>
      <c r="BH1035">
        <v>12</v>
      </c>
      <c r="BI1035">
        <v>12</v>
      </c>
      <c r="BJ1035">
        <v>12</v>
      </c>
      <c r="BK1035">
        <v>1</v>
      </c>
      <c r="BN1035">
        <v>5</v>
      </c>
      <c r="BO1035">
        <v>10</v>
      </c>
      <c r="BX1035">
        <v>1</v>
      </c>
      <c r="BY1035">
        <v>8</v>
      </c>
      <c r="CF1035">
        <v>1</v>
      </c>
      <c r="CH1035">
        <f t="shared" si="121"/>
        <v>1</v>
      </c>
      <c r="CI1035" s="1">
        <f t="shared" si="122"/>
        <v>3.5555555555555554</v>
      </c>
      <c r="CJ1035">
        <f t="shared" si="123"/>
        <v>0</v>
      </c>
      <c r="CK1035">
        <f t="shared" si="124"/>
        <v>5</v>
      </c>
      <c r="CL1035" s="1">
        <f t="shared" si="125"/>
        <v>8.5555555555555554</v>
      </c>
      <c r="CM1035" s="1">
        <f t="shared" si="126"/>
        <v>8.5555555555555554</v>
      </c>
      <c r="CO1035" t="str">
        <f>IF(H1035&gt;Tolerances!$C$5, "High Sat", "Low Sat")</f>
        <v>High Sat</v>
      </c>
      <c r="CP1035" t="str">
        <f>IF(CM1035&lt;Tolerances!$D$5, "High EL", "Low EL")</f>
        <v>High EL</v>
      </c>
      <c r="CQ1035" t="str">
        <f t="shared" si="120"/>
        <v>Loyalist</v>
      </c>
      <c r="CR1035" t="b">
        <f>IF(AND(CM1035&lt;Tolerances!$D$9,'Respondent data Original'!H1035&gt;Tolerances!$C$9),"Enthusiast",IF(AND(CM1035&gt;Tolerances!$D$10,'Respondent data Original'!H1035&lt;Tolerances!$C$10),"Agitator"))</f>
        <v>0</v>
      </c>
    </row>
    <row r="1036" spans="1:96">
      <c r="A1036">
        <v>758</v>
      </c>
      <c r="B1036" t="s">
        <v>71</v>
      </c>
      <c r="C1036">
        <v>2</v>
      </c>
      <c r="D1036">
        <v>2</v>
      </c>
      <c r="E1036">
        <v>2</v>
      </c>
      <c r="F1036">
        <v>2</v>
      </c>
      <c r="G1036">
        <v>11</v>
      </c>
      <c r="H1036">
        <v>8</v>
      </c>
      <c r="J1036">
        <v>9</v>
      </c>
      <c r="L1036">
        <v>9</v>
      </c>
      <c r="N1036">
        <v>9</v>
      </c>
      <c r="P1036">
        <v>6</v>
      </c>
      <c r="Q1036">
        <v>2</v>
      </c>
      <c r="R1036">
        <v>4</v>
      </c>
      <c r="S1036">
        <v>2</v>
      </c>
      <c r="T1036">
        <v>2</v>
      </c>
      <c r="U1036">
        <v>2</v>
      </c>
      <c r="V1036">
        <v>3</v>
      </c>
      <c r="W1036">
        <v>2</v>
      </c>
      <c r="X1036">
        <v>2</v>
      </c>
      <c r="Y1036">
        <v>2</v>
      </c>
      <c r="Z1036">
        <v>3</v>
      </c>
      <c r="AA1036">
        <v>2</v>
      </c>
      <c r="AB1036">
        <v>3</v>
      </c>
      <c r="AC1036">
        <v>3</v>
      </c>
      <c r="AD1036">
        <v>2</v>
      </c>
      <c r="AE1036">
        <v>3</v>
      </c>
      <c r="AF1036">
        <v>10</v>
      </c>
      <c r="AG1036">
        <v>2</v>
      </c>
      <c r="AH1036">
        <v>3</v>
      </c>
      <c r="AI1036">
        <v>2</v>
      </c>
      <c r="AJ1036">
        <v>2</v>
      </c>
      <c r="AK1036">
        <v>2</v>
      </c>
      <c r="AL1036">
        <v>3</v>
      </c>
      <c r="AM1036">
        <v>3</v>
      </c>
      <c r="AN1036">
        <v>2</v>
      </c>
      <c r="AO1036">
        <v>3</v>
      </c>
      <c r="AP1036">
        <v>3</v>
      </c>
      <c r="AQ1036">
        <v>2</v>
      </c>
      <c r="AR1036">
        <v>3</v>
      </c>
      <c r="AS1036">
        <v>3</v>
      </c>
      <c r="AT1036">
        <v>2</v>
      </c>
      <c r="AU1036">
        <v>3</v>
      </c>
      <c r="AV1036">
        <v>1</v>
      </c>
      <c r="AW1036">
        <v>5</v>
      </c>
      <c r="AX1036">
        <v>7</v>
      </c>
      <c r="AY1036">
        <v>6</v>
      </c>
      <c r="AZ1036">
        <v>5</v>
      </c>
      <c r="BA1036">
        <v>4</v>
      </c>
      <c r="BB1036">
        <v>6</v>
      </c>
      <c r="BC1036">
        <v>9</v>
      </c>
      <c r="BD1036">
        <v>8</v>
      </c>
      <c r="BE1036">
        <v>8</v>
      </c>
      <c r="BF1036">
        <v>12</v>
      </c>
      <c r="BG1036">
        <v>12</v>
      </c>
      <c r="BH1036">
        <v>12</v>
      </c>
      <c r="BI1036">
        <v>12</v>
      </c>
      <c r="BJ1036">
        <v>12</v>
      </c>
      <c r="BK1036">
        <v>1</v>
      </c>
      <c r="BL1036">
        <v>4</v>
      </c>
      <c r="BM1036">
        <v>4</v>
      </c>
      <c r="BN1036">
        <v>4</v>
      </c>
      <c r="BO1036">
        <v>10</v>
      </c>
      <c r="BX1036">
        <v>1</v>
      </c>
      <c r="BY1036">
        <v>4</v>
      </c>
      <c r="BZ1036">
        <v>5</v>
      </c>
      <c r="CA1036">
        <v>7</v>
      </c>
      <c r="CB1036">
        <v>6</v>
      </c>
      <c r="CC1036">
        <v>1</v>
      </c>
      <c r="CD1036">
        <v>2</v>
      </c>
      <c r="CF1036">
        <v>21</v>
      </c>
      <c r="CH1036">
        <f t="shared" si="121"/>
        <v>1</v>
      </c>
      <c r="CI1036" s="1">
        <f t="shared" si="122"/>
        <v>3.2222222222222223</v>
      </c>
      <c r="CJ1036">
        <f t="shared" si="123"/>
        <v>4</v>
      </c>
      <c r="CK1036">
        <f t="shared" si="124"/>
        <v>2</v>
      </c>
      <c r="CL1036" s="1">
        <f t="shared" si="125"/>
        <v>5.2222222222222223</v>
      </c>
      <c r="CM1036" s="1">
        <f t="shared" si="126"/>
        <v>5.2222222222222223</v>
      </c>
      <c r="CO1036" t="str">
        <f>IF(H1036&gt;Tolerances!$C$5, "High Sat", "Low Sat")</f>
        <v>High Sat</v>
      </c>
      <c r="CP1036" t="str">
        <f>IF(CM1036&lt;Tolerances!$D$5, "High EL", "Low EL")</f>
        <v>High EL</v>
      </c>
      <c r="CQ1036" t="str">
        <f t="shared" si="120"/>
        <v>Loyalist</v>
      </c>
      <c r="CR1036" t="b">
        <f>IF(AND(CM1036&lt;Tolerances!$D$9,'Respondent data Original'!H1036&gt;Tolerances!$C$9),"Enthusiast",IF(AND(CM1036&gt;Tolerances!$D$10,'Respondent data Original'!H1036&lt;Tolerances!$C$10),"Agitator"))</f>
        <v>0</v>
      </c>
    </row>
    <row r="1037" spans="1:96">
      <c r="A1037">
        <v>764</v>
      </c>
      <c r="B1037" t="s">
        <v>71</v>
      </c>
      <c r="C1037">
        <v>4</v>
      </c>
      <c r="D1037">
        <v>1</v>
      </c>
      <c r="E1037">
        <v>3</v>
      </c>
      <c r="F1037">
        <v>2</v>
      </c>
      <c r="G1037">
        <v>10</v>
      </c>
      <c r="H1037">
        <v>11</v>
      </c>
      <c r="J1037">
        <v>10</v>
      </c>
      <c r="L1037">
        <v>11</v>
      </c>
      <c r="N1037">
        <v>11</v>
      </c>
      <c r="P1037">
        <v>5</v>
      </c>
      <c r="Q1037">
        <v>1</v>
      </c>
      <c r="R1037">
        <v>3</v>
      </c>
      <c r="S1037">
        <v>1</v>
      </c>
      <c r="T1037">
        <v>1</v>
      </c>
      <c r="U1037">
        <v>2</v>
      </c>
      <c r="V1037">
        <v>2</v>
      </c>
      <c r="W1037">
        <v>3</v>
      </c>
      <c r="X1037">
        <v>1</v>
      </c>
      <c r="Y1037">
        <v>1</v>
      </c>
      <c r="AA1037">
        <v>2</v>
      </c>
      <c r="AB1037">
        <v>2</v>
      </c>
      <c r="AC1037">
        <v>2</v>
      </c>
      <c r="AD1037">
        <v>4</v>
      </c>
      <c r="AE1037">
        <v>2</v>
      </c>
      <c r="AF1037">
        <v>1</v>
      </c>
      <c r="AG1037">
        <v>1</v>
      </c>
      <c r="AH1037">
        <v>3</v>
      </c>
      <c r="AI1037">
        <v>1</v>
      </c>
      <c r="AJ1037">
        <v>2</v>
      </c>
      <c r="AK1037">
        <v>2</v>
      </c>
      <c r="AL1037">
        <v>2</v>
      </c>
      <c r="AM1037">
        <v>4</v>
      </c>
      <c r="AN1037">
        <v>1</v>
      </c>
      <c r="AO1037">
        <v>1</v>
      </c>
      <c r="AQ1037">
        <v>2</v>
      </c>
      <c r="AR1037">
        <v>2</v>
      </c>
      <c r="AS1037">
        <v>2</v>
      </c>
      <c r="AT1037">
        <v>3</v>
      </c>
      <c r="AU1037">
        <v>1</v>
      </c>
      <c r="AV1037">
        <v>1</v>
      </c>
      <c r="AW1037">
        <v>4</v>
      </c>
      <c r="AX1037">
        <v>8</v>
      </c>
      <c r="AY1037">
        <v>8</v>
      </c>
      <c r="AZ1037">
        <v>8</v>
      </c>
      <c r="BA1037">
        <v>6</v>
      </c>
      <c r="BB1037">
        <v>7</v>
      </c>
      <c r="BC1037">
        <v>6</v>
      </c>
      <c r="BD1037">
        <v>7</v>
      </c>
      <c r="BE1037">
        <v>2</v>
      </c>
      <c r="BF1037">
        <v>12</v>
      </c>
      <c r="BG1037">
        <v>12</v>
      </c>
      <c r="BH1037">
        <v>12</v>
      </c>
      <c r="BI1037">
        <v>12</v>
      </c>
      <c r="BJ1037">
        <v>12</v>
      </c>
      <c r="BK1037">
        <v>1</v>
      </c>
      <c r="BN1037">
        <v>5</v>
      </c>
      <c r="BO1037">
        <v>10</v>
      </c>
      <c r="BX1037">
        <v>1</v>
      </c>
      <c r="BY1037">
        <v>3</v>
      </c>
      <c r="BZ1037">
        <v>1</v>
      </c>
      <c r="CA1037">
        <v>6</v>
      </c>
      <c r="CF1037">
        <v>2</v>
      </c>
      <c r="CH1037">
        <f t="shared" si="121"/>
        <v>1</v>
      </c>
      <c r="CI1037" s="1">
        <f t="shared" si="122"/>
        <v>3.1111111111111112</v>
      </c>
      <c r="CJ1037">
        <f t="shared" si="123"/>
        <v>0</v>
      </c>
      <c r="CK1037">
        <f t="shared" si="124"/>
        <v>5</v>
      </c>
      <c r="CL1037" s="1">
        <f t="shared" si="125"/>
        <v>8.1111111111111107</v>
      </c>
      <c r="CM1037" s="1">
        <f t="shared" si="126"/>
        <v>8.1111111111111107</v>
      </c>
      <c r="CO1037" t="str">
        <f>IF(H1037&gt;Tolerances!$C$5, "High Sat", "Low Sat")</f>
        <v>High Sat</v>
      </c>
      <c r="CP1037" t="str">
        <f>IF(CM1037&lt;Tolerances!$D$5, "High EL", "Low EL")</f>
        <v>High EL</v>
      </c>
      <c r="CQ1037" t="str">
        <f t="shared" si="120"/>
        <v>Loyalist</v>
      </c>
      <c r="CR1037" t="b">
        <f>IF(AND(CM1037&lt;Tolerances!$D$9,'Respondent data Original'!H1037&gt;Tolerances!$C$9),"Enthusiast",IF(AND(CM1037&gt;Tolerances!$D$10,'Respondent data Original'!H1037&lt;Tolerances!$C$10),"Agitator"))</f>
        <v>0</v>
      </c>
    </row>
    <row r="1038" spans="1:96">
      <c r="A1038">
        <v>767</v>
      </c>
      <c r="B1038" t="s">
        <v>71</v>
      </c>
      <c r="C1038">
        <v>1</v>
      </c>
      <c r="D1038">
        <v>2</v>
      </c>
      <c r="E1038">
        <v>1</v>
      </c>
      <c r="F1038">
        <v>2</v>
      </c>
      <c r="G1038">
        <v>7</v>
      </c>
      <c r="H1038">
        <v>10</v>
      </c>
      <c r="J1038">
        <v>10</v>
      </c>
      <c r="L1038">
        <v>9</v>
      </c>
      <c r="N1038">
        <v>8</v>
      </c>
      <c r="P1038">
        <v>5</v>
      </c>
      <c r="Q1038">
        <v>2</v>
      </c>
      <c r="R1038">
        <v>1</v>
      </c>
      <c r="S1038">
        <v>2</v>
      </c>
      <c r="T1038">
        <v>2</v>
      </c>
      <c r="V1038">
        <v>5</v>
      </c>
      <c r="W1038">
        <v>5</v>
      </c>
      <c r="X1038">
        <v>1</v>
      </c>
      <c r="Y1038">
        <v>2</v>
      </c>
      <c r="Z1038">
        <v>2</v>
      </c>
      <c r="AA1038">
        <v>2</v>
      </c>
      <c r="AB1038">
        <v>4</v>
      </c>
      <c r="AC1038">
        <v>3</v>
      </c>
      <c r="AD1038">
        <v>1</v>
      </c>
      <c r="AE1038">
        <v>2</v>
      </c>
      <c r="AF1038">
        <v>11</v>
      </c>
      <c r="AG1038">
        <v>2</v>
      </c>
      <c r="AH1038">
        <v>2</v>
      </c>
      <c r="AI1038">
        <v>1</v>
      </c>
      <c r="AJ1038">
        <v>2</v>
      </c>
      <c r="AL1038">
        <v>2</v>
      </c>
      <c r="AM1038">
        <v>2</v>
      </c>
      <c r="AN1038">
        <v>1</v>
      </c>
      <c r="AO1038">
        <v>1</v>
      </c>
      <c r="AP1038">
        <v>2</v>
      </c>
      <c r="AQ1038">
        <v>2</v>
      </c>
      <c r="AR1038">
        <v>2</v>
      </c>
      <c r="AS1038">
        <v>2</v>
      </c>
      <c r="AT1038">
        <v>1</v>
      </c>
      <c r="AU1038">
        <v>2</v>
      </c>
      <c r="AV1038">
        <v>1</v>
      </c>
      <c r="AW1038">
        <v>11</v>
      </c>
      <c r="AX1038">
        <v>7</v>
      </c>
      <c r="AY1038">
        <v>11</v>
      </c>
      <c r="AZ1038">
        <v>11</v>
      </c>
      <c r="BA1038">
        <v>11</v>
      </c>
      <c r="BB1038">
        <v>6</v>
      </c>
      <c r="BC1038">
        <v>6</v>
      </c>
      <c r="BD1038">
        <v>6</v>
      </c>
      <c r="BE1038">
        <v>1</v>
      </c>
      <c r="BF1038">
        <v>12</v>
      </c>
      <c r="BG1038">
        <v>12</v>
      </c>
      <c r="BH1038">
        <v>12</v>
      </c>
      <c r="BI1038">
        <v>12</v>
      </c>
      <c r="BJ1038">
        <v>12</v>
      </c>
      <c r="BK1038">
        <v>1</v>
      </c>
      <c r="BN1038">
        <v>5</v>
      </c>
      <c r="BO1038">
        <v>7</v>
      </c>
      <c r="BX1038">
        <v>1</v>
      </c>
      <c r="BY1038">
        <v>7</v>
      </c>
      <c r="BZ1038">
        <v>3</v>
      </c>
      <c r="CF1038">
        <v>5</v>
      </c>
      <c r="CH1038">
        <f t="shared" si="121"/>
        <v>1</v>
      </c>
      <c r="CI1038" s="1">
        <f t="shared" si="122"/>
        <v>3.8888888888888888</v>
      </c>
      <c r="CJ1038">
        <f t="shared" si="123"/>
        <v>0</v>
      </c>
      <c r="CK1038">
        <f t="shared" si="124"/>
        <v>5</v>
      </c>
      <c r="CL1038" s="1">
        <f t="shared" si="125"/>
        <v>8.8888888888888893</v>
      </c>
      <c r="CM1038" s="1">
        <f t="shared" si="126"/>
        <v>8.8888888888888893</v>
      </c>
      <c r="CO1038" t="str">
        <f>IF(H1038&gt;Tolerances!$C$5, "High Sat", "Low Sat")</f>
        <v>High Sat</v>
      </c>
      <c r="CP1038" t="str">
        <f>IF(CM1038&lt;Tolerances!$D$5, "High EL", "Low EL")</f>
        <v>High EL</v>
      </c>
      <c r="CQ1038" t="str">
        <f t="shared" si="120"/>
        <v>Loyalist</v>
      </c>
      <c r="CR1038" t="b">
        <f>IF(AND(CM1038&lt;Tolerances!$D$9,'Respondent data Original'!H1038&gt;Tolerances!$C$9),"Enthusiast",IF(AND(CM1038&gt;Tolerances!$D$10,'Respondent data Original'!H1038&lt;Tolerances!$C$10),"Agitator"))</f>
        <v>0</v>
      </c>
    </row>
    <row r="1039" spans="1:96">
      <c r="A1039">
        <v>768</v>
      </c>
      <c r="B1039" t="s">
        <v>71</v>
      </c>
      <c r="C1039">
        <v>4</v>
      </c>
      <c r="D1039">
        <v>2</v>
      </c>
      <c r="E1039">
        <v>3</v>
      </c>
      <c r="F1039">
        <v>2</v>
      </c>
      <c r="G1039">
        <v>9</v>
      </c>
      <c r="H1039">
        <v>10</v>
      </c>
      <c r="J1039">
        <v>10</v>
      </c>
      <c r="L1039">
        <v>10</v>
      </c>
      <c r="N1039">
        <v>10</v>
      </c>
      <c r="P1039">
        <v>3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  <c r="AM1039">
        <v>1</v>
      </c>
      <c r="AN1039">
        <v>1</v>
      </c>
      <c r="AO1039">
        <v>1</v>
      </c>
      <c r="AP1039">
        <v>1</v>
      </c>
      <c r="AQ1039">
        <v>1</v>
      </c>
      <c r="AR1039">
        <v>1</v>
      </c>
      <c r="AS1039">
        <v>1</v>
      </c>
      <c r="AT1039">
        <v>1</v>
      </c>
      <c r="AU1039">
        <v>1</v>
      </c>
      <c r="AV1039">
        <v>1</v>
      </c>
      <c r="AW1039">
        <v>10</v>
      </c>
      <c r="AX1039">
        <v>6</v>
      </c>
      <c r="AY1039">
        <v>11</v>
      </c>
      <c r="AZ1039">
        <v>11</v>
      </c>
      <c r="BA1039">
        <v>11</v>
      </c>
      <c r="BB1039">
        <v>8</v>
      </c>
      <c r="BC1039">
        <v>10</v>
      </c>
      <c r="BD1039">
        <v>11</v>
      </c>
      <c r="BE1039">
        <v>1</v>
      </c>
      <c r="BF1039">
        <v>1</v>
      </c>
      <c r="BG1039">
        <v>1</v>
      </c>
      <c r="BH1039">
        <v>1</v>
      </c>
      <c r="BI1039">
        <v>1</v>
      </c>
      <c r="BJ1039">
        <v>1</v>
      </c>
      <c r="BK1039">
        <v>1</v>
      </c>
      <c r="BL1039">
        <v>3</v>
      </c>
      <c r="BM1039">
        <v>1</v>
      </c>
      <c r="BO1039">
        <v>7</v>
      </c>
      <c r="BP1039">
        <v>5</v>
      </c>
      <c r="BQ1039">
        <v>8</v>
      </c>
      <c r="BR1039">
        <v>4</v>
      </c>
      <c r="BS1039">
        <v>3</v>
      </c>
      <c r="BT1039">
        <v>6</v>
      </c>
      <c r="BX1039">
        <v>1</v>
      </c>
      <c r="BY1039">
        <v>2</v>
      </c>
      <c r="CF1039">
        <v>5</v>
      </c>
      <c r="CH1039">
        <f t="shared" si="121"/>
        <v>1</v>
      </c>
      <c r="CI1039" s="1">
        <f t="shared" si="122"/>
        <v>4.3888888888888893</v>
      </c>
      <c r="CJ1039">
        <f t="shared" si="123"/>
        <v>3</v>
      </c>
      <c r="CK1039">
        <f t="shared" si="124"/>
        <v>3</v>
      </c>
      <c r="CL1039" s="1">
        <f t="shared" si="125"/>
        <v>7.3888888888888893</v>
      </c>
      <c r="CM1039" s="1">
        <f t="shared" si="126"/>
        <v>7.3888888888888893</v>
      </c>
      <c r="CO1039" t="str">
        <f>IF(H1039&gt;Tolerances!$C$15, "High Sat", "Low Sat")</f>
        <v>High Sat</v>
      </c>
      <c r="CP1039" t="str">
        <f>IF(CM1039&lt;Tolerances!$D$15, "High EL", "Low EL")</f>
        <v>High EL</v>
      </c>
      <c r="CQ1039" t="str">
        <f t="shared" si="120"/>
        <v>Loyalist</v>
      </c>
      <c r="CR1039" t="b">
        <f>IF(AND(CM1039&lt;Tolerances!$D$19,'Respondent data Original'!H1039&gt;Tolerances!$C$19),"Enthusiast",IF(AND(CM1039&gt;Tolerances!$D$20,'Respondent data Original'!H1039&lt;Tolerances!$C$20),"Agitator"))</f>
        <v>0</v>
      </c>
    </row>
    <row r="1040" spans="1:96">
      <c r="A1040">
        <v>771</v>
      </c>
      <c r="B1040" t="s">
        <v>71</v>
      </c>
      <c r="C1040">
        <v>2</v>
      </c>
      <c r="D1040">
        <v>2</v>
      </c>
      <c r="E1040">
        <v>2</v>
      </c>
      <c r="F1040">
        <v>2</v>
      </c>
      <c r="G1040">
        <v>11</v>
      </c>
      <c r="H1040">
        <v>9</v>
      </c>
      <c r="J1040">
        <v>10</v>
      </c>
      <c r="L1040">
        <v>9</v>
      </c>
      <c r="N1040">
        <v>8</v>
      </c>
      <c r="P1040">
        <v>2</v>
      </c>
      <c r="Q1040">
        <v>2</v>
      </c>
      <c r="R1040">
        <v>3</v>
      </c>
      <c r="S1040">
        <v>2</v>
      </c>
      <c r="T1040">
        <v>1</v>
      </c>
      <c r="U1040">
        <v>2</v>
      </c>
      <c r="V1040">
        <v>2</v>
      </c>
      <c r="W1040">
        <v>4</v>
      </c>
      <c r="X1040">
        <v>1</v>
      </c>
      <c r="Y1040">
        <v>1</v>
      </c>
      <c r="Z1040">
        <v>3</v>
      </c>
      <c r="AA1040">
        <v>2</v>
      </c>
      <c r="AB1040">
        <v>3</v>
      </c>
      <c r="AC1040">
        <v>3</v>
      </c>
      <c r="AD1040">
        <v>3</v>
      </c>
      <c r="AE1040">
        <v>2</v>
      </c>
      <c r="AF1040">
        <v>10</v>
      </c>
      <c r="AG1040">
        <v>2</v>
      </c>
      <c r="AI1040">
        <v>2</v>
      </c>
      <c r="AJ1040">
        <v>1</v>
      </c>
      <c r="AK1040">
        <v>2</v>
      </c>
      <c r="AL1040">
        <v>2</v>
      </c>
      <c r="AM1040">
        <v>4</v>
      </c>
      <c r="AN1040">
        <v>2</v>
      </c>
      <c r="AO1040">
        <v>2</v>
      </c>
      <c r="AP1040">
        <v>2</v>
      </c>
      <c r="AQ1040">
        <v>2</v>
      </c>
      <c r="AR1040">
        <v>3</v>
      </c>
      <c r="AS1040">
        <v>3</v>
      </c>
      <c r="AT1040">
        <v>2</v>
      </c>
      <c r="AU1040">
        <v>2</v>
      </c>
      <c r="AV1040">
        <v>1</v>
      </c>
      <c r="AW1040">
        <v>7</v>
      </c>
      <c r="AX1040">
        <v>9</v>
      </c>
      <c r="AY1040">
        <v>7</v>
      </c>
      <c r="AZ1040">
        <v>5</v>
      </c>
      <c r="BA1040">
        <v>6</v>
      </c>
      <c r="BB1040">
        <v>6</v>
      </c>
      <c r="BC1040">
        <v>8</v>
      </c>
      <c r="BD1040">
        <v>10</v>
      </c>
      <c r="BE1040">
        <v>3</v>
      </c>
      <c r="BF1040">
        <v>3</v>
      </c>
      <c r="BG1040">
        <v>12</v>
      </c>
      <c r="BH1040">
        <v>12</v>
      </c>
      <c r="BI1040">
        <v>12</v>
      </c>
      <c r="BJ1040">
        <v>12</v>
      </c>
      <c r="BK1040">
        <v>2</v>
      </c>
      <c r="BL1040">
        <v>4</v>
      </c>
      <c r="BM1040">
        <v>2</v>
      </c>
      <c r="BN1040">
        <v>2</v>
      </c>
      <c r="BO1040">
        <v>7</v>
      </c>
      <c r="BP1040">
        <v>1</v>
      </c>
      <c r="BQ1040">
        <v>4</v>
      </c>
      <c r="BX1040">
        <v>1</v>
      </c>
      <c r="BY1040">
        <v>6</v>
      </c>
      <c r="BZ1040">
        <v>5</v>
      </c>
      <c r="CA1040">
        <v>1</v>
      </c>
      <c r="CB1040">
        <v>2</v>
      </c>
      <c r="CF1040">
        <v>5</v>
      </c>
      <c r="CH1040">
        <f t="shared" si="121"/>
        <v>1</v>
      </c>
      <c r="CI1040" s="1">
        <f t="shared" si="122"/>
        <v>3.3888888888888888</v>
      </c>
      <c r="CJ1040">
        <f t="shared" si="123"/>
        <v>4</v>
      </c>
      <c r="CK1040">
        <f t="shared" si="124"/>
        <v>2</v>
      </c>
      <c r="CL1040" s="1">
        <f t="shared" si="125"/>
        <v>5.3888888888888893</v>
      </c>
      <c r="CM1040" s="1">
        <f t="shared" si="126"/>
        <v>5.3888888888888893</v>
      </c>
      <c r="CO1040" t="str">
        <f>IF(H1040&gt;Tolerances!$C$5, "High Sat", "Low Sat")</f>
        <v>High Sat</v>
      </c>
      <c r="CP1040" t="str">
        <f>IF(CM1040&lt;Tolerances!$D$5, "High EL", "Low EL")</f>
        <v>High EL</v>
      </c>
      <c r="CQ1040" t="str">
        <f t="shared" si="120"/>
        <v>Loyalist</v>
      </c>
      <c r="CR1040" t="b">
        <f>IF(AND(CM1040&lt;Tolerances!$D$9,'Respondent data Original'!H1040&gt;Tolerances!$C$9),"Enthusiast",IF(AND(CM1040&gt;Tolerances!$D$10,'Respondent data Original'!H1040&lt;Tolerances!$C$10),"Agitator"))</f>
        <v>0</v>
      </c>
    </row>
    <row r="1041" spans="1:96">
      <c r="A1041">
        <v>775</v>
      </c>
      <c r="B1041" t="s">
        <v>71</v>
      </c>
      <c r="C1041">
        <v>4</v>
      </c>
      <c r="D1041">
        <v>1</v>
      </c>
      <c r="E1041">
        <v>2</v>
      </c>
      <c r="F1041">
        <v>2</v>
      </c>
      <c r="G1041">
        <v>12</v>
      </c>
      <c r="H1041">
        <v>9</v>
      </c>
      <c r="J1041">
        <v>9</v>
      </c>
      <c r="L1041">
        <v>9</v>
      </c>
      <c r="N1041">
        <v>6</v>
      </c>
      <c r="P1041">
        <v>6</v>
      </c>
      <c r="Q1041">
        <v>2</v>
      </c>
      <c r="R1041">
        <v>2</v>
      </c>
      <c r="S1041">
        <v>2</v>
      </c>
      <c r="T1041">
        <v>2</v>
      </c>
      <c r="U1041">
        <v>2</v>
      </c>
      <c r="V1041">
        <v>2</v>
      </c>
      <c r="W1041">
        <v>4</v>
      </c>
      <c r="X1041">
        <v>2</v>
      </c>
      <c r="Y1041">
        <v>2</v>
      </c>
      <c r="Z1041">
        <v>2</v>
      </c>
      <c r="AA1041">
        <v>2</v>
      </c>
      <c r="AB1041">
        <v>2</v>
      </c>
      <c r="AC1041">
        <v>3</v>
      </c>
      <c r="AD1041">
        <v>2</v>
      </c>
      <c r="AE1041">
        <v>2</v>
      </c>
      <c r="AF1041">
        <v>7</v>
      </c>
      <c r="AG1041">
        <v>2</v>
      </c>
      <c r="AH1041">
        <v>2</v>
      </c>
      <c r="AI1041">
        <v>2</v>
      </c>
      <c r="AJ1041">
        <v>2</v>
      </c>
      <c r="AK1041">
        <v>2</v>
      </c>
      <c r="AL1041">
        <v>2</v>
      </c>
      <c r="AN1041">
        <v>2</v>
      </c>
      <c r="AO1041">
        <v>2</v>
      </c>
      <c r="AP1041">
        <v>2</v>
      </c>
      <c r="AQ1041">
        <v>2</v>
      </c>
      <c r="AR1041">
        <v>2</v>
      </c>
      <c r="AS1041">
        <v>2</v>
      </c>
      <c r="AT1041">
        <v>2</v>
      </c>
      <c r="AU1041">
        <v>2</v>
      </c>
      <c r="AV1041">
        <v>1</v>
      </c>
      <c r="AW1041">
        <v>6</v>
      </c>
      <c r="AX1041">
        <v>6</v>
      </c>
      <c r="AY1041">
        <v>6</v>
      </c>
      <c r="AZ1041">
        <v>6</v>
      </c>
      <c r="BA1041">
        <v>6</v>
      </c>
      <c r="BB1041">
        <v>6</v>
      </c>
      <c r="BC1041">
        <v>3</v>
      </c>
      <c r="BD1041">
        <v>6</v>
      </c>
      <c r="BE1041">
        <v>1</v>
      </c>
      <c r="BF1041">
        <v>3</v>
      </c>
      <c r="BG1041">
        <v>12</v>
      </c>
      <c r="BH1041">
        <v>3</v>
      </c>
      <c r="BI1041">
        <v>12</v>
      </c>
      <c r="BJ1041">
        <v>12</v>
      </c>
      <c r="BK1041">
        <v>1</v>
      </c>
      <c r="BL1041">
        <v>4</v>
      </c>
      <c r="BM1041">
        <v>4</v>
      </c>
      <c r="BN1041">
        <v>4</v>
      </c>
      <c r="BO1041">
        <v>7</v>
      </c>
      <c r="BP1041">
        <v>4</v>
      </c>
      <c r="BQ1041">
        <v>3</v>
      </c>
      <c r="BX1041">
        <v>1</v>
      </c>
      <c r="BY1041">
        <v>6</v>
      </c>
      <c r="CF1041">
        <v>6</v>
      </c>
      <c r="CH1041">
        <f t="shared" si="121"/>
        <v>1</v>
      </c>
      <c r="CI1041" s="1">
        <f t="shared" si="122"/>
        <v>2.5555555555555554</v>
      </c>
      <c r="CJ1041">
        <f t="shared" si="123"/>
        <v>4</v>
      </c>
      <c r="CK1041">
        <f t="shared" si="124"/>
        <v>2</v>
      </c>
      <c r="CL1041" s="1">
        <f t="shared" si="125"/>
        <v>4.5555555555555554</v>
      </c>
      <c r="CM1041" s="1">
        <f t="shared" si="126"/>
        <v>4.5555555555555554</v>
      </c>
      <c r="CO1041" t="str">
        <f>IF(H1041&gt;Tolerances!$C$5, "High Sat", "Low Sat")</f>
        <v>High Sat</v>
      </c>
      <c r="CP1041" t="str">
        <f>IF(CM1041&lt;Tolerances!$D$5, "High EL", "Low EL")</f>
        <v>High EL</v>
      </c>
      <c r="CQ1041" t="str">
        <f t="shared" si="120"/>
        <v>Loyalist</v>
      </c>
      <c r="CR1041" t="b">
        <f>IF(AND(CM1041&lt;Tolerances!$D$9,'Respondent data Original'!H1041&gt;Tolerances!$C$9),"Enthusiast",IF(AND(CM1041&gt;Tolerances!$D$10,'Respondent data Original'!H1041&lt;Tolerances!$C$10),"Agitator"))</f>
        <v>0</v>
      </c>
    </row>
    <row r="1042" spans="1:96">
      <c r="A1042">
        <v>779</v>
      </c>
      <c r="B1042" t="s">
        <v>71</v>
      </c>
      <c r="C1042">
        <v>2</v>
      </c>
      <c r="D1042">
        <v>2</v>
      </c>
      <c r="E1042">
        <v>2</v>
      </c>
      <c r="F1042">
        <v>2</v>
      </c>
      <c r="G1042">
        <v>10</v>
      </c>
      <c r="H1042">
        <v>8</v>
      </c>
      <c r="J1042">
        <v>8</v>
      </c>
      <c r="L1042">
        <v>7</v>
      </c>
      <c r="N1042">
        <v>7</v>
      </c>
      <c r="P1042">
        <v>3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3</v>
      </c>
      <c r="Y1042">
        <v>1</v>
      </c>
      <c r="Z1042">
        <v>1</v>
      </c>
      <c r="AA1042">
        <v>1</v>
      </c>
      <c r="AB1042">
        <v>4</v>
      </c>
      <c r="AC1042">
        <v>5</v>
      </c>
      <c r="AD1042">
        <v>1</v>
      </c>
      <c r="AE1042">
        <v>2</v>
      </c>
      <c r="AF1042">
        <v>7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  <c r="AM1042">
        <v>1</v>
      </c>
      <c r="AN1042">
        <v>1</v>
      </c>
      <c r="AO1042">
        <v>1</v>
      </c>
      <c r="AP1042">
        <v>1</v>
      </c>
      <c r="AQ1042">
        <v>1</v>
      </c>
      <c r="AR1042">
        <v>1</v>
      </c>
      <c r="AS1042">
        <v>1</v>
      </c>
      <c r="AT1042">
        <v>1</v>
      </c>
      <c r="AU1042">
        <v>1</v>
      </c>
      <c r="AV1042">
        <v>2</v>
      </c>
      <c r="AW1042">
        <v>3</v>
      </c>
      <c r="AX1042">
        <v>3</v>
      </c>
      <c r="AY1042">
        <v>3</v>
      </c>
      <c r="AZ1042">
        <v>4</v>
      </c>
      <c r="BA1042">
        <v>4</v>
      </c>
      <c r="BB1042">
        <v>4</v>
      </c>
      <c r="BC1042">
        <v>3</v>
      </c>
      <c r="BD1042">
        <v>5</v>
      </c>
      <c r="BE1042">
        <v>3</v>
      </c>
      <c r="BF1042">
        <v>5</v>
      </c>
      <c r="BG1042">
        <v>5</v>
      </c>
      <c r="BH1042">
        <v>5</v>
      </c>
      <c r="BI1042">
        <v>5</v>
      </c>
      <c r="BJ1042">
        <v>5</v>
      </c>
      <c r="BK1042">
        <v>1</v>
      </c>
      <c r="BL1042">
        <v>1</v>
      </c>
      <c r="BO1042">
        <v>8</v>
      </c>
      <c r="BX1042">
        <v>2</v>
      </c>
      <c r="CF1042">
        <v>21</v>
      </c>
      <c r="CH1042">
        <f t="shared" si="121"/>
        <v>2</v>
      </c>
      <c r="CI1042" s="1">
        <f t="shared" si="122"/>
        <v>1.7777777777777777</v>
      </c>
      <c r="CJ1042">
        <f t="shared" si="123"/>
        <v>1</v>
      </c>
      <c r="CK1042">
        <f t="shared" si="124"/>
        <v>5</v>
      </c>
      <c r="CL1042" s="1">
        <f t="shared" si="125"/>
        <v>6.7777777777777777</v>
      </c>
      <c r="CM1042" s="1">
        <f t="shared" si="126"/>
        <v>13.555555555555555</v>
      </c>
      <c r="CO1042" t="str">
        <f>IF(H1042&gt;Tolerances!$C$5, "High Sat", "Low Sat")</f>
        <v>High Sat</v>
      </c>
      <c r="CP1042" t="str">
        <f>IF(CM1042&lt;Tolerances!$D$5, "High EL", "Low EL")</f>
        <v>Low EL</v>
      </c>
      <c r="CQ1042" t="str">
        <f t="shared" si="120"/>
        <v>Mercenary</v>
      </c>
      <c r="CR1042" t="b">
        <f>IF(AND(CM1042&lt;Tolerances!$D$9,'Respondent data Original'!H1042&gt;Tolerances!$C$9),"Enthusiast",IF(AND(CM1042&gt;Tolerances!$D$10,'Respondent data Original'!H1042&lt;Tolerances!$C$10),"Agitator"))</f>
        <v>0</v>
      </c>
    </row>
    <row r="1043" spans="1:96">
      <c r="A1043">
        <v>780</v>
      </c>
      <c r="B1043" t="s">
        <v>71</v>
      </c>
      <c r="C1043">
        <v>5</v>
      </c>
      <c r="D1043">
        <v>2</v>
      </c>
      <c r="E1043">
        <v>1</v>
      </c>
      <c r="F1043">
        <v>2</v>
      </c>
      <c r="G1043">
        <v>11</v>
      </c>
      <c r="H1043">
        <v>10</v>
      </c>
      <c r="J1043">
        <v>10</v>
      </c>
      <c r="L1043">
        <v>10</v>
      </c>
      <c r="N1043">
        <v>10</v>
      </c>
      <c r="P1043">
        <v>6</v>
      </c>
      <c r="Q1043">
        <v>3</v>
      </c>
      <c r="R1043">
        <v>4</v>
      </c>
      <c r="S1043">
        <v>1</v>
      </c>
      <c r="T1043">
        <v>3</v>
      </c>
      <c r="U1043">
        <v>3</v>
      </c>
      <c r="V1043">
        <v>3</v>
      </c>
      <c r="W1043">
        <v>3</v>
      </c>
      <c r="X1043">
        <v>1</v>
      </c>
      <c r="Y1043">
        <v>1</v>
      </c>
      <c r="Z1043">
        <v>3</v>
      </c>
      <c r="AA1043">
        <v>3</v>
      </c>
      <c r="AB1043">
        <v>3</v>
      </c>
      <c r="AC1043">
        <v>3</v>
      </c>
      <c r="AD1043">
        <v>3</v>
      </c>
      <c r="AE1043">
        <v>3</v>
      </c>
      <c r="AF1043">
        <v>4</v>
      </c>
      <c r="AG1043">
        <v>3</v>
      </c>
      <c r="AH1043">
        <v>4</v>
      </c>
      <c r="AI1043">
        <v>1</v>
      </c>
      <c r="AJ1043">
        <v>2</v>
      </c>
      <c r="AK1043">
        <v>2</v>
      </c>
      <c r="AL1043">
        <v>3</v>
      </c>
      <c r="AM1043">
        <v>5</v>
      </c>
      <c r="AN1043">
        <v>1</v>
      </c>
      <c r="AO1043">
        <v>1</v>
      </c>
      <c r="AP1043">
        <v>3</v>
      </c>
      <c r="AQ1043">
        <v>3</v>
      </c>
      <c r="AR1043">
        <v>3</v>
      </c>
      <c r="AS1043">
        <v>3</v>
      </c>
      <c r="AT1043">
        <v>3</v>
      </c>
      <c r="AU1043">
        <v>3</v>
      </c>
      <c r="AV1043">
        <v>1</v>
      </c>
      <c r="AW1043">
        <v>6</v>
      </c>
      <c r="AX1043">
        <v>6</v>
      </c>
      <c r="AY1043">
        <v>6</v>
      </c>
      <c r="AZ1043">
        <v>6</v>
      </c>
      <c r="BA1043">
        <v>6</v>
      </c>
      <c r="BB1043">
        <v>5</v>
      </c>
      <c r="BC1043">
        <v>3</v>
      </c>
      <c r="BD1043">
        <v>9</v>
      </c>
      <c r="BE1043">
        <v>6</v>
      </c>
      <c r="BF1043">
        <v>12</v>
      </c>
      <c r="BG1043">
        <v>12</v>
      </c>
      <c r="BH1043">
        <v>12</v>
      </c>
      <c r="BI1043">
        <v>12</v>
      </c>
      <c r="BJ1043">
        <v>12</v>
      </c>
      <c r="BK1043">
        <v>1</v>
      </c>
      <c r="BL1043">
        <v>5</v>
      </c>
      <c r="BM1043">
        <v>4</v>
      </c>
      <c r="BN1043">
        <v>4</v>
      </c>
      <c r="BO1043">
        <v>4</v>
      </c>
      <c r="BX1043">
        <v>1</v>
      </c>
      <c r="BY1043">
        <v>2</v>
      </c>
      <c r="BZ1043">
        <v>1</v>
      </c>
      <c r="CA1043">
        <v>5</v>
      </c>
      <c r="CF1043">
        <v>5</v>
      </c>
      <c r="CH1043">
        <f t="shared" si="121"/>
        <v>1</v>
      </c>
      <c r="CI1043" s="1">
        <f t="shared" si="122"/>
        <v>2.9444444444444446</v>
      </c>
      <c r="CJ1043">
        <f t="shared" si="123"/>
        <v>5</v>
      </c>
      <c r="CK1043">
        <f t="shared" si="124"/>
        <v>1</v>
      </c>
      <c r="CL1043" s="1">
        <f t="shared" si="125"/>
        <v>3.9444444444444446</v>
      </c>
      <c r="CM1043" s="1">
        <f t="shared" si="126"/>
        <v>3.9444444444444446</v>
      </c>
      <c r="CO1043" t="str">
        <f>IF(H1043&gt;Tolerances!$C$5, "High Sat", "Low Sat")</f>
        <v>High Sat</v>
      </c>
      <c r="CP1043" t="str">
        <f>IF(CM1043&lt;Tolerances!$D$5, "High EL", "Low EL")</f>
        <v>High EL</v>
      </c>
      <c r="CQ1043" t="str">
        <f t="shared" si="120"/>
        <v>Loyalist</v>
      </c>
      <c r="CR1043" t="str">
        <f>IF(AND(CM1043&lt;Tolerances!$D$9,'Respondent data Original'!H1043&gt;Tolerances!$C$9),"Enthusiast",IF(AND(CM1043&gt;Tolerances!$D$10,'Respondent data Original'!H1043&lt;Tolerances!$C$10),"Agitator"))</f>
        <v>Enthusiast</v>
      </c>
    </row>
    <row r="1044" spans="1:96">
      <c r="A1044">
        <v>781</v>
      </c>
      <c r="B1044" t="s">
        <v>71</v>
      </c>
      <c r="C1044">
        <v>4</v>
      </c>
      <c r="D1044">
        <v>2</v>
      </c>
      <c r="E1044">
        <v>4</v>
      </c>
      <c r="F1044">
        <v>2</v>
      </c>
      <c r="G1044">
        <v>12</v>
      </c>
      <c r="H1044">
        <v>1</v>
      </c>
      <c r="J1044">
        <v>3</v>
      </c>
      <c r="L1044">
        <v>1</v>
      </c>
      <c r="N1044">
        <v>1</v>
      </c>
      <c r="P1044">
        <v>5</v>
      </c>
      <c r="Q1044">
        <v>1</v>
      </c>
      <c r="R1044">
        <v>1</v>
      </c>
      <c r="S1044">
        <v>1</v>
      </c>
      <c r="T1044">
        <v>3</v>
      </c>
      <c r="U1044">
        <v>3</v>
      </c>
      <c r="V1044">
        <v>1</v>
      </c>
      <c r="W1044">
        <v>1</v>
      </c>
      <c r="X1044">
        <v>1</v>
      </c>
      <c r="Y1044">
        <v>1</v>
      </c>
      <c r="Z1044">
        <v>2</v>
      </c>
      <c r="AA1044">
        <v>1</v>
      </c>
      <c r="AB1044">
        <v>1</v>
      </c>
      <c r="AC1044">
        <v>1</v>
      </c>
      <c r="AD1044">
        <v>1</v>
      </c>
      <c r="AE1044">
        <v>3</v>
      </c>
      <c r="AF1044">
        <v>7</v>
      </c>
      <c r="AG1044">
        <v>5</v>
      </c>
      <c r="AH1044">
        <v>5</v>
      </c>
      <c r="AI1044">
        <v>3</v>
      </c>
      <c r="AJ1044">
        <v>2</v>
      </c>
      <c r="AK1044">
        <v>4</v>
      </c>
      <c r="AL1044">
        <v>4</v>
      </c>
      <c r="AM1044">
        <v>5</v>
      </c>
      <c r="AN1044">
        <v>3</v>
      </c>
      <c r="AO1044">
        <v>4</v>
      </c>
      <c r="AP1044">
        <v>3</v>
      </c>
      <c r="AQ1044">
        <v>4</v>
      </c>
      <c r="AR1044">
        <v>4</v>
      </c>
      <c r="AS1044">
        <v>5</v>
      </c>
      <c r="AT1044">
        <v>3</v>
      </c>
      <c r="AU1044">
        <v>3</v>
      </c>
      <c r="AV1044">
        <v>3</v>
      </c>
      <c r="AW1044">
        <v>11</v>
      </c>
      <c r="AX1044">
        <v>11</v>
      </c>
      <c r="AY1044">
        <v>11</v>
      </c>
      <c r="AZ1044">
        <v>11</v>
      </c>
      <c r="BA1044">
        <v>11</v>
      </c>
      <c r="BB1044">
        <v>11</v>
      </c>
      <c r="BC1044">
        <v>11</v>
      </c>
      <c r="BD1044">
        <v>11</v>
      </c>
      <c r="BE1044">
        <v>11</v>
      </c>
      <c r="BF1044">
        <v>7</v>
      </c>
      <c r="BG1044">
        <v>5</v>
      </c>
      <c r="BH1044">
        <v>5</v>
      </c>
      <c r="BI1044">
        <v>12</v>
      </c>
      <c r="BJ1044">
        <v>7</v>
      </c>
      <c r="BK1044">
        <v>1</v>
      </c>
      <c r="BL1044">
        <v>1</v>
      </c>
      <c r="BM1044">
        <v>1</v>
      </c>
      <c r="BN1044">
        <v>1</v>
      </c>
      <c r="BO1044">
        <v>7</v>
      </c>
      <c r="BP1044">
        <v>5</v>
      </c>
      <c r="BX1044">
        <v>3</v>
      </c>
      <c r="CF1044">
        <v>3</v>
      </c>
      <c r="CH1044">
        <f t="shared" si="121"/>
        <v>3</v>
      </c>
      <c r="CI1044" s="1">
        <f t="shared" si="122"/>
        <v>5.5</v>
      </c>
      <c r="CJ1044">
        <f t="shared" si="123"/>
        <v>1</v>
      </c>
      <c r="CK1044">
        <f t="shared" si="124"/>
        <v>5</v>
      </c>
      <c r="CL1044" s="1">
        <f t="shared" si="125"/>
        <v>10.5</v>
      </c>
      <c r="CM1044" s="1">
        <f t="shared" si="126"/>
        <v>31.5</v>
      </c>
      <c r="CO1044" t="str">
        <f>IF(H1044&gt;Tolerances!$C$5, "High Sat", "Low Sat")</f>
        <v>Low Sat</v>
      </c>
      <c r="CP1044" t="str">
        <f>IF(CM1044&lt;Tolerances!$D$5, "High EL", "Low EL")</f>
        <v>Low EL</v>
      </c>
      <c r="CQ1044" t="str">
        <f t="shared" si="120"/>
        <v>Defector</v>
      </c>
      <c r="CR1044" t="str">
        <f>IF(AND(CM1044&lt;Tolerances!$D$9,'Respondent data Original'!H1044&gt;Tolerances!$C$9),"Enthusiast",IF(AND(CM1044&gt;Tolerances!$D$10,'Respondent data Original'!H1044&lt;Tolerances!$C$10),"Agitator"))</f>
        <v>Agitator</v>
      </c>
    </row>
    <row r="1045" spans="1:96">
      <c r="A1045">
        <v>786</v>
      </c>
      <c r="B1045" t="s">
        <v>71</v>
      </c>
      <c r="C1045">
        <v>4</v>
      </c>
      <c r="D1045">
        <v>1</v>
      </c>
      <c r="E1045">
        <v>2</v>
      </c>
      <c r="F1045">
        <v>2</v>
      </c>
      <c r="G1045">
        <v>12</v>
      </c>
      <c r="H1045">
        <v>9</v>
      </c>
      <c r="J1045">
        <v>9</v>
      </c>
      <c r="L1045">
        <v>9</v>
      </c>
      <c r="N1045">
        <v>9</v>
      </c>
      <c r="P1045">
        <v>6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6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  <c r="AM1045">
        <v>1</v>
      </c>
      <c r="AN1045">
        <v>1</v>
      </c>
      <c r="AO1045">
        <v>1</v>
      </c>
      <c r="AP1045">
        <v>1</v>
      </c>
      <c r="AQ1045">
        <v>1</v>
      </c>
      <c r="AR1045">
        <v>1</v>
      </c>
      <c r="AS1045">
        <v>1</v>
      </c>
      <c r="AT1045">
        <v>1</v>
      </c>
      <c r="AU1045">
        <v>1</v>
      </c>
      <c r="AV1045">
        <v>1</v>
      </c>
      <c r="AW1045">
        <v>4</v>
      </c>
      <c r="AX1045">
        <v>6</v>
      </c>
      <c r="AY1045">
        <v>6</v>
      </c>
      <c r="AZ1045">
        <v>4</v>
      </c>
      <c r="BA1045">
        <v>2</v>
      </c>
      <c r="BB1045">
        <v>1</v>
      </c>
      <c r="BC1045">
        <v>2</v>
      </c>
      <c r="BD1045">
        <v>7</v>
      </c>
      <c r="BE1045">
        <v>1</v>
      </c>
      <c r="BF1045">
        <v>12</v>
      </c>
      <c r="BG1045">
        <v>12</v>
      </c>
      <c r="BH1045">
        <v>12</v>
      </c>
      <c r="BI1045">
        <v>12</v>
      </c>
      <c r="BJ1045">
        <v>12</v>
      </c>
      <c r="BK1045">
        <v>1</v>
      </c>
      <c r="BL1045">
        <v>5</v>
      </c>
      <c r="BM1045">
        <v>5</v>
      </c>
      <c r="BN1045">
        <v>3</v>
      </c>
      <c r="BO1045">
        <v>7</v>
      </c>
      <c r="BX1045">
        <v>1</v>
      </c>
      <c r="BY1045">
        <v>3</v>
      </c>
      <c r="CF1045">
        <v>5</v>
      </c>
      <c r="CH1045">
        <f t="shared" si="121"/>
        <v>1</v>
      </c>
      <c r="CI1045" s="1">
        <f t="shared" si="122"/>
        <v>1.8333333333333333</v>
      </c>
      <c r="CJ1045">
        <f t="shared" si="123"/>
        <v>5</v>
      </c>
      <c r="CK1045">
        <f t="shared" si="124"/>
        <v>1</v>
      </c>
      <c r="CL1045" s="1">
        <f t="shared" si="125"/>
        <v>2.833333333333333</v>
      </c>
      <c r="CM1045" s="1">
        <f t="shared" si="126"/>
        <v>2.833333333333333</v>
      </c>
      <c r="CO1045" t="str">
        <f>IF(H1045&gt;Tolerances!$C$15, "High Sat", "Low Sat")</f>
        <v>High Sat</v>
      </c>
      <c r="CP1045" t="str">
        <f>IF(CM1045&lt;Tolerances!$D$15, "High EL", "Low EL")</f>
        <v>High EL</v>
      </c>
      <c r="CQ1045" t="str">
        <f t="shared" si="120"/>
        <v>Loyalist</v>
      </c>
      <c r="CR1045" t="b">
        <f>IF(AND(CM1045&lt;Tolerances!$D$19,'Respondent data Original'!H1045&gt;Tolerances!$C$19),"Enthusiast",IF(AND(CM1045&gt;Tolerances!$D$20,'Respondent data Original'!H1045&lt;Tolerances!$C$20),"Agitator"))</f>
        <v>0</v>
      </c>
    </row>
    <row r="1046" spans="1:96">
      <c r="A1046">
        <v>790</v>
      </c>
      <c r="B1046" t="s">
        <v>71</v>
      </c>
      <c r="C1046">
        <v>2</v>
      </c>
      <c r="D1046">
        <v>1</v>
      </c>
      <c r="E1046">
        <v>3</v>
      </c>
      <c r="F1046">
        <v>2</v>
      </c>
      <c r="G1046">
        <v>12</v>
      </c>
      <c r="H1046">
        <v>9</v>
      </c>
      <c r="J1046">
        <v>10</v>
      </c>
      <c r="L1046">
        <v>10</v>
      </c>
      <c r="N1046">
        <v>11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3</v>
      </c>
      <c r="AA1046">
        <v>1</v>
      </c>
      <c r="AB1046">
        <v>1</v>
      </c>
      <c r="AC1046">
        <v>1</v>
      </c>
      <c r="AD1046">
        <v>1</v>
      </c>
      <c r="AE1046">
        <v>2</v>
      </c>
      <c r="AF1046">
        <v>2</v>
      </c>
      <c r="AG1046">
        <v>2</v>
      </c>
      <c r="AH1046">
        <v>3</v>
      </c>
      <c r="AI1046">
        <v>2</v>
      </c>
      <c r="AJ1046">
        <v>1</v>
      </c>
      <c r="AK1046">
        <v>2</v>
      </c>
      <c r="AL1046">
        <v>2</v>
      </c>
      <c r="AM1046">
        <v>2</v>
      </c>
      <c r="AN1046">
        <v>2</v>
      </c>
      <c r="AO1046">
        <v>1</v>
      </c>
      <c r="AP1046">
        <v>3</v>
      </c>
      <c r="AQ1046">
        <v>2</v>
      </c>
      <c r="AR1046">
        <v>2</v>
      </c>
      <c r="AS1046">
        <v>1</v>
      </c>
      <c r="AT1046">
        <v>1</v>
      </c>
      <c r="AU1046">
        <v>2</v>
      </c>
      <c r="AV1046">
        <v>1</v>
      </c>
      <c r="AW1046">
        <v>7</v>
      </c>
      <c r="AX1046">
        <v>7</v>
      </c>
      <c r="AY1046">
        <v>8</v>
      </c>
      <c r="AZ1046">
        <v>5</v>
      </c>
      <c r="BA1046">
        <v>7</v>
      </c>
      <c r="BB1046">
        <v>3</v>
      </c>
      <c r="BC1046">
        <v>9</v>
      </c>
      <c r="BD1046">
        <v>9</v>
      </c>
      <c r="BE1046">
        <v>1</v>
      </c>
      <c r="BF1046">
        <v>7</v>
      </c>
      <c r="BG1046">
        <v>3</v>
      </c>
      <c r="BH1046">
        <v>12</v>
      </c>
      <c r="BI1046">
        <v>12</v>
      </c>
      <c r="BJ1046">
        <v>12</v>
      </c>
      <c r="BK1046">
        <v>3</v>
      </c>
      <c r="BL1046">
        <v>5</v>
      </c>
      <c r="BM1046">
        <v>2</v>
      </c>
      <c r="BN1046">
        <v>2</v>
      </c>
      <c r="BO1046">
        <v>3</v>
      </c>
      <c r="BP1046">
        <v>7</v>
      </c>
      <c r="BQ1046">
        <v>4</v>
      </c>
      <c r="BX1046">
        <v>2</v>
      </c>
      <c r="CF1046">
        <v>4</v>
      </c>
      <c r="CH1046">
        <f t="shared" si="121"/>
        <v>2</v>
      </c>
      <c r="CI1046" s="1">
        <f t="shared" si="122"/>
        <v>3.1111111111111112</v>
      </c>
      <c r="CJ1046">
        <f t="shared" si="123"/>
        <v>5</v>
      </c>
      <c r="CK1046">
        <f t="shared" si="124"/>
        <v>1</v>
      </c>
      <c r="CL1046" s="1">
        <f t="shared" si="125"/>
        <v>4.1111111111111107</v>
      </c>
      <c r="CM1046" s="1">
        <f t="shared" si="126"/>
        <v>8.2222222222222214</v>
      </c>
      <c r="CO1046" t="str">
        <f>IF(H1046&gt;Tolerances!$C$5, "High Sat", "Low Sat")</f>
        <v>High Sat</v>
      </c>
      <c r="CP1046" t="str">
        <f>IF(CM1046&lt;Tolerances!$D$5, "High EL", "Low EL")</f>
        <v>High EL</v>
      </c>
      <c r="CQ1046" t="str">
        <f t="shared" ref="CQ1046:CQ1077" si="127">IF(AND(CP1046="High EL", CO1046="High Sat"),"Loyalist", IF(AND(CP1046="High EL", CO1046="Low Sat"),"Hostage", IF(AND(CP1046="Low EL", CO1046="Low Sat"),"Defector",IF(AND(CP1046="Low EL", CO1046="High Sat"),"Mercenary"))))</f>
        <v>Loyalist</v>
      </c>
      <c r="CR1046" t="b">
        <f>IF(AND(CM1046&lt;Tolerances!$D$9,'Respondent data Original'!H1046&gt;Tolerances!$C$9),"Enthusiast",IF(AND(CM1046&gt;Tolerances!$D$10,'Respondent data Original'!H1046&lt;Tolerances!$C$10),"Agitator"))</f>
        <v>0</v>
      </c>
    </row>
    <row r="1047" spans="1:96">
      <c r="A1047">
        <v>801</v>
      </c>
      <c r="B1047" t="s">
        <v>71</v>
      </c>
      <c r="C1047">
        <v>4</v>
      </c>
      <c r="D1047">
        <v>1</v>
      </c>
      <c r="E1047">
        <v>1</v>
      </c>
      <c r="F1047">
        <v>2</v>
      </c>
      <c r="G1047">
        <v>9</v>
      </c>
      <c r="H1047">
        <v>11</v>
      </c>
      <c r="J1047">
        <v>11</v>
      </c>
      <c r="L1047">
        <v>11</v>
      </c>
      <c r="N1047">
        <v>10</v>
      </c>
      <c r="P1047">
        <v>6</v>
      </c>
      <c r="Q1047">
        <v>3</v>
      </c>
      <c r="R1047">
        <v>1</v>
      </c>
      <c r="S1047">
        <v>2</v>
      </c>
      <c r="T1047">
        <v>2</v>
      </c>
      <c r="U1047">
        <v>4</v>
      </c>
      <c r="V1047">
        <v>1</v>
      </c>
      <c r="W1047">
        <v>4</v>
      </c>
      <c r="X1047">
        <v>1</v>
      </c>
      <c r="Y1047">
        <v>1</v>
      </c>
      <c r="Z1047">
        <v>3</v>
      </c>
      <c r="AA1047">
        <v>1</v>
      </c>
      <c r="AB1047">
        <v>1</v>
      </c>
      <c r="AC1047">
        <v>5</v>
      </c>
      <c r="AD1047">
        <v>4</v>
      </c>
      <c r="AE1047">
        <v>3</v>
      </c>
      <c r="AF1047">
        <v>5</v>
      </c>
      <c r="AG1047">
        <v>2</v>
      </c>
      <c r="AH1047">
        <v>1</v>
      </c>
      <c r="AI1047">
        <v>3</v>
      </c>
      <c r="AJ1047">
        <v>1</v>
      </c>
      <c r="AK1047">
        <v>3</v>
      </c>
      <c r="AL1047">
        <v>1</v>
      </c>
      <c r="AM1047">
        <v>2</v>
      </c>
      <c r="AN1047">
        <v>1</v>
      </c>
      <c r="AO1047">
        <v>2</v>
      </c>
      <c r="AP1047">
        <v>3</v>
      </c>
      <c r="AQ1047">
        <v>1</v>
      </c>
      <c r="AR1047">
        <v>3</v>
      </c>
      <c r="AS1047">
        <v>3</v>
      </c>
      <c r="AT1047">
        <v>3</v>
      </c>
      <c r="AU1047">
        <v>1</v>
      </c>
      <c r="AV1047">
        <v>1</v>
      </c>
      <c r="AW1047">
        <v>6</v>
      </c>
      <c r="AX1047">
        <v>10</v>
      </c>
      <c r="AY1047">
        <v>6</v>
      </c>
      <c r="AZ1047">
        <v>6</v>
      </c>
      <c r="BA1047">
        <v>6</v>
      </c>
      <c r="BB1047">
        <v>1</v>
      </c>
      <c r="BC1047">
        <v>2</v>
      </c>
      <c r="BD1047">
        <v>9</v>
      </c>
      <c r="BE1047">
        <v>6</v>
      </c>
      <c r="BF1047">
        <v>3</v>
      </c>
      <c r="BG1047">
        <v>3</v>
      </c>
      <c r="BH1047">
        <v>6</v>
      </c>
      <c r="BI1047">
        <v>6</v>
      </c>
      <c r="BJ1047">
        <v>4</v>
      </c>
      <c r="BK1047">
        <v>1</v>
      </c>
      <c r="BN1047">
        <v>5</v>
      </c>
      <c r="BO1047">
        <v>6</v>
      </c>
      <c r="BP1047">
        <v>4</v>
      </c>
      <c r="BX1047">
        <v>1</v>
      </c>
      <c r="BY1047">
        <v>5</v>
      </c>
      <c r="BZ1047">
        <v>2</v>
      </c>
      <c r="CA1047">
        <v>4</v>
      </c>
      <c r="CB1047">
        <v>3</v>
      </c>
      <c r="CC1047">
        <v>1</v>
      </c>
      <c r="CD1047">
        <v>6</v>
      </c>
      <c r="CF1047">
        <v>2</v>
      </c>
      <c r="CH1047">
        <f t="shared" si="121"/>
        <v>1</v>
      </c>
      <c r="CI1047" s="1">
        <f t="shared" si="122"/>
        <v>2.8888888888888888</v>
      </c>
      <c r="CJ1047">
        <f t="shared" si="123"/>
        <v>0</v>
      </c>
      <c r="CK1047">
        <f t="shared" si="124"/>
        <v>5</v>
      </c>
      <c r="CL1047" s="1">
        <f t="shared" si="125"/>
        <v>7.8888888888888893</v>
      </c>
      <c r="CM1047" s="1">
        <f t="shared" si="126"/>
        <v>7.8888888888888893</v>
      </c>
      <c r="CO1047" t="str">
        <f>IF(H1047&gt;Tolerances!$C$15, "High Sat", "Low Sat")</f>
        <v>High Sat</v>
      </c>
      <c r="CP1047" t="str">
        <f>IF(CM1047&lt;Tolerances!$D$15, "High EL", "Low EL")</f>
        <v>High EL</v>
      </c>
      <c r="CQ1047" t="str">
        <f t="shared" si="127"/>
        <v>Loyalist</v>
      </c>
      <c r="CR1047" t="b">
        <f>IF(AND(CM1047&lt;Tolerances!$D$19,'Respondent data Original'!H1047&gt;Tolerances!$C$19),"Enthusiast",IF(AND(CM1047&gt;Tolerances!$D$20,'Respondent data Original'!H1047&lt;Tolerances!$C$20),"Agitator"))</f>
        <v>0</v>
      </c>
    </row>
    <row r="1048" spans="1:96">
      <c r="A1048">
        <v>804</v>
      </c>
      <c r="B1048" t="s">
        <v>71</v>
      </c>
      <c r="C1048">
        <v>4</v>
      </c>
      <c r="D1048">
        <v>1</v>
      </c>
      <c r="E1048">
        <v>1</v>
      </c>
      <c r="F1048">
        <v>2</v>
      </c>
      <c r="G1048">
        <v>10</v>
      </c>
      <c r="H1048">
        <v>10</v>
      </c>
      <c r="J1048">
        <v>9</v>
      </c>
      <c r="L1048">
        <v>10</v>
      </c>
      <c r="N1048">
        <v>9</v>
      </c>
      <c r="P1048">
        <v>5</v>
      </c>
      <c r="Q1048">
        <v>2</v>
      </c>
      <c r="R1048">
        <v>1</v>
      </c>
      <c r="S1048">
        <v>2</v>
      </c>
      <c r="T1048">
        <v>2</v>
      </c>
      <c r="U1048">
        <v>5</v>
      </c>
      <c r="V1048">
        <v>2</v>
      </c>
      <c r="W1048">
        <v>3</v>
      </c>
      <c r="X1048">
        <v>1</v>
      </c>
      <c r="Y1048">
        <v>2</v>
      </c>
      <c r="Z1048">
        <v>4</v>
      </c>
      <c r="AA1048">
        <v>3</v>
      </c>
      <c r="AB1048">
        <v>3</v>
      </c>
      <c r="AC1048">
        <v>2</v>
      </c>
      <c r="AD1048">
        <v>3</v>
      </c>
      <c r="AE1048">
        <v>3</v>
      </c>
      <c r="AF1048">
        <v>2</v>
      </c>
      <c r="AG1048">
        <v>3</v>
      </c>
      <c r="AH1048">
        <v>1</v>
      </c>
      <c r="AI1048">
        <v>3</v>
      </c>
      <c r="AJ1048">
        <v>2</v>
      </c>
      <c r="AK1048">
        <v>3</v>
      </c>
      <c r="AL1048">
        <v>1</v>
      </c>
      <c r="AM1048">
        <v>5</v>
      </c>
      <c r="AN1048">
        <v>1</v>
      </c>
      <c r="AO1048">
        <v>2</v>
      </c>
      <c r="AP1048">
        <v>3</v>
      </c>
      <c r="AQ1048">
        <v>2</v>
      </c>
      <c r="AR1048">
        <v>3</v>
      </c>
      <c r="AS1048">
        <v>3</v>
      </c>
      <c r="AT1048">
        <v>3</v>
      </c>
      <c r="AU1048">
        <v>3</v>
      </c>
      <c r="AV1048">
        <v>1</v>
      </c>
      <c r="AW1048">
        <v>9</v>
      </c>
      <c r="AX1048">
        <v>6</v>
      </c>
      <c r="AY1048">
        <v>8</v>
      </c>
      <c r="AZ1048">
        <v>9</v>
      </c>
      <c r="BA1048">
        <v>10</v>
      </c>
      <c r="BB1048">
        <v>8</v>
      </c>
      <c r="BC1048">
        <v>3</v>
      </c>
      <c r="BD1048">
        <v>11</v>
      </c>
      <c r="BE1048">
        <v>3</v>
      </c>
      <c r="BF1048">
        <v>1</v>
      </c>
      <c r="BG1048">
        <v>4</v>
      </c>
      <c r="BH1048">
        <v>2</v>
      </c>
      <c r="BI1048">
        <v>1</v>
      </c>
      <c r="BJ1048">
        <v>7</v>
      </c>
      <c r="BK1048">
        <v>2</v>
      </c>
      <c r="BN1048">
        <v>5</v>
      </c>
      <c r="BO1048">
        <v>5</v>
      </c>
      <c r="BX1048">
        <v>1</v>
      </c>
      <c r="BY1048">
        <v>6</v>
      </c>
      <c r="CF1048">
        <v>5</v>
      </c>
      <c r="CH1048">
        <f t="shared" si="121"/>
        <v>1</v>
      </c>
      <c r="CI1048" s="1">
        <f t="shared" si="122"/>
        <v>3.7222222222222223</v>
      </c>
      <c r="CJ1048">
        <f t="shared" si="123"/>
        <v>0</v>
      </c>
      <c r="CK1048">
        <f t="shared" si="124"/>
        <v>5</v>
      </c>
      <c r="CL1048" s="1">
        <f t="shared" si="125"/>
        <v>8.7222222222222214</v>
      </c>
      <c r="CM1048" s="1">
        <f t="shared" si="126"/>
        <v>8.7222222222222214</v>
      </c>
      <c r="CO1048" t="str">
        <f>IF(H1048&gt;Tolerances!$C$5, "High Sat", "Low Sat")</f>
        <v>High Sat</v>
      </c>
      <c r="CP1048" t="str">
        <f>IF(CM1048&lt;Tolerances!$D$5, "High EL", "Low EL")</f>
        <v>High EL</v>
      </c>
      <c r="CQ1048" t="str">
        <f t="shared" si="127"/>
        <v>Loyalist</v>
      </c>
      <c r="CR1048" t="b">
        <f>IF(AND(CM1048&lt;Tolerances!$D$9,'Respondent data Original'!H1048&gt;Tolerances!$C$9),"Enthusiast",IF(AND(CM1048&gt;Tolerances!$D$10,'Respondent data Original'!H1048&lt;Tolerances!$C$10),"Agitator"))</f>
        <v>0</v>
      </c>
    </row>
    <row r="1049" spans="1:96">
      <c r="A1049">
        <v>805</v>
      </c>
      <c r="B1049" t="s">
        <v>71</v>
      </c>
      <c r="C1049">
        <v>4</v>
      </c>
      <c r="D1049">
        <v>1</v>
      </c>
      <c r="E1049">
        <v>3</v>
      </c>
      <c r="F1049">
        <v>2</v>
      </c>
      <c r="G1049">
        <v>12</v>
      </c>
      <c r="H1049">
        <v>9</v>
      </c>
      <c r="J1049">
        <v>9</v>
      </c>
      <c r="L1049">
        <v>9</v>
      </c>
      <c r="N1049">
        <v>7</v>
      </c>
      <c r="P1049">
        <v>6</v>
      </c>
      <c r="Q1049">
        <v>1</v>
      </c>
      <c r="R1049">
        <v>1</v>
      </c>
      <c r="S1049">
        <v>1</v>
      </c>
      <c r="T1049">
        <v>2</v>
      </c>
      <c r="U1049">
        <v>3</v>
      </c>
      <c r="V1049">
        <v>1</v>
      </c>
      <c r="W1049">
        <v>3</v>
      </c>
      <c r="X1049">
        <v>1</v>
      </c>
      <c r="Y1049">
        <v>1</v>
      </c>
      <c r="Z1049">
        <v>2</v>
      </c>
      <c r="AA1049">
        <v>1</v>
      </c>
      <c r="AB1049">
        <v>2</v>
      </c>
      <c r="AC1049">
        <v>1</v>
      </c>
      <c r="AD1049">
        <v>3</v>
      </c>
      <c r="AE1049">
        <v>4</v>
      </c>
      <c r="AF1049">
        <v>1</v>
      </c>
      <c r="AG1049">
        <v>3</v>
      </c>
      <c r="AH1049">
        <v>3</v>
      </c>
      <c r="AI1049">
        <v>2</v>
      </c>
      <c r="AJ1049">
        <v>3</v>
      </c>
      <c r="AL1049">
        <v>1</v>
      </c>
      <c r="AN1049">
        <v>2</v>
      </c>
      <c r="AO1049">
        <v>2</v>
      </c>
      <c r="AP1049">
        <v>3</v>
      </c>
      <c r="AQ1049">
        <v>2</v>
      </c>
      <c r="AR1049">
        <v>2</v>
      </c>
      <c r="AS1049">
        <v>3</v>
      </c>
      <c r="AU1049">
        <v>3</v>
      </c>
      <c r="AV1049">
        <v>1</v>
      </c>
      <c r="AW1049">
        <v>10</v>
      </c>
      <c r="AX1049">
        <v>11</v>
      </c>
      <c r="AY1049">
        <v>9</v>
      </c>
      <c r="AZ1049">
        <v>7</v>
      </c>
      <c r="BA1049">
        <v>11</v>
      </c>
      <c r="BB1049">
        <v>11</v>
      </c>
      <c r="BC1049">
        <v>6</v>
      </c>
      <c r="BD1049">
        <v>11</v>
      </c>
      <c r="BE1049">
        <v>6</v>
      </c>
      <c r="BF1049">
        <v>1</v>
      </c>
      <c r="BG1049">
        <v>7</v>
      </c>
      <c r="BH1049">
        <v>2</v>
      </c>
      <c r="BI1049">
        <v>12</v>
      </c>
      <c r="BJ1049">
        <v>12</v>
      </c>
      <c r="BK1049">
        <v>1</v>
      </c>
      <c r="BL1049">
        <v>3</v>
      </c>
      <c r="BM1049">
        <v>2</v>
      </c>
      <c r="BN1049">
        <v>1</v>
      </c>
      <c r="BO1049">
        <v>10</v>
      </c>
      <c r="BX1049">
        <v>1</v>
      </c>
      <c r="BY1049">
        <v>5</v>
      </c>
      <c r="CF1049">
        <v>6</v>
      </c>
      <c r="CH1049">
        <f t="shared" si="121"/>
        <v>1</v>
      </c>
      <c r="CI1049" s="1">
        <f t="shared" si="122"/>
        <v>4.5555555555555554</v>
      </c>
      <c r="CJ1049">
        <f t="shared" si="123"/>
        <v>3</v>
      </c>
      <c r="CK1049">
        <f t="shared" si="124"/>
        <v>3</v>
      </c>
      <c r="CL1049" s="1">
        <f t="shared" si="125"/>
        <v>7.5555555555555554</v>
      </c>
      <c r="CM1049" s="1">
        <f t="shared" si="126"/>
        <v>7.5555555555555554</v>
      </c>
      <c r="CO1049" t="str">
        <f>IF(H1049&gt;Tolerances!$C$5, "High Sat", "Low Sat")</f>
        <v>High Sat</v>
      </c>
      <c r="CP1049" t="str">
        <f>IF(CM1049&lt;Tolerances!$D$5, "High EL", "Low EL")</f>
        <v>High EL</v>
      </c>
      <c r="CQ1049" t="str">
        <f t="shared" si="127"/>
        <v>Loyalist</v>
      </c>
      <c r="CR1049" t="b">
        <f>IF(AND(CM1049&lt;Tolerances!$D$9,'Respondent data Original'!H1049&gt;Tolerances!$C$9),"Enthusiast",IF(AND(CM1049&gt;Tolerances!$D$10,'Respondent data Original'!H1049&lt;Tolerances!$C$10),"Agitator"))</f>
        <v>0</v>
      </c>
    </row>
    <row r="1050" spans="1:96">
      <c r="A1050">
        <v>810</v>
      </c>
      <c r="B1050" t="s">
        <v>71</v>
      </c>
      <c r="C1050">
        <v>4</v>
      </c>
      <c r="D1050">
        <v>1</v>
      </c>
      <c r="E1050">
        <v>18</v>
      </c>
      <c r="F1050">
        <v>2</v>
      </c>
      <c r="G1050">
        <v>7</v>
      </c>
      <c r="H1050">
        <v>6</v>
      </c>
      <c r="J1050">
        <v>6</v>
      </c>
      <c r="L1050">
        <v>6</v>
      </c>
      <c r="N1050">
        <v>6</v>
      </c>
      <c r="P1050">
        <v>3</v>
      </c>
      <c r="R1050">
        <v>1</v>
      </c>
      <c r="S1050">
        <v>3</v>
      </c>
      <c r="T1050">
        <v>3</v>
      </c>
      <c r="V1050">
        <v>3</v>
      </c>
      <c r="X1050">
        <v>3</v>
      </c>
      <c r="Y1050">
        <v>3</v>
      </c>
      <c r="AA1050">
        <v>3</v>
      </c>
      <c r="AB1050">
        <v>3</v>
      </c>
      <c r="AF1050">
        <v>1</v>
      </c>
      <c r="AH1050">
        <v>1</v>
      </c>
      <c r="AI1050">
        <v>4</v>
      </c>
      <c r="AJ1050">
        <v>4</v>
      </c>
      <c r="AL1050">
        <v>4</v>
      </c>
      <c r="AN1050">
        <v>4</v>
      </c>
      <c r="AO1050">
        <v>4</v>
      </c>
      <c r="AQ1050">
        <v>4</v>
      </c>
      <c r="AR1050">
        <v>4</v>
      </c>
      <c r="AU1050">
        <v>5</v>
      </c>
      <c r="AV1050">
        <v>1</v>
      </c>
      <c r="AW1050">
        <v>8</v>
      </c>
      <c r="AX1050">
        <v>8</v>
      </c>
      <c r="AY1050">
        <v>8</v>
      </c>
      <c r="AZ1050">
        <v>8</v>
      </c>
      <c r="BA1050">
        <v>8</v>
      </c>
      <c r="BB1050">
        <v>8</v>
      </c>
      <c r="BC1050">
        <v>6</v>
      </c>
      <c r="BD1050">
        <v>10</v>
      </c>
      <c r="BE1050">
        <v>7</v>
      </c>
      <c r="BF1050">
        <v>8</v>
      </c>
      <c r="BG1050">
        <v>12</v>
      </c>
      <c r="BH1050">
        <v>12</v>
      </c>
      <c r="BI1050">
        <v>12</v>
      </c>
      <c r="BJ1050">
        <v>12</v>
      </c>
      <c r="BK1050">
        <v>2</v>
      </c>
      <c r="BL1050">
        <v>3</v>
      </c>
      <c r="BM1050">
        <v>3</v>
      </c>
      <c r="BN1050">
        <v>3</v>
      </c>
      <c r="BO1050">
        <v>10</v>
      </c>
      <c r="BX1050">
        <v>1</v>
      </c>
      <c r="BY1050">
        <v>2</v>
      </c>
      <c r="BZ1050">
        <v>5</v>
      </c>
      <c r="CF1050">
        <v>1</v>
      </c>
      <c r="CH1050">
        <f t="shared" si="121"/>
        <v>1</v>
      </c>
      <c r="CI1050" s="1">
        <f t="shared" si="122"/>
        <v>3.9444444444444446</v>
      </c>
      <c r="CJ1050">
        <f t="shared" si="123"/>
        <v>3</v>
      </c>
      <c r="CK1050">
        <f t="shared" si="124"/>
        <v>3</v>
      </c>
      <c r="CL1050" s="1">
        <f t="shared" si="125"/>
        <v>6.9444444444444446</v>
      </c>
      <c r="CM1050" s="1">
        <f t="shared" si="126"/>
        <v>6.9444444444444446</v>
      </c>
      <c r="CO1050" t="str">
        <f>IF(H1050&gt;Tolerances!$C$5, "High Sat", "Low Sat")</f>
        <v>Low Sat</v>
      </c>
      <c r="CP1050" t="str">
        <f>IF(CM1050&lt;Tolerances!$D$5, "High EL", "Low EL")</f>
        <v>High EL</v>
      </c>
      <c r="CQ1050" t="str">
        <f t="shared" si="127"/>
        <v>Hostage</v>
      </c>
      <c r="CR1050" t="b">
        <f>IF(AND(CM1050&lt;Tolerances!$D$9,'Respondent data Original'!H1050&gt;Tolerances!$C$9),"Enthusiast",IF(AND(CM1050&gt;Tolerances!$D$10,'Respondent data Original'!H1050&lt;Tolerances!$C$10),"Agitator"))</f>
        <v>0</v>
      </c>
    </row>
    <row r="1051" spans="1:96">
      <c r="A1051">
        <v>813</v>
      </c>
      <c r="B1051" t="s">
        <v>71</v>
      </c>
      <c r="C1051">
        <v>4</v>
      </c>
      <c r="D1051">
        <v>1</v>
      </c>
      <c r="E1051">
        <v>18</v>
      </c>
      <c r="F1051">
        <v>2</v>
      </c>
      <c r="G1051">
        <v>10</v>
      </c>
      <c r="H1051">
        <v>11</v>
      </c>
      <c r="J1051">
        <v>11</v>
      </c>
      <c r="L1051">
        <v>11</v>
      </c>
      <c r="N1051">
        <v>11</v>
      </c>
      <c r="P1051">
        <v>5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7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  <c r="AM1051">
        <v>1</v>
      </c>
      <c r="AN1051">
        <v>1</v>
      </c>
      <c r="AO1051">
        <v>1</v>
      </c>
      <c r="AP1051">
        <v>1</v>
      </c>
      <c r="AQ1051">
        <v>1</v>
      </c>
      <c r="AR1051">
        <v>1</v>
      </c>
      <c r="AS1051">
        <v>1</v>
      </c>
      <c r="AT1051">
        <v>1</v>
      </c>
      <c r="AU1051">
        <v>1</v>
      </c>
      <c r="AV1051">
        <v>1</v>
      </c>
      <c r="AW1051">
        <v>6</v>
      </c>
      <c r="AX1051">
        <v>8</v>
      </c>
      <c r="AY1051">
        <v>8</v>
      </c>
      <c r="AZ1051">
        <v>8</v>
      </c>
      <c r="BA1051">
        <v>6</v>
      </c>
      <c r="BB1051">
        <v>6</v>
      </c>
      <c r="BC1051">
        <v>8</v>
      </c>
      <c r="BD1051">
        <v>8</v>
      </c>
      <c r="BE1051">
        <v>5</v>
      </c>
      <c r="BF1051">
        <v>12</v>
      </c>
      <c r="BG1051">
        <v>12</v>
      </c>
      <c r="BH1051">
        <v>12</v>
      </c>
      <c r="BI1051">
        <v>12</v>
      </c>
      <c r="BJ1051">
        <v>12</v>
      </c>
      <c r="BK1051">
        <v>1</v>
      </c>
      <c r="BL1051">
        <v>5</v>
      </c>
      <c r="BM1051">
        <v>5</v>
      </c>
      <c r="BN1051">
        <v>4</v>
      </c>
      <c r="BO1051">
        <v>10</v>
      </c>
      <c r="BX1051">
        <v>1</v>
      </c>
      <c r="BY1051">
        <v>3</v>
      </c>
      <c r="CF1051">
        <v>2</v>
      </c>
      <c r="CH1051">
        <f t="shared" si="121"/>
        <v>1</v>
      </c>
      <c r="CI1051" s="1">
        <f t="shared" si="122"/>
        <v>3.5</v>
      </c>
      <c r="CJ1051">
        <f t="shared" si="123"/>
        <v>5</v>
      </c>
      <c r="CK1051">
        <f t="shared" si="124"/>
        <v>1</v>
      </c>
      <c r="CL1051" s="1">
        <f t="shared" si="125"/>
        <v>4.5</v>
      </c>
      <c r="CM1051" s="1">
        <f t="shared" si="126"/>
        <v>4.5</v>
      </c>
      <c r="CO1051" t="str">
        <f>IF(H1051&gt;Tolerances!$C$15, "High Sat", "Low Sat")</f>
        <v>High Sat</v>
      </c>
      <c r="CP1051" t="str">
        <f>IF(CM1051&lt;Tolerances!$D$15, "High EL", "Low EL")</f>
        <v>High EL</v>
      </c>
      <c r="CQ1051" t="str">
        <f t="shared" si="127"/>
        <v>Loyalist</v>
      </c>
      <c r="CR1051" t="str">
        <f>IF(AND(CM1051&lt;Tolerances!$D$19,'Respondent data Original'!H1051&gt;Tolerances!$C$19),"Enthusiast",IF(AND(CM1051&gt;Tolerances!$D$20,'Respondent data Original'!H1051&lt;Tolerances!$C$20),"Agitator"))</f>
        <v>Enthusiast</v>
      </c>
    </row>
    <row r="1052" spans="1:96">
      <c r="A1052">
        <v>816</v>
      </c>
      <c r="B1052" t="s">
        <v>71</v>
      </c>
      <c r="C1052">
        <v>3</v>
      </c>
      <c r="D1052">
        <v>2</v>
      </c>
      <c r="E1052">
        <v>1</v>
      </c>
      <c r="F1052">
        <v>2</v>
      </c>
      <c r="G1052">
        <v>12</v>
      </c>
      <c r="H1052">
        <v>9</v>
      </c>
      <c r="J1052">
        <v>9</v>
      </c>
      <c r="L1052">
        <v>8</v>
      </c>
      <c r="N1052">
        <v>7</v>
      </c>
      <c r="P1052">
        <v>6</v>
      </c>
      <c r="Q1052">
        <v>2</v>
      </c>
      <c r="S1052">
        <v>2</v>
      </c>
      <c r="T1052">
        <v>2</v>
      </c>
      <c r="U1052">
        <v>2</v>
      </c>
      <c r="V1052">
        <v>2</v>
      </c>
      <c r="W1052">
        <v>4</v>
      </c>
      <c r="X1052">
        <v>1</v>
      </c>
      <c r="Y1052">
        <v>2</v>
      </c>
      <c r="Z1052">
        <v>4</v>
      </c>
      <c r="AA1052">
        <v>2</v>
      </c>
      <c r="AB1052">
        <v>2</v>
      </c>
      <c r="AC1052">
        <v>4</v>
      </c>
      <c r="AD1052">
        <v>3</v>
      </c>
      <c r="AE1052">
        <v>3</v>
      </c>
      <c r="AF1052">
        <v>6</v>
      </c>
      <c r="AG1052">
        <v>5</v>
      </c>
      <c r="AI1052">
        <v>2</v>
      </c>
      <c r="AJ1052">
        <v>2</v>
      </c>
      <c r="AK1052">
        <v>4</v>
      </c>
      <c r="AL1052">
        <v>2</v>
      </c>
      <c r="AN1052">
        <v>2</v>
      </c>
      <c r="AO1052">
        <v>2</v>
      </c>
      <c r="AP1052">
        <v>5</v>
      </c>
      <c r="AQ1052">
        <v>3</v>
      </c>
      <c r="AR1052">
        <v>4</v>
      </c>
      <c r="AS1052">
        <v>3</v>
      </c>
      <c r="AT1052">
        <v>3</v>
      </c>
      <c r="AU1052">
        <v>3</v>
      </c>
      <c r="AV1052">
        <v>1</v>
      </c>
      <c r="AW1052">
        <v>8</v>
      </c>
      <c r="AX1052">
        <v>10</v>
      </c>
      <c r="AY1052">
        <v>10</v>
      </c>
      <c r="AZ1052">
        <v>6</v>
      </c>
      <c r="BA1052">
        <v>9</v>
      </c>
      <c r="BB1052">
        <v>8</v>
      </c>
      <c r="BC1052">
        <v>5</v>
      </c>
      <c r="BD1052">
        <v>11</v>
      </c>
      <c r="BE1052">
        <v>5</v>
      </c>
      <c r="BF1052">
        <v>12</v>
      </c>
      <c r="BG1052">
        <v>12</v>
      </c>
      <c r="BH1052">
        <v>12</v>
      </c>
      <c r="BI1052">
        <v>12</v>
      </c>
      <c r="BJ1052">
        <v>12</v>
      </c>
      <c r="BK1052">
        <v>1</v>
      </c>
      <c r="BL1052">
        <v>3</v>
      </c>
      <c r="BM1052">
        <v>3</v>
      </c>
      <c r="BN1052">
        <v>3</v>
      </c>
      <c r="BO1052">
        <v>7</v>
      </c>
      <c r="BP1052">
        <v>3</v>
      </c>
      <c r="BQ1052">
        <v>4</v>
      </c>
      <c r="BX1052">
        <v>1</v>
      </c>
      <c r="BY1052">
        <v>5</v>
      </c>
      <c r="BZ1052">
        <v>7</v>
      </c>
      <c r="CF1052">
        <v>6</v>
      </c>
      <c r="CH1052">
        <f t="shared" si="121"/>
        <v>1</v>
      </c>
      <c r="CI1052" s="1">
        <f t="shared" si="122"/>
        <v>4</v>
      </c>
      <c r="CJ1052">
        <f t="shared" si="123"/>
        <v>3</v>
      </c>
      <c r="CK1052">
        <f t="shared" si="124"/>
        <v>3</v>
      </c>
      <c r="CL1052" s="1">
        <f t="shared" si="125"/>
        <v>7</v>
      </c>
      <c r="CM1052" s="1">
        <f t="shared" si="126"/>
        <v>7</v>
      </c>
      <c r="CO1052" t="str">
        <f>IF(H1052&gt;Tolerances!$C$5, "High Sat", "Low Sat")</f>
        <v>High Sat</v>
      </c>
      <c r="CP1052" t="str">
        <f>IF(CM1052&lt;Tolerances!$D$5, "High EL", "Low EL")</f>
        <v>High EL</v>
      </c>
      <c r="CQ1052" t="str">
        <f t="shared" si="127"/>
        <v>Loyalist</v>
      </c>
      <c r="CR1052" t="b">
        <f>IF(AND(CM1052&lt;Tolerances!$D$9,'Respondent data Original'!H1052&gt;Tolerances!$C$9),"Enthusiast",IF(AND(CM1052&gt;Tolerances!$D$10,'Respondent data Original'!H1052&lt;Tolerances!$C$10),"Agitator"))</f>
        <v>0</v>
      </c>
    </row>
    <row r="1053" spans="1:96">
      <c r="A1053">
        <v>818</v>
      </c>
      <c r="B1053" t="s">
        <v>71</v>
      </c>
      <c r="C1053">
        <v>1</v>
      </c>
      <c r="D1053">
        <v>2</v>
      </c>
      <c r="E1053">
        <v>1</v>
      </c>
      <c r="F1053">
        <v>2</v>
      </c>
      <c r="G1053">
        <v>11</v>
      </c>
      <c r="H1053">
        <v>11</v>
      </c>
      <c r="J1053">
        <v>11</v>
      </c>
      <c r="L1053">
        <v>11</v>
      </c>
      <c r="N1053">
        <v>10</v>
      </c>
      <c r="P1053">
        <v>4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2</v>
      </c>
      <c r="W1053">
        <v>3</v>
      </c>
      <c r="X1053">
        <v>1</v>
      </c>
      <c r="Y1053">
        <v>1</v>
      </c>
      <c r="Z1053">
        <v>4</v>
      </c>
      <c r="AA1053">
        <v>1</v>
      </c>
      <c r="AB1053">
        <v>1</v>
      </c>
      <c r="AC1053">
        <v>1</v>
      </c>
      <c r="AD1053">
        <v>2</v>
      </c>
      <c r="AE1053">
        <v>1</v>
      </c>
      <c r="AF1053">
        <v>11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2</v>
      </c>
      <c r="AM1053">
        <v>4</v>
      </c>
      <c r="AN1053">
        <v>1</v>
      </c>
      <c r="AO1053">
        <v>1</v>
      </c>
      <c r="AP1053">
        <v>3</v>
      </c>
      <c r="AQ1053">
        <v>1</v>
      </c>
      <c r="AR1053">
        <v>1</v>
      </c>
      <c r="AS1053">
        <v>1</v>
      </c>
      <c r="AT1053">
        <v>1</v>
      </c>
      <c r="AU1053">
        <v>2</v>
      </c>
      <c r="AV1053">
        <v>1</v>
      </c>
      <c r="AW1053">
        <v>11</v>
      </c>
      <c r="AX1053">
        <v>11</v>
      </c>
      <c r="AY1053">
        <v>9</v>
      </c>
      <c r="AZ1053">
        <v>8</v>
      </c>
      <c r="BA1053">
        <v>8</v>
      </c>
      <c r="BB1053">
        <v>10</v>
      </c>
      <c r="BC1053">
        <v>4</v>
      </c>
      <c r="BD1053">
        <v>11</v>
      </c>
      <c r="BE1053">
        <v>4</v>
      </c>
      <c r="BF1053">
        <v>2</v>
      </c>
      <c r="BG1053">
        <v>1</v>
      </c>
      <c r="BH1053">
        <v>2</v>
      </c>
      <c r="BI1053">
        <v>1</v>
      </c>
      <c r="BJ1053">
        <v>1</v>
      </c>
      <c r="BK1053">
        <v>1</v>
      </c>
      <c r="BM1053">
        <v>5</v>
      </c>
      <c r="BN1053">
        <v>4</v>
      </c>
      <c r="BO1053">
        <v>4</v>
      </c>
      <c r="BP1053">
        <v>3</v>
      </c>
      <c r="BQ1053">
        <v>7</v>
      </c>
      <c r="BX1053">
        <v>1</v>
      </c>
      <c r="BY1053">
        <v>1</v>
      </c>
      <c r="BZ1053">
        <v>5</v>
      </c>
      <c r="CA1053">
        <v>6</v>
      </c>
      <c r="CB1053">
        <v>3</v>
      </c>
      <c r="CF1053">
        <v>9</v>
      </c>
      <c r="CH1053">
        <f t="shared" si="121"/>
        <v>1</v>
      </c>
      <c r="CI1053" s="1">
        <f t="shared" si="122"/>
        <v>4.2222222222222223</v>
      </c>
      <c r="CJ1053">
        <f t="shared" si="123"/>
        <v>0</v>
      </c>
      <c r="CK1053">
        <f t="shared" si="124"/>
        <v>5</v>
      </c>
      <c r="CL1053" s="1">
        <f t="shared" si="125"/>
        <v>9.2222222222222214</v>
      </c>
      <c r="CM1053" s="1">
        <f t="shared" si="126"/>
        <v>9.2222222222222214</v>
      </c>
      <c r="CO1053" t="str">
        <f>IF(H1053&gt;Tolerances!$C$5, "High Sat", "Low Sat")</f>
        <v>High Sat</v>
      </c>
      <c r="CP1053" t="str">
        <f>IF(CM1053&lt;Tolerances!$D$5, "High EL", "Low EL")</f>
        <v>High EL</v>
      </c>
      <c r="CQ1053" t="str">
        <f t="shared" si="127"/>
        <v>Loyalist</v>
      </c>
      <c r="CR1053" t="b">
        <f>IF(AND(CM1053&lt;Tolerances!$D$9,'Respondent data Original'!H1053&gt;Tolerances!$C$9),"Enthusiast",IF(AND(CM1053&gt;Tolerances!$D$10,'Respondent data Original'!H1053&lt;Tolerances!$C$10),"Agitator"))</f>
        <v>0</v>
      </c>
    </row>
    <row r="1054" spans="1:96">
      <c r="A1054">
        <v>820</v>
      </c>
      <c r="B1054" t="s">
        <v>71</v>
      </c>
      <c r="C1054">
        <v>3</v>
      </c>
      <c r="D1054">
        <v>2</v>
      </c>
      <c r="E1054">
        <v>4</v>
      </c>
      <c r="F1054">
        <v>2</v>
      </c>
      <c r="G1054">
        <v>12</v>
      </c>
      <c r="H1054">
        <v>11</v>
      </c>
      <c r="J1054">
        <v>11</v>
      </c>
      <c r="L1054">
        <v>11</v>
      </c>
      <c r="N1054">
        <v>11</v>
      </c>
      <c r="P1054">
        <v>2</v>
      </c>
      <c r="Q1054">
        <v>2</v>
      </c>
      <c r="R1054">
        <v>3</v>
      </c>
      <c r="S1054">
        <v>2</v>
      </c>
      <c r="T1054">
        <v>2</v>
      </c>
      <c r="U1054">
        <v>2</v>
      </c>
      <c r="V1054">
        <v>1</v>
      </c>
      <c r="W1054">
        <v>3</v>
      </c>
      <c r="X1054">
        <v>2</v>
      </c>
      <c r="Y1054">
        <v>2</v>
      </c>
      <c r="Z1054">
        <v>3</v>
      </c>
      <c r="AA1054">
        <v>2</v>
      </c>
      <c r="AB1054">
        <v>1</v>
      </c>
      <c r="AC1054">
        <v>2</v>
      </c>
      <c r="AD1054">
        <v>2</v>
      </c>
      <c r="AE1054">
        <v>3</v>
      </c>
      <c r="AF1054">
        <v>1</v>
      </c>
      <c r="AG1054">
        <v>2</v>
      </c>
      <c r="AH1054">
        <v>3</v>
      </c>
      <c r="AI1054">
        <v>2</v>
      </c>
      <c r="AJ1054">
        <v>2</v>
      </c>
      <c r="AK1054">
        <v>2</v>
      </c>
      <c r="AL1054">
        <v>1</v>
      </c>
      <c r="AM1054">
        <v>3</v>
      </c>
      <c r="AN1054">
        <v>2</v>
      </c>
      <c r="AO1054">
        <v>2</v>
      </c>
      <c r="AP1054">
        <v>2</v>
      </c>
      <c r="AQ1054">
        <v>2</v>
      </c>
      <c r="AR1054">
        <v>2</v>
      </c>
      <c r="AS1054">
        <v>2</v>
      </c>
      <c r="AT1054">
        <v>2</v>
      </c>
      <c r="AU1054">
        <v>2</v>
      </c>
      <c r="AV1054">
        <v>1</v>
      </c>
      <c r="AW1054">
        <v>5</v>
      </c>
      <c r="AX1054">
        <v>8</v>
      </c>
      <c r="AY1054">
        <v>7</v>
      </c>
      <c r="AZ1054">
        <v>4</v>
      </c>
      <c r="BA1054">
        <v>9</v>
      </c>
      <c r="BB1054">
        <v>7</v>
      </c>
      <c r="BC1054">
        <v>7</v>
      </c>
      <c r="BD1054">
        <v>9</v>
      </c>
      <c r="BE1054">
        <v>1</v>
      </c>
      <c r="BF1054">
        <v>12</v>
      </c>
      <c r="BG1054">
        <v>12</v>
      </c>
      <c r="BH1054">
        <v>12</v>
      </c>
      <c r="BI1054">
        <v>12</v>
      </c>
      <c r="BJ1054">
        <v>12</v>
      </c>
      <c r="BK1054">
        <v>1</v>
      </c>
      <c r="BL1054">
        <v>5</v>
      </c>
      <c r="BM1054">
        <v>4</v>
      </c>
      <c r="BN1054">
        <v>4</v>
      </c>
      <c r="BO1054">
        <v>7</v>
      </c>
      <c r="BP1054">
        <v>6</v>
      </c>
      <c r="BX1054">
        <v>1</v>
      </c>
      <c r="BY1054">
        <v>1</v>
      </c>
      <c r="BZ1054">
        <v>6</v>
      </c>
      <c r="CA1054">
        <v>3</v>
      </c>
      <c r="CF1054">
        <v>5</v>
      </c>
      <c r="CH1054">
        <f t="shared" si="121"/>
        <v>1</v>
      </c>
      <c r="CI1054" s="1">
        <f t="shared" si="122"/>
        <v>3.1666666666666665</v>
      </c>
      <c r="CJ1054">
        <f t="shared" si="123"/>
        <v>5</v>
      </c>
      <c r="CK1054">
        <f t="shared" si="124"/>
        <v>1</v>
      </c>
      <c r="CL1054" s="1">
        <f t="shared" si="125"/>
        <v>4.1666666666666661</v>
      </c>
      <c r="CM1054" s="1">
        <f t="shared" si="126"/>
        <v>4.1666666666666661</v>
      </c>
      <c r="CO1054" t="str">
        <f>IF(H1054&gt;Tolerances!$C$5, "High Sat", "Low Sat")</f>
        <v>High Sat</v>
      </c>
      <c r="CP1054" t="str">
        <f>IF(CM1054&lt;Tolerances!$D$5, "High EL", "Low EL")</f>
        <v>High EL</v>
      </c>
      <c r="CQ1054" t="str">
        <f t="shared" si="127"/>
        <v>Loyalist</v>
      </c>
      <c r="CR1054" t="str">
        <f>IF(AND(CM1054&lt;Tolerances!$D$9,'Respondent data Original'!H1054&gt;Tolerances!$C$9),"Enthusiast",IF(AND(CM1054&gt;Tolerances!$D$10,'Respondent data Original'!H1054&lt;Tolerances!$C$10),"Agitator"))</f>
        <v>Enthusiast</v>
      </c>
    </row>
    <row r="1055" spans="1:96">
      <c r="A1055">
        <v>822</v>
      </c>
      <c r="B1055" t="s">
        <v>71</v>
      </c>
      <c r="C1055">
        <v>4</v>
      </c>
      <c r="D1055">
        <v>1</v>
      </c>
      <c r="E1055">
        <v>4</v>
      </c>
      <c r="F1055">
        <v>2</v>
      </c>
      <c r="G1055">
        <v>8</v>
      </c>
      <c r="H1055">
        <v>10</v>
      </c>
      <c r="J1055">
        <v>10</v>
      </c>
      <c r="L1055">
        <v>10</v>
      </c>
      <c r="N1055">
        <v>10</v>
      </c>
      <c r="P1055">
        <v>4</v>
      </c>
      <c r="Q1055">
        <v>3</v>
      </c>
      <c r="R1055">
        <v>3</v>
      </c>
      <c r="S1055">
        <v>3</v>
      </c>
      <c r="T1055">
        <v>3</v>
      </c>
      <c r="U1055">
        <v>3</v>
      </c>
      <c r="V1055">
        <v>2</v>
      </c>
      <c r="W1055">
        <v>3</v>
      </c>
      <c r="X1055">
        <v>2</v>
      </c>
      <c r="Y1055">
        <v>3</v>
      </c>
      <c r="Z1055">
        <v>3</v>
      </c>
      <c r="AA1055">
        <v>2</v>
      </c>
      <c r="AB1055">
        <v>3</v>
      </c>
      <c r="AC1055">
        <v>3</v>
      </c>
      <c r="AD1055">
        <v>2</v>
      </c>
      <c r="AE1055">
        <v>3</v>
      </c>
      <c r="AF1055">
        <v>9</v>
      </c>
      <c r="AG1055">
        <v>3</v>
      </c>
      <c r="AH1055">
        <v>3</v>
      </c>
      <c r="AI1055">
        <v>3</v>
      </c>
      <c r="AJ1055">
        <v>3</v>
      </c>
      <c r="AK1055">
        <v>3</v>
      </c>
      <c r="AL1055">
        <v>3</v>
      </c>
      <c r="AM1055">
        <v>3</v>
      </c>
      <c r="AN1055">
        <v>3</v>
      </c>
      <c r="AO1055">
        <v>3</v>
      </c>
      <c r="AP1055">
        <v>3</v>
      </c>
      <c r="AQ1055">
        <v>3</v>
      </c>
      <c r="AR1055">
        <v>3</v>
      </c>
      <c r="AS1055">
        <v>3</v>
      </c>
      <c r="AT1055">
        <v>3</v>
      </c>
      <c r="AU1055">
        <v>3</v>
      </c>
      <c r="AV1055">
        <v>3</v>
      </c>
      <c r="AW1055">
        <v>6</v>
      </c>
      <c r="AX1055">
        <v>6</v>
      </c>
      <c r="AY1055">
        <v>6</v>
      </c>
      <c r="AZ1055">
        <v>6</v>
      </c>
      <c r="BA1055">
        <v>6</v>
      </c>
      <c r="BB1055">
        <v>6</v>
      </c>
      <c r="BC1055">
        <v>6</v>
      </c>
      <c r="BD1055">
        <v>6</v>
      </c>
      <c r="BE1055">
        <v>6</v>
      </c>
      <c r="BF1055">
        <v>6</v>
      </c>
      <c r="BG1055">
        <v>6</v>
      </c>
      <c r="BH1055">
        <v>6</v>
      </c>
      <c r="BI1055">
        <v>6</v>
      </c>
      <c r="BJ1055">
        <v>6</v>
      </c>
      <c r="BK1055">
        <v>1</v>
      </c>
      <c r="BL1055">
        <v>3</v>
      </c>
      <c r="BM1055">
        <v>3</v>
      </c>
      <c r="BN1055">
        <v>4</v>
      </c>
      <c r="BO1055">
        <v>10</v>
      </c>
      <c r="BX1055">
        <v>1</v>
      </c>
      <c r="BY1055">
        <v>2</v>
      </c>
      <c r="CF1055">
        <v>6</v>
      </c>
      <c r="CH1055">
        <f t="shared" si="121"/>
        <v>1</v>
      </c>
      <c r="CI1055" s="1">
        <f t="shared" si="122"/>
        <v>3</v>
      </c>
      <c r="CJ1055">
        <f t="shared" si="123"/>
        <v>3</v>
      </c>
      <c r="CK1055">
        <f t="shared" si="124"/>
        <v>3</v>
      </c>
      <c r="CL1055" s="1">
        <f t="shared" si="125"/>
        <v>6</v>
      </c>
      <c r="CM1055" s="1">
        <f t="shared" si="126"/>
        <v>6</v>
      </c>
      <c r="CO1055" t="str">
        <f>IF(H1055&gt;Tolerances!$C$15, "High Sat", "Low Sat")</f>
        <v>High Sat</v>
      </c>
      <c r="CP1055" t="str">
        <f>IF(CM1055&lt;Tolerances!$D$15, "High EL", "Low EL")</f>
        <v>High EL</v>
      </c>
      <c r="CQ1055" t="str">
        <f t="shared" si="127"/>
        <v>Loyalist</v>
      </c>
      <c r="CR1055" t="b">
        <f>IF(AND(CM1055&lt;Tolerances!$D$19,'Respondent data Original'!H1055&gt;Tolerances!$C$19),"Enthusiast",IF(AND(CM1055&gt;Tolerances!$D$20,'Respondent data Original'!H1055&lt;Tolerances!$C$20),"Agitator"))</f>
        <v>0</v>
      </c>
    </row>
    <row r="1056" spans="1:96">
      <c r="A1056">
        <v>825</v>
      </c>
      <c r="B1056" t="s">
        <v>71</v>
      </c>
      <c r="C1056">
        <v>2</v>
      </c>
      <c r="D1056">
        <v>2</v>
      </c>
      <c r="E1056">
        <v>1</v>
      </c>
      <c r="F1056">
        <v>2</v>
      </c>
      <c r="G1056">
        <v>12</v>
      </c>
      <c r="H1056">
        <v>7</v>
      </c>
      <c r="J1056">
        <v>9</v>
      </c>
      <c r="L1056">
        <v>9</v>
      </c>
      <c r="N1056">
        <v>9</v>
      </c>
      <c r="P1056">
        <v>6</v>
      </c>
      <c r="Q1056">
        <v>2</v>
      </c>
      <c r="R1056">
        <v>3</v>
      </c>
      <c r="S1056">
        <v>2</v>
      </c>
      <c r="T1056">
        <v>2</v>
      </c>
      <c r="U1056">
        <v>2</v>
      </c>
      <c r="V1056">
        <v>2</v>
      </c>
      <c r="W1056">
        <v>2</v>
      </c>
      <c r="X1056">
        <v>2</v>
      </c>
      <c r="Y1056">
        <v>2</v>
      </c>
      <c r="Z1056">
        <v>4</v>
      </c>
      <c r="AA1056">
        <v>1</v>
      </c>
      <c r="AB1056">
        <v>3</v>
      </c>
      <c r="AC1056">
        <v>2</v>
      </c>
      <c r="AD1056">
        <v>2</v>
      </c>
      <c r="AE1056">
        <v>2</v>
      </c>
      <c r="AF1056">
        <v>9</v>
      </c>
      <c r="AG1056">
        <v>2</v>
      </c>
      <c r="AI1056">
        <v>2</v>
      </c>
      <c r="AJ1056">
        <v>2</v>
      </c>
      <c r="AK1056">
        <v>2</v>
      </c>
      <c r="AL1056">
        <v>2</v>
      </c>
      <c r="AN1056">
        <v>2</v>
      </c>
      <c r="AO1056">
        <v>2</v>
      </c>
      <c r="AQ1056">
        <v>2</v>
      </c>
      <c r="AR1056">
        <v>2</v>
      </c>
      <c r="AS1056">
        <v>2</v>
      </c>
      <c r="AT1056">
        <v>3</v>
      </c>
      <c r="AU1056">
        <v>3</v>
      </c>
      <c r="AV1056">
        <v>1</v>
      </c>
      <c r="AW1056">
        <v>6</v>
      </c>
      <c r="AX1056">
        <v>8</v>
      </c>
      <c r="AY1056">
        <v>8</v>
      </c>
      <c r="AZ1056">
        <v>6</v>
      </c>
      <c r="BA1056">
        <v>6</v>
      </c>
      <c r="BB1056">
        <v>6</v>
      </c>
      <c r="BC1056">
        <v>6</v>
      </c>
      <c r="BD1056">
        <v>6</v>
      </c>
      <c r="BE1056">
        <v>1</v>
      </c>
      <c r="BF1056">
        <v>3</v>
      </c>
      <c r="BG1056">
        <v>3</v>
      </c>
      <c r="BH1056">
        <v>3</v>
      </c>
      <c r="BI1056">
        <v>12</v>
      </c>
      <c r="BJ1056">
        <v>2</v>
      </c>
      <c r="BK1056">
        <v>1</v>
      </c>
      <c r="BL1056">
        <v>3</v>
      </c>
      <c r="BM1056">
        <v>2</v>
      </c>
      <c r="BN1056">
        <v>1</v>
      </c>
      <c r="BO1056">
        <v>5</v>
      </c>
      <c r="BP1056">
        <v>2</v>
      </c>
      <c r="BQ1056">
        <v>7</v>
      </c>
      <c r="BX1056">
        <v>1</v>
      </c>
      <c r="BY1056">
        <v>8</v>
      </c>
      <c r="CF1056">
        <v>6</v>
      </c>
      <c r="CH1056">
        <f t="shared" si="121"/>
        <v>1</v>
      </c>
      <c r="CI1056" s="1">
        <f t="shared" si="122"/>
        <v>2.9444444444444446</v>
      </c>
      <c r="CJ1056">
        <f t="shared" si="123"/>
        <v>3</v>
      </c>
      <c r="CK1056">
        <f t="shared" si="124"/>
        <v>3</v>
      </c>
      <c r="CL1056" s="1">
        <f t="shared" si="125"/>
        <v>5.9444444444444446</v>
      </c>
      <c r="CM1056" s="1">
        <f t="shared" si="126"/>
        <v>5.9444444444444446</v>
      </c>
      <c r="CO1056" t="str">
        <f>IF(H1056&gt;Tolerances!$C$5, "High Sat", "Low Sat")</f>
        <v>Low Sat</v>
      </c>
      <c r="CP1056" t="str">
        <f>IF(CM1056&lt;Tolerances!$D$5, "High EL", "Low EL")</f>
        <v>High EL</v>
      </c>
      <c r="CQ1056" t="str">
        <f t="shared" si="127"/>
        <v>Hostage</v>
      </c>
      <c r="CR1056" t="b">
        <f>IF(AND(CM1056&lt;Tolerances!$D$9,'Respondent data Original'!H1056&gt;Tolerances!$C$9),"Enthusiast",IF(AND(CM1056&gt;Tolerances!$D$10,'Respondent data Original'!H1056&lt;Tolerances!$C$10),"Agitator"))</f>
        <v>0</v>
      </c>
    </row>
    <row r="1057" spans="1:96">
      <c r="A1057">
        <v>826</v>
      </c>
      <c r="B1057" t="s">
        <v>71</v>
      </c>
      <c r="C1057">
        <v>4</v>
      </c>
      <c r="D1057">
        <v>2</v>
      </c>
      <c r="E1057">
        <v>2</v>
      </c>
      <c r="F1057">
        <v>2</v>
      </c>
      <c r="G1057">
        <v>11</v>
      </c>
      <c r="H1057">
        <v>10</v>
      </c>
      <c r="J1057">
        <v>10</v>
      </c>
      <c r="L1057">
        <v>10</v>
      </c>
      <c r="N1057">
        <v>10</v>
      </c>
      <c r="P1057">
        <v>3</v>
      </c>
      <c r="Q1057">
        <v>1</v>
      </c>
      <c r="R1057">
        <v>4</v>
      </c>
      <c r="S1057">
        <v>1</v>
      </c>
      <c r="T1057">
        <v>1</v>
      </c>
      <c r="U1057">
        <v>1</v>
      </c>
      <c r="V1057">
        <v>1</v>
      </c>
      <c r="W1057">
        <v>3</v>
      </c>
      <c r="X1057">
        <v>1</v>
      </c>
      <c r="Y1057">
        <v>1</v>
      </c>
      <c r="Z1057">
        <v>3</v>
      </c>
      <c r="AA1057">
        <v>1</v>
      </c>
      <c r="AB1057">
        <v>3</v>
      </c>
      <c r="AC1057">
        <v>1</v>
      </c>
      <c r="AD1057">
        <v>3</v>
      </c>
      <c r="AE1057">
        <v>1</v>
      </c>
      <c r="AF1057">
        <v>8</v>
      </c>
      <c r="AG1057">
        <v>2</v>
      </c>
      <c r="AH1057">
        <v>1</v>
      </c>
      <c r="AI1057">
        <v>2</v>
      </c>
      <c r="AJ1057">
        <v>1</v>
      </c>
      <c r="AK1057">
        <v>2</v>
      </c>
      <c r="AL1057">
        <v>1</v>
      </c>
      <c r="AM1057">
        <v>3</v>
      </c>
      <c r="AN1057">
        <v>1</v>
      </c>
      <c r="AO1057">
        <v>1</v>
      </c>
      <c r="AP1057">
        <v>1</v>
      </c>
      <c r="AQ1057">
        <v>1</v>
      </c>
      <c r="AR1057">
        <v>3</v>
      </c>
      <c r="AS1057">
        <v>2</v>
      </c>
      <c r="AT1057">
        <v>2</v>
      </c>
      <c r="AU1057">
        <v>2</v>
      </c>
      <c r="AV1057">
        <v>1</v>
      </c>
      <c r="AW1057">
        <v>3</v>
      </c>
      <c r="AX1057">
        <v>1</v>
      </c>
      <c r="AY1057">
        <v>3</v>
      </c>
      <c r="AZ1057">
        <v>3</v>
      </c>
      <c r="BA1057">
        <v>1</v>
      </c>
      <c r="BB1057">
        <v>6</v>
      </c>
      <c r="BC1057">
        <v>1</v>
      </c>
      <c r="BD1057">
        <v>1</v>
      </c>
      <c r="BE1057">
        <v>6</v>
      </c>
      <c r="BF1057">
        <v>12</v>
      </c>
      <c r="BG1057">
        <v>12</v>
      </c>
      <c r="BH1057">
        <v>12</v>
      </c>
      <c r="BI1057">
        <v>12</v>
      </c>
      <c r="BJ1057">
        <v>12</v>
      </c>
      <c r="BK1057">
        <v>1</v>
      </c>
      <c r="BL1057">
        <v>4</v>
      </c>
      <c r="BM1057">
        <v>3</v>
      </c>
      <c r="BN1057">
        <v>3</v>
      </c>
      <c r="BO1057">
        <v>1</v>
      </c>
      <c r="BP1057">
        <v>4</v>
      </c>
      <c r="BX1057">
        <v>1</v>
      </c>
      <c r="BY1057">
        <v>6</v>
      </c>
      <c r="CF1057">
        <v>5</v>
      </c>
      <c r="CH1057">
        <f t="shared" si="121"/>
        <v>1</v>
      </c>
      <c r="CI1057" s="1">
        <f t="shared" si="122"/>
        <v>1.3888888888888888</v>
      </c>
      <c r="CJ1057">
        <f t="shared" si="123"/>
        <v>4</v>
      </c>
      <c r="CK1057">
        <f t="shared" si="124"/>
        <v>2</v>
      </c>
      <c r="CL1057" s="1">
        <f t="shared" si="125"/>
        <v>3.3888888888888888</v>
      </c>
      <c r="CM1057" s="1">
        <f t="shared" si="126"/>
        <v>3.3888888888888888</v>
      </c>
      <c r="CO1057" t="str">
        <f>IF(H1057&gt;Tolerances!$C$5, "High Sat", "Low Sat")</f>
        <v>High Sat</v>
      </c>
      <c r="CP1057" t="str">
        <f>IF(CM1057&lt;Tolerances!$D$5, "High EL", "Low EL")</f>
        <v>High EL</v>
      </c>
      <c r="CQ1057" t="str">
        <f t="shared" si="127"/>
        <v>Loyalist</v>
      </c>
      <c r="CR1057" t="str">
        <f>IF(AND(CM1057&lt;Tolerances!$D$9,'Respondent data Original'!H1057&gt;Tolerances!$C$9),"Enthusiast",IF(AND(CM1057&gt;Tolerances!$D$10,'Respondent data Original'!H1057&lt;Tolerances!$C$10),"Agitator"))</f>
        <v>Enthusiast</v>
      </c>
    </row>
    <row r="1058" spans="1:96">
      <c r="A1058">
        <v>831</v>
      </c>
      <c r="B1058" t="s">
        <v>71</v>
      </c>
      <c r="C1058">
        <v>4</v>
      </c>
      <c r="D1058">
        <v>2</v>
      </c>
      <c r="E1058">
        <v>2</v>
      </c>
      <c r="F1058">
        <v>2</v>
      </c>
      <c r="G1058">
        <v>11</v>
      </c>
      <c r="H1058">
        <v>8</v>
      </c>
      <c r="J1058">
        <v>7</v>
      </c>
      <c r="L1058">
        <v>8</v>
      </c>
      <c r="N1058">
        <v>6</v>
      </c>
      <c r="P1058">
        <v>5</v>
      </c>
      <c r="Q1058">
        <v>1</v>
      </c>
      <c r="R1058">
        <v>1</v>
      </c>
      <c r="S1058">
        <v>3</v>
      </c>
      <c r="T1058">
        <v>2</v>
      </c>
      <c r="U1058">
        <v>2</v>
      </c>
      <c r="V1058">
        <v>1</v>
      </c>
      <c r="W1058">
        <v>3</v>
      </c>
      <c r="X1058">
        <v>2</v>
      </c>
      <c r="Y1058">
        <v>2</v>
      </c>
      <c r="Z1058">
        <v>2</v>
      </c>
      <c r="AA1058">
        <v>2</v>
      </c>
      <c r="AB1058">
        <v>2</v>
      </c>
      <c r="AC1058">
        <v>2</v>
      </c>
      <c r="AD1058">
        <v>2</v>
      </c>
      <c r="AE1058">
        <v>3</v>
      </c>
      <c r="AF1058">
        <v>9</v>
      </c>
      <c r="AG1058">
        <v>1</v>
      </c>
      <c r="AH1058">
        <v>1</v>
      </c>
      <c r="AI1058">
        <v>2</v>
      </c>
      <c r="AJ1058">
        <v>1</v>
      </c>
      <c r="AK1058">
        <v>2</v>
      </c>
      <c r="AL1058">
        <v>1</v>
      </c>
      <c r="AN1058">
        <v>1</v>
      </c>
      <c r="AO1058">
        <v>1</v>
      </c>
      <c r="AP1058">
        <v>2</v>
      </c>
      <c r="AQ1058">
        <v>2</v>
      </c>
      <c r="AR1058">
        <v>1</v>
      </c>
      <c r="AS1058">
        <v>2</v>
      </c>
      <c r="AT1058">
        <v>2</v>
      </c>
      <c r="AU1058">
        <v>2</v>
      </c>
      <c r="AV1058">
        <v>1</v>
      </c>
      <c r="AW1058">
        <v>11</v>
      </c>
      <c r="AX1058">
        <v>9</v>
      </c>
      <c r="AY1058">
        <v>7</v>
      </c>
      <c r="AZ1058">
        <v>3</v>
      </c>
      <c r="BA1058">
        <v>9</v>
      </c>
      <c r="BB1058">
        <v>6</v>
      </c>
      <c r="BC1058">
        <v>8</v>
      </c>
      <c r="BD1058">
        <v>10</v>
      </c>
      <c r="BE1058">
        <v>5</v>
      </c>
      <c r="BF1058">
        <v>12</v>
      </c>
      <c r="BG1058">
        <v>12</v>
      </c>
      <c r="BH1058">
        <v>1</v>
      </c>
      <c r="BI1058">
        <v>1</v>
      </c>
      <c r="BJ1058">
        <v>1</v>
      </c>
      <c r="BK1058">
        <v>1</v>
      </c>
      <c r="BL1058">
        <v>1</v>
      </c>
      <c r="BM1058">
        <v>1</v>
      </c>
      <c r="BN1058">
        <v>1</v>
      </c>
      <c r="BO1058">
        <v>7</v>
      </c>
      <c r="BP1058">
        <v>4</v>
      </c>
      <c r="BX1058">
        <v>2</v>
      </c>
      <c r="CF1058">
        <v>21</v>
      </c>
      <c r="CH1058">
        <f t="shared" si="121"/>
        <v>2</v>
      </c>
      <c r="CI1058" s="1">
        <f t="shared" si="122"/>
        <v>3.7777777777777777</v>
      </c>
      <c r="CJ1058">
        <f t="shared" si="123"/>
        <v>1</v>
      </c>
      <c r="CK1058">
        <f t="shared" si="124"/>
        <v>5</v>
      </c>
      <c r="CL1058" s="1">
        <f t="shared" si="125"/>
        <v>8.7777777777777786</v>
      </c>
      <c r="CM1058" s="1">
        <f t="shared" si="126"/>
        <v>17.555555555555557</v>
      </c>
      <c r="CO1058" t="str">
        <f>IF(H1058&gt;Tolerances!$C$5, "High Sat", "Low Sat")</f>
        <v>High Sat</v>
      </c>
      <c r="CP1058" t="str">
        <f>IF(CM1058&lt;Tolerances!$D$5, "High EL", "Low EL")</f>
        <v>Low EL</v>
      </c>
      <c r="CQ1058" t="str">
        <f t="shared" si="127"/>
        <v>Mercenary</v>
      </c>
      <c r="CR1058" t="b">
        <f>IF(AND(CM1058&lt;Tolerances!$D$9,'Respondent data Original'!H1058&gt;Tolerances!$C$9),"Enthusiast",IF(AND(CM1058&gt;Tolerances!$D$10,'Respondent data Original'!H1058&lt;Tolerances!$C$10),"Agitator"))</f>
        <v>0</v>
      </c>
    </row>
    <row r="1059" spans="1:96">
      <c r="A1059">
        <v>834</v>
      </c>
      <c r="B1059" t="s">
        <v>71</v>
      </c>
      <c r="C1059">
        <v>5</v>
      </c>
      <c r="D1059">
        <v>1</v>
      </c>
      <c r="E1059">
        <v>3</v>
      </c>
      <c r="F1059">
        <v>2</v>
      </c>
      <c r="G1059">
        <v>8</v>
      </c>
      <c r="H1059">
        <v>9</v>
      </c>
      <c r="J1059">
        <v>10</v>
      </c>
      <c r="L1059">
        <v>10</v>
      </c>
      <c r="N1059">
        <v>8</v>
      </c>
      <c r="P1059">
        <v>6</v>
      </c>
      <c r="Q1059">
        <v>4</v>
      </c>
      <c r="R1059">
        <v>4</v>
      </c>
      <c r="S1059">
        <v>2</v>
      </c>
      <c r="T1059">
        <v>3</v>
      </c>
      <c r="U1059">
        <v>2</v>
      </c>
      <c r="V1059">
        <v>3</v>
      </c>
      <c r="W1059">
        <v>4</v>
      </c>
      <c r="X1059">
        <v>2</v>
      </c>
      <c r="Y1059">
        <v>3</v>
      </c>
      <c r="Z1059">
        <v>3</v>
      </c>
      <c r="AA1059">
        <v>3</v>
      </c>
      <c r="AB1059">
        <v>4</v>
      </c>
      <c r="AC1059">
        <v>3</v>
      </c>
      <c r="AD1059">
        <v>4</v>
      </c>
      <c r="AE1059">
        <v>3</v>
      </c>
      <c r="AF1059">
        <v>4</v>
      </c>
      <c r="AG1059">
        <v>3</v>
      </c>
      <c r="AH1059">
        <v>4</v>
      </c>
      <c r="AI1059">
        <v>2</v>
      </c>
      <c r="AJ1059">
        <v>2</v>
      </c>
      <c r="AK1059">
        <v>2</v>
      </c>
      <c r="AL1059">
        <v>3</v>
      </c>
      <c r="AM1059">
        <v>3</v>
      </c>
      <c r="AN1059">
        <v>3</v>
      </c>
      <c r="AO1059">
        <v>3</v>
      </c>
      <c r="AP1059">
        <v>3</v>
      </c>
      <c r="AQ1059">
        <v>4</v>
      </c>
      <c r="AR1059">
        <v>3</v>
      </c>
      <c r="AS1059">
        <v>2</v>
      </c>
      <c r="AT1059">
        <v>3</v>
      </c>
      <c r="AU1059">
        <v>3</v>
      </c>
      <c r="AV1059">
        <v>1</v>
      </c>
      <c r="AW1059">
        <v>4</v>
      </c>
      <c r="AX1059">
        <v>10</v>
      </c>
      <c r="AY1059">
        <v>10</v>
      </c>
      <c r="AZ1059">
        <v>7</v>
      </c>
      <c r="BA1059">
        <v>6</v>
      </c>
      <c r="BB1059">
        <v>9</v>
      </c>
      <c r="BC1059">
        <v>7</v>
      </c>
      <c r="BD1059">
        <v>11</v>
      </c>
      <c r="BE1059">
        <v>2</v>
      </c>
      <c r="BF1059">
        <v>12</v>
      </c>
      <c r="BG1059">
        <v>2</v>
      </c>
      <c r="BH1059">
        <v>12</v>
      </c>
      <c r="BI1059">
        <v>12</v>
      </c>
      <c r="BJ1059">
        <v>12</v>
      </c>
      <c r="BK1059">
        <v>1</v>
      </c>
      <c r="BL1059">
        <v>5</v>
      </c>
      <c r="BM1059">
        <v>5</v>
      </c>
      <c r="BN1059">
        <v>5</v>
      </c>
      <c r="BO1059">
        <v>10</v>
      </c>
      <c r="BX1059">
        <v>1</v>
      </c>
      <c r="BY1059">
        <v>1</v>
      </c>
      <c r="BZ1059">
        <v>6</v>
      </c>
      <c r="CA1059">
        <v>3</v>
      </c>
      <c r="CB1059">
        <v>4</v>
      </c>
      <c r="CF1059">
        <v>2</v>
      </c>
      <c r="CH1059">
        <f t="shared" si="121"/>
        <v>1</v>
      </c>
      <c r="CI1059" s="1">
        <f t="shared" si="122"/>
        <v>3.6666666666666665</v>
      </c>
      <c r="CJ1059">
        <f t="shared" si="123"/>
        <v>5</v>
      </c>
      <c r="CK1059">
        <f t="shared" si="124"/>
        <v>1</v>
      </c>
      <c r="CL1059" s="1">
        <f t="shared" si="125"/>
        <v>4.6666666666666661</v>
      </c>
      <c r="CM1059" s="1">
        <f t="shared" si="126"/>
        <v>4.6666666666666661</v>
      </c>
      <c r="CO1059" t="str">
        <f>IF(H1059&gt;Tolerances!$C$5, "High Sat", "Low Sat")</f>
        <v>High Sat</v>
      </c>
      <c r="CP1059" t="str">
        <f>IF(CM1059&lt;Tolerances!$D$5, "High EL", "Low EL")</f>
        <v>High EL</v>
      </c>
      <c r="CQ1059" t="str">
        <f t="shared" si="127"/>
        <v>Loyalist</v>
      </c>
      <c r="CR1059" t="b">
        <f>IF(AND(CM1059&lt;Tolerances!$D$9,'Respondent data Original'!H1059&gt;Tolerances!$C$9),"Enthusiast",IF(AND(CM1059&gt;Tolerances!$D$10,'Respondent data Original'!H1059&lt;Tolerances!$C$10),"Agitator"))</f>
        <v>0</v>
      </c>
    </row>
    <row r="1060" spans="1:96">
      <c r="A1060">
        <v>835</v>
      </c>
      <c r="B1060" t="s">
        <v>71</v>
      </c>
      <c r="C1060">
        <v>4</v>
      </c>
      <c r="D1060">
        <v>2</v>
      </c>
      <c r="E1060">
        <v>1</v>
      </c>
      <c r="F1060">
        <v>2</v>
      </c>
      <c r="G1060">
        <v>11</v>
      </c>
      <c r="H1060">
        <v>9</v>
      </c>
      <c r="J1060">
        <v>10</v>
      </c>
      <c r="L1060">
        <v>9</v>
      </c>
      <c r="N1060">
        <v>9</v>
      </c>
      <c r="P1060">
        <v>4</v>
      </c>
      <c r="Q1060">
        <v>1</v>
      </c>
      <c r="R1060">
        <v>1</v>
      </c>
      <c r="S1060">
        <v>1</v>
      </c>
      <c r="T1060">
        <v>2</v>
      </c>
      <c r="U1060">
        <v>1</v>
      </c>
      <c r="V1060">
        <v>1</v>
      </c>
      <c r="W1060">
        <v>2</v>
      </c>
      <c r="X1060">
        <v>1</v>
      </c>
      <c r="Y1060">
        <v>1</v>
      </c>
      <c r="Z1060">
        <v>2</v>
      </c>
      <c r="AA1060">
        <v>2</v>
      </c>
      <c r="AB1060">
        <v>3</v>
      </c>
      <c r="AC1060">
        <v>3</v>
      </c>
      <c r="AD1060">
        <v>2</v>
      </c>
      <c r="AE1060">
        <v>3</v>
      </c>
      <c r="AF1060">
        <v>6</v>
      </c>
      <c r="AG1060">
        <v>2</v>
      </c>
      <c r="AH1060">
        <v>1</v>
      </c>
      <c r="AI1060">
        <v>1</v>
      </c>
      <c r="AJ1060">
        <v>2</v>
      </c>
      <c r="AK1060">
        <v>1</v>
      </c>
      <c r="AL1060">
        <v>1</v>
      </c>
      <c r="AM1060">
        <v>2</v>
      </c>
      <c r="AN1060">
        <v>1</v>
      </c>
      <c r="AO1060">
        <v>1</v>
      </c>
      <c r="AP1060">
        <v>2</v>
      </c>
      <c r="AQ1060">
        <v>2</v>
      </c>
      <c r="AR1060">
        <v>3</v>
      </c>
      <c r="AS1060">
        <v>3</v>
      </c>
      <c r="AT1060">
        <v>3</v>
      </c>
      <c r="AU1060">
        <v>2</v>
      </c>
      <c r="AV1060">
        <v>1</v>
      </c>
      <c r="AW1060">
        <v>4</v>
      </c>
      <c r="AX1060">
        <v>3</v>
      </c>
      <c r="AY1060">
        <v>6</v>
      </c>
      <c r="AZ1060">
        <v>3</v>
      </c>
      <c r="BA1060">
        <v>9</v>
      </c>
      <c r="BB1060">
        <v>3</v>
      </c>
      <c r="BC1060">
        <v>1</v>
      </c>
      <c r="BD1060">
        <v>10</v>
      </c>
      <c r="BE1060">
        <v>1</v>
      </c>
      <c r="BF1060">
        <v>3</v>
      </c>
      <c r="BG1060">
        <v>12</v>
      </c>
      <c r="BH1060">
        <v>2</v>
      </c>
      <c r="BI1060">
        <v>12</v>
      </c>
      <c r="BJ1060">
        <v>3</v>
      </c>
      <c r="BK1060">
        <v>4</v>
      </c>
      <c r="BL1060">
        <v>4</v>
      </c>
      <c r="BM1060">
        <v>4</v>
      </c>
      <c r="BN1060">
        <v>3</v>
      </c>
      <c r="BO1060">
        <v>3</v>
      </c>
      <c r="BP1060">
        <v>4</v>
      </c>
      <c r="BQ1060">
        <v>6</v>
      </c>
      <c r="BX1060">
        <v>1</v>
      </c>
      <c r="BY1060">
        <v>5</v>
      </c>
      <c r="BZ1060">
        <v>3</v>
      </c>
      <c r="CA1060">
        <v>2</v>
      </c>
      <c r="CF1060">
        <v>2</v>
      </c>
      <c r="CH1060">
        <f t="shared" si="121"/>
        <v>1</v>
      </c>
      <c r="CI1060" s="1">
        <f t="shared" si="122"/>
        <v>2.2222222222222223</v>
      </c>
      <c r="CJ1060">
        <f t="shared" si="123"/>
        <v>4</v>
      </c>
      <c r="CK1060">
        <f t="shared" si="124"/>
        <v>2</v>
      </c>
      <c r="CL1060" s="1">
        <f t="shared" si="125"/>
        <v>4.2222222222222223</v>
      </c>
      <c r="CM1060" s="1">
        <f t="shared" si="126"/>
        <v>4.2222222222222223</v>
      </c>
      <c r="CO1060" t="str">
        <f>IF(H1060&gt;Tolerances!$C$5, "High Sat", "Low Sat")</f>
        <v>High Sat</v>
      </c>
      <c r="CP1060" t="str">
        <f>IF(CM1060&lt;Tolerances!$D$5, "High EL", "Low EL")</f>
        <v>High EL</v>
      </c>
      <c r="CQ1060" t="str">
        <f t="shared" si="127"/>
        <v>Loyalist</v>
      </c>
      <c r="CR1060" t="b">
        <f>IF(AND(CM1060&lt;Tolerances!$D$9,'Respondent data Original'!H1060&gt;Tolerances!$C$9),"Enthusiast",IF(AND(CM1060&gt;Tolerances!$D$10,'Respondent data Original'!H1060&lt;Tolerances!$C$10),"Agitator"))</f>
        <v>0</v>
      </c>
    </row>
    <row r="1061" spans="1:96">
      <c r="A1061">
        <v>838</v>
      </c>
      <c r="B1061" t="s">
        <v>71</v>
      </c>
      <c r="C1061">
        <v>2</v>
      </c>
      <c r="D1061">
        <v>2</v>
      </c>
      <c r="E1061">
        <v>1</v>
      </c>
      <c r="F1061">
        <v>2</v>
      </c>
      <c r="G1061">
        <v>10</v>
      </c>
      <c r="H1061">
        <v>10</v>
      </c>
      <c r="J1061">
        <v>11</v>
      </c>
      <c r="L1061">
        <v>11</v>
      </c>
      <c r="N1061">
        <v>7</v>
      </c>
      <c r="P1061">
        <v>4</v>
      </c>
      <c r="Q1061">
        <v>2</v>
      </c>
      <c r="R1061">
        <v>3</v>
      </c>
      <c r="S1061">
        <v>2</v>
      </c>
      <c r="T1061">
        <v>2</v>
      </c>
      <c r="U1061">
        <v>2</v>
      </c>
      <c r="V1061">
        <v>1</v>
      </c>
      <c r="W1061">
        <v>3</v>
      </c>
      <c r="X1061">
        <v>1</v>
      </c>
      <c r="Y1061">
        <v>2</v>
      </c>
      <c r="Z1061">
        <v>2</v>
      </c>
      <c r="AA1061">
        <v>2</v>
      </c>
      <c r="AB1061">
        <v>2</v>
      </c>
      <c r="AC1061">
        <v>2</v>
      </c>
      <c r="AD1061">
        <v>2</v>
      </c>
      <c r="AE1061">
        <v>3</v>
      </c>
      <c r="AF1061">
        <v>7</v>
      </c>
      <c r="AG1061">
        <v>1</v>
      </c>
      <c r="AH1061">
        <v>4</v>
      </c>
      <c r="AI1061">
        <v>1</v>
      </c>
      <c r="AJ1061">
        <v>1</v>
      </c>
      <c r="AK1061">
        <v>1</v>
      </c>
      <c r="AL1061">
        <v>1</v>
      </c>
      <c r="AM1061">
        <v>3</v>
      </c>
      <c r="AN1061">
        <v>1</v>
      </c>
      <c r="AO1061">
        <v>2</v>
      </c>
      <c r="AP1061">
        <v>1</v>
      </c>
      <c r="AQ1061">
        <v>1</v>
      </c>
      <c r="AR1061">
        <v>1</v>
      </c>
      <c r="AS1061">
        <v>1</v>
      </c>
      <c r="AT1061">
        <v>1</v>
      </c>
      <c r="AU1061">
        <v>1</v>
      </c>
      <c r="AV1061">
        <v>1</v>
      </c>
      <c r="AW1061">
        <v>6</v>
      </c>
      <c r="AX1061">
        <v>6</v>
      </c>
      <c r="AY1061">
        <v>7</v>
      </c>
      <c r="AZ1061">
        <v>6</v>
      </c>
      <c r="BA1061">
        <v>7</v>
      </c>
      <c r="BB1061">
        <v>6</v>
      </c>
      <c r="BC1061">
        <v>9</v>
      </c>
      <c r="BD1061">
        <v>7</v>
      </c>
      <c r="BE1061">
        <v>1</v>
      </c>
      <c r="BF1061">
        <v>12</v>
      </c>
      <c r="BG1061">
        <v>1</v>
      </c>
      <c r="BH1061">
        <v>1</v>
      </c>
      <c r="BI1061">
        <v>12</v>
      </c>
      <c r="BJ1061">
        <v>12</v>
      </c>
      <c r="BK1061">
        <v>1</v>
      </c>
      <c r="BL1061">
        <v>3</v>
      </c>
      <c r="BM1061">
        <v>3</v>
      </c>
      <c r="BN1061">
        <v>3</v>
      </c>
      <c r="BO1061">
        <v>5</v>
      </c>
      <c r="BX1061">
        <v>1</v>
      </c>
      <c r="BY1061">
        <v>5</v>
      </c>
      <c r="CF1061">
        <v>3</v>
      </c>
      <c r="CH1061">
        <f t="shared" si="121"/>
        <v>1</v>
      </c>
      <c r="CI1061" s="1">
        <f t="shared" si="122"/>
        <v>3.0555555555555554</v>
      </c>
      <c r="CJ1061">
        <f t="shared" si="123"/>
        <v>3</v>
      </c>
      <c r="CK1061">
        <f t="shared" si="124"/>
        <v>3</v>
      </c>
      <c r="CL1061" s="1">
        <f t="shared" si="125"/>
        <v>6.0555555555555554</v>
      </c>
      <c r="CM1061" s="1">
        <f t="shared" si="126"/>
        <v>6.0555555555555554</v>
      </c>
      <c r="CO1061" t="str">
        <f>IF(H1061&gt;Tolerances!$C$5, "High Sat", "Low Sat")</f>
        <v>High Sat</v>
      </c>
      <c r="CP1061" t="str">
        <f>IF(CM1061&lt;Tolerances!$D$5, "High EL", "Low EL")</f>
        <v>High EL</v>
      </c>
      <c r="CQ1061" t="str">
        <f t="shared" si="127"/>
        <v>Loyalist</v>
      </c>
      <c r="CR1061" t="b">
        <f>IF(AND(CM1061&lt;Tolerances!$D$9,'Respondent data Original'!H1061&gt;Tolerances!$C$9),"Enthusiast",IF(AND(CM1061&gt;Tolerances!$D$10,'Respondent data Original'!H1061&lt;Tolerances!$C$10),"Agitator"))</f>
        <v>0</v>
      </c>
    </row>
    <row r="1062" spans="1:96">
      <c r="A1062">
        <v>840</v>
      </c>
      <c r="B1062" t="s">
        <v>71</v>
      </c>
      <c r="C1062">
        <v>1</v>
      </c>
      <c r="D1062">
        <v>2</v>
      </c>
      <c r="E1062">
        <v>3</v>
      </c>
      <c r="F1062">
        <v>2</v>
      </c>
      <c r="G1062">
        <v>8</v>
      </c>
      <c r="H1062">
        <v>10</v>
      </c>
      <c r="J1062">
        <v>10</v>
      </c>
      <c r="L1062">
        <v>11</v>
      </c>
      <c r="N1062">
        <v>10</v>
      </c>
      <c r="P1062">
        <v>4</v>
      </c>
      <c r="Q1062">
        <v>1</v>
      </c>
      <c r="R1062">
        <v>3</v>
      </c>
      <c r="S1062">
        <v>1</v>
      </c>
      <c r="T1062">
        <v>3</v>
      </c>
      <c r="U1062">
        <v>1</v>
      </c>
      <c r="V1062">
        <v>1</v>
      </c>
      <c r="X1062">
        <v>1</v>
      </c>
      <c r="Y1062">
        <v>1</v>
      </c>
      <c r="Z1062">
        <v>3</v>
      </c>
      <c r="AA1062">
        <v>3</v>
      </c>
      <c r="AB1062">
        <v>1</v>
      </c>
      <c r="AC1062">
        <v>2</v>
      </c>
      <c r="AD1062">
        <v>2</v>
      </c>
      <c r="AF1062">
        <v>6</v>
      </c>
      <c r="AG1062">
        <v>1</v>
      </c>
      <c r="AI1062">
        <v>1</v>
      </c>
      <c r="AJ1062">
        <v>2</v>
      </c>
      <c r="AK1062">
        <v>2</v>
      </c>
      <c r="AL1062">
        <v>1</v>
      </c>
      <c r="AN1062">
        <v>2</v>
      </c>
      <c r="AO1062">
        <v>1</v>
      </c>
      <c r="AP1062">
        <v>2</v>
      </c>
      <c r="AQ1062">
        <v>1</v>
      </c>
      <c r="AR1062">
        <v>2</v>
      </c>
      <c r="AS1062">
        <v>3</v>
      </c>
      <c r="AT1062">
        <v>3</v>
      </c>
      <c r="AV1062">
        <v>1</v>
      </c>
      <c r="AW1062">
        <v>6</v>
      </c>
      <c r="AX1062">
        <v>8</v>
      </c>
      <c r="AY1062">
        <v>8</v>
      </c>
      <c r="AZ1062">
        <v>6</v>
      </c>
      <c r="BA1062">
        <v>6</v>
      </c>
      <c r="BB1062">
        <v>6</v>
      </c>
      <c r="BC1062">
        <v>5</v>
      </c>
      <c r="BD1062">
        <v>11</v>
      </c>
      <c r="BE1062">
        <v>1</v>
      </c>
      <c r="BF1062">
        <v>12</v>
      </c>
      <c r="BG1062">
        <v>7</v>
      </c>
      <c r="BH1062">
        <v>12</v>
      </c>
      <c r="BI1062">
        <v>12</v>
      </c>
      <c r="BJ1062">
        <v>12</v>
      </c>
      <c r="BK1062">
        <v>1</v>
      </c>
      <c r="BL1062">
        <v>3</v>
      </c>
      <c r="BM1062">
        <v>3</v>
      </c>
      <c r="BN1062">
        <v>3</v>
      </c>
      <c r="BO1062">
        <v>7</v>
      </c>
      <c r="BP1062">
        <v>3</v>
      </c>
      <c r="BQ1062">
        <v>6</v>
      </c>
      <c r="BR1062">
        <v>4</v>
      </c>
      <c r="BX1062">
        <v>1</v>
      </c>
      <c r="BY1062">
        <v>1</v>
      </c>
      <c r="BZ1062">
        <v>3</v>
      </c>
      <c r="CA1062">
        <v>5</v>
      </c>
      <c r="CF1062">
        <v>21</v>
      </c>
      <c r="CH1062">
        <f t="shared" si="121"/>
        <v>1</v>
      </c>
      <c r="CI1062" s="1">
        <f t="shared" si="122"/>
        <v>3.1666666666666665</v>
      </c>
      <c r="CJ1062">
        <f t="shared" si="123"/>
        <v>3</v>
      </c>
      <c r="CK1062">
        <f t="shared" si="124"/>
        <v>3</v>
      </c>
      <c r="CL1062" s="1">
        <f t="shared" si="125"/>
        <v>6.1666666666666661</v>
      </c>
      <c r="CM1062" s="1">
        <f t="shared" si="126"/>
        <v>6.1666666666666661</v>
      </c>
      <c r="CO1062" t="str">
        <f>IF(H1062&gt;Tolerances!$C$5, "High Sat", "Low Sat")</f>
        <v>High Sat</v>
      </c>
      <c r="CP1062" t="str">
        <f>IF(CM1062&lt;Tolerances!$D$5, "High EL", "Low EL")</f>
        <v>High EL</v>
      </c>
      <c r="CQ1062" t="str">
        <f t="shared" si="127"/>
        <v>Loyalist</v>
      </c>
      <c r="CR1062" t="b">
        <f>IF(AND(CM1062&lt;Tolerances!$D$9,'Respondent data Original'!H1062&gt;Tolerances!$C$9),"Enthusiast",IF(AND(CM1062&gt;Tolerances!$D$10,'Respondent data Original'!H1062&lt;Tolerances!$C$10),"Agitator"))</f>
        <v>0</v>
      </c>
    </row>
    <row r="1063" spans="1:96">
      <c r="A1063">
        <v>841</v>
      </c>
      <c r="B1063" t="s">
        <v>71</v>
      </c>
      <c r="C1063">
        <v>3</v>
      </c>
      <c r="D1063">
        <v>1</v>
      </c>
      <c r="E1063">
        <v>2</v>
      </c>
      <c r="F1063">
        <v>2</v>
      </c>
      <c r="G1063">
        <v>11</v>
      </c>
      <c r="H1063">
        <v>8</v>
      </c>
      <c r="J1063">
        <v>7</v>
      </c>
      <c r="L1063">
        <v>8</v>
      </c>
      <c r="N1063">
        <v>7</v>
      </c>
      <c r="P1063">
        <v>6</v>
      </c>
      <c r="Q1063">
        <v>1</v>
      </c>
      <c r="R1063">
        <v>4</v>
      </c>
      <c r="S1063">
        <v>1</v>
      </c>
      <c r="T1063">
        <v>1</v>
      </c>
      <c r="U1063">
        <v>2</v>
      </c>
      <c r="V1063">
        <v>2</v>
      </c>
      <c r="W1063">
        <v>5</v>
      </c>
      <c r="X1063">
        <v>3</v>
      </c>
      <c r="Y1063">
        <v>2</v>
      </c>
      <c r="Z1063">
        <v>3</v>
      </c>
      <c r="AA1063">
        <v>3</v>
      </c>
      <c r="AB1063">
        <v>2</v>
      </c>
      <c r="AC1063">
        <v>4</v>
      </c>
      <c r="AD1063">
        <v>2</v>
      </c>
      <c r="AE1063">
        <v>2</v>
      </c>
      <c r="AF1063">
        <v>9</v>
      </c>
      <c r="AG1063">
        <v>1</v>
      </c>
      <c r="AH1063">
        <v>4</v>
      </c>
      <c r="AI1063">
        <v>2</v>
      </c>
      <c r="AJ1063">
        <v>2</v>
      </c>
      <c r="AK1063">
        <v>2</v>
      </c>
      <c r="AL1063">
        <v>3</v>
      </c>
      <c r="AM1063">
        <v>2</v>
      </c>
      <c r="AN1063">
        <v>3</v>
      </c>
      <c r="AO1063">
        <v>3</v>
      </c>
      <c r="AP1063">
        <v>3</v>
      </c>
      <c r="AQ1063">
        <v>3</v>
      </c>
      <c r="AR1063">
        <v>3</v>
      </c>
      <c r="AS1063">
        <v>2</v>
      </c>
      <c r="AT1063">
        <v>2</v>
      </c>
      <c r="AU1063">
        <v>2</v>
      </c>
      <c r="AV1063">
        <v>1</v>
      </c>
      <c r="AW1063">
        <v>5</v>
      </c>
      <c r="AX1063">
        <v>6</v>
      </c>
      <c r="AY1063">
        <v>9</v>
      </c>
      <c r="AZ1063">
        <v>4</v>
      </c>
      <c r="BA1063">
        <v>6</v>
      </c>
      <c r="BB1063">
        <v>7</v>
      </c>
      <c r="BC1063">
        <v>7</v>
      </c>
      <c r="BD1063">
        <v>7</v>
      </c>
      <c r="BE1063">
        <v>7</v>
      </c>
      <c r="BF1063">
        <v>4</v>
      </c>
      <c r="BG1063">
        <v>1</v>
      </c>
      <c r="BH1063">
        <v>2</v>
      </c>
      <c r="BI1063">
        <v>4</v>
      </c>
      <c r="BJ1063">
        <v>4</v>
      </c>
      <c r="BK1063">
        <v>3</v>
      </c>
      <c r="BL1063">
        <v>3</v>
      </c>
      <c r="BM1063">
        <v>3</v>
      </c>
      <c r="BN1063">
        <v>3</v>
      </c>
      <c r="BO1063">
        <v>4</v>
      </c>
      <c r="BP1063">
        <v>7</v>
      </c>
      <c r="BQ1063">
        <v>2</v>
      </c>
      <c r="BR1063">
        <v>1</v>
      </c>
      <c r="BS1063">
        <v>3</v>
      </c>
      <c r="BX1063">
        <v>2</v>
      </c>
      <c r="CF1063">
        <v>4</v>
      </c>
      <c r="CH1063">
        <f t="shared" si="121"/>
        <v>2</v>
      </c>
      <c r="CI1063" s="1">
        <f t="shared" si="122"/>
        <v>3.2222222222222223</v>
      </c>
      <c r="CJ1063">
        <f t="shared" si="123"/>
        <v>3</v>
      </c>
      <c r="CK1063">
        <f t="shared" si="124"/>
        <v>3</v>
      </c>
      <c r="CL1063" s="1">
        <f t="shared" si="125"/>
        <v>6.2222222222222223</v>
      </c>
      <c r="CM1063" s="1">
        <f t="shared" si="126"/>
        <v>12.444444444444445</v>
      </c>
      <c r="CO1063" t="str">
        <f>IF(H1063&gt;Tolerances!$C$5, "High Sat", "Low Sat")</f>
        <v>High Sat</v>
      </c>
      <c r="CP1063" t="str">
        <f>IF(CM1063&lt;Tolerances!$D$5, "High EL", "Low EL")</f>
        <v>Low EL</v>
      </c>
      <c r="CQ1063" t="str">
        <f t="shared" si="127"/>
        <v>Mercenary</v>
      </c>
      <c r="CR1063" t="b">
        <f>IF(AND(CM1063&lt;Tolerances!$D$9,'Respondent data Original'!H1063&gt;Tolerances!$C$9),"Enthusiast",IF(AND(CM1063&gt;Tolerances!$D$10,'Respondent data Original'!H1063&lt;Tolerances!$C$10),"Agitator"))</f>
        <v>0</v>
      </c>
    </row>
    <row r="1064" spans="1:96">
      <c r="A1064">
        <v>843</v>
      </c>
      <c r="B1064" t="s">
        <v>71</v>
      </c>
      <c r="C1064">
        <v>5</v>
      </c>
      <c r="D1064">
        <v>1</v>
      </c>
      <c r="E1064">
        <v>1</v>
      </c>
      <c r="F1064">
        <v>2</v>
      </c>
      <c r="G1064">
        <v>8</v>
      </c>
      <c r="H1064">
        <v>6</v>
      </c>
      <c r="J1064">
        <v>7</v>
      </c>
      <c r="L1064">
        <v>5</v>
      </c>
      <c r="N1064">
        <v>7</v>
      </c>
      <c r="P1064">
        <v>6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  <c r="AM1064">
        <v>3</v>
      </c>
      <c r="AN1064">
        <v>1</v>
      </c>
      <c r="AO1064">
        <v>1</v>
      </c>
      <c r="AP1064">
        <v>1</v>
      </c>
      <c r="AQ1064">
        <v>1</v>
      </c>
      <c r="AR1064">
        <v>1</v>
      </c>
      <c r="AS1064">
        <v>1</v>
      </c>
      <c r="AT1064">
        <v>1</v>
      </c>
      <c r="AU1064">
        <v>1</v>
      </c>
      <c r="AV1064">
        <v>1</v>
      </c>
      <c r="AW1064">
        <v>11</v>
      </c>
      <c r="AX1064">
        <v>11</v>
      </c>
      <c r="AY1064">
        <v>11</v>
      </c>
      <c r="AZ1064">
        <v>11</v>
      </c>
      <c r="BA1064">
        <v>11</v>
      </c>
      <c r="BB1064">
        <v>11</v>
      </c>
      <c r="BC1064">
        <v>11</v>
      </c>
      <c r="BD1064">
        <v>11</v>
      </c>
      <c r="BE1064">
        <v>11</v>
      </c>
      <c r="BF1064">
        <v>1</v>
      </c>
      <c r="BG1064">
        <v>1</v>
      </c>
      <c r="BH1064">
        <v>1</v>
      </c>
      <c r="BI1064">
        <v>1</v>
      </c>
      <c r="BJ1064">
        <v>1</v>
      </c>
      <c r="BK1064">
        <v>3</v>
      </c>
      <c r="BL1064">
        <v>3</v>
      </c>
      <c r="BM1064">
        <v>2</v>
      </c>
      <c r="BN1064">
        <v>1</v>
      </c>
      <c r="BO1064">
        <v>7</v>
      </c>
      <c r="BP1064">
        <v>8</v>
      </c>
      <c r="BQ1064">
        <v>5</v>
      </c>
      <c r="BR1064">
        <v>1</v>
      </c>
      <c r="BS1064">
        <v>4</v>
      </c>
      <c r="BT1064">
        <v>3</v>
      </c>
      <c r="BU1064">
        <v>2</v>
      </c>
      <c r="BV1064">
        <v>6</v>
      </c>
      <c r="BW1064">
        <v>9</v>
      </c>
      <c r="BX1064">
        <v>2</v>
      </c>
      <c r="CF1064">
        <v>3</v>
      </c>
      <c r="CH1064">
        <f t="shared" si="121"/>
        <v>2</v>
      </c>
      <c r="CI1064" s="1">
        <f t="shared" si="122"/>
        <v>5.5</v>
      </c>
      <c r="CJ1064">
        <f t="shared" si="123"/>
        <v>3</v>
      </c>
      <c r="CK1064">
        <f t="shared" si="124"/>
        <v>3</v>
      </c>
      <c r="CL1064" s="1">
        <f t="shared" si="125"/>
        <v>8.5</v>
      </c>
      <c r="CM1064" s="1">
        <f t="shared" si="126"/>
        <v>17</v>
      </c>
      <c r="CO1064" t="str">
        <f>IF(H1064&gt;Tolerances!$C$15, "High Sat", "Low Sat")</f>
        <v>Low Sat</v>
      </c>
      <c r="CP1064" t="str">
        <f>IF(CM1064&lt;Tolerances!$D$15, "High EL", "Low EL")</f>
        <v>Low EL</v>
      </c>
      <c r="CQ1064" t="str">
        <f t="shared" si="127"/>
        <v>Defector</v>
      </c>
      <c r="CR1064" t="b">
        <f>IF(AND(CM1064&lt;Tolerances!$D$19,'Respondent data Original'!H1064&gt;Tolerances!$C$19),"Enthusiast",IF(AND(CM1064&gt;Tolerances!$D$20,'Respondent data Original'!H1064&lt;Tolerances!$C$20),"Agitator"))</f>
        <v>0</v>
      </c>
    </row>
    <row r="1065" spans="1:96">
      <c r="A1065">
        <v>845</v>
      </c>
      <c r="B1065" t="s">
        <v>71</v>
      </c>
      <c r="C1065">
        <v>4</v>
      </c>
      <c r="D1065">
        <v>2</v>
      </c>
      <c r="E1065">
        <v>1</v>
      </c>
      <c r="F1065">
        <v>2</v>
      </c>
      <c r="G1065">
        <v>11</v>
      </c>
      <c r="H1065">
        <v>9</v>
      </c>
      <c r="J1065">
        <v>9</v>
      </c>
      <c r="L1065">
        <v>10</v>
      </c>
      <c r="N1065">
        <v>9</v>
      </c>
      <c r="P1065">
        <v>5</v>
      </c>
      <c r="Q1065">
        <v>1</v>
      </c>
      <c r="R1065">
        <v>2</v>
      </c>
      <c r="S1065">
        <v>1</v>
      </c>
      <c r="T1065">
        <v>2</v>
      </c>
      <c r="U1065">
        <v>5</v>
      </c>
      <c r="V1065">
        <v>3</v>
      </c>
      <c r="W1065">
        <v>5</v>
      </c>
      <c r="X1065">
        <v>1</v>
      </c>
      <c r="Y1065">
        <v>2</v>
      </c>
      <c r="Z1065">
        <v>3</v>
      </c>
      <c r="AA1065">
        <v>1</v>
      </c>
      <c r="AB1065">
        <v>3</v>
      </c>
      <c r="AC1065">
        <v>4</v>
      </c>
      <c r="AD1065">
        <v>4</v>
      </c>
      <c r="AE1065">
        <v>4</v>
      </c>
      <c r="AF1065">
        <v>5</v>
      </c>
      <c r="AG1065">
        <v>3</v>
      </c>
      <c r="AH1065">
        <v>2</v>
      </c>
      <c r="AI1065">
        <v>2</v>
      </c>
      <c r="AJ1065">
        <v>3</v>
      </c>
      <c r="AL1065">
        <v>3</v>
      </c>
      <c r="AN1065">
        <v>2</v>
      </c>
      <c r="AO1065">
        <v>2</v>
      </c>
      <c r="AP1065">
        <v>4</v>
      </c>
      <c r="AQ1065">
        <v>2</v>
      </c>
      <c r="AR1065">
        <v>3</v>
      </c>
      <c r="AS1065">
        <v>4</v>
      </c>
      <c r="AT1065">
        <v>3</v>
      </c>
      <c r="AU1065">
        <v>3</v>
      </c>
      <c r="AV1065">
        <v>1</v>
      </c>
      <c r="AW1065">
        <v>6</v>
      </c>
      <c r="AX1065">
        <v>9</v>
      </c>
      <c r="AY1065">
        <v>10</v>
      </c>
      <c r="AZ1065">
        <v>6</v>
      </c>
      <c r="BA1065">
        <v>7</v>
      </c>
      <c r="BB1065">
        <v>6</v>
      </c>
      <c r="BC1065">
        <v>1</v>
      </c>
      <c r="BD1065">
        <v>8</v>
      </c>
      <c r="BE1065">
        <v>6</v>
      </c>
      <c r="BF1065">
        <v>12</v>
      </c>
      <c r="BG1065">
        <v>12</v>
      </c>
      <c r="BH1065">
        <v>12</v>
      </c>
      <c r="BI1065">
        <v>12</v>
      </c>
      <c r="BJ1065">
        <v>12</v>
      </c>
      <c r="BK1065">
        <v>1</v>
      </c>
      <c r="BL1065">
        <v>3</v>
      </c>
      <c r="BM1065">
        <v>3</v>
      </c>
      <c r="BN1065">
        <v>3</v>
      </c>
      <c r="BO1065">
        <v>4</v>
      </c>
      <c r="BX1065">
        <v>1</v>
      </c>
      <c r="BY1065">
        <v>6</v>
      </c>
      <c r="BZ1065">
        <v>5</v>
      </c>
      <c r="CF1065">
        <v>5</v>
      </c>
      <c r="CH1065">
        <f t="shared" si="121"/>
        <v>1</v>
      </c>
      <c r="CI1065" s="1">
        <f t="shared" si="122"/>
        <v>3.2777777777777777</v>
      </c>
      <c r="CJ1065">
        <f t="shared" si="123"/>
        <v>3</v>
      </c>
      <c r="CK1065">
        <f t="shared" si="124"/>
        <v>3</v>
      </c>
      <c r="CL1065" s="1">
        <f t="shared" si="125"/>
        <v>6.2777777777777777</v>
      </c>
      <c r="CM1065" s="1">
        <f t="shared" si="126"/>
        <v>6.2777777777777777</v>
      </c>
      <c r="CO1065" t="str">
        <f>IF(H1065&gt;Tolerances!$C$5, "High Sat", "Low Sat")</f>
        <v>High Sat</v>
      </c>
      <c r="CP1065" t="str">
        <f>IF(CM1065&lt;Tolerances!$D$5, "High EL", "Low EL")</f>
        <v>High EL</v>
      </c>
      <c r="CQ1065" t="str">
        <f t="shared" si="127"/>
        <v>Loyalist</v>
      </c>
      <c r="CR1065" t="b">
        <f>IF(AND(CM1065&lt;Tolerances!$D$9,'Respondent data Original'!H1065&gt;Tolerances!$C$9),"Enthusiast",IF(AND(CM1065&gt;Tolerances!$D$10,'Respondent data Original'!H1065&lt;Tolerances!$C$10),"Agitator"))</f>
        <v>0</v>
      </c>
    </row>
    <row r="1066" spans="1:96">
      <c r="A1066">
        <v>846</v>
      </c>
      <c r="B1066" t="s">
        <v>71</v>
      </c>
      <c r="C1066">
        <v>1</v>
      </c>
      <c r="D1066">
        <v>1</v>
      </c>
      <c r="E1066">
        <v>1</v>
      </c>
      <c r="F1066">
        <v>2</v>
      </c>
      <c r="G1066">
        <v>11</v>
      </c>
      <c r="H1066">
        <v>9</v>
      </c>
      <c r="J1066">
        <v>9</v>
      </c>
      <c r="L1066">
        <v>10</v>
      </c>
      <c r="N1066">
        <v>8</v>
      </c>
      <c r="P1066">
        <v>6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2</v>
      </c>
      <c r="X1066">
        <v>1</v>
      </c>
      <c r="Y1066">
        <v>1</v>
      </c>
      <c r="Z1066">
        <v>2</v>
      </c>
      <c r="AA1066">
        <v>1</v>
      </c>
      <c r="AB1066">
        <v>1</v>
      </c>
      <c r="AC1066">
        <v>1</v>
      </c>
      <c r="AD1066">
        <v>2</v>
      </c>
      <c r="AE1066">
        <v>1</v>
      </c>
      <c r="AF1066">
        <v>6</v>
      </c>
      <c r="AG1066">
        <v>3</v>
      </c>
      <c r="AH1066">
        <v>2</v>
      </c>
      <c r="AI1066">
        <v>1</v>
      </c>
      <c r="AJ1066">
        <v>1</v>
      </c>
      <c r="AK1066">
        <v>1</v>
      </c>
      <c r="AL1066">
        <v>2</v>
      </c>
      <c r="AM1066">
        <v>2</v>
      </c>
      <c r="AN1066">
        <v>2</v>
      </c>
      <c r="AO1066">
        <v>2</v>
      </c>
      <c r="AP1066">
        <v>1</v>
      </c>
      <c r="AQ1066">
        <v>2</v>
      </c>
      <c r="AR1066">
        <v>2</v>
      </c>
      <c r="AS1066">
        <v>2</v>
      </c>
      <c r="AT1066">
        <v>2</v>
      </c>
      <c r="AU1066">
        <v>2</v>
      </c>
      <c r="AV1066">
        <v>1</v>
      </c>
      <c r="AW1066">
        <v>8</v>
      </c>
      <c r="AX1066">
        <v>9</v>
      </c>
      <c r="AY1066">
        <v>10</v>
      </c>
      <c r="AZ1066">
        <v>7</v>
      </c>
      <c r="BA1066">
        <v>9</v>
      </c>
      <c r="BB1066">
        <v>8</v>
      </c>
      <c r="BC1066">
        <v>11</v>
      </c>
      <c r="BD1066">
        <v>11</v>
      </c>
      <c r="BE1066">
        <v>3</v>
      </c>
      <c r="BF1066">
        <v>12</v>
      </c>
      <c r="BG1066">
        <v>4</v>
      </c>
      <c r="BH1066">
        <v>1</v>
      </c>
      <c r="BI1066">
        <v>12</v>
      </c>
      <c r="BJ1066">
        <v>12</v>
      </c>
      <c r="BK1066">
        <v>1</v>
      </c>
      <c r="BL1066">
        <v>1</v>
      </c>
      <c r="BO1066">
        <v>3</v>
      </c>
      <c r="BP1066">
        <v>5</v>
      </c>
      <c r="BQ1066">
        <v>7</v>
      </c>
      <c r="BR1066">
        <v>4</v>
      </c>
      <c r="BS1066">
        <v>2</v>
      </c>
      <c r="BT1066">
        <v>1</v>
      </c>
      <c r="BU1066">
        <v>6</v>
      </c>
      <c r="BV1066">
        <v>8</v>
      </c>
      <c r="BX1066">
        <v>2</v>
      </c>
      <c r="CF1066">
        <v>5</v>
      </c>
      <c r="CH1066">
        <f t="shared" si="121"/>
        <v>2</v>
      </c>
      <c r="CI1066" s="1">
        <f t="shared" si="122"/>
        <v>4.2222222222222223</v>
      </c>
      <c r="CJ1066">
        <f t="shared" si="123"/>
        <v>1</v>
      </c>
      <c r="CK1066">
        <f t="shared" si="124"/>
        <v>5</v>
      </c>
      <c r="CL1066" s="1">
        <f t="shared" si="125"/>
        <v>9.2222222222222214</v>
      </c>
      <c r="CM1066" s="1">
        <f t="shared" si="126"/>
        <v>18.444444444444443</v>
      </c>
      <c r="CO1066" t="str">
        <f>IF(H1066&gt;Tolerances!$C$5, "High Sat", "Low Sat")</f>
        <v>High Sat</v>
      </c>
      <c r="CP1066" t="str">
        <f>IF(CM1066&lt;Tolerances!$D$5, "High EL", "Low EL")</f>
        <v>Low EL</v>
      </c>
      <c r="CQ1066" t="str">
        <f t="shared" si="127"/>
        <v>Mercenary</v>
      </c>
      <c r="CR1066" t="b">
        <f>IF(AND(CM1066&lt;Tolerances!$D$9,'Respondent data Original'!H1066&gt;Tolerances!$C$9),"Enthusiast",IF(AND(CM1066&gt;Tolerances!$D$10,'Respondent data Original'!H1066&lt;Tolerances!$C$10),"Agitator"))</f>
        <v>0</v>
      </c>
    </row>
    <row r="1067" spans="1:96">
      <c r="A1067">
        <v>851</v>
      </c>
      <c r="B1067" t="s">
        <v>71</v>
      </c>
      <c r="C1067">
        <v>4</v>
      </c>
      <c r="D1067">
        <v>2</v>
      </c>
      <c r="E1067">
        <v>2</v>
      </c>
      <c r="F1067">
        <v>2</v>
      </c>
      <c r="G1067">
        <v>12</v>
      </c>
      <c r="H1067">
        <v>9</v>
      </c>
      <c r="J1067">
        <v>8</v>
      </c>
      <c r="L1067">
        <v>6</v>
      </c>
      <c r="N1067">
        <v>3</v>
      </c>
      <c r="P1067">
        <v>6</v>
      </c>
      <c r="Q1067">
        <v>2</v>
      </c>
      <c r="R1067">
        <v>1</v>
      </c>
      <c r="S1067">
        <v>1</v>
      </c>
      <c r="T1067">
        <v>4</v>
      </c>
      <c r="U1067">
        <v>2</v>
      </c>
      <c r="V1067">
        <v>2</v>
      </c>
      <c r="W1067">
        <v>2</v>
      </c>
      <c r="X1067">
        <v>1</v>
      </c>
      <c r="Y1067">
        <v>1</v>
      </c>
      <c r="Z1067">
        <v>3</v>
      </c>
      <c r="AA1067">
        <v>3</v>
      </c>
      <c r="AB1067">
        <v>2</v>
      </c>
      <c r="AC1067">
        <v>3</v>
      </c>
      <c r="AD1067">
        <v>3</v>
      </c>
      <c r="AE1067">
        <v>3</v>
      </c>
      <c r="AF1067">
        <v>1</v>
      </c>
      <c r="AG1067">
        <v>3</v>
      </c>
      <c r="AH1067">
        <v>2</v>
      </c>
      <c r="AI1067">
        <v>2</v>
      </c>
      <c r="AJ1067">
        <v>2</v>
      </c>
      <c r="AK1067">
        <v>2</v>
      </c>
      <c r="AL1067">
        <v>2</v>
      </c>
      <c r="AM1067">
        <v>4</v>
      </c>
      <c r="AN1067">
        <v>2</v>
      </c>
      <c r="AO1067">
        <v>2</v>
      </c>
      <c r="AP1067">
        <v>3</v>
      </c>
      <c r="AQ1067">
        <v>3</v>
      </c>
      <c r="AR1067">
        <v>3</v>
      </c>
      <c r="AS1067">
        <v>3</v>
      </c>
      <c r="AT1067">
        <v>2</v>
      </c>
      <c r="AU1067">
        <v>3</v>
      </c>
      <c r="AV1067">
        <v>2</v>
      </c>
      <c r="AW1067">
        <v>8</v>
      </c>
      <c r="AX1067">
        <v>10</v>
      </c>
      <c r="AY1067">
        <v>7</v>
      </c>
      <c r="AZ1067">
        <v>4</v>
      </c>
      <c r="BA1067">
        <v>7</v>
      </c>
      <c r="BB1067">
        <v>3</v>
      </c>
      <c r="BC1067">
        <v>3</v>
      </c>
      <c r="BD1067">
        <v>10</v>
      </c>
      <c r="BE1067">
        <v>1</v>
      </c>
      <c r="BF1067">
        <v>12</v>
      </c>
      <c r="BG1067">
        <v>12</v>
      </c>
      <c r="BH1067">
        <v>12</v>
      </c>
      <c r="BI1067">
        <v>12</v>
      </c>
      <c r="BJ1067">
        <v>12</v>
      </c>
      <c r="BK1067">
        <v>1</v>
      </c>
      <c r="BL1067">
        <v>2</v>
      </c>
      <c r="BM1067">
        <v>1</v>
      </c>
      <c r="BO1067">
        <v>4</v>
      </c>
      <c r="BP1067">
        <v>7</v>
      </c>
      <c r="BX1067">
        <v>1</v>
      </c>
      <c r="BY1067">
        <v>2</v>
      </c>
      <c r="BZ1067">
        <v>3</v>
      </c>
      <c r="CA1067">
        <v>6</v>
      </c>
      <c r="CB1067">
        <v>7</v>
      </c>
      <c r="CF1067">
        <v>21</v>
      </c>
      <c r="CH1067">
        <f t="shared" si="121"/>
        <v>1</v>
      </c>
      <c r="CI1067" s="1">
        <f t="shared" si="122"/>
        <v>2.9444444444444446</v>
      </c>
      <c r="CJ1067">
        <f t="shared" si="123"/>
        <v>2</v>
      </c>
      <c r="CK1067">
        <f t="shared" si="124"/>
        <v>4</v>
      </c>
      <c r="CL1067" s="1">
        <f t="shared" si="125"/>
        <v>6.9444444444444446</v>
      </c>
      <c r="CM1067" s="1">
        <f t="shared" si="126"/>
        <v>6.9444444444444446</v>
      </c>
      <c r="CO1067" t="str">
        <f>IF(H1067&gt;Tolerances!$C$5, "High Sat", "Low Sat")</f>
        <v>High Sat</v>
      </c>
      <c r="CP1067" t="str">
        <f>IF(CM1067&lt;Tolerances!$D$5, "High EL", "Low EL")</f>
        <v>High EL</v>
      </c>
      <c r="CQ1067" t="str">
        <f t="shared" si="127"/>
        <v>Loyalist</v>
      </c>
      <c r="CR1067" t="b">
        <f>IF(AND(CM1067&lt;Tolerances!$D$9,'Respondent data Original'!H1067&gt;Tolerances!$C$9),"Enthusiast",IF(AND(CM1067&gt;Tolerances!$D$10,'Respondent data Original'!H1067&lt;Tolerances!$C$10),"Agitator"))</f>
        <v>0</v>
      </c>
    </row>
    <row r="1068" spans="1:96">
      <c r="A1068">
        <v>852</v>
      </c>
      <c r="B1068" t="s">
        <v>71</v>
      </c>
      <c r="C1068">
        <v>4</v>
      </c>
      <c r="D1068">
        <v>2</v>
      </c>
      <c r="E1068">
        <v>2</v>
      </c>
      <c r="F1068">
        <v>2</v>
      </c>
      <c r="G1068">
        <v>11</v>
      </c>
      <c r="H1068">
        <v>9</v>
      </c>
      <c r="J1068">
        <v>9</v>
      </c>
      <c r="L1068">
        <v>9</v>
      </c>
      <c r="N1068">
        <v>7</v>
      </c>
      <c r="P1068">
        <v>5</v>
      </c>
      <c r="Q1068">
        <v>1</v>
      </c>
      <c r="R1068">
        <v>4</v>
      </c>
      <c r="S1068">
        <v>1</v>
      </c>
      <c r="T1068">
        <v>1</v>
      </c>
      <c r="U1068">
        <v>1</v>
      </c>
      <c r="V1068">
        <v>2</v>
      </c>
      <c r="W1068">
        <v>3</v>
      </c>
      <c r="X1068">
        <v>1</v>
      </c>
      <c r="Y1068">
        <v>1</v>
      </c>
      <c r="Z1068">
        <v>5</v>
      </c>
      <c r="AA1068">
        <v>1</v>
      </c>
      <c r="AB1068">
        <v>3</v>
      </c>
      <c r="AC1068">
        <v>5</v>
      </c>
      <c r="AD1068">
        <v>5</v>
      </c>
      <c r="AE1068">
        <v>3</v>
      </c>
      <c r="AF1068">
        <v>2</v>
      </c>
      <c r="AG1068">
        <v>3</v>
      </c>
      <c r="AI1068">
        <v>2</v>
      </c>
      <c r="AJ1068">
        <v>1</v>
      </c>
      <c r="AK1068">
        <v>1</v>
      </c>
      <c r="AL1068">
        <v>2</v>
      </c>
      <c r="AM1068">
        <v>4</v>
      </c>
      <c r="AN1068">
        <v>2</v>
      </c>
      <c r="AO1068">
        <v>2</v>
      </c>
      <c r="AP1068">
        <v>1</v>
      </c>
      <c r="AQ1068">
        <v>2</v>
      </c>
      <c r="AR1068">
        <v>3</v>
      </c>
      <c r="AS1068">
        <v>3</v>
      </c>
      <c r="AT1068">
        <v>3</v>
      </c>
      <c r="AU1068">
        <v>3</v>
      </c>
      <c r="AV1068">
        <v>1</v>
      </c>
      <c r="AW1068">
        <v>4</v>
      </c>
      <c r="AX1068">
        <v>8</v>
      </c>
      <c r="AY1068">
        <v>8</v>
      </c>
      <c r="AZ1068">
        <v>7</v>
      </c>
      <c r="BA1068">
        <v>6</v>
      </c>
      <c r="BB1068">
        <v>2</v>
      </c>
      <c r="BC1068">
        <v>6</v>
      </c>
      <c r="BD1068">
        <v>7</v>
      </c>
      <c r="BE1068">
        <v>1</v>
      </c>
      <c r="BF1068">
        <v>12</v>
      </c>
      <c r="BG1068">
        <v>1</v>
      </c>
      <c r="BH1068">
        <v>12</v>
      </c>
      <c r="BI1068">
        <v>12</v>
      </c>
      <c r="BJ1068">
        <v>12</v>
      </c>
      <c r="BK1068">
        <v>2</v>
      </c>
      <c r="BL1068">
        <v>4</v>
      </c>
      <c r="BM1068">
        <v>2</v>
      </c>
      <c r="BN1068">
        <v>2</v>
      </c>
      <c r="BO1068">
        <v>5</v>
      </c>
      <c r="BP1068">
        <v>7</v>
      </c>
      <c r="BQ1068">
        <v>4</v>
      </c>
      <c r="BR1068">
        <v>3</v>
      </c>
      <c r="BX1068">
        <v>1</v>
      </c>
      <c r="BY1068">
        <v>6</v>
      </c>
      <c r="BZ1068">
        <v>7</v>
      </c>
      <c r="CA1068">
        <v>2</v>
      </c>
      <c r="CF1068">
        <v>7</v>
      </c>
      <c r="CH1068">
        <f t="shared" si="121"/>
        <v>1</v>
      </c>
      <c r="CI1068" s="1">
        <f t="shared" si="122"/>
        <v>2.7222222222222223</v>
      </c>
      <c r="CJ1068">
        <f t="shared" si="123"/>
        <v>4</v>
      </c>
      <c r="CK1068">
        <f t="shared" si="124"/>
        <v>2</v>
      </c>
      <c r="CL1068" s="1">
        <f t="shared" si="125"/>
        <v>4.7222222222222223</v>
      </c>
      <c r="CM1068" s="1">
        <f t="shared" si="126"/>
        <v>4.7222222222222223</v>
      </c>
      <c r="CO1068" t="str">
        <f>IF(H1068&gt;Tolerances!$C$5, "High Sat", "Low Sat")</f>
        <v>High Sat</v>
      </c>
      <c r="CP1068" t="str">
        <f>IF(CM1068&lt;Tolerances!$D$5, "High EL", "Low EL")</f>
        <v>High EL</v>
      </c>
      <c r="CQ1068" t="str">
        <f t="shared" si="127"/>
        <v>Loyalist</v>
      </c>
      <c r="CR1068" t="b">
        <f>IF(AND(CM1068&lt;Tolerances!$D$9,'Respondent data Original'!H1068&gt;Tolerances!$C$9),"Enthusiast",IF(AND(CM1068&gt;Tolerances!$D$10,'Respondent data Original'!H1068&lt;Tolerances!$C$10),"Agitator"))</f>
        <v>0</v>
      </c>
    </row>
    <row r="1069" spans="1:96">
      <c r="A1069">
        <v>853</v>
      </c>
      <c r="B1069" t="s">
        <v>71</v>
      </c>
      <c r="C1069">
        <v>1</v>
      </c>
      <c r="D1069">
        <v>1</v>
      </c>
      <c r="E1069">
        <v>3</v>
      </c>
      <c r="F1069">
        <v>2</v>
      </c>
      <c r="G1069">
        <v>9</v>
      </c>
      <c r="H1069">
        <v>8</v>
      </c>
      <c r="J1069">
        <v>6</v>
      </c>
      <c r="L1069">
        <v>7</v>
      </c>
      <c r="N1069">
        <v>6</v>
      </c>
      <c r="P1069">
        <v>4</v>
      </c>
      <c r="Q1069">
        <v>2</v>
      </c>
      <c r="R1069">
        <v>2</v>
      </c>
      <c r="S1069">
        <v>2</v>
      </c>
      <c r="T1069">
        <v>2</v>
      </c>
      <c r="U1069">
        <v>2</v>
      </c>
      <c r="V1069">
        <v>3</v>
      </c>
      <c r="W1069">
        <v>2</v>
      </c>
      <c r="X1069">
        <v>1</v>
      </c>
      <c r="Y1069">
        <v>2</v>
      </c>
      <c r="Z1069">
        <v>2</v>
      </c>
      <c r="AA1069">
        <v>2</v>
      </c>
      <c r="AB1069">
        <v>2</v>
      </c>
      <c r="AC1069">
        <v>1</v>
      </c>
      <c r="AD1069">
        <v>2</v>
      </c>
      <c r="AE1069">
        <v>2</v>
      </c>
      <c r="AF1069">
        <v>8</v>
      </c>
      <c r="AG1069">
        <v>2</v>
      </c>
      <c r="AI1069">
        <v>3</v>
      </c>
      <c r="AJ1069">
        <v>4</v>
      </c>
      <c r="AK1069">
        <v>3</v>
      </c>
      <c r="AL1069">
        <v>3</v>
      </c>
      <c r="AM1069">
        <v>4</v>
      </c>
      <c r="AN1069">
        <v>3</v>
      </c>
      <c r="AO1069">
        <v>3</v>
      </c>
      <c r="AP1069">
        <v>2</v>
      </c>
      <c r="AQ1069">
        <v>3</v>
      </c>
      <c r="AR1069">
        <v>3</v>
      </c>
      <c r="AS1069">
        <v>2</v>
      </c>
      <c r="AT1069">
        <v>3</v>
      </c>
      <c r="AU1069">
        <v>3</v>
      </c>
      <c r="AV1069">
        <v>1</v>
      </c>
      <c r="AW1069">
        <v>8</v>
      </c>
      <c r="AX1069">
        <v>11</v>
      </c>
      <c r="AY1069">
        <v>11</v>
      </c>
      <c r="AZ1069">
        <v>11</v>
      </c>
      <c r="BA1069">
        <v>9</v>
      </c>
      <c r="BB1069">
        <v>8</v>
      </c>
      <c r="BC1069">
        <v>8</v>
      </c>
      <c r="BD1069">
        <v>11</v>
      </c>
      <c r="BE1069">
        <v>1</v>
      </c>
      <c r="BF1069">
        <v>12</v>
      </c>
      <c r="BG1069">
        <v>12</v>
      </c>
      <c r="BH1069">
        <v>12</v>
      </c>
      <c r="BI1069">
        <v>12</v>
      </c>
      <c r="BJ1069">
        <v>12</v>
      </c>
      <c r="BK1069">
        <v>1</v>
      </c>
      <c r="BL1069">
        <v>4</v>
      </c>
      <c r="BM1069">
        <v>3</v>
      </c>
      <c r="BN1069">
        <v>2</v>
      </c>
      <c r="BO1069">
        <v>3</v>
      </c>
      <c r="BP1069">
        <v>2</v>
      </c>
      <c r="BQ1069">
        <v>7</v>
      </c>
      <c r="BR1069">
        <v>1</v>
      </c>
      <c r="BS1069">
        <v>4</v>
      </c>
      <c r="BT1069">
        <v>6</v>
      </c>
      <c r="BX1069">
        <v>2</v>
      </c>
      <c r="CF1069">
        <v>5</v>
      </c>
      <c r="CH1069">
        <f t="shared" si="121"/>
        <v>2</v>
      </c>
      <c r="CI1069" s="1">
        <f t="shared" si="122"/>
        <v>4.333333333333333</v>
      </c>
      <c r="CJ1069">
        <f t="shared" si="123"/>
        <v>4</v>
      </c>
      <c r="CK1069">
        <f t="shared" si="124"/>
        <v>2</v>
      </c>
      <c r="CL1069" s="1">
        <f t="shared" si="125"/>
        <v>6.333333333333333</v>
      </c>
      <c r="CM1069" s="1">
        <f t="shared" si="126"/>
        <v>12.666666666666666</v>
      </c>
      <c r="CO1069" t="str">
        <f>IF(H1069&gt;Tolerances!$C$5, "High Sat", "Low Sat")</f>
        <v>High Sat</v>
      </c>
      <c r="CP1069" t="str">
        <f>IF(CM1069&lt;Tolerances!$D$5, "High EL", "Low EL")</f>
        <v>Low EL</v>
      </c>
      <c r="CQ1069" t="str">
        <f t="shared" si="127"/>
        <v>Mercenary</v>
      </c>
      <c r="CR1069" t="b">
        <f>IF(AND(CM1069&lt;Tolerances!$D$9,'Respondent data Original'!H1069&gt;Tolerances!$C$9),"Enthusiast",IF(AND(CM1069&gt;Tolerances!$D$10,'Respondent data Original'!H1069&lt;Tolerances!$C$10),"Agitator"))</f>
        <v>0</v>
      </c>
    </row>
    <row r="1070" spans="1:96">
      <c r="A1070">
        <v>855</v>
      </c>
      <c r="B1070" t="s">
        <v>71</v>
      </c>
      <c r="C1070">
        <v>2</v>
      </c>
      <c r="D1070">
        <v>1</v>
      </c>
      <c r="E1070">
        <v>1</v>
      </c>
      <c r="F1070">
        <v>2</v>
      </c>
      <c r="G1070">
        <v>12</v>
      </c>
      <c r="H1070">
        <v>9</v>
      </c>
      <c r="J1070">
        <v>9</v>
      </c>
      <c r="L1070">
        <v>7</v>
      </c>
      <c r="N1070">
        <v>8</v>
      </c>
      <c r="P1070">
        <v>4</v>
      </c>
      <c r="Q1070">
        <v>3</v>
      </c>
      <c r="R1070">
        <v>4</v>
      </c>
      <c r="S1070">
        <v>2</v>
      </c>
      <c r="T1070">
        <v>3</v>
      </c>
      <c r="U1070">
        <v>2</v>
      </c>
      <c r="V1070">
        <v>4</v>
      </c>
      <c r="W1070">
        <v>4</v>
      </c>
      <c r="X1070">
        <v>1</v>
      </c>
      <c r="Y1070">
        <v>2</v>
      </c>
      <c r="Z1070">
        <v>3</v>
      </c>
      <c r="AA1070">
        <v>2</v>
      </c>
      <c r="AB1070">
        <v>3</v>
      </c>
      <c r="AC1070">
        <v>4</v>
      </c>
      <c r="AD1070">
        <v>3</v>
      </c>
      <c r="AE1070">
        <v>3</v>
      </c>
      <c r="AF1070">
        <v>8</v>
      </c>
      <c r="AG1070">
        <v>3</v>
      </c>
      <c r="AH1070">
        <v>2</v>
      </c>
      <c r="AI1070">
        <v>2</v>
      </c>
      <c r="AJ1070">
        <v>2</v>
      </c>
      <c r="AK1070">
        <v>2</v>
      </c>
      <c r="AL1070">
        <v>2</v>
      </c>
      <c r="AM1070">
        <v>4</v>
      </c>
      <c r="AN1070">
        <v>2</v>
      </c>
      <c r="AO1070">
        <v>2</v>
      </c>
      <c r="AP1070">
        <v>3</v>
      </c>
      <c r="AQ1070">
        <v>3</v>
      </c>
      <c r="AR1070">
        <v>4</v>
      </c>
      <c r="AS1070">
        <v>4</v>
      </c>
      <c r="AT1070">
        <v>2</v>
      </c>
      <c r="AU1070">
        <v>3</v>
      </c>
      <c r="AV1070">
        <v>2</v>
      </c>
      <c r="AW1070">
        <v>1</v>
      </c>
      <c r="AX1070">
        <v>1</v>
      </c>
      <c r="AY1070">
        <v>1</v>
      </c>
      <c r="AZ1070">
        <v>1</v>
      </c>
      <c r="BA1070">
        <v>1</v>
      </c>
      <c r="BB1070">
        <v>1</v>
      </c>
      <c r="BC1070">
        <v>1</v>
      </c>
      <c r="BD1070">
        <v>1</v>
      </c>
      <c r="BE1070">
        <v>1</v>
      </c>
      <c r="BF1070">
        <v>2</v>
      </c>
      <c r="BG1070">
        <v>2</v>
      </c>
      <c r="BH1070">
        <v>2</v>
      </c>
      <c r="BI1070">
        <v>12</v>
      </c>
      <c r="BJ1070">
        <v>12</v>
      </c>
      <c r="BK1070">
        <v>2</v>
      </c>
      <c r="BL1070">
        <v>4</v>
      </c>
      <c r="BM1070">
        <v>3</v>
      </c>
      <c r="BN1070">
        <v>3</v>
      </c>
      <c r="BO1070">
        <v>7</v>
      </c>
      <c r="BP1070">
        <v>4</v>
      </c>
      <c r="BX1070">
        <v>1</v>
      </c>
      <c r="BY1070">
        <v>4</v>
      </c>
      <c r="BZ1070">
        <v>6</v>
      </c>
      <c r="CA1070">
        <v>5</v>
      </c>
      <c r="CF1070">
        <v>7</v>
      </c>
      <c r="CH1070">
        <f t="shared" si="121"/>
        <v>1</v>
      </c>
      <c r="CI1070" s="1">
        <f t="shared" si="122"/>
        <v>0.5</v>
      </c>
      <c r="CJ1070">
        <f t="shared" si="123"/>
        <v>4</v>
      </c>
      <c r="CK1070">
        <f t="shared" si="124"/>
        <v>2</v>
      </c>
      <c r="CL1070" s="1">
        <f t="shared" si="125"/>
        <v>2.5</v>
      </c>
      <c r="CM1070" s="1">
        <f t="shared" si="126"/>
        <v>2.5</v>
      </c>
      <c r="CO1070" t="str">
        <f>IF(H1070&gt;Tolerances!$C$5, "High Sat", "Low Sat")</f>
        <v>High Sat</v>
      </c>
      <c r="CP1070" t="str">
        <f>IF(CM1070&lt;Tolerances!$D$5, "High EL", "Low EL")</f>
        <v>High EL</v>
      </c>
      <c r="CQ1070" t="str">
        <f t="shared" si="127"/>
        <v>Loyalist</v>
      </c>
      <c r="CR1070" t="b">
        <f>IF(AND(CM1070&lt;Tolerances!$D$9,'Respondent data Original'!H1070&gt;Tolerances!$C$9),"Enthusiast",IF(AND(CM1070&gt;Tolerances!$D$10,'Respondent data Original'!H1070&lt;Tolerances!$C$10),"Agitator"))</f>
        <v>0</v>
      </c>
    </row>
    <row r="1071" spans="1:96">
      <c r="A1071">
        <v>858</v>
      </c>
      <c r="B1071" t="s">
        <v>71</v>
      </c>
      <c r="C1071">
        <v>4</v>
      </c>
      <c r="D1071">
        <v>1</v>
      </c>
      <c r="E1071">
        <v>1</v>
      </c>
      <c r="F1071">
        <v>2</v>
      </c>
      <c r="G1071">
        <v>9</v>
      </c>
      <c r="H1071">
        <v>10</v>
      </c>
      <c r="J1071">
        <v>10</v>
      </c>
      <c r="L1071">
        <v>10</v>
      </c>
      <c r="N1071">
        <v>9</v>
      </c>
      <c r="P1071">
        <v>6</v>
      </c>
      <c r="Q1071">
        <v>1</v>
      </c>
      <c r="R1071">
        <v>3</v>
      </c>
      <c r="S1071">
        <v>1</v>
      </c>
      <c r="T1071">
        <v>3</v>
      </c>
      <c r="U1071">
        <v>1</v>
      </c>
      <c r="V1071">
        <v>3</v>
      </c>
      <c r="W1071">
        <v>4</v>
      </c>
      <c r="X1071">
        <v>1</v>
      </c>
      <c r="Y1071">
        <v>1</v>
      </c>
      <c r="Z1071">
        <v>3</v>
      </c>
      <c r="AA1071">
        <v>1</v>
      </c>
      <c r="AB1071">
        <v>3</v>
      </c>
      <c r="AC1071">
        <v>3</v>
      </c>
      <c r="AD1071">
        <v>3</v>
      </c>
      <c r="AE1071">
        <v>2</v>
      </c>
      <c r="AF1071">
        <v>2</v>
      </c>
      <c r="AG1071">
        <v>3</v>
      </c>
      <c r="AH1071">
        <v>4</v>
      </c>
      <c r="AI1071">
        <v>1</v>
      </c>
      <c r="AJ1071">
        <v>3</v>
      </c>
      <c r="AK1071">
        <v>2</v>
      </c>
      <c r="AL1071">
        <v>3</v>
      </c>
      <c r="AM1071">
        <v>3</v>
      </c>
      <c r="AN1071">
        <v>2</v>
      </c>
      <c r="AO1071">
        <v>2</v>
      </c>
      <c r="AP1071">
        <v>3</v>
      </c>
      <c r="AQ1071">
        <v>2</v>
      </c>
      <c r="AR1071">
        <v>3</v>
      </c>
      <c r="AS1071">
        <v>2</v>
      </c>
      <c r="AT1071">
        <v>2</v>
      </c>
      <c r="AU1071">
        <v>2</v>
      </c>
      <c r="AV1071">
        <v>2</v>
      </c>
      <c r="AW1071">
        <v>3</v>
      </c>
      <c r="AX1071">
        <v>8</v>
      </c>
      <c r="AY1071">
        <v>3</v>
      </c>
      <c r="AZ1071">
        <v>3</v>
      </c>
      <c r="BA1071">
        <v>6</v>
      </c>
      <c r="BB1071">
        <v>3</v>
      </c>
      <c r="BC1071">
        <v>6</v>
      </c>
      <c r="BD1071">
        <v>8</v>
      </c>
      <c r="BE1071">
        <v>2</v>
      </c>
      <c r="BF1071">
        <v>12</v>
      </c>
      <c r="BG1071">
        <v>12</v>
      </c>
      <c r="BH1071">
        <v>12</v>
      </c>
      <c r="BI1071">
        <v>12</v>
      </c>
      <c r="BJ1071">
        <v>12</v>
      </c>
      <c r="BK1071">
        <v>1</v>
      </c>
      <c r="BL1071">
        <v>5</v>
      </c>
      <c r="BM1071">
        <v>4</v>
      </c>
      <c r="BN1071">
        <v>3</v>
      </c>
      <c r="BO1071">
        <v>4</v>
      </c>
      <c r="BP1071">
        <v>3</v>
      </c>
      <c r="BQ1071">
        <v>7</v>
      </c>
      <c r="BX1071">
        <v>2</v>
      </c>
      <c r="CF1071">
        <v>4</v>
      </c>
      <c r="CH1071">
        <f t="shared" si="121"/>
        <v>2</v>
      </c>
      <c r="CI1071" s="1">
        <f t="shared" si="122"/>
        <v>2.3333333333333335</v>
      </c>
      <c r="CJ1071">
        <f t="shared" si="123"/>
        <v>5</v>
      </c>
      <c r="CK1071">
        <f t="shared" si="124"/>
        <v>1</v>
      </c>
      <c r="CL1071" s="1">
        <f t="shared" si="125"/>
        <v>3.3333333333333335</v>
      </c>
      <c r="CM1071" s="1">
        <f t="shared" si="126"/>
        <v>6.666666666666667</v>
      </c>
      <c r="CO1071" t="str">
        <f>IF(H1071&gt;Tolerances!$C$5, "High Sat", "Low Sat")</f>
        <v>High Sat</v>
      </c>
      <c r="CP1071" t="str">
        <f>IF(CM1071&lt;Tolerances!$D$5, "High EL", "Low EL")</f>
        <v>High EL</v>
      </c>
      <c r="CQ1071" t="str">
        <f t="shared" si="127"/>
        <v>Loyalist</v>
      </c>
      <c r="CR1071" t="b">
        <f>IF(AND(CM1071&lt;Tolerances!$D$9,'Respondent data Original'!H1071&gt;Tolerances!$C$9),"Enthusiast",IF(AND(CM1071&gt;Tolerances!$D$10,'Respondent data Original'!H1071&lt;Tolerances!$C$10),"Agitator"))</f>
        <v>0</v>
      </c>
    </row>
    <row r="1072" spans="1:96">
      <c r="A1072">
        <v>860</v>
      </c>
      <c r="B1072" t="s">
        <v>71</v>
      </c>
      <c r="C1072">
        <v>3</v>
      </c>
      <c r="D1072">
        <v>2</v>
      </c>
      <c r="E1072">
        <v>1</v>
      </c>
      <c r="F1072">
        <v>2</v>
      </c>
      <c r="G1072">
        <v>12</v>
      </c>
      <c r="H1072">
        <v>9</v>
      </c>
      <c r="J1072">
        <v>6</v>
      </c>
      <c r="L1072">
        <v>7</v>
      </c>
      <c r="N1072">
        <v>8</v>
      </c>
      <c r="P1072">
        <v>4</v>
      </c>
      <c r="Q1072">
        <v>1</v>
      </c>
      <c r="R1072">
        <v>3</v>
      </c>
      <c r="S1072">
        <v>2</v>
      </c>
      <c r="T1072">
        <v>3</v>
      </c>
      <c r="U1072">
        <v>2</v>
      </c>
      <c r="V1072">
        <v>3</v>
      </c>
      <c r="W1072">
        <v>4</v>
      </c>
      <c r="X1072">
        <v>2</v>
      </c>
      <c r="Y1072">
        <v>3</v>
      </c>
      <c r="Z1072">
        <v>5</v>
      </c>
      <c r="AA1072">
        <v>4</v>
      </c>
      <c r="AB1072">
        <v>4</v>
      </c>
      <c r="AC1072">
        <v>4</v>
      </c>
      <c r="AD1072">
        <v>4</v>
      </c>
      <c r="AE1072">
        <v>4</v>
      </c>
      <c r="AF1072">
        <v>8</v>
      </c>
      <c r="AG1072">
        <v>4</v>
      </c>
      <c r="AH1072">
        <v>4</v>
      </c>
      <c r="AI1072">
        <v>2</v>
      </c>
      <c r="AJ1072">
        <v>3</v>
      </c>
      <c r="AK1072">
        <v>3</v>
      </c>
      <c r="AL1072">
        <v>3</v>
      </c>
      <c r="AM1072">
        <v>5</v>
      </c>
      <c r="AN1072">
        <v>3</v>
      </c>
      <c r="AO1072">
        <v>3</v>
      </c>
      <c r="AP1072">
        <v>4</v>
      </c>
      <c r="AQ1072">
        <v>3</v>
      </c>
      <c r="AR1072">
        <v>4</v>
      </c>
      <c r="AS1072">
        <v>4</v>
      </c>
      <c r="AT1072">
        <v>4</v>
      </c>
      <c r="AU1072">
        <v>3</v>
      </c>
      <c r="AV1072">
        <v>2</v>
      </c>
      <c r="AW1072">
        <v>8</v>
      </c>
      <c r="AX1072">
        <v>10</v>
      </c>
      <c r="AY1072">
        <v>9</v>
      </c>
      <c r="AZ1072">
        <v>8</v>
      </c>
      <c r="BA1072">
        <v>8</v>
      </c>
      <c r="BB1072">
        <v>8</v>
      </c>
      <c r="BC1072">
        <v>6</v>
      </c>
      <c r="BD1072">
        <v>10</v>
      </c>
      <c r="BE1072">
        <v>4</v>
      </c>
      <c r="BF1072">
        <v>12</v>
      </c>
      <c r="BG1072">
        <v>12</v>
      </c>
      <c r="BH1072">
        <v>4</v>
      </c>
      <c r="BI1072">
        <v>4</v>
      </c>
      <c r="BJ1072">
        <v>12</v>
      </c>
      <c r="BK1072">
        <v>1</v>
      </c>
      <c r="BL1072">
        <v>4</v>
      </c>
      <c r="BM1072">
        <v>3</v>
      </c>
      <c r="BN1072">
        <v>3</v>
      </c>
      <c r="BO1072">
        <v>2</v>
      </c>
      <c r="BP1072">
        <v>7</v>
      </c>
      <c r="BX1072">
        <v>2</v>
      </c>
      <c r="CF1072">
        <v>7</v>
      </c>
      <c r="CH1072">
        <f t="shared" si="121"/>
        <v>2</v>
      </c>
      <c r="CI1072" s="1">
        <f t="shared" si="122"/>
        <v>3.9444444444444446</v>
      </c>
      <c r="CJ1072">
        <f t="shared" si="123"/>
        <v>4</v>
      </c>
      <c r="CK1072">
        <f t="shared" si="124"/>
        <v>2</v>
      </c>
      <c r="CL1072" s="1">
        <f t="shared" si="125"/>
        <v>5.9444444444444446</v>
      </c>
      <c r="CM1072" s="1">
        <f t="shared" si="126"/>
        <v>11.888888888888889</v>
      </c>
      <c r="CO1072" t="str">
        <f>IF(H1072&gt;Tolerances!$C$15, "High Sat", "Low Sat")</f>
        <v>High Sat</v>
      </c>
      <c r="CP1072" t="str">
        <f>IF(CM1072&lt;Tolerances!$D$15, "High EL", "Low EL")</f>
        <v>Low EL</v>
      </c>
      <c r="CQ1072" t="str">
        <f t="shared" si="127"/>
        <v>Mercenary</v>
      </c>
      <c r="CR1072" t="b">
        <f>IF(AND(CM1072&lt;Tolerances!$D$19,'Respondent data Original'!H1072&gt;Tolerances!$C$19),"Enthusiast",IF(AND(CM1072&gt;Tolerances!$D$20,'Respondent data Original'!H1072&lt;Tolerances!$C$20),"Agitator"))</f>
        <v>0</v>
      </c>
    </row>
    <row r="1073" spans="1:96">
      <c r="A1073">
        <v>862</v>
      </c>
      <c r="B1073" t="s">
        <v>71</v>
      </c>
      <c r="C1073">
        <v>5</v>
      </c>
      <c r="D1073">
        <v>2</v>
      </c>
      <c r="E1073">
        <v>1</v>
      </c>
      <c r="F1073">
        <v>2</v>
      </c>
      <c r="G1073">
        <v>11</v>
      </c>
      <c r="H1073">
        <v>10</v>
      </c>
      <c r="J1073">
        <v>11</v>
      </c>
      <c r="L1073">
        <v>11</v>
      </c>
      <c r="N1073">
        <v>11</v>
      </c>
      <c r="P1073">
        <v>6</v>
      </c>
      <c r="Q1073">
        <v>2</v>
      </c>
      <c r="R1073">
        <v>1</v>
      </c>
      <c r="S1073">
        <v>1</v>
      </c>
      <c r="T1073">
        <v>3</v>
      </c>
      <c r="V1073">
        <v>1</v>
      </c>
      <c r="X1073">
        <v>1</v>
      </c>
      <c r="Y1073">
        <v>1</v>
      </c>
      <c r="AA1073">
        <v>1</v>
      </c>
      <c r="AB1073">
        <v>2</v>
      </c>
      <c r="AC1073">
        <v>3</v>
      </c>
      <c r="AD1073">
        <v>1</v>
      </c>
      <c r="AF1073">
        <v>1</v>
      </c>
      <c r="AG1073">
        <v>3</v>
      </c>
      <c r="AH1073">
        <v>1</v>
      </c>
      <c r="AI1073">
        <v>1</v>
      </c>
      <c r="AJ1073">
        <v>1</v>
      </c>
      <c r="AL1073">
        <v>1</v>
      </c>
      <c r="AN1073">
        <v>1</v>
      </c>
      <c r="AO1073">
        <v>1</v>
      </c>
      <c r="AQ1073">
        <v>1</v>
      </c>
      <c r="AR1073">
        <v>1</v>
      </c>
      <c r="AV1073">
        <v>1</v>
      </c>
      <c r="AW1073">
        <v>6</v>
      </c>
      <c r="AX1073">
        <v>6</v>
      </c>
      <c r="AY1073">
        <v>7</v>
      </c>
      <c r="AZ1073">
        <v>5</v>
      </c>
      <c r="BA1073">
        <v>7</v>
      </c>
      <c r="BB1073">
        <v>6</v>
      </c>
      <c r="BC1073">
        <v>5</v>
      </c>
      <c r="BD1073">
        <v>9</v>
      </c>
      <c r="BE1073">
        <v>1</v>
      </c>
      <c r="BF1073">
        <v>12</v>
      </c>
      <c r="BG1073">
        <v>1</v>
      </c>
      <c r="BH1073">
        <v>12</v>
      </c>
      <c r="BI1073">
        <v>12</v>
      </c>
      <c r="BJ1073">
        <v>12</v>
      </c>
      <c r="BK1073">
        <v>1</v>
      </c>
      <c r="BL1073">
        <v>4</v>
      </c>
      <c r="BM1073">
        <v>4</v>
      </c>
      <c r="BN1073">
        <v>3</v>
      </c>
      <c r="BO1073">
        <v>7</v>
      </c>
      <c r="BP1073">
        <v>8</v>
      </c>
      <c r="BQ1073">
        <v>5</v>
      </c>
      <c r="BR1073">
        <v>2</v>
      </c>
      <c r="BX1073">
        <v>1</v>
      </c>
      <c r="BY1073">
        <v>1</v>
      </c>
      <c r="BZ1073">
        <v>6</v>
      </c>
      <c r="CA1073">
        <v>5</v>
      </c>
      <c r="CB1073">
        <v>3</v>
      </c>
      <c r="CF1073">
        <v>5</v>
      </c>
      <c r="CH1073">
        <f t="shared" si="121"/>
        <v>1</v>
      </c>
      <c r="CI1073" s="1">
        <f t="shared" si="122"/>
        <v>2.8888888888888888</v>
      </c>
      <c r="CJ1073">
        <f t="shared" si="123"/>
        <v>4</v>
      </c>
      <c r="CK1073">
        <f t="shared" si="124"/>
        <v>2</v>
      </c>
      <c r="CL1073" s="1">
        <f t="shared" si="125"/>
        <v>4.8888888888888893</v>
      </c>
      <c r="CM1073" s="1">
        <f t="shared" si="126"/>
        <v>4.8888888888888893</v>
      </c>
      <c r="CO1073" t="str">
        <f>IF(H1073&gt;Tolerances!$C$5, "High Sat", "Low Sat")</f>
        <v>High Sat</v>
      </c>
      <c r="CP1073" t="str">
        <f>IF(CM1073&lt;Tolerances!$D$5, "High EL", "Low EL")</f>
        <v>High EL</v>
      </c>
      <c r="CQ1073" t="str">
        <f t="shared" si="127"/>
        <v>Loyalist</v>
      </c>
      <c r="CR1073" t="str">
        <f>IF(AND(CM1073&lt;Tolerances!$D$9,'Respondent data Original'!H1073&gt;Tolerances!$C$9),"Enthusiast",IF(AND(CM1073&gt;Tolerances!$D$10,'Respondent data Original'!H1073&lt;Tolerances!$C$10),"Agitator"))</f>
        <v>Enthusiast</v>
      </c>
    </row>
    <row r="1074" spans="1:96">
      <c r="A1074">
        <v>863</v>
      </c>
      <c r="B1074" t="s">
        <v>71</v>
      </c>
      <c r="C1074">
        <v>3</v>
      </c>
      <c r="D1074">
        <v>2</v>
      </c>
      <c r="E1074">
        <v>1</v>
      </c>
      <c r="F1074">
        <v>2</v>
      </c>
      <c r="G1074">
        <v>12</v>
      </c>
      <c r="H1074">
        <v>9</v>
      </c>
      <c r="J1074">
        <v>11</v>
      </c>
      <c r="L1074">
        <v>11</v>
      </c>
      <c r="N1074">
        <v>11</v>
      </c>
      <c r="P1074">
        <v>6</v>
      </c>
      <c r="AF1074">
        <v>1</v>
      </c>
      <c r="AV1074">
        <v>1</v>
      </c>
      <c r="AW1074">
        <v>7</v>
      </c>
      <c r="AX1074">
        <v>10</v>
      </c>
      <c r="AY1074">
        <v>7</v>
      </c>
      <c r="AZ1074">
        <v>10</v>
      </c>
      <c r="BA1074">
        <v>8</v>
      </c>
      <c r="BB1074">
        <v>6</v>
      </c>
      <c r="BC1074">
        <v>3</v>
      </c>
      <c r="BD1074">
        <v>8</v>
      </c>
      <c r="BE1074">
        <v>1</v>
      </c>
      <c r="BF1074">
        <v>12</v>
      </c>
      <c r="BG1074">
        <v>12</v>
      </c>
      <c r="BH1074">
        <v>12</v>
      </c>
      <c r="BI1074">
        <v>12</v>
      </c>
      <c r="BJ1074">
        <v>12</v>
      </c>
      <c r="BK1074">
        <v>1</v>
      </c>
      <c r="BL1074">
        <v>5</v>
      </c>
      <c r="BM1074">
        <v>5</v>
      </c>
      <c r="BN1074">
        <v>5</v>
      </c>
      <c r="BO1074">
        <v>10</v>
      </c>
      <c r="BX1074">
        <v>1</v>
      </c>
      <c r="BY1074">
        <v>1</v>
      </c>
      <c r="BZ1074">
        <v>5</v>
      </c>
      <c r="CA1074">
        <v>2</v>
      </c>
      <c r="CB1074">
        <v>6</v>
      </c>
      <c r="CF1074">
        <v>5</v>
      </c>
      <c r="CH1074">
        <f t="shared" si="121"/>
        <v>1</v>
      </c>
      <c r="CI1074" s="1">
        <f t="shared" si="122"/>
        <v>3.3333333333333335</v>
      </c>
      <c r="CJ1074">
        <f t="shared" si="123"/>
        <v>5</v>
      </c>
      <c r="CK1074">
        <f t="shared" si="124"/>
        <v>1</v>
      </c>
      <c r="CL1074" s="1">
        <f t="shared" si="125"/>
        <v>4.3333333333333339</v>
      </c>
      <c r="CM1074" s="1">
        <f t="shared" si="126"/>
        <v>4.3333333333333339</v>
      </c>
      <c r="CO1074" t="str">
        <f>IF(H1074&gt;Tolerances!$C$5, "High Sat", "Low Sat")</f>
        <v>High Sat</v>
      </c>
      <c r="CP1074" t="str">
        <f>IF(CM1074&lt;Tolerances!$D$5, "High EL", "Low EL")</f>
        <v>High EL</v>
      </c>
      <c r="CQ1074" t="str">
        <f t="shared" si="127"/>
        <v>Loyalist</v>
      </c>
      <c r="CR1074" t="b">
        <f>IF(AND(CM1074&lt;Tolerances!$D$9,'Respondent data Original'!H1074&gt;Tolerances!$C$9),"Enthusiast",IF(AND(CM1074&gt;Tolerances!$D$10,'Respondent data Original'!H1074&lt;Tolerances!$C$10),"Agitator"))</f>
        <v>0</v>
      </c>
    </row>
    <row r="1075" spans="1:96">
      <c r="A1075">
        <v>866</v>
      </c>
      <c r="B1075" t="s">
        <v>71</v>
      </c>
      <c r="C1075">
        <v>1</v>
      </c>
      <c r="D1075">
        <v>1</v>
      </c>
      <c r="E1075">
        <v>3</v>
      </c>
      <c r="F1075">
        <v>2</v>
      </c>
      <c r="G1075">
        <v>9</v>
      </c>
      <c r="H1075">
        <v>11</v>
      </c>
      <c r="J1075">
        <v>11</v>
      </c>
      <c r="L1075">
        <v>11</v>
      </c>
      <c r="N1075">
        <v>10</v>
      </c>
      <c r="P1075">
        <v>2</v>
      </c>
      <c r="Q1075">
        <v>2</v>
      </c>
      <c r="S1075">
        <v>2</v>
      </c>
      <c r="T1075">
        <v>2</v>
      </c>
      <c r="U1075">
        <v>1</v>
      </c>
      <c r="V1075">
        <v>2</v>
      </c>
      <c r="X1075">
        <v>1</v>
      </c>
      <c r="Y1075">
        <v>2</v>
      </c>
      <c r="Z1075">
        <v>4</v>
      </c>
      <c r="AA1075">
        <v>2</v>
      </c>
      <c r="AB1075">
        <v>2</v>
      </c>
      <c r="AC1075">
        <v>2</v>
      </c>
      <c r="AD1075">
        <v>2</v>
      </c>
      <c r="AE1075">
        <v>1</v>
      </c>
      <c r="AF1075">
        <v>10</v>
      </c>
      <c r="AG1075">
        <v>1</v>
      </c>
      <c r="AI1075">
        <v>1</v>
      </c>
      <c r="AJ1075">
        <v>1</v>
      </c>
      <c r="AK1075">
        <v>1</v>
      </c>
      <c r="AL1075">
        <v>1</v>
      </c>
      <c r="AN1075">
        <v>1</v>
      </c>
      <c r="AO1075">
        <v>1</v>
      </c>
      <c r="AP1075">
        <v>3</v>
      </c>
      <c r="AQ1075">
        <v>1</v>
      </c>
      <c r="AR1075">
        <v>1</v>
      </c>
      <c r="AS1075">
        <v>2</v>
      </c>
      <c r="AT1075">
        <v>2</v>
      </c>
      <c r="AU1075">
        <v>1</v>
      </c>
      <c r="AV1075">
        <v>1</v>
      </c>
      <c r="AW1075">
        <v>7</v>
      </c>
      <c r="AX1075">
        <v>9</v>
      </c>
      <c r="AY1075">
        <v>6</v>
      </c>
      <c r="AZ1075">
        <v>7</v>
      </c>
      <c r="BA1075">
        <v>6</v>
      </c>
      <c r="BB1075">
        <v>4</v>
      </c>
      <c r="BC1075">
        <v>7</v>
      </c>
      <c r="BD1075">
        <v>9</v>
      </c>
      <c r="BE1075">
        <v>6</v>
      </c>
      <c r="BF1075">
        <v>12</v>
      </c>
      <c r="BG1075">
        <v>12</v>
      </c>
      <c r="BH1075">
        <v>3</v>
      </c>
      <c r="BI1075">
        <v>2</v>
      </c>
      <c r="BJ1075">
        <v>12</v>
      </c>
      <c r="BK1075">
        <v>1</v>
      </c>
      <c r="BL1075">
        <v>3</v>
      </c>
      <c r="BM1075">
        <v>3</v>
      </c>
      <c r="BN1075">
        <v>2</v>
      </c>
      <c r="BO1075">
        <v>1</v>
      </c>
      <c r="BX1075">
        <v>1</v>
      </c>
      <c r="BY1075">
        <v>1</v>
      </c>
      <c r="BZ1075">
        <v>6</v>
      </c>
      <c r="CA1075">
        <v>3</v>
      </c>
      <c r="CF1075">
        <v>8</v>
      </c>
      <c r="CH1075">
        <f t="shared" si="121"/>
        <v>1</v>
      </c>
      <c r="CI1075" s="1">
        <f t="shared" si="122"/>
        <v>3.3888888888888888</v>
      </c>
      <c r="CJ1075">
        <f t="shared" si="123"/>
        <v>3</v>
      </c>
      <c r="CK1075">
        <f t="shared" si="124"/>
        <v>3</v>
      </c>
      <c r="CL1075" s="1">
        <f t="shared" si="125"/>
        <v>6.3888888888888893</v>
      </c>
      <c r="CM1075" s="1">
        <f t="shared" si="126"/>
        <v>6.3888888888888893</v>
      </c>
      <c r="CO1075" t="str">
        <f>IF(H1075&gt;Tolerances!$C$5, "High Sat", "Low Sat")</f>
        <v>High Sat</v>
      </c>
      <c r="CP1075" t="str">
        <f>IF(CM1075&lt;Tolerances!$D$5, "High EL", "Low EL")</f>
        <v>High EL</v>
      </c>
      <c r="CQ1075" t="str">
        <f t="shared" si="127"/>
        <v>Loyalist</v>
      </c>
      <c r="CR1075" t="b">
        <f>IF(AND(CM1075&lt;Tolerances!$D$9,'Respondent data Original'!H1075&gt;Tolerances!$C$9),"Enthusiast",IF(AND(CM1075&gt;Tolerances!$D$10,'Respondent data Original'!H1075&lt;Tolerances!$C$10),"Agitator"))</f>
        <v>0</v>
      </c>
    </row>
    <row r="1076" spans="1:96">
      <c r="A1076">
        <v>867</v>
      </c>
      <c r="B1076" t="s">
        <v>71</v>
      </c>
      <c r="C1076">
        <v>1</v>
      </c>
      <c r="D1076">
        <v>1</v>
      </c>
      <c r="E1076">
        <v>3</v>
      </c>
      <c r="F1076">
        <v>2</v>
      </c>
      <c r="G1076">
        <v>11</v>
      </c>
      <c r="H1076">
        <v>8</v>
      </c>
      <c r="J1076">
        <v>9</v>
      </c>
      <c r="L1076">
        <v>8</v>
      </c>
      <c r="N1076">
        <v>9</v>
      </c>
      <c r="P1076">
        <v>4</v>
      </c>
      <c r="Q1076">
        <v>3</v>
      </c>
      <c r="R1076">
        <v>2</v>
      </c>
      <c r="S1076">
        <v>3</v>
      </c>
      <c r="T1076">
        <v>3</v>
      </c>
      <c r="U1076">
        <v>3</v>
      </c>
      <c r="V1076">
        <v>2</v>
      </c>
      <c r="W1076">
        <v>2</v>
      </c>
      <c r="X1076">
        <v>1</v>
      </c>
      <c r="Y1076">
        <v>2</v>
      </c>
      <c r="Z1076">
        <v>2</v>
      </c>
      <c r="AA1076">
        <v>3</v>
      </c>
      <c r="AB1076">
        <v>1</v>
      </c>
      <c r="AC1076">
        <v>4</v>
      </c>
      <c r="AD1076">
        <v>4</v>
      </c>
      <c r="AE1076">
        <v>3</v>
      </c>
      <c r="AF1076">
        <v>7</v>
      </c>
      <c r="AG1076">
        <v>4</v>
      </c>
      <c r="AH1076">
        <v>1</v>
      </c>
      <c r="AI1076">
        <v>1</v>
      </c>
      <c r="AJ1076">
        <v>2</v>
      </c>
      <c r="AK1076">
        <v>2</v>
      </c>
      <c r="AL1076">
        <v>2</v>
      </c>
      <c r="AM1076">
        <v>3</v>
      </c>
      <c r="AN1076">
        <v>2</v>
      </c>
      <c r="AO1076">
        <v>2</v>
      </c>
      <c r="AP1076">
        <v>2</v>
      </c>
      <c r="AQ1076">
        <v>3</v>
      </c>
      <c r="AR1076">
        <v>4</v>
      </c>
      <c r="AS1076">
        <v>1</v>
      </c>
      <c r="AT1076">
        <v>3</v>
      </c>
      <c r="AU1076">
        <v>3</v>
      </c>
      <c r="AV1076">
        <v>3</v>
      </c>
      <c r="AW1076">
        <v>1</v>
      </c>
      <c r="AX1076">
        <v>4</v>
      </c>
      <c r="AY1076">
        <v>3</v>
      </c>
      <c r="AZ1076">
        <v>5</v>
      </c>
      <c r="BA1076">
        <v>2</v>
      </c>
      <c r="BB1076">
        <v>5</v>
      </c>
      <c r="BC1076">
        <v>3</v>
      </c>
      <c r="BD1076">
        <v>2</v>
      </c>
      <c r="BE1076">
        <v>6</v>
      </c>
      <c r="BF1076">
        <v>6</v>
      </c>
      <c r="BG1076">
        <v>5</v>
      </c>
      <c r="BH1076">
        <v>4</v>
      </c>
      <c r="BI1076">
        <v>5</v>
      </c>
      <c r="BJ1076">
        <v>6</v>
      </c>
      <c r="BK1076">
        <v>3</v>
      </c>
      <c r="BL1076">
        <v>2</v>
      </c>
      <c r="BM1076">
        <v>2</v>
      </c>
      <c r="BN1076">
        <v>3</v>
      </c>
      <c r="BO1076">
        <v>6</v>
      </c>
      <c r="BP1076">
        <v>5</v>
      </c>
      <c r="BQ1076">
        <v>4</v>
      </c>
      <c r="BX1076">
        <v>2</v>
      </c>
      <c r="CF1076">
        <v>5</v>
      </c>
      <c r="CH1076">
        <f t="shared" si="121"/>
        <v>2</v>
      </c>
      <c r="CI1076" s="1">
        <f t="shared" si="122"/>
        <v>1.7222222222222223</v>
      </c>
      <c r="CJ1076">
        <f t="shared" si="123"/>
        <v>2</v>
      </c>
      <c r="CK1076">
        <f t="shared" si="124"/>
        <v>4</v>
      </c>
      <c r="CL1076" s="1">
        <f t="shared" si="125"/>
        <v>5.7222222222222223</v>
      </c>
      <c r="CM1076" s="1">
        <f t="shared" si="126"/>
        <v>11.444444444444445</v>
      </c>
      <c r="CO1076" t="str">
        <f>IF(H1076&gt;Tolerances!$C$5, "High Sat", "Low Sat")</f>
        <v>High Sat</v>
      </c>
      <c r="CP1076" t="str">
        <f>IF(CM1076&lt;Tolerances!$D$5, "High EL", "Low EL")</f>
        <v>Low EL</v>
      </c>
      <c r="CQ1076" t="str">
        <f t="shared" si="127"/>
        <v>Mercenary</v>
      </c>
      <c r="CR1076" t="b">
        <f>IF(AND(CM1076&lt;Tolerances!$D$9,'Respondent data Original'!H1076&gt;Tolerances!$C$9),"Enthusiast",IF(AND(CM1076&gt;Tolerances!$D$10,'Respondent data Original'!H1076&lt;Tolerances!$C$10),"Agitator"))</f>
        <v>0</v>
      </c>
    </row>
    <row r="1077" spans="1:96">
      <c r="A1077">
        <v>868</v>
      </c>
      <c r="B1077" t="s">
        <v>71</v>
      </c>
      <c r="C1077">
        <v>2</v>
      </c>
      <c r="D1077">
        <v>2</v>
      </c>
      <c r="E1077">
        <v>3</v>
      </c>
      <c r="F1077">
        <v>2</v>
      </c>
      <c r="G1077">
        <v>12</v>
      </c>
      <c r="H1077">
        <v>7</v>
      </c>
      <c r="J1077">
        <v>7</v>
      </c>
      <c r="L1077">
        <v>7</v>
      </c>
      <c r="N1077">
        <v>7</v>
      </c>
      <c r="P1077">
        <v>5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6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  <c r="AN1077">
        <v>1</v>
      </c>
      <c r="AO1077">
        <v>1</v>
      </c>
      <c r="AP1077">
        <v>1</v>
      </c>
      <c r="AQ1077">
        <v>1</v>
      </c>
      <c r="AR1077">
        <v>1</v>
      </c>
      <c r="AS1077">
        <v>1</v>
      </c>
      <c r="AT1077">
        <v>3</v>
      </c>
      <c r="AU1077">
        <v>1</v>
      </c>
      <c r="AV1077">
        <v>1</v>
      </c>
      <c r="AW1077">
        <v>6</v>
      </c>
      <c r="AX1077">
        <v>11</v>
      </c>
      <c r="AY1077">
        <v>11</v>
      </c>
      <c r="AZ1077">
        <v>6</v>
      </c>
      <c r="BA1077">
        <v>11</v>
      </c>
      <c r="BB1077">
        <v>11</v>
      </c>
      <c r="BC1077">
        <v>5</v>
      </c>
      <c r="BD1077">
        <v>11</v>
      </c>
      <c r="BE1077">
        <v>3</v>
      </c>
      <c r="BF1077">
        <v>11</v>
      </c>
      <c r="BG1077">
        <v>11</v>
      </c>
      <c r="BH1077">
        <v>11</v>
      </c>
      <c r="BI1077">
        <v>11</v>
      </c>
      <c r="BJ1077">
        <v>11</v>
      </c>
      <c r="BK1077">
        <v>6</v>
      </c>
      <c r="BL1077">
        <v>3</v>
      </c>
      <c r="BM1077">
        <v>3</v>
      </c>
      <c r="BN1077">
        <v>3</v>
      </c>
      <c r="BO1077">
        <v>5</v>
      </c>
      <c r="BP1077">
        <v>2</v>
      </c>
      <c r="BQ1077">
        <v>7</v>
      </c>
      <c r="BR1077">
        <v>3</v>
      </c>
      <c r="BS1077">
        <v>4</v>
      </c>
      <c r="BT1077">
        <v>6</v>
      </c>
      <c r="BU1077">
        <v>1</v>
      </c>
      <c r="BX1077">
        <v>3</v>
      </c>
      <c r="CF1077">
        <v>1</v>
      </c>
      <c r="CH1077">
        <f t="shared" si="121"/>
        <v>3</v>
      </c>
      <c r="CI1077" s="1">
        <f t="shared" si="122"/>
        <v>4.166666666666667</v>
      </c>
      <c r="CJ1077">
        <f t="shared" si="123"/>
        <v>3</v>
      </c>
      <c r="CK1077">
        <f t="shared" si="124"/>
        <v>3</v>
      </c>
      <c r="CL1077" s="1">
        <f t="shared" si="125"/>
        <v>7.166666666666667</v>
      </c>
      <c r="CM1077" s="1">
        <f t="shared" si="126"/>
        <v>21.5</v>
      </c>
      <c r="CO1077" t="str">
        <f>IF(H1077&gt;Tolerances!$C$15, "High Sat", "Low Sat")</f>
        <v>Low Sat</v>
      </c>
      <c r="CP1077" t="str">
        <f>IF(CM1077&lt;Tolerances!$D$15, "High EL", "Low EL")</f>
        <v>Low EL</v>
      </c>
      <c r="CQ1077" t="str">
        <f t="shared" si="127"/>
        <v>Defector</v>
      </c>
      <c r="CR1077" t="b">
        <f>IF(AND(CM1077&lt;Tolerances!$D$19,'Respondent data Original'!H1077&gt;Tolerances!$C$19),"Enthusiast",IF(AND(CM1077&gt;Tolerances!$D$20,'Respondent data Original'!H1077&lt;Tolerances!$C$20),"Agitator"))</f>
        <v>0</v>
      </c>
    </row>
    <row r="1078" spans="1:96">
      <c r="A1078">
        <v>869</v>
      </c>
      <c r="B1078" t="s">
        <v>71</v>
      </c>
      <c r="C1078">
        <v>2</v>
      </c>
      <c r="D1078">
        <v>1</v>
      </c>
      <c r="E1078">
        <v>4</v>
      </c>
      <c r="F1078">
        <v>2</v>
      </c>
      <c r="G1078">
        <v>10</v>
      </c>
      <c r="H1078">
        <v>8</v>
      </c>
      <c r="J1078">
        <v>7</v>
      </c>
      <c r="L1078">
        <v>7</v>
      </c>
      <c r="N1078">
        <v>8</v>
      </c>
      <c r="P1078">
        <v>6</v>
      </c>
      <c r="Q1078">
        <v>1</v>
      </c>
      <c r="S1078">
        <v>1</v>
      </c>
      <c r="U1078">
        <v>2</v>
      </c>
      <c r="V1078">
        <v>4</v>
      </c>
      <c r="W1078">
        <v>4</v>
      </c>
      <c r="X1078">
        <v>1</v>
      </c>
      <c r="Y1078">
        <v>3</v>
      </c>
      <c r="Z1078">
        <v>4</v>
      </c>
      <c r="AA1078">
        <v>3</v>
      </c>
      <c r="AB1078">
        <v>5</v>
      </c>
      <c r="AC1078">
        <v>4</v>
      </c>
      <c r="AD1078">
        <v>4</v>
      </c>
      <c r="AE1078">
        <v>4</v>
      </c>
      <c r="AF1078">
        <v>11</v>
      </c>
      <c r="AG1078">
        <v>4</v>
      </c>
      <c r="AH1078">
        <v>3</v>
      </c>
      <c r="AI1078">
        <v>3</v>
      </c>
      <c r="AJ1078">
        <v>1</v>
      </c>
      <c r="AK1078">
        <v>3</v>
      </c>
      <c r="AL1078">
        <v>4</v>
      </c>
      <c r="AM1078">
        <v>5</v>
      </c>
      <c r="AN1078">
        <v>3</v>
      </c>
      <c r="AO1078">
        <v>3</v>
      </c>
      <c r="AP1078">
        <v>2</v>
      </c>
      <c r="AQ1078">
        <v>3</v>
      </c>
      <c r="AS1078">
        <v>4</v>
      </c>
      <c r="AT1078">
        <v>3</v>
      </c>
      <c r="AU1078">
        <v>4</v>
      </c>
      <c r="AV1078">
        <v>2</v>
      </c>
      <c r="AW1078">
        <v>8</v>
      </c>
      <c r="AX1078">
        <v>11</v>
      </c>
      <c r="AY1078">
        <v>8</v>
      </c>
      <c r="AZ1078">
        <v>10</v>
      </c>
      <c r="BA1078">
        <v>6</v>
      </c>
      <c r="BB1078">
        <v>9</v>
      </c>
      <c r="BC1078">
        <v>6</v>
      </c>
      <c r="BD1078">
        <v>11</v>
      </c>
      <c r="BE1078">
        <v>1</v>
      </c>
      <c r="BF1078">
        <v>12</v>
      </c>
      <c r="BG1078">
        <v>12</v>
      </c>
      <c r="BH1078">
        <v>12</v>
      </c>
      <c r="BI1078">
        <v>12</v>
      </c>
      <c r="BJ1078">
        <v>12</v>
      </c>
      <c r="BK1078">
        <v>1</v>
      </c>
      <c r="BL1078">
        <v>4</v>
      </c>
      <c r="BM1078">
        <v>2</v>
      </c>
      <c r="BN1078">
        <v>1</v>
      </c>
      <c r="BO1078">
        <v>3</v>
      </c>
      <c r="BP1078">
        <v>5</v>
      </c>
      <c r="BQ1078">
        <v>7</v>
      </c>
      <c r="BR1078">
        <v>4</v>
      </c>
      <c r="BX1078">
        <v>2</v>
      </c>
      <c r="CF1078">
        <v>5</v>
      </c>
      <c r="CH1078">
        <f t="shared" si="121"/>
        <v>2</v>
      </c>
      <c r="CI1078" s="1">
        <f t="shared" si="122"/>
        <v>3.8888888888888888</v>
      </c>
      <c r="CJ1078">
        <f t="shared" si="123"/>
        <v>4</v>
      </c>
      <c r="CK1078">
        <f t="shared" si="124"/>
        <v>2</v>
      </c>
      <c r="CL1078" s="1">
        <f t="shared" si="125"/>
        <v>5.8888888888888893</v>
      </c>
      <c r="CM1078" s="1">
        <f t="shared" si="126"/>
        <v>11.777777777777779</v>
      </c>
      <c r="CO1078" t="str">
        <f>IF(H1078&gt;Tolerances!$C$5, "High Sat", "Low Sat")</f>
        <v>High Sat</v>
      </c>
      <c r="CP1078" t="str">
        <f>IF(CM1078&lt;Tolerances!$D$5, "High EL", "Low EL")</f>
        <v>Low EL</v>
      </c>
      <c r="CQ1078" t="str">
        <f t="shared" ref="CQ1078:CQ1109" si="128">IF(AND(CP1078="High EL", CO1078="High Sat"),"Loyalist", IF(AND(CP1078="High EL", CO1078="Low Sat"),"Hostage", IF(AND(CP1078="Low EL", CO1078="Low Sat"),"Defector",IF(AND(CP1078="Low EL", CO1078="High Sat"),"Mercenary"))))</f>
        <v>Mercenary</v>
      </c>
      <c r="CR1078" t="b">
        <f>IF(AND(CM1078&lt;Tolerances!$D$9,'Respondent data Original'!H1078&gt;Tolerances!$C$9),"Enthusiast",IF(AND(CM1078&gt;Tolerances!$D$10,'Respondent data Original'!H1078&lt;Tolerances!$C$10),"Agitator"))</f>
        <v>0</v>
      </c>
    </row>
    <row r="1079" spans="1:96">
      <c r="A1079">
        <v>872</v>
      </c>
      <c r="B1079" t="s">
        <v>71</v>
      </c>
      <c r="C1079">
        <v>1</v>
      </c>
      <c r="D1079">
        <v>2</v>
      </c>
      <c r="E1079">
        <v>1</v>
      </c>
      <c r="F1079">
        <v>2</v>
      </c>
      <c r="G1079">
        <v>8</v>
      </c>
      <c r="H1079">
        <v>10</v>
      </c>
      <c r="J1079">
        <v>10</v>
      </c>
      <c r="L1079">
        <v>11</v>
      </c>
      <c r="N1079">
        <v>8</v>
      </c>
      <c r="P1079">
        <v>4</v>
      </c>
      <c r="Q1079">
        <v>1</v>
      </c>
      <c r="R1079">
        <v>3</v>
      </c>
      <c r="S1079">
        <v>1</v>
      </c>
      <c r="T1079">
        <v>1</v>
      </c>
      <c r="U1079">
        <v>2</v>
      </c>
      <c r="V1079">
        <v>2</v>
      </c>
      <c r="W1079">
        <v>3</v>
      </c>
      <c r="X1079">
        <v>1</v>
      </c>
      <c r="Y1079">
        <v>3</v>
      </c>
      <c r="Z1079">
        <v>1</v>
      </c>
      <c r="AA1079">
        <v>3</v>
      </c>
      <c r="AB1079">
        <v>3</v>
      </c>
      <c r="AC1079">
        <v>3</v>
      </c>
      <c r="AD1079">
        <v>3</v>
      </c>
      <c r="AE1079">
        <v>3</v>
      </c>
      <c r="AF1079">
        <v>10</v>
      </c>
      <c r="AG1079">
        <v>1</v>
      </c>
      <c r="AH1079">
        <v>3</v>
      </c>
      <c r="AI1079">
        <v>1</v>
      </c>
      <c r="AJ1079">
        <v>1</v>
      </c>
      <c r="AK1079">
        <v>2</v>
      </c>
      <c r="AL1079">
        <v>2</v>
      </c>
      <c r="AM1079">
        <v>3</v>
      </c>
      <c r="AN1079">
        <v>2</v>
      </c>
      <c r="AO1079">
        <v>2</v>
      </c>
      <c r="AP1079">
        <v>1</v>
      </c>
      <c r="AQ1079">
        <v>3</v>
      </c>
      <c r="AR1079">
        <v>3</v>
      </c>
      <c r="AS1079">
        <v>3</v>
      </c>
      <c r="AT1079">
        <v>2</v>
      </c>
      <c r="AU1079">
        <v>3</v>
      </c>
      <c r="AV1079">
        <v>3</v>
      </c>
      <c r="AW1079">
        <v>6</v>
      </c>
      <c r="AX1079">
        <v>8</v>
      </c>
      <c r="AY1079">
        <v>9</v>
      </c>
      <c r="AZ1079">
        <v>4</v>
      </c>
      <c r="BA1079">
        <v>8</v>
      </c>
      <c r="BB1079">
        <v>5</v>
      </c>
      <c r="BC1079">
        <v>5</v>
      </c>
      <c r="BD1079">
        <v>9</v>
      </c>
      <c r="BE1079">
        <v>1</v>
      </c>
      <c r="BF1079">
        <v>12</v>
      </c>
      <c r="BG1079">
        <v>12</v>
      </c>
      <c r="BH1079">
        <v>12</v>
      </c>
      <c r="BI1079">
        <v>12</v>
      </c>
      <c r="BJ1079">
        <v>12</v>
      </c>
      <c r="BK1079">
        <v>1</v>
      </c>
      <c r="BL1079">
        <v>3</v>
      </c>
      <c r="BM1079">
        <v>3</v>
      </c>
      <c r="BN1079">
        <v>3</v>
      </c>
      <c r="BO1079">
        <v>4</v>
      </c>
      <c r="BP1079">
        <v>8</v>
      </c>
      <c r="BQ1079">
        <v>3</v>
      </c>
      <c r="BR1079">
        <v>2</v>
      </c>
      <c r="BX1079">
        <v>1</v>
      </c>
      <c r="BY1079">
        <v>2</v>
      </c>
      <c r="BZ1079">
        <v>5</v>
      </c>
      <c r="CF1079">
        <v>4</v>
      </c>
      <c r="CH1079">
        <f t="shared" si="121"/>
        <v>1</v>
      </c>
      <c r="CI1079" s="1">
        <f t="shared" si="122"/>
        <v>3.0555555555555554</v>
      </c>
      <c r="CJ1079">
        <f t="shared" si="123"/>
        <v>3</v>
      </c>
      <c r="CK1079">
        <f t="shared" si="124"/>
        <v>3</v>
      </c>
      <c r="CL1079" s="1">
        <f t="shared" si="125"/>
        <v>6.0555555555555554</v>
      </c>
      <c r="CM1079" s="1">
        <f t="shared" si="126"/>
        <v>6.0555555555555554</v>
      </c>
      <c r="CO1079" t="str">
        <f>IF(H1079&gt;Tolerances!$C$5, "High Sat", "Low Sat")</f>
        <v>High Sat</v>
      </c>
      <c r="CP1079" t="str">
        <f>IF(CM1079&lt;Tolerances!$D$5, "High EL", "Low EL")</f>
        <v>High EL</v>
      </c>
      <c r="CQ1079" t="str">
        <f t="shared" si="128"/>
        <v>Loyalist</v>
      </c>
      <c r="CR1079" t="b">
        <f>IF(AND(CM1079&lt;Tolerances!$D$9,'Respondent data Original'!H1079&gt;Tolerances!$C$9),"Enthusiast",IF(AND(CM1079&gt;Tolerances!$D$10,'Respondent data Original'!H1079&lt;Tolerances!$C$10),"Agitator"))</f>
        <v>0</v>
      </c>
    </row>
    <row r="1080" spans="1:96">
      <c r="A1080">
        <v>873</v>
      </c>
      <c r="B1080" t="s">
        <v>71</v>
      </c>
      <c r="C1080">
        <v>2</v>
      </c>
      <c r="D1080">
        <v>1</v>
      </c>
      <c r="E1080">
        <v>1</v>
      </c>
      <c r="F1080">
        <v>2</v>
      </c>
      <c r="G1080">
        <v>9</v>
      </c>
      <c r="H1080">
        <v>7</v>
      </c>
      <c r="J1080">
        <v>7</v>
      </c>
      <c r="L1080">
        <v>6</v>
      </c>
      <c r="N1080">
        <v>6</v>
      </c>
      <c r="P1080">
        <v>5</v>
      </c>
      <c r="Q1080">
        <v>3</v>
      </c>
      <c r="R1080">
        <v>3</v>
      </c>
      <c r="S1080">
        <v>3</v>
      </c>
      <c r="T1080">
        <v>3</v>
      </c>
      <c r="U1080">
        <v>3</v>
      </c>
      <c r="V1080">
        <v>3</v>
      </c>
      <c r="W1080">
        <v>3</v>
      </c>
      <c r="X1080">
        <v>3</v>
      </c>
      <c r="Y1080">
        <v>3</v>
      </c>
      <c r="Z1080">
        <v>3</v>
      </c>
      <c r="AA1080">
        <v>3</v>
      </c>
      <c r="AB1080">
        <v>3</v>
      </c>
      <c r="AC1080">
        <v>3</v>
      </c>
      <c r="AD1080">
        <v>3</v>
      </c>
      <c r="AE1080">
        <v>3</v>
      </c>
      <c r="AF1080">
        <v>6</v>
      </c>
      <c r="AG1080">
        <v>3</v>
      </c>
      <c r="AH1080">
        <v>3</v>
      </c>
      <c r="AI1080">
        <v>3</v>
      </c>
      <c r="AJ1080">
        <v>3</v>
      </c>
      <c r="AK1080">
        <v>3</v>
      </c>
      <c r="AL1080">
        <v>3</v>
      </c>
      <c r="AM1080">
        <v>3</v>
      </c>
      <c r="AN1080">
        <v>3</v>
      </c>
      <c r="AO1080">
        <v>3</v>
      </c>
      <c r="AP1080">
        <v>3</v>
      </c>
      <c r="AQ1080">
        <v>3</v>
      </c>
      <c r="AR1080">
        <v>3</v>
      </c>
      <c r="AS1080">
        <v>3</v>
      </c>
      <c r="AT1080">
        <v>3</v>
      </c>
      <c r="AU1080">
        <v>3</v>
      </c>
      <c r="AV1080">
        <v>1</v>
      </c>
      <c r="AW1080">
        <v>5</v>
      </c>
      <c r="AX1080">
        <v>5</v>
      </c>
      <c r="AY1080">
        <v>5</v>
      </c>
      <c r="AZ1080">
        <v>5</v>
      </c>
      <c r="BA1080">
        <v>5</v>
      </c>
      <c r="BB1080">
        <v>5</v>
      </c>
      <c r="BC1080">
        <v>5</v>
      </c>
      <c r="BD1080">
        <v>5</v>
      </c>
      <c r="BE1080">
        <v>5</v>
      </c>
      <c r="BF1080">
        <v>6</v>
      </c>
      <c r="BG1080">
        <v>6</v>
      </c>
      <c r="BH1080">
        <v>6</v>
      </c>
      <c r="BI1080">
        <v>6</v>
      </c>
      <c r="BJ1080">
        <v>6</v>
      </c>
      <c r="BK1080">
        <v>1</v>
      </c>
      <c r="BL1080">
        <v>5</v>
      </c>
      <c r="BM1080">
        <v>5</v>
      </c>
      <c r="BN1080">
        <v>5</v>
      </c>
      <c r="BO1080">
        <v>5</v>
      </c>
      <c r="BX1080">
        <v>1</v>
      </c>
      <c r="BY1080">
        <v>3</v>
      </c>
      <c r="CF1080">
        <v>3</v>
      </c>
      <c r="CH1080">
        <f t="shared" si="121"/>
        <v>1</v>
      </c>
      <c r="CI1080" s="1">
        <f t="shared" si="122"/>
        <v>2.5</v>
      </c>
      <c r="CJ1080">
        <f t="shared" si="123"/>
        <v>5</v>
      </c>
      <c r="CK1080">
        <f t="shared" si="124"/>
        <v>1</v>
      </c>
      <c r="CL1080" s="1">
        <f t="shared" si="125"/>
        <v>3.5</v>
      </c>
      <c r="CM1080" s="1">
        <f t="shared" si="126"/>
        <v>3.5</v>
      </c>
      <c r="CO1080" t="str">
        <f>IF(H1080&gt;Tolerances!$C$5, "High Sat", "Low Sat")</f>
        <v>Low Sat</v>
      </c>
      <c r="CP1080" t="str">
        <f>IF(CM1080&lt;Tolerances!$D$5, "High EL", "Low EL")</f>
        <v>High EL</v>
      </c>
      <c r="CQ1080" t="str">
        <f t="shared" si="128"/>
        <v>Hostage</v>
      </c>
      <c r="CR1080" t="b">
        <f>IF(AND(CM1080&lt;Tolerances!$D$9,'Respondent data Original'!H1080&gt;Tolerances!$C$9),"Enthusiast",IF(AND(CM1080&gt;Tolerances!$D$10,'Respondent data Original'!H1080&lt;Tolerances!$C$10),"Agitator"))</f>
        <v>0</v>
      </c>
    </row>
    <row r="1081" spans="1:96">
      <c r="A1081">
        <v>874</v>
      </c>
      <c r="B1081" t="s">
        <v>71</v>
      </c>
      <c r="C1081">
        <v>4</v>
      </c>
      <c r="D1081">
        <v>2</v>
      </c>
      <c r="E1081">
        <v>3</v>
      </c>
      <c r="F1081">
        <v>2</v>
      </c>
      <c r="G1081">
        <v>12</v>
      </c>
      <c r="H1081">
        <v>10</v>
      </c>
      <c r="J1081">
        <v>9</v>
      </c>
      <c r="L1081">
        <v>9</v>
      </c>
      <c r="N1081">
        <v>9</v>
      </c>
      <c r="P1081">
        <v>6</v>
      </c>
      <c r="Q1081">
        <v>1</v>
      </c>
      <c r="R1081">
        <v>1</v>
      </c>
      <c r="S1081">
        <v>1</v>
      </c>
      <c r="T1081">
        <v>3</v>
      </c>
      <c r="U1081">
        <v>1</v>
      </c>
      <c r="V1081">
        <v>2</v>
      </c>
      <c r="W1081">
        <v>1</v>
      </c>
      <c r="X1081">
        <v>1</v>
      </c>
      <c r="Y1081">
        <v>1</v>
      </c>
      <c r="Z1081">
        <v>4</v>
      </c>
      <c r="AA1081">
        <v>1</v>
      </c>
      <c r="AB1081">
        <v>1</v>
      </c>
      <c r="AC1081">
        <v>1</v>
      </c>
      <c r="AD1081">
        <v>3</v>
      </c>
      <c r="AE1081">
        <v>1</v>
      </c>
      <c r="AF1081">
        <v>1</v>
      </c>
      <c r="AG1081">
        <v>2</v>
      </c>
      <c r="AH1081">
        <v>2</v>
      </c>
      <c r="AI1081">
        <v>3</v>
      </c>
      <c r="AJ1081">
        <v>1</v>
      </c>
      <c r="AK1081">
        <v>2</v>
      </c>
      <c r="AL1081">
        <v>2</v>
      </c>
      <c r="AM1081">
        <v>3</v>
      </c>
      <c r="AN1081">
        <v>3</v>
      </c>
      <c r="AO1081">
        <v>3</v>
      </c>
      <c r="AP1081">
        <v>1</v>
      </c>
      <c r="AQ1081">
        <v>2</v>
      </c>
      <c r="AR1081">
        <v>3</v>
      </c>
      <c r="AS1081">
        <v>1</v>
      </c>
      <c r="AT1081">
        <v>4</v>
      </c>
      <c r="AU1081">
        <v>1</v>
      </c>
      <c r="AV1081">
        <v>2</v>
      </c>
      <c r="AW1081">
        <v>6</v>
      </c>
      <c r="AX1081">
        <v>10</v>
      </c>
      <c r="AY1081">
        <v>7</v>
      </c>
      <c r="AZ1081">
        <v>6</v>
      </c>
      <c r="BA1081">
        <v>6</v>
      </c>
      <c r="BB1081">
        <v>8</v>
      </c>
      <c r="BC1081">
        <v>4</v>
      </c>
      <c r="BD1081">
        <v>10</v>
      </c>
      <c r="BE1081">
        <v>1</v>
      </c>
      <c r="BF1081">
        <v>12</v>
      </c>
      <c r="BG1081">
        <v>12</v>
      </c>
      <c r="BH1081">
        <v>12</v>
      </c>
      <c r="BI1081">
        <v>12</v>
      </c>
      <c r="BJ1081">
        <v>12</v>
      </c>
      <c r="BK1081">
        <v>1</v>
      </c>
      <c r="BL1081">
        <v>3</v>
      </c>
      <c r="BM1081">
        <v>3</v>
      </c>
      <c r="BN1081">
        <v>2</v>
      </c>
      <c r="BO1081">
        <v>7</v>
      </c>
      <c r="BP1081">
        <v>3</v>
      </c>
      <c r="BQ1081">
        <v>5</v>
      </c>
      <c r="BR1081">
        <v>4</v>
      </c>
      <c r="BS1081">
        <v>2</v>
      </c>
      <c r="BX1081">
        <v>2</v>
      </c>
      <c r="CF1081">
        <v>1</v>
      </c>
      <c r="CH1081">
        <f t="shared" si="121"/>
        <v>2</v>
      </c>
      <c r="CI1081" s="1">
        <f t="shared" si="122"/>
        <v>3.2222222222222223</v>
      </c>
      <c r="CJ1081">
        <f t="shared" si="123"/>
        <v>3</v>
      </c>
      <c r="CK1081">
        <f t="shared" si="124"/>
        <v>3</v>
      </c>
      <c r="CL1081" s="1">
        <f t="shared" si="125"/>
        <v>6.2222222222222223</v>
      </c>
      <c r="CM1081" s="1">
        <f t="shared" si="126"/>
        <v>12.444444444444445</v>
      </c>
      <c r="CO1081" t="str">
        <f>IF(H1081&gt;Tolerances!$C$15, "High Sat", "Low Sat")</f>
        <v>High Sat</v>
      </c>
      <c r="CP1081" t="str">
        <f>IF(CM1081&lt;Tolerances!$D$15, "High EL", "Low EL")</f>
        <v>Low EL</v>
      </c>
      <c r="CQ1081" t="str">
        <f t="shared" si="128"/>
        <v>Mercenary</v>
      </c>
      <c r="CR1081" t="b">
        <f>IF(AND(CM1081&lt;Tolerances!$D$19,'Respondent data Original'!H1081&gt;Tolerances!$C$19),"Enthusiast",IF(AND(CM1081&gt;Tolerances!$D$20,'Respondent data Original'!H1081&lt;Tolerances!$C$20),"Agitator"))</f>
        <v>0</v>
      </c>
    </row>
    <row r="1082" spans="1:96">
      <c r="A1082">
        <v>875</v>
      </c>
      <c r="B1082" t="s">
        <v>71</v>
      </c>
      <c r="C1082">
        <v>4</v>
      </c>
      <c r="D1082">
        <v>1</v>
      </c>
      <c r="E1082">
        <v>5</v>
      </c>
      <c r="F1082">
        <v>2</v>
      </c>
      <c r="G1082">
        <v>8</v>
      </c>
      <c r="H1082">
        <v>8</v>
      </c>
      <c r="J1082">
        <v>10</v>
      </c>
      <c r="L1082">
        <v>8</v>
      </c>
      <c r="N1082">
        <v>9</v>
      </c>
      <c r="P1082">
        <v>3</v>
      </c>
      <c r="Q1082">
        <v>3</v>
      </c>
      <c r="S1082">
        <v>2</v>
      </c>
      <c r="T1082">
        <v>3</v>
      </c>
      <c r="V1082">
        <v>3</v>
      </c>
      <c r="W1082">
        <v>5</v>
      </c>
      <c r="X1082">
        <v>3</v>
      </c>
      <c r="Y1082">
        <v>3</v>
      </c>
      <c r="Z1082">
        <v>3</v>
      </c>
      <c r="AA1082">
        <v>3</v>
      </c>
      <c r="AB1082">
        <v>3</v>
      </c>
      <c r="AC1082">
        <v>3</v>
      </c>
      <c r="AD1082">
        <v>2</v>
      </c>
      <c r="AE1082">
        <v>3</v>
      </c>
      <c r="AF1082">
        <v>6</v>
      </c>
      <c r="AG1082">
        <v>1</v>
      </c>
      <c r="AI1082">
        <v>2</v>
      </c>
      <c r="AJ1082">
        <v>3</v>
      </c>
      <c r="AL1082">
        <v>2</v>
      </c>
      <c r="AN1082">
        <v>2</v>
      </c>
      <c r="AO1082">
        <v>3</v>
      </c>
      <c r="AP1082">
        <v>3</v>
      </c>
      <c r="AQ1082">
        <v>3</v>
      </c>
      <c r="AR1082">
        <v>3</v>
      </c>
      <c r="AT1082">
        <v>2</v>
      </c>
      <c r="AU1082">
        <v>2</v>
      </c>
      <c r="AV1082">
        <v>3</v>
      </c>
      <c r="AW1082">
        <v>6</v>
      </c>
      <c r="AX1082">
        <v>6</v>
      </c>
      <c r="AY1082">
        <v>6</v>
      </c>
      <c r="AZ1082">
        <v>8</v>
      </c>
      <c r="BA1082">
        <v>6</v>
      </c>
      <c r="BB1082">
        <v>6</v>
      </c>
      <c r="BC1082">
        <v>1</v>
      </c>
      <c r="BD1082">
        <v>11</v>
      </c>
      <c r="BE1082">
        <v>6</v>
      </c>
      <c r="BF1082">
        <v>7</v>
      </c>
      <c r="BG1082">
        <v>7</v>
      </c>
      <c r="BH1082">
        <v>7</v>
      </c>
      <c r="BI1082">
        <v>7</v>
      </c>
      <c r="BJ1082">
        <v>7</v>
      </c>
      <c r="BK1082">
        <v>1</v>
      </c>
      <c r="BL1082">
        <v>3</v>
      </c>
      <c r="BM1082">
        <v>3</v>
      </c>
      <c r="BN1082">
        <v>3</v>
      </c>
      <c r="BO1082">
        <v>10</v>
      </c>
      <c r="BX1082">
        <v>1</v>
      </c>
      <c r="BY1082">
        <v>3</v>
      </c>
      <c r="CF1082">
        <v>2</v>
      </c>
      <c r="CH1082">
        <f t="shared" si="121"/>
        <v>1</v>
      </c>
      <c r="CI1082" s="1">
        <f t="shared" si="122"/>
        <v>3.1111111111111112</v>
      </c>
      <c r="CJ1082">
        <f t="shared" si="123"/>
        <v>3</v>
      </c>
      <c r="CK1082">
        <f t="shared" si="124"/>
        <v>3</v>
      </c>
      <c r="CL1082" s="1">
        <f t="shared" si="125"/>
        <v>6.1111111111111107</v>
      </c>
      <c r="CM1082" s="1">
        <f t="shared" si="126"/>
        <v>6.1111111111111107</v>
      </c>
      <c r="CO1082" t="str">
        <f>IF(H1082&gt;Tolerances!$C$5, "High Sat", "Low Sat")</f>
        <v>High Sat</v>
      </c>
      <c r="CP1082" t="str">
        <f>IF(CM1082&lt;Tolerances!$D$5, "High EL", "Low EL")</f>
        <v>High EL</v>
      </c>
      <c r="CQ1082" t="str">
        <f t="shared" si="128"/>
        <v>Loyalist</v>
      </c>
      <c r="CR1082" t="b">
        <f>IF(AND(CM1082&lt;Tolerances!$D$9,'Respondent data Original'!H1082&gt;Tolerances!$C$9),"Enthusiast",IF(AND(CM1082&gt;Tolerances!$D$10,'Respondent data Original'!H1082&lt;Tolerances!$C$10),"Agitator"))</f>
        <v>0</v>
      </c>
    </row>
    <row r="1083" spans="1:96">
      <c r="A1083">
        <v>876</v>
      </c>
      <c r="B1083" t="s">
        <v>71</v>
      </c>
      <c r="C1083">
        <v>2</v>
      </c>
      <c r="D1083">
        <v>2</v>
      </c>
      <c r="E1083">
        <v>6</v>
      </c>
      <c r="F1083">
        <v>2</v>
      </c>
      <c r="G1083">
        <v>9</v>
      </c>
      <c r="H1083">
        <v>9</v>
      </c>
      <c r="J1083">
        <v>9</v>
      </c>
      <c r="L1083">
        <v>10</v>
      </c>
      <c r="N1083">
        <v>8</v>
      </c>
      <c r="P1083">
        <v>6</v>
      </c>
      <c r="Q1083">
        <v>2</v>
      </c>
      <c r="R1083">
        <v>4</v>
      </c>
      <c r="S1083">
        <v>2</v>
      </c>
      <c r="T1083">
        <v>2</v>
      </c>
      <c r="U1083">
        <v>4</v>
      </c>
      <c r="V1083">
        <v>2</v>
      </c>
      <c r="W1083">
        <v>3</v>
      </c>
      <c r="X1083">
        <v>1</v>
      </c>
      <c r="Y1083">
        <v>2</v>
      </c>
      <c r="Z1083">
        <v>4</v>
      </c>
      <c r="AA1083">
        <v>2</v>
      </c>
      <c r="AB1083">
        <v>3</v>
      </c>
      <c r="AC1083">
        <v>4</v>
      </c>
      <c r="AD1083">
        <v>3</v>
      </c>
      <c r="AE1083">
        <v>4</v>
      </c>
      <c r="AF1083">
        <v>10</v>
      </c>
      <c r="AG1083">
        <v>2</v>
      </c>
      <c r="AH1083">
        <v>2</v>
      </c>
      <c r="AI1083">
        <v>3</v>
      </c>
      <c r="AJ1083">
        <v>3</v>
      </c>
      <c r="AL1083">
        <v>2</v>
      </c>
      <c r="AM1083">
        <v>2</v>
      </c>
      <c r="AN1083">
        <v>3</v>
      </c>
      <c r="AO1083">
        <v>3</v>
      </c>
      <c r="AP1083">
        <v>3</v>
      </c>
      <c r="AQ1083">
        <v>3</v>
      </c>
      <c r="AR1083">
        <v>3</v>
      </c>
      <c r="AS1083">
        <v>2</v>
      </c>
      <c r="AT1083">
        <v>2</v>
      </c>
      <c r="AU1083">
        <v>3</v>
      </c>
      <c r="AV1083">
        <v>1</v>
      </c>
      <c r="AW1083">
        <v>9</v>
      </c>
      <c r="AX1083">
        <v>10</v>
      </c>
      <c r="AY1083">
        <v>8</v>
      </c>
      <c r="AZ1083">
        <v>8</v>
      </c>
      <c r="BA1083">
        <v>8</v>
      </c>
      <c r="BB1083">
        <v>8</v>
      </c>
      <c r="BC1083">
        <v>5</v>
      </c>
      <c r="BD1083">
        <v>11</v>
      </c>
      <c r="BE1083">
        <v>11</v>
      </c>
      <c r="BF1083">
        <v>12</v>
      </c>
      <c r="BG1083">
        <v>12</v>
      </c>
      <c r="BH1083">
        <v>12</v>
      </c>
      <c r="BI1083">
        <v>12</v>
      </c>
      <c r="BJ1083">
        <v>12</v>
      </c>
      <c r="BK1083">
        <v>1</v>
      </c>
      <c r="BL1083">
        <v>4</v>
      </c>
      <c r="BM1083">
        <v>3</v>
      </c>
      <c r="BN1083">
        <v>2</v>
      </c>
      <c r="BO1083">
        <v>4</v>
      </c>
      <c r="BX1083">
        <v>1</v>
      </c>
      <c r="BY1083">
        <v>2</v>
      </c>
      <c r="BZ1083">
        <v>5</v>
      </c>
      <c r="CF1083">
        <v>6</v>
      </c>
      <c r="CH1083">
        <f t="shared" si="121"/>
        <v>1</v>
      </c>
      <c r="CI1083" s="1">
        <f t="shared" si="122"/>
        <v>4.333333333333333</v>
      </c>
      <c r="CJ1083">
        <f t="shared" si="123"/>
        <v>4</v>
      </c>
      <c r="CK1083">
        <f t="shared" si="124"/>
        <v>2</v>
      </c>
      <c r="CL1083" s="1">
        <f t="shared" si="125"/>
        <v>6.333333333333333</v>
      </c>
      <c r="CM1083" s="1">
        <f t="shared" si="126"/>
        <v>6.333333333333333</v>
      </c>
      <c r="CO1083" t="str">
        <f>IF(H1083&gt;Tolerances!$C$5, "High Sat", "Low Sat")</f>
        <v>High Sat</v>
      </c>
      <c r="CP1083" t="str">
        <f>IF(CM1083&lt;Tolerances!$D$5, "High EL", "Low EL")</f>
        <v>High EL</v>
      </c>
      <c r="CQ1083" t="str">
        <f t="shared" si="128"/>
        <v>Loyalist</v>
      </c>
      <c r="CR1083" t="b">
        <f>IF(AND(CM1083&lt;Tolerances!$D$9,'Respondent data Original'!H1083&gt;Tolerances!$C$9),"Enthusiast",IF(AND(CM1083&gt;Tolerances!$D$10,'Respondent data Original'!H1083&lt;Tolerances!$C$10),"Agitator"))</f>
        <v>0</v>
      </c>
    </row>
    <row r="1084" spans="1:96">
      <c r="A1084">
        <v>877</v>
      </c>
      <c r="B1084" t="s">
        <v>71</v>
      </c>
      <c r="C1084">
        <v>3</v>
      </c>
      <c r="D1084">
        <v>2</v>
      </c>
      <c r="E1084">
        <v>2</v>
      </c>
      <c r="F1084">
        <v>2</v>
      </c>
      <c r="G1084">
        <v>12</v>
      </c>
      <c r="H1084">
        <v>4</v>
      </c>
      <c r="K1084">
        <v>1</v>
      </c>
      <c r="L1084">
        <v>2</v>
      </c>
      <c r="N1084">
        <v>6</v>
      </c>
      <c r="P1084">
        <v>3</v>
      </c>
      <c r="Q1084">
        <v>3</v>
      </c>
      <c r="R1084">
        <v>3</v>
      </c>
      <c r="S1084">
        <v>1</v>
      </c>
      <c r="T1084">
        <v>2</v>
      </c>
      <c r="U1084">
        <v>1</v>
      </c>
      <c r="V1084">
        <v>1</v>
      </c>
      <c r="W1084">
        <v>1</v>
      </c>
      <c r="X1084">
        <v>3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2</v>
      </c>
      <c r="AE1084">
        <v>1</v>
      </c>
      <c r="AF1084">
        <v>2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  <c r="AM1084">
        <v>1</v>
      </c>
      <c r="AN1084">
        <v>1</v>
      </c>
      <c r="AO1084">
        <v>4</v>
      </c>
      <c r="AP1084">
        <v>1</v>
      </c>
      <c r="AQ1084">
        <v>1</v>
      </c>
      <c r="AR1084">
        <v>1</v>
      </c>
      <c r="AS1084">
        <v>1</v>
      </c>
      <c r="AT1084">
        <v>1</v>
      </c>
      <c r="AU1084">
        <v>1</v>
      </c>
      <c r="AV1084">
        <v>3</v>
      </c>
      <c r="AW1084">
        <v>6</v>
      </c>
      <c r="AX1084">
        <v>6</v>
      </c>
      <c r="AY1084">
        <v>6</v>
      </c>
      <c r="AZ1084">
        <v>6</v>
      </c>
      <c r="BA1084">
        <v>6</v>
      </c>
      <c r="BB1084">
        <v>6</v>
      </c>
      <c r="BC1084">
        <v>1</v>
      </c>
      <c r="BD1084">
        <v>1</v>
      </c>
      <c r="BE1084">
        <v>7</v>
      </c>
      <c r="BF1084">
        <v>1</v>
      </c>
      <c r="BG1084">
        <v>1</v>
      </c>
      <c r="BH1084">
        <v>1</v>
      </c>
      <c r="BI1084">
        <v>1</v>
      </c>
      <c r="BJ1084">
        <v>1</v>
      </c>
      <c r="BK1084">
        <v>1</v>
      </c>
      <c r="BM1084">
        <v>5</v>
      </c>
      <c r="BN1084">
        <v>1</v>
      </c>
      <c r="BO1084">
        <v>10</v>
      </c>
      <c r="BX1084">
        <v>1</v>
      </c>
      <c r="BY1084">
        <v>3</v>
      </c>
      <c r="CF1084">
        <v>4</v>
      </c>
      <c r="CH1084">
        <f t="shared" si="121"/>
        <v>1</v>
      </c>
      <c r="CI1084" s="1">
        <f t="shared" si="122"/>
        <v>2.5</v>
      </c>
      <c r="CJ1084">
        <f t="shared" si="123"/>
        <v>0</v>
      </c>
      <c r="CK1084">
        <f t="shared" si="124"/>
        <v>5</v>
      </c>
      <c r="CL1084" s="1">
        <f t="shared" si="125"/>
        <v>7.5</v>
      </c>
      <c r="CM1084" s="1">
        <f t="shared" si="126"/>
        <v>7.5</v>
      </c>
      <c r="CO1084" t="str">
        <f>IF(H1084&gt;Tolerances!$C$5, "High Sat", "Low Sat")</f>
        <v>Low Sat</v>
      </c>
      <c r="CP1084" t="str">
        <f>IF(CM1084&lt;Tolerances!$D$5, "High EL", "Low EL")</f>
        <v>High EL</v>
      </c>
      <c r="CQ1084" t="str">
        <f t="shared" si="128"/>
        <v>Hostage</v>
      </c>
      <c r="CR1084" t="b">
        <f>IF(AND(CM1084&lt;Tolerances!$D$9,'Respondent data Original'!H1084&gt;Tolerances!$C$9),"Enthusiast",IF(AND(CM1084&gt;Tolerances!$D$10,'Respondent data Original'!H1084&lt;Tolerances!$C$10),"Agitator"))</f>
        <v>0</v>
      </c>
    </row>
    <row r="1085" spans="1:96">
      <c r="A1085">
        <v>878</v>
      </c>
      <c r="B1085" t="s">
        <v>71</v>
      </c>
      <c r="C1085">
        <v>4</v>
      </c>
      <c r="D1085">
        <v>2</v>
      </c>
      <c r="E1085">
        <v>2</v>
      </c>
      <c r="F1085">
        <v>2</v>
      </c>
      <c r="G1085">
        <v>12</v>
      </c>
      <c r="H1085">
        <v>6</v>
      </c>
      <c r="J1085">
        <v>6</v>
      </c>
      <c r="L1085">
        <v>1</v>
      </c>
      <c r="N1085">
        <v>1</v>
      </c>
      <c r="P1085">
        <v>3</v>
      </c>
      <c r="Q1085">
        <v>1</v>
      </c>
      <c r="R1085">
        <v>3</v>
      </c>
      <c r="S1085">
        <v>1</v>
      </c>
      <c r="T1085">
        <v>5</v>
      </c>
      <c r="U1085">
        <v>1</v>
      </c>
      <c r="V1085">
        <v>1</v>
      </c>
      <c r="W1085">
        <v>5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5</v>
      </c>
      <c r="AD1085">
        <v>5</v>
      </c>
      <c r="AE1085">
        <v>5</v>
      </c>
      <c r="AF1085">
        <v>1</v>
      </c>
      <c r="AG1085">
        <v>4</v>
      </c>
      <c r="AI1085">
        <v>4</v>
      </c>
      <c r="AJ1085">
        <v>1</v>
      </c>
      <c r="AK1085">
        <v>4</v>
      </c>
      <c r="AL1085">
        <v>1</v>
      </c>
      <c r="AN1085">
        <v>3</v>
      </c>
      <c r="AO1085">
        <v>1</v>
      </c>
      <c r="AP1085">
        <v>3</v>
      </c>
      <c r="AQ1085">
        <v>3</v>
      </c>
      <c r="AR1085">
        <v>4</v>
      </c>
      <c r="AS1085">
        <v>1</v>
      </c>
      <c r="AU1085">
        <v>4</v>
      </c>
      <c r="AV1085">
        <v>2</v>
      </c>
      <c r="AW1085">
        <v>6</v>
      </c>
      <c r="AX1085">
        <v>6</v>
      </c>
      <c r="AY1085">
        <v>6</v>
      </c>
      <c r="AZ1085">
        <v>6</v>
      </c>
      <c r="BA1085">
        <v>11</v>
      </c>
      <c r="BB1085">
        <v>11</v>
      </c>
      <c r="BC1085">
        <v>6</v>
      </c>
      <c r="BD1085">
        <v>11</v>
      </c>
      <c r="BE1085">
        <v>1</v>
      </c>
      <c r="BF1085">
        <v>12</v>
      </c>
      <c r="BG1085">
        <v>12</v>
      </c>
      <c r="BH1085">
        <v>12</v>
      </c>
      <c r="BI1085">
        <v>12</v>
      </c>
      <c r="BJ1085">
        <v>12</v>
      </c>
      <c r="BK1085">
        <v>1</v>
      </c>
      <c r="BL1085">
        <v>3</v>
      </c>
      <c r="BM1085">
        <v>3</v>
      </c>
      <c r="BN1085">
        <v>3</v>
      </c>
      <c r="BO1085">
        <v>7</v>
      </c>
      <c r="BP1085">
        <v>4</v>
      </c>
      <c r="BX1085">
        <v>2</v>
      </c>
      <c r="CF1085">
        <v>3</v>
      </c>
      <c r="CH1085">
        <f t="shared" si="121"/>
        <v>2</v>
      </c>
      <c r="CI1085" s="1">
        <f t="shared" si="122"/>
        <v>3.5555555555555554</v>
      </c>
      <c r="CJ1085">
        <f t="shared" si="123"/>
        <v>3</v>
      </c>
      <c r="CK1085">
        <f t="shared" si="124"/>
        <v>3</v>
      </c>
      <c r="CL1085" s="1">
        <f t="shared" si="125"/>
        <v>6.5555555555555554</v>
      </c>
      <c r="CM1085" s="1">
        <f t="shared" si="126"/>
        <v>13.111111111111111</v>
      </c>
      <c r="CO1085" t="str">
        <f>IF(H1085&gt;Tolerances!$C$15, "High Sat", "Low Sat")</f>
        <v>Low Sat</v>
      </c>
      <c r="CP1085" t="str">
        <f>IF(CM1085&lt;Tolerances!$D$15, "High EL", "Low EL")</f>
        <v>Low EL</v>
      </c>
      <c r="CQ1085" t="str">
        <f t="shared" si="128"/>
        <v>Defector</v>
      </c>
      <c r="CR1085" t="b">
        <f>IF(AND(CM1085&lt;Tolerances!$D$19,'Respondent data Original'!H1085&gt;Tolerances!$C$19),"Enthusiast",IF(AND(CM1085&gt;Tolerances!$D$20,'Respondent data Original'!H1085&lt;Tolerances!$C$20),"Agitator"))</f>
        <v>0</v>
      </c>
    </row>
    <row r="1086" spans="1:96">
      <c r="A1086">
        <v>879</v>
      </c>
      <c r="B1086" t="s">
        <v>71</v>
      </c>
      <c r="C1086">
        <v>3</v>
      </c>
      <c r="D1086">
        <v>2</v>
      </c>
      <c r="E1086">
        <v>1</v>
      </c>
      <c r="F1086">
        <v>2</v>
      </c>
      <c r="G1086">
        <v>10</v>
      </c>
      <c r="H1086">
        <v>9</v>
      </c>
      <c r="J1086">
        <v>8</v>
      </c>
      <c r="L1086">
        <v>7</v>
      </c>
      <c r="O1086">
        <v>1</v>
      </c>
      <c r="P1086">
        <v>5</v>
      </c>
      <c r="Q1086">
        <v>3</v>
      </c>
      <c r="R1086">
        <v>3</v>
      </c>
      <c r="S1086">
        <v>3</v>
      </c>
      <c r="T1086">
        <v>5</v>
      </c>
      <c r="U1086">
        <v>4</v>
      </c>
      <c r="V1086">
        <v>4</v>
      </c>
      <c r="X1086">
        <v>2</v>
      </c>
      <c r="Y1086">
        <v>3</v>
      </c>
      <c r="Z1086">
        <v>5</v>
      </c>
      <c r="AB1086">
        <v>5</v>
      </c>
      <c r="AC1086">
        <v>5</v>
      </c>
      <c r="AD1086">
        <v>4</v>
      </c>
      <c r="AE1086">
        <v>5</v>
      </c>
      <c r="AF1086">
        <v>1</v>
      </c>
      <c r="AG1086">
        <v>3</v>
      </c>
      <c r="AH1086">
        <v>3</v>
      </c>
      <c r="AI1086">
        <v>3</v>
      </c>
      <c r="AJ1086">
        <v>3</v>
      </c>
      <c r="AK1086">
        <v>3</v>
      </c>
      <c r="AL1086">
        <v>2</v>
      </c>
      <c r="AN1086">
        <v>3</v>
      </c>
      <c r="AO1086">
        <v>3</v>
      </c>
      <c r="AQ1086">
        <v>3</v>
      </c>
      <c r="AR1086">
        <v>3</v>
      </c>
      <c r="AS1086">
        <v>3</v>
      </c>
      <c r="AU1086">
        <v>3</v>
      </c>
      <c r="AV1086">
        <v>2</v>
      </c>
      <c r="AW1086">
        <v>5</v>
      </c>
      <c r="AX1086">
        <v>11</v>
      </c>
      <c r="AY1086">
        <v>9</v>
      </c>
      <c r="AZ1086">
        <v>7</v>
      </c>
      <c r="BA1086">
        <v>6</v>
      </c>
      <c r="BB1086">
        <v>8</v>
      </c>
      <c r="BC1086">
        <v>8</v>
      </c>
      <c r="BD1086">
        <v>11</v>
      </c>
      <c r="BE1086">
        <v>7</v>
      </c>
      <c r="BF1086">
        <v>4</v>
      </c>
      <c r="BG1086">
        <v>12</v>
      </c>
      <c r="BH1086">
        <v>4</v>
      </c>
      <c r="BI1086">
        <v>12</v>
      </c>
      <c r="BJ1086">
        <v>12</v>
      </c>
      <c r="BK1086">
        <v>3</v>
      </c>
      <c r="BL1086">
        <v>4</v>
      </c>
      <c r="BM1086">
        <v>3</v>
      </c>
      <c r="BN1086">
        <v>2</v>
      </c>
      <c r="BO1086">
        <v>4</v>
      </c>
      <c r="BX1086">
        <v>1</v>
      </c>
      <c r="BY1086">
        <v>7</v>
      </c>
      <c r="BZ1086">
        <v>2</v>
      </c>
      <c r="CF1086">
        <v>21</v>
      </c>
      <c r="CH1086">
        <f t="shared" si="121"/>
        <v>1</v>
      </c>
      <c r="CI1086" s="1">
        <f t="shared" si="122"/>
        <v>4</v>
      </c>
      <c r="CJ1086">
        <f t="shared" si="123"/>
        <v>4</v>
      </c>
      <c r="CK1086">
        <f t="shared" si="124"/>
        <v>2</v>
      </c>
      <c r="CL1086" s="1">
        <f t="shared" si="125"/>
        <v>6</v>
      </c>
      <c r="CM1086" s="1">
        <f t="shared" si="126"/>
        <v>6</v>
      </c>
      <c r="CO1086" t="str">
        <f>IF(H1086&gt;Tolerances!$C$5, "High Sat", "Low Sat")</f>
        <v>High Sat</v>
      </c>
      <c r="CP1086" t="str">
        <f>IF(CM1086&lt;Tolerances!$D$5, "High EL", "Low EL")</f>
        <v>High EL</v>
      </c>
      <c r="CQ1086" t="str">
        <f t="shared" si="128"/>
        <v>Loyalist</v>
      </c>
      <c r="CR1086" t="b">
        <f>IF(AND(CM1086&lt;Tolerances!$D$9,'Respondent data Original'!H1086&gt;Tolerances!$C$9),"Enthusiast",IF(AND(CM1086&gt;Tolerances!$D$10,'Respondent data Original'!H1086&lt;Tolerances!$C$10),"Agitator"))</f>
        <v>0</v>
      </c>
    </row>
    <row r="1087" spans="1:96">
      <c r="A1087">
        <v>880</v>
      </c>
      <c r="B1087" t="s">
        <v>71</v>
      </c>
      <c r="C1087">
        <v>2</v>
      </c>
      <c r="D1087">
        <v>1</v>
      </c>
      <c r="E1087">
        <v>1</v>
      </c>
      <c r="F1087">
        <v>2</v>
      </c>
      <c r="G1087">
        <v>12</v>
      </c>
      <c r="H1087">
        <v>11</v>
      </c>
      <c r="J1087">
        <v>11</v>
      </c>
      <c r="L1087">
        <v>11</v>
      </c>
      <c r="N1087">
        <v>11</v>
      </c>
      <c r="P1087">
        <v>3</v>
      </c>
      <c r="Q1087">
        <v>2</v>
      </c>
      <c r="R1087">
        <v>4</v>
      </c>
      <c r="S1087">
        <v>1</v>
      </c>
      <c r="T1087">
        <v>1</v>
      </c>
      <c r="U1087">
        <v>1</v>
      </c>
      <c r="V1087">
        <v>1</v>
      </c>
      <c r="W1087">
        <v>2</v>
      </c>
      <c r="X1087">
        <v>1</v>
      </c>
      <c r="Y1087">
        <v>1</v>
      </c>
      <c r="Z1087">
        <v>2</v>
      </c>
      <c r="AA1087">
        <v>2</v>
      </c>
      <c r="AB1087">
        <v>2</v>
      </c>
      <c r="AC1087">
        <v>2</v>
      </c>
      <c r="AD1087">
        <v>2</v>
      </c>
      <c r="AE1087">
        <v>2</v>
      </c>
      <c r="AF1087">
        <v>11</v>
      </c>
      <c r="AG1087">
        <v>2</v>
      </c>
      <c r="AH1087">
        <v>4</v>
      </c>
      <c r="AI1087">
        <v>1</v>
      </c>
      <c r="AJ1087">
        <v>1</v>
      </c>
      <c r="AK1087">
        <v>1</v>
      </c>
      <c r="AL1087">
        <v>2</v>
      </c>
      <c r="AM1087">
        <v>2</v>
      </c>
      <c r="AN1087">
        <v>1</v>
      </c>
      <c r="AO1087">
        <v>1</v>
      </c>
      <c r="AP1087">
        <v>2</v>
      </c>
      <c r="AQ1087">
        <v>2</v>
      </c>
      <c r="AR1087">
        <v>2</v>
      </c>
      <c r="AS1087">
        <v>2</v>
      </c>
      <c r="AT1087">
        <v>1</v>
      </c>
      <c r="AU1087">
        <v>2</v>
      </c>
      <c r="AV1087">
        <v>1</v>
      </c>
      <c r="AW1087">
        <v>8</v>
      </c>
      <c r="AX1087">
        <v>8</v>
      </c>
      <c r="AY1087">
        <v>8</v>
      </c>
      <c r="AZ1087">
        <v>6</v>
      </c>
      <c r="BA1087">
        <v>8</v>
      </c>
      <c r="BB1087">
        <v>8</v>
      </c>
      <c r="BC1087">
        <v>8</v>
      </c>
      <c r="BD1087">
        <v>11</v>
      </c>
      <c r="BE1087">
        <v>1</v>
      </c>
      <c r="BF1087">
        <v>2</v>
      </c>
      <c r="BG1087">
        <v>2</v>
      </c>
      <c r="BH1087">
        <v>2</v>
      </c>
      <c r="BI1087">
        <v>2</v>
      </c>
      <c r="BJ1087">
        <v>12</v>
      </c>
      <c r="BK1087">
        <v>3</v>
      </c>
      <c r="BL1087">
        <v>5</v>
      </c>
      <c r="BM1087">
        <v>4</v>
      </c>
      <c r="BN1087">
        <v>4</v>
      </c>
      <c r="BO1087">
        <v>4</v>
      </c>
      <c r="BP1087">
        <v>3</v>
      </c>
      <c r="BQ1087">
        <v>7</v>
      </c>
      <c r="BX1087">
        <v>1</v>
      </c>
      <c r="BY1087">
        <v>5</v>
      </c>
      <c r="BZ1087">
        <v>1</v>
      </c>
      <c r="CA1087">
        <v>6</v>
      </c>
      <c r="CF1087">
        <v>8</v>
      </c>
      <c r="CH1087">
        <f t="shared" si="121"/>
        <v>1</v>
      </c>
      <c r="CI1087" s="1">
        <f t="shared" si="122"/>
        <v>3.6666666666666665</v>
      </c>
      <c r="CJ1087">
        <f t="shared" si="123"/>
        <v>5</v>
      </c>
      <c r="CK1087">
        <f t="shared" si="124"/>
        <v>1</v>
      </c>
      <c r="CL1087" s="1">
        <f t="shared" si="125"/>
        <v>4.6666666666666661</v>
      </c>
      <c r="CM1087" s="1">
        <f t="shared" si="126"/>
        <v>4.6666666666666661</v>
      </c>
      <c r="CO1087" t="str">
        <f>IF(H1087&gt;Tolerances!$C$5, "High Sat", "Low Sat")</f>
        <v>High Sat</v>
      </c>
      <c r="CP1087" t="str">
        <f>IF(CM1087&lt;Tolerances!$D$5, "High EL", "Low EL")</f>
        <v>High EL</v>
      </c>
      <c r="CQ1087" t="str">
        <f t="shared" si="128"/>
        <v>Loyalist</v>
      </c>
      <c r="CR1087" t="str">
        <f>IF(AND(CM1087&lt;Tolerances!$D$9,'Respondent data Original'!H1087&gt;Tolerances!$C$9),"Enthusiast",IF(AND(CM1087&gt;Tolerances!$D$10,'Respondent data Original'!H1087&lt;Tolerances!$C$10),"Agitator"))</f>
        <v>Enthusiast</v>
      </c>
    </row>
    <row r="1088" spans="1:96">
      <c r="A1088">
        <v>881</v>
      </c>
      <c r="B1088" t="s">
        <v>71</v>
      </c>
      <c r="C1088">
        <v>4</v>
      </c>
      <c r="D1088">
        <v>2</v>
      </c>
      <c r="E1088">
        <v>1</v>
      </c>
      <c r="F1088">
        <v>2</v>
      </c>
      <c r="G1088">
        <v>10</v>
      </c>
      <c r="H1088">
        <v>11</v>
      </c>
      <c r="J1088">
        <v>11</v>
      </c>
      <c r="L1088">
        <v>11</v>
      </c>
      <c r="N1088">
        <v>11</v>
      </c>
      <c r="P1088">
        <v>5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3</v>
      </c>
      <c r="X1088">
        <v>1</v>
      </c>
      <c r="Y1088">
        <v>1</v>
      </c>
      <c r="Z1088">
        <v>1</v>
      </c>
      <c r="AA1088">
        <v>2</v>
      </c>
      <c r="AB1088">
        <v>3</v>
      </c>
      <c r="AC1088">
        <v>1</v>
      </c>
      <c r="AD1088">
        <v>1</v>
      </c>
      <c r="AE1088">
        <v>2</v>
      </c>
      <c r="AF1088">
        <v>4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  <c r="AM1088">
        <v>3</v>
      </c>
      <c r="AN1088">
        <v>1</v>
      </c>
      <c r="AO1088">
        <v>1</v>
      </c>
      <c r="AP1088">
        <v>1</v>
      </c>
      <c r="AQ1088">
        <v>2</v>
      </c>
      <c r="AR1088">
        <v>1</v>
      </c>
      <c r="AS1088">
        <v>1</v>
      </c>
      <c r="AT1088">
        <v>1</v>
      </c>
      <c r="AU1088">
        <v>1</v>
      </c>
      <c r="AV1088">
        <v>1</v>
      </c>
      <c r="AW1088">
        <v>8</v>
      </c>
      <c r="AX1088">
        <v>7</v>
      </c>
      <c r="AY1088">
        <v>7</v>
      </c>
      <c r="AZ1088">
        <v>6</v>
      </c>
      <c r="BA1088">
        <v>7</v>
      </c>
      <c r="BB1088">
        <v>6</v>
      </c>
      <c r="BC1088">
        <v>7</v>
      </c>
      <c r="BD1088">
        <v>10</v>
      </c>
      <c r="BE1088">
        <v>7</v>
      </c>
      <c r="BF1088">
        <v>1</v>
      </c>
      <c r="BG1088">
        <v>12</v>
      </c>
      <c r="BH1088">
        <v>12</v>
      </c>
      <c r="BI1088">
        <v>12</v>
      </c>
      <c r="BJ1088">
        <v>12</v>
      </c>
      <c r="BK1088">
        <v>1</v>
      </c>
      <c r="BL1088">
        <v>3</v>
      </c>
      <c r="BM1088">
        <v>3</v>
      </c>
      <c r="BN1088">
        <v>3</v>
      </c>
      <c r="BO1088">
        <v>10</v>
      </c>
      <c r="BX1088">
        <v>1</v>
      </c>
      <c r="BY1088">
        <v>5</v>
      </c>
      <c r="CF1088">
        <v>4</v>
      </c>
      <c r="CH1088">
        <f t="shared" si="121"/>
        <v>1</v>
      </c>
      <c r="CI1088" s="1">
        <f t="shared" si="122"/>
        <v>3.6111111111111112</v>
      </c>
      <c r="CJ1088">
        <f t="shared" si="123"/>
        <v>3</v>
      </c>
      <c r="CK1088">
        <f t="shared" si="124"/>
        <v>3</v>
      </c>
      <c r="CL1088" s="1">
        <f t="shared" si="125"/>
        <v>6.6111111111111107</v>
      </c>
      <c r="CM1088" s="1">
        <f t="shared" si="126"/>
        <v>6.6111111111111107</v>
      </c>
      <c r="CO1088" t="str">
        <f>IF(H1088&gt;Tolerances!$C$5, "High Sat", "Low Sat")</f>
        <v>High Sat</v>
      </c>
      <c r="CP1088" t="str">
        <f>IF(CM1088&lt;Tolerances!$D$5, "High EL", "Low EL")</f>
        <v>High EL</v>
      </c>
      <c r="CQ1088" t="str">
        <f t="shared" si="128"/>
        <v>Loyalist</v>
      </c>
      <c r="CR1088" t="b">
        <f>IF(AND(CM1088&lt;Tolerances!$D$9,'Respondent data Original'!H1088&gt;Tolerances!$C$9),"Enthusiast",IF(AND(CM1088&gt;Tolerances!$D$10,'Respondent data Original'!H1088&lt;Tolerances!$C$10),"Agitator"))</f>
        <v>0</v>
      </c>
    </row>
    <row r="1089" spans="1:96">
      <c r="A1089">
        <v>882</v>
      </c>
      <c r="B1089" t="s">
        <v>71</v>
      </c>
      <c r="C1089">
        <v>1</v>
      </c>
      <c r="D1089">
        <v>2</v>
      </c>
      <c r="E1089">
        <v>4</v>
      </c>
      <c r="F1089">
        <v>2</v>
      </c>
      <c r="G1089">
        <v>12</v>
      </c>
      <c r="H1089">
        <v>9</v>
      </c>
      <c r="J1089">
        <v>9</v>
      </c>
      <c r="L1089">
        <v>9</v>
      </c>
      <c r="N1089">
        <v>7</v>
      </c>
      <c r="P1089">
        <v>4</v>
      </c>
      <c r="Q1089">
        <v>5</v>
      </c>
      <c r="R1089">
        <v>5</v>
      </c>
      <c r="S1089">
        <v>5</v>
      </c>
      <c r="T1089">
        <v>2</v>
      </c>
      <c r="V1089">
        <v>5</v>
      </c>
      <c r="X1089">
        <v>5</v>
      </c>
      <c r="Z1089">
        <v>5</v>
      </c>
      <c r="AA1089">
        <v>5</v>
      </c>
      <c r="AC1089">
        <v>5</v>
      </c>
      <c r="AD1089">
        <v>2</v>
      </c>
      <c r="AE1089">
        <v>5</v>
      </c>
      <c r="AF1089">
        <v>11</v>
      </c>
      <c r="AJ1089">
        <v>1</v>
      </c>
      <c r="AL1089">
        <v>1</v>
      </c>
      <c r="AN1089">
        <v>3</v>
      </c>
      <c r="AO1089">
        <v>3</v>
      </c>
      <c r="AT1089">
        <v>1</v>
      </c>
      <c r="AV1089">
        <v>1</v>
      </c>
      <c r="AW1089">
        <v>6</v>
      </c>
      <c r="AX1089">
        <v>8</v>
      </c>
      <c r="AY1089">
        <v>6</v>
      </c>
      <c r="AZ1089">
        <v>6</v>
      </c>
      <c r="BA1089">
        <v>6</v>
      </c>
      <c r="BB1089">
        <v>1</v>
      </c>
      <c r="BC1089">
        <v>1</v>
      </c>
      <c r="BD1089">
        <v>6</v>
      </c>
      <c r="BE1089">
        <v>1</v>
      </c>
      <c r="BF1089">
        <v>12</v>
      </c>
      <c r="BG1089">
        <v>12</v>
      </c>
      <c r="BH1089">
        <v>12</v>
      </c>
      <c r="BI1089">
        <v>12</v>
      </c>
      <c r="BJ1089">
        <v>12</v>
      </c>
      <c r="BK1089">
        <v>1</v>
      </c>
      <c r="BL1089">
        <v>3</v>
      </c>
      <c r="BM1089">
        <v>3</v>
      </c>
      <c r="BN1089">
        <v>2</v>
      </c>
      <c r="BO1089">
        <v>10</v>
      </c>
      <c r="BX1089">
        <v>1</v>
      </c>
      <c r="BY1089">
        <v>7</v>
      </c>
      <c r="BZ1089">
        <v>6</v>
      </c>
      <c r="CF1089">
        <v>4</v>
      </c>
      <c r="CH1089">
        <f t="shared" si="121"/>
        <v>1</v>
      </c>
      <c r="CI1089" s="1">
        <f t="shared" si="122"/>
        <v>2.2777777777777777</v>
      </c>
      <c r="CJ1089">
        <f t="shared" si="123"/>
        <v>3</v>
      </c>
      <c r="CK1089">
        <f t="shared" si="124"/>
        <v>3</v>
      </c>
      <c r="CL1089" s="1">
        <f t="shared" si="125"/>
        <v>5.2777777777777777</v>
      </c>
      <c r="CM1089" s="1">
        <f t="shared" si="126"/>
        <v>5.2777777777777777</v>
      </c>
      <c r="CO1089" t="str">
        <f>IF(H1089&gt;Tolerances!$C$5, "High Sat", "Low Sat")</f>
        <v>High Sat</v>
      </c>
      <c r="CP1089" t="str">
        <f>IF(CM1089&lt;Tolerances!$D$5, "High EL", "Low EL")</f>
        <v>High EL</v>
      </c>
      <c r="CQ1089" t="str">
        <f t="shared" si="128"/>
        <v>Loyalist</v>
      </c>
      <c r="CR1089" t="b">
        <f>IF(AND(CM1089&lt;Tolerances!$D$9,'Respondent data Original'!H1089&gt;Tolerances!$C$9),"Enthusiast",IF(AND(CM1089&gt;Tolerances!$D$10,'Respondent data Original'!H1089&lt;Tolerances!$C$10),"Agitator"))</f>
        <v>0</v>
      </c>
    </row>
    <row r="1090" spans="1:96">
      <c r="A1090">
        <v>884</v>
      </c>
      <c r="B1090" t="s">
        <v>71</v>
      </c>
      <c r="C1090">
        <v>1</v>
      </c>
      <c r="D1090">
        <v>1</v>
      </c>
      <c r="E1090">
        <v>1</v>
      </c>
      <c r="F1090">
        <v>2</v>
      </c>
      <c r="G1090">
        <v>10</v>
      </c>
      <c r="H1090">
        <v>11</v>
      </c>
      <c r="J1090">
        <v>11</v>
      </c>
      <c r="L1090">
        <v>11</v>
      </c>
      <c r="N1090">
        <v>11</v>
      </c>
      <c r="P1090">
        <v>6</v>
      </c>
      <c r="Q1090">
        <v>1</v>
      </c>
      <c r="R1090">
        <v>2</v>
      </c>
      <c r="S1090">
        <v>1</v>
      </c>
      <c r="T1090">
        <v>1</v>
      </c>
      <c r="U1090">
        <v>1</v>
      </c>
      <c r="V1090">
        <v>1</v>
      </c>
      <c r="W1090">
        <v>2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  <c r="AM1090">
        <v>1</v>
      </c>
      <c r="AN1090">
        <v>1</v>
      </c>
      <c r="AO1090">
        <v>1</v>
      </c>
      <c r="AP1090">
        <v>1</v>
      </c>
      <c r="AQ1090">
        <v>1</v>
      </c>
      <c r="AR1090">
        <v>1</v>
      </c>
      <c r="AS1090">
        <v>1</v>
      </c>
      <c r="AT1090">
        <v>1</v>
      </c>
      <c r="AU1090">
        <v>1</v>
      </c>
      <c r="AV1090">
        <v>1</v>
      </c>
      <c r="AW1090">
        <v>6</v>
      </c>
      <c r="AX1090">
        <v>6</v>
      </c>
      <c r="AY1090">
        <v>6</v>
      </c>
      <c r="AZ1090">
        <v>6</v>
      </c>
      <c r="BA1090">
        <v>6</v>
      </c>
      <c r="BB1090">
        <v>7</v>
      </c>
      <c r="BC1090">
        <v>6</v>
      </c>
      <c r="BD1090">
        <v>9</v>
      </c>
      <c r="BE1090">
        <v>2</v>
      </c>
      <c r="BF1090">
        <v>1</v>
      </c>
      <c r="BG1090">
        <v>1</v>
      </c>
      <c r="BH1090">
        <v>12</v>
      </c>
      <c r="BI1090">
        <v>12</v>
      </c>
      <c r="BJ1090">
        <v>12</v>
      </c>
      <c r="BK1090">
        <v>1</v>
      </c>
      <c r="BL1090">
        <v>4</v>
      </c>
      <c r="BM1090">
        <v>4</v>
      </c>
      <c r="BN1090">
        <v>4</v>
      </c>
      <c r="BO1090">
        <v>8</v>
      </c>
      <c r="BP1090">
        <v>7</v>
      </c>
      <c r="BQ1090">
        <v>4</v>
      </c>
      <c r="BR1090">
        <v>5</v>
      </c>
      <c r="BS1090">
        <v>6</v>
      </c>
      <c r="BT1090">
        <v>3</v>
      </c>
      <c r="BX1090">
        <v>1</v>
      </c>
      <c r="BY1090">
        <v>3</v>
      </c>
      <c r="BZ1090">
        <v>2</v>
      </c>
      <c r="CA1090">
        <v>4</v>
      </c>
      <c r="CB1090">
        <v>1</v>
      </c>
      <c r="CC1090">
        <v>6</v>
      </c>
      <c r="CD1090">
        <v>5</v>
      </c>
      <c r="CF1090">
        <v>4</v>
      </c>
      <c r="CH1090">
        <f t="shared" ref="CH1090:CH1153" si="129">BX1090</f>
        <v>1</v>
      </c>
      <c r="CI1090" s="1">
        <f t="shared" ref="CI1090:CI1153" si="130">AVERAGE(AW1090:BE1090)/2</f>
        <v>3</v>
      </c>
      <c r="CJ1090">
        <f t="shared" ref="CJ1090:CJ1153" si="131">BL1090</f>
        <v>4</v>
      </c>
      <c r="CK1090">
        <f t="shared" ref="CK1090:CK1153" si="132">IF(AND(CJ1090=5),1,IF(AND(CJ1090=4),2,IF(AND(CJ1090=3),3,IF(AND(CJ1090=2),4,IF(AND(CJ1090=1),5,IF(AND(CJ1090=0),5))))))</f>
        <v>2</v>
      </c>
      <c r="CL1090" s="1">
        <f t="shared" ref="CL1090:CL1153" si="133">CI1090+CK1090</f>
        <v>5</v>
      </c>
      <c r="CM1090" s="1">
        <f t="shared" ref="CM1090:CM1153" si="134">CH1090*CL1090</f>
        <v>5</v>
      </c>
      <c r="CO1090" t="str">
        <f>IF(H1090&gt;Tolerances!$C$5, "High Sat", "Low Sat")</f>
        <v>High Sat</v>
      </c>
      <c r="CP1090" t="str">
        <f>IF(CM1090&lt;Tolerances!$D$5, "High EL", "Low EL")</f>
        <v>High EL</v>
      </c>
      <c r="CQ1090" t="str">
        <f t="shared" si="128"/>
        <v>Loyalist</v>
      </c>
      <c r="CR1090" t="b">
        <f>IF(AND(CM1090&lt;Tolerances!$D$9,'Respondent data Original'!H1090&gt;Tolerances!$C$9),"Enthusiast",IF(AND(CM1090&gt;Tolerances!$D$10,'Respondent data Original'!H1090&lt;Tolerances!$C$10),"Agitator"))</f>
        <v>0</v>
      </c>
    </row>
    <row r="1091" spans="1:96">
      <c r="A1091">
        <v>887</v>
      </c>
      <c r="B1091" t="s">
        <v>71</v>
      </c>
      <c r="C1091">
        <v>3</v>
      </c>
      <c r="D1091">
        <v>2</v>
      </c>
      <c r="E1091">
        <v>2</v>
      </c>
      <c r="F1091">
        <v>2</v>
      </c>
      <c r="G1091">
        <v>12</v>
      </c>
      <c r="H1091">
        <v>10</v>
      </c>
      <c r="J1091">
        <v>9</v>
      </c>
      <c r="L1091">
        <v>9</v>
      </c>
      <c r="N1091">
        <v>9</v>
      </c>
      <c r="P1091">
        <v>6</v>
      </c>
      <c r="Q1091">
        <v>2</v>
      </c>
      <c r="R1091">
        <v>1</v>
      </c>
      <c r="S1091">
        <v>1</v>
      </c>
      <c r="T1091">
        <v>2</v>
      </c>
      <c r="U1091">
        <v>2</v>
      </c>
      <c r="V1091">
        <v>1</v>
      </c>
      <c r="W1091">
        <v>1</v>
      </c>
      <c r="X1091">
        <v>1</v>
      </c>
      <c r="Y1091">
        <v>1</v>
      </c>
      <c r="Z1091">
        <v>2</v>
      </c>
      <c r="AA1091">
        <v>1</v>
      </c>
      <c r="AB1091">
        <v>1</v>
      </c>
      <c r="AC1091">
        <v>1</v>
      </c>
      <c r="AD1091">
        <v>1</v>
      </c>
      <c r="AE1091">
        <v>2</v>
      </c>
      <c r="AF1091">
        <v>9</v>
      </c>
      <c r="AG1091">
        <v>2</v>
      </c>
      <c r="AH1091">
        <v>2</v>
      </c>
      <c r="AI1091">
        <v>2</v>
      </c>
      <c r="AJ1091">
        <v>2</v>
      </c>
      <c r="AK1091">
        <v>2</v>
      </c>
      <c r="AL1091">
        <v>2</v>
      </c>
      <c r="AM1091">
        <v>2</v>
      </c>
      <c r="AN1091">
        <v>2</v>
      </c>
      <c r="AO1091">
        <v>2</v>
      </c>
      <c r="AP1091">
        <v>2</v>
      </c>
      <c r="AQ1091">
        <v>2</v>
      </c>
      <c r="AR1091">
        <v>2</v>
      </c>
      <c r="AS1091">
        <v>2</v>
      </c>
      <c r="AT1091">
        <v>2</v>
      </c>
      <c r="AU1091">
        <v>2</v>
      </c>
      <c r="AV1091">
        <v>1</v>
      </c>
      <c r="AW1091">
        <v>3</v>
      </c>
      <c r="AX1091">
        <v>11</v>
      </c>
      <c r="AY1091">
        <v>8</v>
      </c>
      <c r="AZ1091">
        <v>8</v>
      </c>
      <c r="BA1091">
        <v>3</v>
      </c>
      <c r="BB1091">
        <v>6</v>
      </c>
      <c r="BC1091">
        <v>4</v>
      </c>
      <c r="BD1091">
        <v>9</v>
      </c>
      <c r="BE1091">
        <v>1</v>
      </c>
      <c r="BF1091">
        <v>6</v>
      </c>
      <c r="BG1091">
        <v>6</v>
      </c>
      <c r="BH1091">
        <v>6</v>
      </c>
      <c r="BI1091">
        <v>12</v>
      </c>
      <c r="BJ1091">
        <v>10</v>
      </c>
      <c r="BK1091">
        <v>3</v>
      </c>
      <c r="BL1091">
        <v>3</v>
      </c>
      <c r="BM1091">
        <v>4</v>
      </c>
      <c r="BN1091">
        <v>3</v>
      </c>
      <c r="BO1091">
        <v>10</v>
      </c>
      <c r="BX1091">
        <v>1</v>
      </c>
      <c r="BY1091">
        <v>3</v>
      </c>
      <c r="CF1091">
        <v>5</v>
      </c>
      <c r="CH1091">
        <f t="shared" si="129"/>
        <v>1</v>
      </c>
      <c r="CI1091" s="1">
        <f t="shared" si="130"/>
        <v>2.9444444444444446</v>
      </c>
      <c r="CJ1091">
        <f t="shared" si="131"/>
        <v>3</v>
      </c>
      <c r="CK1091">
        <f t="shared" si="132"/>
        <v>3</v>
      </c>
      <c r="CL1091" s="1">
        <f t="shared" si="133"/>
        <v>5.9444444444444446</v>
      </c>
      <c r="CM1091" s="1">
        <f t="shared" si="134"/>
        <v>5.9444444444444446</v>
      </c>
      <c r="CO1091" t="str">
        <f>IF(H1091&gt;Tolerances!$C$5, "High Sat", "Low Sat")</f>
        <v>High Sat</v>
      </c>
      <c r="CP1091" t="str">
        <f>IF(CM1091&lt;Tolerances!$D$5, "High EL", "Low EL")</f>
        <v>High EL</v>
      </c>
      <c r="CQ1091" t="str">
        <f t="shared" si="128"/>
        <v>Loyalist</v>
      </c>
      <c r="CR1091" t="b">
        <f>IF(AND(CM1091&lt;Tolerances!$D$9,'Respondent data Original'!H1091&gt;Tolerances!$C$9),"Enthusiast",IF(AND(CM1091&gt;Tolerances!$D$10,'Respondent data Original'!H1091&lt;Tolerances!$C$10),"Agitator"))</f>
        <v>0</v>
      </c>
    </row>
    <row r="1092" spans="1:96">
      <c r="A1092">
        <v>889</v>
      </c>
      <c r="B1092" t="s">
        <v>71</v>
      </c>
      <c r="C1092">
        <v>4</v>
      </c>
      <c r="D1092">
        <v>1</v>
      </c>
      <c r="E1092">
        <v>4</v>
      </c>
      <c r="F1092">
        <v>2</v>
      </c>
      <c r="G1092">
        <v>9</v>
      </c>
      <c r="H1092">
        <v>11</v>
      </c>
      <c r="J1092">
        <v>11</v>
      </c>
      <c r="L1092">
        <v>11</v>
      </c>
      <c r="N1092">
        <v>11</v>
      </c>
      <c r="P1092">
        <v>6</v>
      </c>
      <c r="Q1092">
        <v>1</v>
      </c>
      <c r="S1092">
        <v>1</v>
      </c>
      <c r="X1092">
        <v>1</v>
      </c>
      <c r="Y1092">
        <v>1</v>
      </c>
      <c r="AA1092">
        <v>1</v>
      </c>
      <c r="AB1092">
        <v>4</v>
      </c>
      <c r="AF1092">
        <v>1</v>
      </c>
      <c r="AG1092">
        <v>1</v>
      </c>
      <c r="AI1092">
        <v>1</v>
      </c>
      <c r="AL1092">
        <v>1</v>
      </c>
      <c r="AN1092">
        <v>1</v>
      </c>
      <c r="AO1092">
        <v>1</v>
      </c>
      <c r="AQ1092">
        <v>1</v>
      </c>
      <c r="AS1092">
        <v>1</v>
      </c>
      <c r="AU1092">
        <v>1</v>
      </c>
      <c r="AV1092">
        <v>1</v>
      </c>
      <c r="AW1092">
        <v>11</v>
      </c>
      <c r="AX1092">
        <v>11</v>
      </c>
      <c r="AY1092">
        <v>11</v>
      </c>
      <c r="AZ1092">
        <v>11</v>
      </c>
      <c r="BA1092">
        <v>11</v>
      </c>
      <c r="BB1092">
        <v>1</v>
      </c>
      <c r="BC1092">
        <v>11</v>
      </c>
      <c r="BD1092">
        <v>11</v>
      </c>
      <c r="BE1092">
        <v>1</v>
      </c>
      <c r="BF1092">
        <v>12</v>
      </c>
      <c r="BG1092">
        <v>12</v>
      </c>
      <c r="BH1092">
        <v>12</v>
      </c>
      <c r="BI1092">
        <v>12</v>
      </c>
      <c r="BJ1092">
        <v>12</v>
      </c>
      <c r="BK1092">
        <v>1</v>
      </c>
      <c r="BL1092">
        <v>5</v>
      </c>
      <c r="BM1092">
        <v>3</v>
      </c>
      <c r="BN1092">
        <v>2</v>
      </c>
      <c r="BO1092">
        <v>4</v>
      </c>
      <c r="BX1092">
        <v>1</v>
      </c>
      <c r="BY1092">
        <v>6</v>
      </c>
      <c r="CF1092">
        <v>5</v>
      </c>
      <c r="CH1092">
        <f t="shared" si="129"/>
        <v>1</v>
      </c>
      <c r="CI1092" s="1">
        <f t="shared" si="130"/>
        <v>4.3888888888888893</v>
      </c>
      <c r="CJ1092">
        <f t="shared" si="131"/>
        <v>5</v>
      </c>
      <c r="CK1092">
        <f t="shared" si="132"/>
        <v>1</v>
      </c>
      <c r="CL1092" s="1">
        <f t="shared" si="133"/>
        <v>5.3888888888888893</v>
      </c>
      <c r="CM1092" s="1">
        <f t="shared" si="134"/>
        <v>5.3888888888888893</v>
      </c>
      <c r="CO1092" t="str">
        <f>IF(H1092&gt;Tolerances!$C$5, "High Sat", "Low Sat")</f>
        <v>High Sat</v>
      </c>
      <c r="CP1092" t="str">
        <f>IF(CM1092&lt;Tolerances!$D$5, "High EL", "Low EL")</f>
        <v>High EL</v>
      </c>
      <c r="CQ1092" t="str">
        <f t="shared" si="128"/>
        <v>Loyalist</v>
      </c>
      <c r="CR1092" t="b">
        <f>IF(AND(CM1092&lt;Tolerances!$D$9,'Respondent data Original'!H1092&gt;Tolerances!$C$9),"Enthusiast",IF(AND(CM1092&gt;Tolerances!$D$10,'Respondent data Original'!H1092&lt;Tolerances!$C$10),"Agitator"))</f>
        <v>0</v>
      </c>
    </row>
    <row r="1093" spans="1:96">
      <c r="A1093">
        <v>891</v>
      </c>
      <c r="B1093" t="s">
        <v>71</v>
      </c>
      <c r="C1093">
        <v>5</v>
      </c>
      <c r="D1093">
        <v>1</v>
      </c>
      <c r="E1093">
        <v>1</v>
      </c>
      <c r="F1093">
        <v>2</v>
      </c>
      <c r="G1093">
        <v>11</v>
      </c>
      <c r="H1093">
        <v>9</v>
      </c>
      <c r="J1093">
        <v>9</v>
      </c>
      <c r="L1093">
        <v>9</v>
      </c>
      <c r="N1093">
        <v>7</v>
      </c>
      <c r="P1093">
        <v>6</v>
      </c>
      <c r="Q1093">
        <v>1</v>
      </c>
      <c r="R1093">
        <v>1</v>
      </c>
      <c r="S1093">
        <v>2</v>
      </c>
      <c r="T1093">
        <v>3</v>
      </c>
      <c r="U1093">
        <v>2</v>
      </c>
      <c r="V1093">
        <v>3</v>
      </c>
      <c r="W1093">
        <v>4</v>
      </c>
      <c r="X1093">
        <v>1</v>
      </c>
      <c r="Y1093">
        <v>1</v>
      </c>
      <c r="Z1093">
        <v>4</v>
      </c>
      <c r="AA1093">
        <v>3</v>
      </c>
      <c r="AB1093">
        <v>4</v>
      </c>
      <c r="AC1093">
        <v>3</v>
      </c>
      <c r="AD1093">
        <v>5</v>
      </c>
      <c r="AE1093">
        <v>3</v>
      </c>
      <c r="AF1093">
        <v>1</v>
      </c>
      <c r="AG1093">
        <v>3</v>
      </c>
      <c r="AH1093">
        <v>1</v>
      </c>
      <c r="AI1093">
        <v>2</v>
      </c>
      <c r="AJ1093">
        <v>2</v>
      </c>
      <c r="AK1093">
        <v>3</v>
      </c>
      <c r="AL1093">
        <v>2</v>
      </c>
      <c r="AN1093">
        <v>2</v>
      </c>
      <c r="AO1093">
        <v>2</v>
      </c>
      <c r="AQ1093">
        <v>3</v>
      </c>
      <c r="AR1093">
        <v>3</v>
      </c>
      <c r="AS1093">
        <v>2</v>
      </c>
      <c r="AU1093">
        <v>3</v>
      </c>
      <c r="AV1093">
        <v>2</v>
      </c>
      <c r="AW1093">
        <v>4</v>
      </c>
      <c r="AX1093">
        <v>11</v>
      </c>
      <c r="AY1093">
        <v>10</v>
      </c>
      <c r="AZ1093">
        <v>3</v>
      </c>
      <c r="BA1093">
        <v>5</v>
      </c>
      <c r="BB1093">
        <v>2</v>
      </c>
      <c r="BC1093">
        <v>5</v>
      </c>
      <c r="BD1093">
        <v>11</v>
      </c>
      <c r="BE1093">
        <v>2</v>
      </c>
      <c r="BF1093">
        <v>12</v>
      </c>
      <c r="BG1093">
        <v>12</v>
      </c>
      <c r="BH1093">
        <v>12</v>
      </c>
      <c r="BI1093">
        <v>12</v>
      </c>
      <c r="BJ1093">
        <v>12</v>
      </c>
      <c r="BK1093">
        <v>1</v>
      </c>
      <c r="BL1093">
        <v>4</v>
      </c>
      <c r="BM1093">
        <v>3</v>
      </c>
      <c r="BN1093">
        <v>3</v>
      </c>
      <c r="BO1093">
        <v>4</v>
      </c>
      <c r="BP1093">
        <v>7</v>
      </c>
      <c r="BX1093">
        <v>1</v>
      </c>
      <c r="BY1093">
        <v>8</v>
      </c>
      <c r="CF1093">
        <v>6</v>
      </c>
      <c r="CH1093">
        <f t="shared" si="129"/>
        <v>1</v>
      </c>
      <c r="CI1093" s="1">
        <f t="shared" si="130"/>
        <v>2.9444444444444446</v>
      </c>
      <c r="CJ1093">
        <f t="shared" si="131"/>
        <v>4</v>
      </c>
      <c r="CK1093">
        <f t="shared" si="132"/>
        <v>2</v>
      </c>
      <c r="CL1093" s="1">
        <f t="shared" si="133"/>
        <v>4.9444444444444446</v>
      </c>
      <c r="CM1093" s="1">
        <f t="shared" si="134"/>
        <v>4.9444444444444446</v>
      </c>
      <c r="CO1093" t="str">
        <f>IF(H1093&gt;Tolerances!$C$5, "High Sat", "Low Sat")</f>
        <v>High Sat</v>
      </c>
      <c r="CP1093" t="str">
        <f>IF(CM1093&lt;Tolerances!$D$5, "High EL", "Low EL")</f>
        <v>High EL</v>
      </c>
      <c r="CQ1093" t="str">
        <f t="shared" si="128"/>
        <v>Loyalist</v>
      </c>
      <c r="CR1093" t="b">
        <f>IF(AND(CM1093&lt;Tolerances!$D$9,'Respondent data Original'!H1093&gt;Tolerances!$C$9),"Enthusiast",IF(AND(CM1093&gt;Tolerances!$D$10,'Respondent data Original'!H1093&lt;Tolerances!$C$10),"Agitator"))</f>
        <v>0</v>
      </c>
    </row>
    <row r="1094" spans="1:96">
      <c r="A1094">
        <v>894</v>
      </c>
      <c r="B1094" t="s">
        <v>71</v>
      </c>
      <c r="C1094">
        <v>4</v>
      </c>
      <c r="D1094">
        <v>2</v>
      </c>
      <c r="E1094">
        <v>2</v>
      </c>
      <c r="F1094">
        <v>2</v>
      </c>
      <c r="G1094">
        <v>12</v>
      </c>
      <c r="H1094">
        <v>7</v>
      </c>
      <c r="J1094">
        <v>7</v>
      </c>
      <c r="L1094">
        <v>7</v>
      </c>
      <c r="N1094">
        <v>7</v>
      </c>
      <c r="P1094">
        <v>6</v>
      </c>
      <c r="Q1094">
        <v>2</v>
      </c>
      <c r="R1094">
        <v>2</v>
      </c>
      <c r="S1094">
        <v>1</v>
      </c>
      <c r="T1094">
        <v>2</v>
      </c>
      <c r="U1094">
        <v>2</v>
      </c>
      <c r="V1094">
        <v>1</v>
      </c>
      <c r="W1094">
        <v>2</v>
      </c>
      <c r="X1094">
        <v>1</v>
      </c>
      <c r="Y1094">
        <v>2</v>
      </c>
      <c r="Z1094">
        <v>1</v>
      </c>
      <c r="AA1094">
        <v>1</v>
      </c>
      <c r="AB1094">
        <v>2</v>
      </c>
      <c r="AC1094">
        <v>2</v>
      </c>
      <c r="AD1094">
        <v>2</v>
      </c>
      <c r="AE1094">
        <v>2</v>
      </c>
      <c r="AF1094">
        <v>6</v>
      </c>
      <c r="AG1094">
        <v>4</v>
      </c>
      <c r="AH1094">
        <v>3</v>
      </c>
      <c r="AI1094">
        <v>4</v>
      </c>
      <c r="AJ1094">
        <v>3</v>
      </c>
      <c r="AL1094">
        <v>2</v>
      </c>
      <c r="AM1094">
        <v>3</v>
      </c>
      <c r="AN1094">
        <v>4</v>
      </c>
      <c r="AO1094">
        <v>4</v>
      </c>
      <c r="AP1094">
        <v>3</v>
      </c>
      <c r="AQ1094">
        <v>4</v>
      </c>
      <c r="AR1094">
        <v>2</v>
      </c>
      <c r="AS1094">
        <v>3</v>
      </c>
      <c r="AT1094">
        <v>2</v>
      </c>
      <c r="AU1094">
        <v>3</v>
      </c>
      <c r="AV1094">
        <v>1</v>
      </c>
      <c r="AW1094">
        <v>6</v>
      </c>
      <c r="AX1094">
        <v>10</v>
      </c>
      <c r="AY1094">
        <v>7</v>
      </c>
      <c r="AZ1094">
        <v>4</v>
      </c>
      <c r="BA1094">
        <v>6</v>
      </c>
      <c r="BB1094">
        <v>5</v>
      </c>
      <c r="BC1094">
        <v>1</v>
      </c>
      <c r="BD1094">
        <v>11</v>
      </c>
      <c r="BE1094">
        <v>1</v>
      </c>
      <c r="BF1094">
        <v>2</v>
      </c>
      <c r="BG1094">
        <v>2</v>
      </c>
      <c r="BH1094">
        <v>6</v>
      </c>
      <c r="BI1094">
        <v>12</v>
      </c>
      <c r="BJ1094">
        <v>12</v>
      </c>
      <c r="BK1094">
        <v>1</v>
      </c>
      <c r="BL1094">
        <v>5</v>
      </c>
      <c r="BM1094">
        <v>3</v>
      </c>
      <c r="BN1094">
        <v>3</v>
      </c>
      <c r="BO1094">
        <v>6</v>
      </c>
      <c r="BP1094">
        <v>4</v>
      </c>
      <c r="BQ1094">
        <v>7</v>
      </c>
      <c r="BR1094">
        <v>5</v>
      </c>
      <c r="BX1094">
        <v>1</v>
      </c>
      <c r="BY1094">
        <v>8</v>
      </c>
      <c r="CF1094">
        <v>5</v>
      </c>
      <c r="CH1094">
        <f t="shared" si="129"/>
        <v>1</v>
      </c>
      <c r="CI1094" s="1">
        <f t="shared" si="130"/>
        <v>2.8333333333333335</v>
      </c>
      <c r="CJ1094">
        <f t="shared" si="131"/>
        <v>5</v>
      </c>
      <c r="CK1094">
        <f t="shared" si="132"/>
        <v>1</v>
      </c>
      <c r="CL1094" s="1">
        <f t="shared" si="133"/>
        <v>3.8333333333333335</v>
      </c>
      <c r="CM1094" s="1">
        <f t="shared" si="134"/>
        <v>3.8333333333333335</v>
      </c>
      <c r="CO1094" t="str">
        <f>IF(H1094&gt;Tolerances!$C$15, "High Sat", "Low Sat")</f>
        <v>Low Sat</v>
      </c>
      <c r="CP1094" t="str">
        <f>IF(CM1094&lt;Tolerances!$D$15, "High EL", "Low EL")</f>
        <v>High EL</v>
      </c>
      <c r="CQ1094" t="str">
        <f t="shared" si="128"/>
        <v>Hostage</v>
      </c>
      <c r="CR1094" t="b">
        <f>IF(AND(CM1094&lt;Tolerances!$D$19,'Respondent data Original'!H1094&gt;Tolerances!$C$19),"Enthusiast",IF(AND(CM1094&gt;Tolerances!$D$20,'Respondent data Original'!H1094&lt;Tolerances!$C$20),"Agitator"))</f>
        <v>0</v>
      </c>
    </row>
    <row r="1095" spans="1:96">
      <c r="A1095">
        <v>895</v>
      </c>
      <c r="B1095" t="s">
        <v>71</v>
      </c>
      <c r="C1095">
        <v>2</v>
      </c>
      <c r="D1095">
        <v>1</v>
      </c>
      <c r="E1095">
        <v>4</v>
      </c>
      <c r="F1095">
        <v>2</v>
      </c>
      <c r="G1095">
        <v>7</v>
      </c>
      <c r="H1095">
        <v>3</v>
      </c>
      <c r="J1095">
        <v>3</v>
      </c>
      <c r="M1095">
        <v>1</v>
      </c>
      <c r="O1095">
        <v>1</v>
      </c>
      <c r="P1095">
        <v>5</v>
      </c>
      <c r="AF1095">
        <v>1</v>
      </c>
      <c r="AV1095">
        <v>3</v>
      </c>
      <c r="AW1095">
        <v>11</v>
      </c>
      <c r="AX1095">
        <v>11</v>
      </c>
      <c r="AY1095">
        <v>11</v>
      </c>
      <c r="AZ1095">
        <v>11</v>
      </c>
      <c r="BA1095">
        <v>11</v>
      </c>
      <c r="BB1095">
        <v>11</v>
      </c>
      <c r="BC1095">
        <v>11</v>
      </c>
      <c r="BD1095">
        <v>11</v>
      </c>
      <c r="BE1095">
        <v>11</v>
      </c>
      <c r="BF1095">
        <v>12</v>
      </c>
      <c r="BG1095">
        <v>10</v>
      </c>
      <c r="BH1095">
        <v>12</v>
      </c>
      <c r="BI1095">
        <v>12</v>
      </c>
      <c r="BJ1095">
        <v>12</v>
      </c>
      <c r="BK1095">
        <v>1</v>
      </c>
      <c r="BN1095">
        <v>5</v>
      </c>
      <c r="BO1095">
        <v>10</v>
      </c>
      <c r="BX1095">
        <v>1</v>
      </c>
      <c r="BY1095">
        <v>7</v>
      </c>
      <c r="CF1095">
        <v>1</v>
      </c>
      <c r="CH1095">
        <f t="shared" si="129"/>
        <v>1</v>
      </c>
      <c r="CI1095" s="1">
        <f t="shared" si="130"/>
        <v>5.5</v>
      </c>
      <c r="CJ1095">
        <f t="shared" si="131"/>
        <v>0</v>
      </c>
      <c r="CK1095">
        <f t="shared" si="132"/>
        <v>5</v>
      </c>
      <c r="CL1095" s="1">
        <f t="shared" si="133"/>
        <v>10.5</v>
      </c>
      <c r="CM1095" s="1">
        <f t="shared" si="134"/>
        <v>10.5</v>
      </c>
      <c r="CO1095" t="str">
        <f>IF(H1095&gt;Tolerances!$C$5, "High Sat", "Low Sat")</f>
        <v>Low Sat</v>
      </c>
      <c r="CP1095" t="str">
        <f>IF(CM1095&lt;Tolerances!$D$5, "High EL", "Low EL")</f>
        <v>High EL</v>
      </c>
      <c r="CQ1095" t="str">
        <f t="shared" si="128"/>
        <v>Hostage</v>
      </c>
      <c r="CR1095" t="b">
        <f>IF(AND(CM1095&lt;Tolerances!$D$9,'Respondent data Original'!H1095&gt;Tolerances!$C$9),"Enthusiast",IF(AND(CM1095&gt;Tolerances!$D$10,'Respondent data Original'!H1095&lt;Tolerances!$C$10),"Agitator"))</f>
        <v>0</v>
      </c>
    </row>
    <row r="1096" spans="1:96">
      <c r="A1096">
        <v>896</v>
      </c>
      <c r="B1096" t="s">
        <v>71</v>
      </c>
      <c r="C1096">
        <v>1</v>
      </c>
      <c r="D1096">
        <v>2</v>
      </c>
      <c r="E1096">
        <v>2</v>
      </c>
      <c r="F1096">
        <v>2</v>
      </c>
      <c r="G1096">
        <v>12</v>
      </c>
      <c r="H1096">
        <v>10</v>
      </c>
      <c r="J1096">
        <v>10</v>
      </c>
      <c r="L1096">
        <v>10</v>
      </c>
      <c r="N1096">
        <v>7</v>
      </c>
      <c r="P1096">
        <v>4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2</v>
      </c>
      <c r="X1096">
        <v>1</v>
      </c>
      <c r="Y1096">
        <v>1</v>
      </c>
      <c r="Z1096">
        <v>3</v>
      </c>
      <c r="AA1096">
        <v>1</v>
      </c>
      <c r="AB1096">
        <v>2</v>
      </c>
      <c r="AC1096">
        <v>3</v>
      </c>
      <c r="AD1096">
        <v>3</v>
      </c>
      <c r="AE1096">
        <v>2</v>
      </c>
      <c r="AF1096">
        <v>3</v>
      </c>
      <c r="AG1096">
        <v>4</v>
      </c>
      <c r="AH1096">
        <v>4</v>
      </c>
      <c r="AI1096">
        <v>1</v>
      </c>
      <c r="AJ1096">
        <v>2</v>
      </c>
      <c r="AK1096">
        <v>1</v>
      </c>
      <c r="AL1096">
        <v>2</v>
      </c>
      <c r="AM1096">
        <v>5</v>
      </c>
      <c r="AN1096">
        <v>2</v>
      </c>
      <c r="AO1096">
        <v>1</v>
      </c>
      <c r="AP1096">
        <v>3</v>
      </c>
      <c r="AQ1096">
        <v>2</v>
      </c>
      <c r="AR1096">
        <v>2</v>
      </c>
      <c r="AS1096">
        <v>2</v>
      </c>
      <c r="AT1096">
        <v>3</v>
      </c>
      <c r="AU1096">
        <v>2</v>
      </c>
      <c r="AV1096">
        <v>1</v>
      </c>
      <c r="AW1096">
        <v>8</v>
      </c>
      <c r="AX1096">
        <v>11</v>
      </c>
      <c r="AY1096">
        <v>10</v>
      </c>
      <c r="AZ1096">
        <v>9</v>
      </c>
      <c r="BA1096">
        <v>9</v>
      </c>
      <c r="BB1096">
        <v>8</v>
      </c>
      <c r="BC1096">
        <v>6</v>
      </c>
      <c r="BD1096">
        <v>10</v>
      </c>
      <c r="BE1096">
        <v>4</v>
      </c>
      <c r="BF1096">
        <v>2</v>
      </c>
      <c r="BG1096">
        <v>2</v>
      </c>
      <c r="BH1096">
        <v>4</v>
      </c>
      <c r="BI1096">
        <v>12</v>
      </c>
      <c r="BJ1096">
        <v>12</v>
      </c>
      <c r="BK1096">
        <v>3</v>
      </c>
      <c r="BL1096">
        <v>5</v>
      </c>
      <c r="BM1096">
        <v>4</v>
      </c>
      <c r="BN1096">
        <v>4</v>
      </c>
      <c r="BO1096">
        <v>7</v>
      </c>
      <c r="BX1096">
        <v>2</v>
      </c>
      <c r="CF1096">
        <v>6</v>
      </c>
      <c r="CH1096">
        <f t="shared" si="129"/>
        <v>2</v>
      </c>
      <c r="CI1096" s="1">
        <f t="shared" si="130"/>
        <v>4.166666666666667</v>
      </c>
      <c r="CJ1096">
        <f t="shared" si="131"/>
        <v>5</v>
      </c>
      <c r="CK1096">
        <f t="shared" si="132"/>
        <v>1</v>
      </c>
      <c r="CL1096" s="1">
        <f t="shared" si="133"/>
        <v>5.166666666666667</v>
      </c>
      <c r="CM1096" s="1">
        <f t="shared" si="134"/>
        <v>10.333333333333334</v>
      </c>
      <c r="CO1096" t="str">
        <f>IF(H1096&gt;Tolerances!$C$5, "High Sat", "Low Sat")</f>
        <v>High Sat</v>
      </c>
      <c r="CP1096" t="str">
        <f>IF(CM1096&lt;Tolerances!$D$5, "High EL", "Low EL")</f>
        <v>High EL</v>
      </c>
      <c r="CQ1096" t="str">
        <f t="shared" si="128"/>
        <v>Loyalist</v>
      </c>
      <c r="CR1096" t="b">
        <f>IF(AND(CM1096&lt;Tolerances!$D$9,'Respondent data Original'!H1096&gt;Tolerances!$C$9),"Enthusiast",IF(AND(CM1096&gt;Tolerances!$D$10,'Respondent data Original'!H1096&lt;Tolerances!$C$10),"Agitator"))</f>
        <v>0</v>
      </c>
    </row>
    <row r="1097" spans="1:96">
      <c r="A1097">
        <v>898</v>
      </c>
      <c r="B1097" t="s">
        <v>71</v>
      </c>
      <c r="C1097">
        <v>3</v>
      </c>
      <c r="D1097">
        <v>2</v>
      </c>
      <c r="E1097">
        <v>2</v>
      </c>
      <c r="F1097">
        <v>2</v>
      </c>
      <c r="G1097">
        <v>11</v>
      </c>
      <c r="H1097">
        <v>10</v>
      </c>
      <c r="J1097">
        <v>10</v>
      </c>
      <c r="L1097">
        <v>10</v>
      </c>
      <c r="N1097">
        <v>10</v>
      </c>
      <c r="P1097">
        <v>6</v>
      </c>
      <c r="Q1097">
        <v>2</v>
      </c>
      <c r="R1097">
        <v>5</v>
      </c>
      <c r="S1097">
        <v>1</v>
      </c>
      <c r="T1097">
        <v>3</v>
      </c>
      <c r="U1097">
        <v>2</v>
      </c>
      <c r="V1097">
        <v>2</v>
      </c>
      <c r="W1097">
        <v>3</v>
      </c>
      <c r="X1097">
        <v>1</v>
      </c>
      <c r="Y1097">
        <v>2</v>
      </c>
      <c r="Z1097">
        <v>2</v>
      </c>
      <c r="AA1097">
        <v>2</v>
      </c>
      <c r="AB1097">
        <v>3</v>
      </c>
      <c r="AC1097">
        <v>4</v>
      </c>
      <c r="AD1097">
        <v>3</v>
      </c>
      <c r="AE1097">
        <v>3</v>
      </c>
      <c r="AF1097">
        <v>1</v>
      </c>
      <c r="AG1097">
        <v>2</v>
      </c>
      <c r="AI1097">
        <v>1</v>
      </c>
      <c r="AJ1097">
        <v>2</v>
      </c>
      <c r="AK1097">
        <v>2</v>
      </c>
      <c r="AL1097">
        <v>2</v>
      </c>
      <c r="AM1097">
        <v>3</v>
      </c>
      <c r="AN1097">
        <v>2</v>
      </c>
      <c r="AO1097">
        <v>2</v>
      </c>
      <c r="AP1097">
        <v>3</v>
      </c>
      <c r="AQ1097">
        <v>2</v>
      </c>
      <c r="AR1097">
        <v>2</v>
      </c>
      <c r="AS1097">
        <v>3</v>
      </c>
      <c r="AT1097">
        <v>2</v>
      </c>
      <c r="AU1097">
        <v>3</v>
      </c>
      <c r="AV1097">
        <v>1</v>
      </c>
      <c r="AW1097">
        <v>4</v>
      </c>
      <c r="AX1097">
        <v>6</v>
      </c>
      <c r="AY1097">
        <v>5</v>
      </c>
      <c r="AZ1097">
        <v>4</v>
      </c>
      <c r="BA1097">
        <v>6</v>
      </c>
      <c r="BB1097">
        <v>5</v>
      </c>
      <c r="BC1097">
        <v>4</v>
      </c>
      <c r="BD1097">
        <v>6</v>
      </c>
      <c r="BE1097">
        <v>6</v>
      </c>
      <c r="BF1097">
        <v>3</v>
      </c>
      <c r="BG1097">
        <v>12</v>
      </c>
      <c r="BH1097">
        <v>5</v>
      </c>
      <c r="BI1097">
        <v>12</v>
      </c>
      <c r="BJ1097">
        <v>3</v>
      </c>
      <c r="BK1097">
        <v>3</v>
      </c>
      <c r="BL1097">
        <v>5</v>
      </c>
      <c r="BM1097">
        <v>5</v>
      </c>
      <c r="BN1097">
        <v>5</v>
      </c>
      <c r="BO1097">
        <v>10</v>
      </c>
      <c r="BX1097">
        <v>1</v>
      </c>
      <c r="BY1097">
        <v>8</v>
      </c>
      <c r="CF1097">
        <v>9</v>
      </c>
      <c r="CH1097">
        <f t="shared" si="129"/>
        <v>1</v>
      </c>
      <c r="CI1097" s="1">
        <f t="shared" si="130"/>
        <v>2.5555555555555554</v>
      </c>
      <c r="CJ1097">
        <f t="shared" si="131"/>
        <v>5</v>
      </c>
      <c r="CK1097">
        <f t="shared" si="132"/>
        <v>1</v>
      </c>
      <c r="CL1097" s="1">
        <f t="shared" si="133"/>
        <v>3.5555555555555554</v>
      </c>
      <c r="CM1097" s="1">
        <f t="shared" si="134"/>
        <v>3.5555555555555554</v>
      </c>
      <c r="CO1097" t="str">
        <f>IF(H1097&gt;Tolerances!$C$5, "High Sat", "Low Sat")</f>
        <v>High Sat</v>
      </c>
      <c r="CP1097" t="str">
        <f>IF(CM1097&lt;Tolerances!$D$5, "High EL", "Low EL")</f>
        <v>High EL</v>
      </c>
      <c r="CQ1097" t="str">
        <f t="shared" si="128"/>
        <v>Loyalist</v>
      </c>
      <c r="CR1097" t="str">
        <f>IF(AND(CM1097&lt;Tolerances!$D$9,'Respondent data Original'!H1097&gt;Tolerances!$C$9),"Enthusiast",IF(AND(CM1097&gt;Tolerances!$D$10,'Respondent data Original'!H1097&lt;Tolerances!$C$10),"Agitator"))</f>
        <v>Enthusiast</v>
      </c>
    </row>
    <row r="1098" spans="1:96">
      <c r="A1098">
        <v>900</v>
      </c>
      <c r="B1098" t="s">
        <v>71</v>
      </c>
      <c r="C1098">
        <v>5</v>
      </c>
      <c r="D1098">
        <v>1</v>
      </c>
      <c r="E1098">
        <v>4</v>
      </c>
      <c r="F1098">
        <v>2</v>
      </c>
      <c r="G1098">
        <v>11</v>
      </c>
      <c r="H1098">
        <v>9</v>
      </c>
      <c r="J1098">
        <v>9</v>
      </c>
      <c r="L1098">
        <v>9</v>
      </c>
      <c r="N1098">
        <v>6</v>
      </c>
      <c r="P1098">
        <v>6</v>
      </c>
      <c r="Q1098">
        <v>2</v>
      </c>
      <c r="R1098">
        <v>4</v>
      </c>
      <c r="S1098">
        <v>1</v>
      </c>
      <c r="T1098">
        <v>2</v>
      </c>
      <c r="U1098">
        <v>1</v>
      </c>
      <c r="V1098">
        <v>2</v>
      </c>
      <c r="W1098">
        <v>5</v>
      </c>
      <c r="X1098">
        <v>1</v>
      </c>
      <c r="Y1098">
        <v>3</v>
      </c>
      <c r="Z1098">
        <v>4</v>
      </c>
      <c r="AA1098">
        <v>2</v>
      </c>
      <c r="AB1098">
        <v>2</v>
      </c>
      <c r="AC1098">
        <v>3</v>
      </c>
      <c r="AD1098">
        <v>4</v>
      </c>
      <c r="AE1098">
        <v>4</v>
      </c>
      <c r="AF1098">
        <v>1</v>
      </c>
      <c r="AG1098">
        <v>3</v>
      </c>
      <c r="AH1098">
        <v>4</v>
      </c>
      <c r="AI1098">
        <v>5</v>
      </c>
      <c r="AJ1098">
        <v>2</v>
      </c>
      <c r="AK1098">
        <v>4</v>
      </c>
      <c r="AL1098">
        <v>2</v>
      </c>
      <c r="AM1098">
        <v>3</v>
      </c>
      <c r="AN1098">
        <v>3</v>
      </c>
      <c r="AO1098">
        <v>3</v>
      </c>
      <c r="AP1098">
        <v>3</v>
      </c>
      <c r="AQ1098">
        <v>3</v>
      </c>
      <c r="AR1098">
        <v>3</v>
      </c>
      <c r="AS1098">
        <v>4</v>
      </c>
      <c r="AT1098">
        <v>3</v>
      </c>
      <c r="AU1098">
        <v>4</v>
      </c>
      <c r="AV1098">
        <v>2</v>
      </c>
      <c r="AW1098">
        <v>6</v>
      </c>
      <c r="AX1098">
        <v>11</v>
      </c>
      <c r="AY1098">
        <v>7</v>
      </c>
      <c r="AZ1098">
        <v>7</v>
      </c>
      <c r="BA1098">
        <v>6</v>
      </c>
      <c r="BB1098">
        <v>6</v>
      </c>
      <c r="BC1098">
        <v>6</v>
      </c>
      <c r="BD1098">
        <v>8</v>
      </c>
      <c r="BE1098">
        <v>1</v>
      </c>
      <c r="BF1098">
        <v>3</v>
      </c>
      <c r="BG1098">
        <v>4</v>
      </c>
      <c r="BH1098">
        <v>5</v>
      </c>
      <c r="BI1098">
        <v>12</v>
      </c>
      <c r="BJ1098">
        <v>12</v>
      </c>
      <c r="BK1098">
        <v>2</v>
      </c>
      <c r="BL1098">
        <v>3</v>
      </c>
      <c r="BM1098">
        <v>3</v>
      </c>
      <c r="BN1098">
        <v>3</v>
      </c>
      <c r="BO1098">
        <v>3</v>
      </c>
      <c r="BP1098">
        <v>7</v>
      </c>
      <c r="BQ1098">
        <v>4</v>
      </c>
      <c r="BX1098">
        <v>1</v>
      </c>
      <c r="BY1098">
        <v>8</v>
      </c>
      <c r="CF1098">
        <v>6</v>
      </c>
      <c r="CH1098">
        <f t="shared" si="129"/>
        <v>1</v>
      </c>
      <c r="CI1098" s="1">
        <f t="shared" si="130"/>
        <v>3.2222222222222223</v>
      </c>
      <c r="CJ1098">
        <f t="shared" si="131"/>
        <v>3</v>
      </c>
      <c r="CK1098">
        <f t="shared" si="132"/>
        <v>3</v>
      </c>
      <c r="CL1098" s="1">
        <f t="shared" si="133"/>
        <v>6.2222222222222223</v>
      </c>
      <c r="CM1098" s="1">
        <f t="shared" si="134"/>
        <v>6.2222222222222223</v>
      </c>
      <c r="CO1098" t="str">
        <f>IF(H1098&gt;Tolerances!$C$5, "High Sat", "Low Sat")</f>
        <v>High Sat</v>
      </c>
      <c r="CP1098" t="str">
        <f>IF(CM1098&lt;Tolerances!$D$5, "High EL", "Low EL")</f>
        <v>High EL</v>
      </c>
      <c r="CQ1098" t="str">
        <f t="shared" si="128"/>
        <v>Loyalist</v>
      </c>
      <c r="CR1098" t="b">
        <f>IF(AND(CM1098&lt;Tolerances!$D$9,'Respondent data Original'!H1098&gt;Tolerances!$C$9),"Enthusiast",IF(AND(CM1098&gt;Tolerances!$D$10,'Respondent data Original'!H1098&lt;Tolerances!$C$10),"Agitator"))</f>
        <v>0</v>
      </c>
    </row>
    <row r="1099" spans="1:96">
      <c r="A1099">
        <v>903</v>
      </c>
      <c r="B1099" t="s">
        <v>71</v>
      </c>
      <c r="C1099">
        <v>4</v>
      </c>
      <c r="D1099">
        <v>1</v>
      </c>
      <c r="E1099">
        <v>2</v>
      </c>
      <c r="F1099">
        <v>2</v>
      </c>
      <c r="G1099">
        <v>8</v>
      </c>
      <c r="H1099">
        <v>7</v>
      </c>
      <c r="J1099">
        <v>3</v>
      </c>
      <c r="L1099">
        <v>3</v>
      </c>
      <c r="N1099">
        <v>3</v>
      </c>
      <c r="P1099">
        <v>4</v>
      </c>
      <c r="Q1099">
        <v>1</v>
      </c>
      <c r="R1099">
        <v>1</v>
      </c>
      <c r="S1099">
        <v>2</v>
      </c>
      <c r="T1099">
        <v>2</v>
      </c>
      <c r="U1099">
        <v>2</v>
      </c>
      <c r="V1099">
        <v>2</v>
      </c>
      <c r="W1099">
        <v>4</v>
      </c>
      <c r="X1099">
        <v>1</v>
      </c>
      <c r="Y1099">
        <v>2</v>
      </c>
      <c r="Z1099">
        <v>2</v>
      </c>
      <c r="AA1099">
        <v>2</v>
      </c>
      <c r="AB1099">
        <v>4</v>
      </c>
      <c r="AC1099">
        <v>3</v>
      </c>
      <c r="AD1099">
        <v>3</v>
      </c>
      <c r="AE1099">
        <v>3</v>
      </c>
      <c r="AF1099">
        <v>6</v>
      </c>
      <c r="AG1099">
        <v>5</v>
      </c>
      <c r="AH1099">
        <v>3</v>
      </c>
      <c r="AI1099">
        <v>3</v>
      </c>
      <c r="AJ1099">
        <v>4</v>
      </c>
      <c r="AK1099">
        <v>3</v>
      </c>
      <c r="AL1099">
        <v>4</v>
      </c>
      <c r="AM1099">
        <v>5</v>
      </c>
      <c r="AN1099">
        <v>3</v>
      </c>
      <c r="AO1099">
        <v>3</v>
      </c>
      <c r="AP1099">
        <v>5</v>
      </c>
      <c r="AQ1099">
        <v>4</v>
      </c>
      <c r="AR1099">
        <v>3</v>
      </c>
      <c r="AS1099">
        <v>3</v>
      </c>
      <c r="AU1099">
        <v>4</v>
      </c>
      <c r="AV1099">
        <v>2</v>
      </c>
      <c r="AW1099">
        <v>6</v>
      </c>
      <c r="AX1099">
        <v>11</v>
      </c>
      <c r="AY1099">
        <v>6</v>
      </c>
      <c r="AZ1099">
        <v>11</v>
      </c>
      <c r="BA1099">
        <v>10</v>
      </c>
      <c r="BB1099">
        <v>8</v>
      </c>
      <c r="BC1099">
        <v>4</v>
      </c>
      <c r="BD1099">
        <v>8</v>
      </c>
      <c r="BE1099">
        <v>1</v>
      </c>
      <c r="BF1099">
        <v>5</v>
      </c>
      <c r="BG1099">
        <v>6</v>
      </c>
      <c r="BH1099">
        <v>12</v>
      </c>
      <c r="BI1099">
        <v>12</v>
      </c>
      <c r="BJ1099">
        <v>12</v>
      </c>
      <c r="BK1099">
        <v>2</v>
      </c>
      <c r="BL1099">
        <v>3</v>
      </c>
      <c r="BM1099">
        <v>4</v>
      </c>
      <c r="BN1099">
        <v>4</v>
      </c>
      <c r="BO1099">
        <v>7</v>
      </c>
      <c r="BP1099">
        <v>9</v>
      </c>
      <c r="BX1099">
        <v>3</v>
      </c>
      <c r="CF1099">
        <v>1</v>
      </c>
      <c r="CH1099">
        <f t="shared" si="129"/>
        <v>3</v>
      </c>
      <c r="CI1099" s="1">
        <f t="shared" si="130"/>
        <v>3.6111111111111112</v>
      </c>
      <c r="CJ1099">
        <f t="shared" si="131"/>
        <v>3</v>
      </c>
      <c r="CK1099">
        <f t="shared" si="132"/>
        <v>3</v>
      </c>
      <c r="CL1099" s="1">
        <f t="shared" si="133"/>
        <v>6.6111111111111107</v>
      </c>
      <c r="CM1099" s="1">
        <f t="shared" si="134"/>
        <v>19.833333333333332</v>
      </c>
      <c r="CO1099" t="str">
        <f>IF(H1099&gt;Tolerances!$C$5, "High Sat", "Low Sat")</f>
        <v>Low Sat</v>
      </c>
      <c r="CP1099" t="str">
        <f>IF(CM1099&lt;Tolerances!$D$5, "High EL", "Low EL")</f>
        <v>Low EL</v>
      </c>
      <c r="CQ1099" t="str">
        <f t="shared" si="128"/>
        <v>Defector</v>
      </c>
      <c r="CR1099" t="b">
        <f>IF(AND(CM1099&lt;Tolerances!$D$9,'Respondent data Original'!H1099&gt;Tolerances!$C$9),"Enthusiast",IF(AND(CM1099&gt;Tolerances!$D$10,'Respondent data Original'!H1099&lt;Tolerances!$C$10),"Agitator"))</f>
        <v>0</v>
      </c>
    </row>
    <row r="1100" spans="1:96">
      <c r="A1100">
        <v>908</v>
      </c>
      <c r="B1100" t="s">
        <v>71</v>
      </c>
      <c r="C1100">
        <v>2</v>
      </c>
      <c r="D1100">
        <v>1</v>
      </c>
      <c r="E1100">
        <v>1</v>
      </c>
      <c r="F1100">
        <v>2</v>
      </c>
      <c r="G1100">
        <v>12</v>
      </c>
      <c r="H1100">
        <v>10</v>
      </c>
      <c r="J1100">
        <v>2</v>
      </c>
      <c r="L1100">
        <v>5</v>
      </c>
      <c r="N1100">
        <v>9</v>
      </c>
      <c r="P1100">
        <v>6</v>
      </c>
      <c r="Q1100">
        <v>2</v>
      </c>
      <c r="R1100">
        <v>2</v>
      </c>
      <c r="S1100">
        <v>2</v>
      </c>
      <c r="T1100">
        <v>2</v>
      </c>
      <c r="U1100">
        <v>2</v>
      </c>
      <c r="V1100">
        <v>2</v>
      </c>
      <c r="W1100">
        <v>2</v>
      </c>
      <c r="X1100">
        <v>2</v>
      </c>
      <c r="Y1100">
        <v>2</v>
      </c>
      <c r="Z1100">
        <v>2</v>
      </c>
      <c r="AA1100">
        <v>2</v>
      </c>
      <c r="AB1100">
        <v>2</v>
      </c>
      <c r="AC1100">
        <v>2</v>
      </c>
      <c r="AD1100">
        <v>2</v>
      </c>
      <c r="AE1100">
        <v>2</v>
      </c>
      <c r="AF1100">
        <v>8</v>
      </c>
      <c r="AG1100">
        <v>2</v>
      </c>
      <c r="AH1100">
        <v>2</v>
      </c>
      <c r="AI1100">
        <v>2</v>
      </c>
      <c r="AJ1100">
        <v>2</v>
      </c>
      <c r="AK1100">
        <v>2</v>
      </c>
      <c r="AL1100">
        <v>2</v>
      </c>
      <c r="AM1100">
        <v>2</v>
      </c>
      <c r="AN1100">
        <v>2</v>
      </c>
      <c r="AO1100">
        <v>2</v>
      </c>
      <c r="AP1100">
        <v>2</v>
      </c>
      <c r="AQ1100">
        <v>2</v>
      </c>
      <c r="AR1100">
        <v>2</v>
      </c>
      <c r="AS1100">
        <v>2</v>
      </c>
      <c r="AT1100">
        <v>2</v>
      </c>
      <c r="AU1100">
        <v>2</v>
      </c>
      <c r="AV1100">
        <v>2</v>
      </c>
      <c r="AW1100">
        <v>6</v>
      </c>
      <c r="AX1100">
        <v>6</v>
      </c>
      <c r="AY1100">
        <v>6</v>
      </c>
      <c r="AZ1100">
        <v>6</v>
      </c>
      <c r="BA1100">
        <v>6</v>
      </c>
      <c r="BB1100">
        <v>6</v>
      </c>
      <c r="BC1100">
        <v>6</v>
      </c>
      <c r="BD1100">
        <v>6</v>
      </c>
      <c r="BE1100">
        <v>6</v>
      </c>
      <c r="BF1100">
        <v>3</v>
      </c>
      <c r="BG1100">
        <v>3</v>
      </c>
      <c r="BH1100">
        <v>3</v>
      </c>
      <c r="BI1100">
        <v>3</v>
      </c>
      <c r="BJ1100">
        <v>3</v>
      </c>
      <c r="BK1100">
        <v>1</v>
      </c>
      <c r="BL1100">
        <v>2</v>
      </c>
      <c r="BM1100">
        <v>2</v>
      </c>
      <c r="BN1100">
        <v>2</v>
      </c>
      <c r="BO1100">
        <v>5</v>
      </c>
      <c r="BP1100">
        <v>4</v>
      </c>
      <c r="BQ1100">
        <v>7</v>
      </c>
      <c r="BR1100">
        <v>3</v>
      </c>
      <c r="BS1100">
        <v>6</v>
      </c>
      <c r="BX1100">
        <v>3</v>
      </c>
      <c r="CF1100">
        <v>8</v>
      </c>
      <c r="CH1100">
        <f t="shared" si="129"/>
        <v>3</v>
      </c>
      <c r="CI1100" s="1">
        <f t="shared" si="130"/>
        <v>3</v>
      </c>
      <c r="CJ1100">
        <f t="shared" si="131"/>
        <v>2</v>
      </c>
      <c r="CK1100">
        <f t="shared" si="132"/>
        <v>4</v>
      </c>
      <c r="CL1100" s="1">
        <f t="shared" si="133"/>
        <v>7</v>
      </c>
      <c r="CM1100" s="1">
        <f t="shared" si="134"/>
        <v>21</v>
      </c>
      <c r="CO1100" t="str">
        <f>IF(H1100&gt;Tolerances!$C$5, "High Sat", "Low Sat")</f>
        <v>High Sat</v>
      </c>
      <c r="CP1100" t="str">
        <f>IF(CM1100&lt;Tolerances!$D$5, "High EL", "Low EL")</f>
        <v>Low EL</v>
      </c>
      <c r="CQ1100" t="str">
        <f t="shared" si="128"/>
        <v>Mercenary</v>
      </c>
      <c r="CR1100" t="b">
        <f>IF(AND(CM1100&lt;Tolerances!$D$9,'Respondent data Original'!H1100&gt;Tolerances!$C$9),"Enthusiast",IF(AND(CM1100&gt;Tolerances!$D$10,'Respondent data Original'!H1100&lt;Tolerances!$C$10),"Agitator"))</f>
        <v>0</v>
      </c>
    </row>
    <row r="1101" spans="1:96">
      <c r="A1101">
        <v>911</v>
      </c>
      <c r="B1101" t="s">
        <v>71</v>
      </c>
      <c r="C1101">
        <v>4</v>
      </c>
      <c r="D1101">
        <v>1</v>
      </c>
      <c r="E1101">
        <v>1</v>
      </c>
      <c r="F1101">
        <v>2</v>
      </c>
      <c r="G1101">
        <v>8</v>
      </c>
      <c r="H1101">
        <v>9</v>
      </c>
      <c r="J1101">
        <v>10</v>
      </c>
      <c r="L1101">
        <v>6</v>
      </c>
      <c r="N1101">
        <v>7</v>
      </c>
      <c r="P1101">
        <v>6</v>
      </c>
      <c r="Q1101">
        <v>1</v>
      </c>
      <c r="R1101">
        <v>3</v>
      </c>
      <c r="S1101">
        <v>1</v>
      </c>
      <c r="T1101">
        <v>1</v>
      </c>
      <c r="U1101">
        <v>2</v>
      </c>
      <c r="V1101">
        <v>2</v>
      </c>
      <c r="W1101">
        <v>3</v>
      </c>
      <c r="X1101">
        <v>1</v>
      </c>
      <c r="Y1101">
        <v>1</v>
      </c>
      <c r="Z1101">
        <v>3</v>
      </c>
      <c r="AA1101">
        <v>1</v>
      </c>
      <c r="AC1101">
        <v>4</v>
      </c>
      <c r="AD1101">
        <v>2</v>
      </c>
      <c r="AE1101">
        <v>2</v>
      </c>
      <c r="AF1101">
        <v>11</v>
      </c>
      <c r="AG1101">
        <v>2</v>
      </c>
      <c r="AI1101">
        <v>2</v>
      </c>
      <c r="AJ1101">
        <v>2</v>
      </c>
      <c r="AL1101">
        <v>4</v>
      </c>
      <c r="AN1101">
        <v>1</v>
      </c>
      <c r="AO1101">
        <v>1</v>
      </c>
      <c r="AP1101">
        <v>3</v>
      </c>
      <c r="AQ1101">
        <v>1</v>
      </c>
      <c r="AR1101">
        <v>4</v>
      </c>
      <c r="AS1101">
        <v>4</v>
      </c>
      <c r="AT1101">
        <v>1</v>
      </c>
      <c r="AU1101">
        <v>3</v>
      </c>
      <c r="AV1101">
        <v>2</v>
      </c>
      <c r="AW1101">
        <v>8</v>
      </c>
      <c r="AX1101">
        <v>11</v>
      </c>
      <c r="AY1101">
        <v>7</v>
      </c>
      <c r="AZ1101">
        <v>7</v>
      </c>
      <c r="BA1101">
        <v>9</v>
      </c>
      <c r="BB1101">
        <v>8</v>
      </c>
      <c r="BC1101">
        <v>8</v>
      </c>
      <c r="BD1101">
        <v>11</v>
      </c>
      <c r="BE1101">
        <v>4</v>
      </c>
      <c r="BF1101">
        <v>12</v>
      </c>
      <c r="BG1101">
        <v>12</v>
      </c>
      <c r="BH1101">
        <v>12</v>
      </c>
      <c r="BI1101">
        <v>12</v>
      </c>
      <c r="BJ1101">
        <v>12</v>
      </c>
      <c r="BK1101">
        <v>1</v>
      </c>
      <c r="BL1101">
        <v>3</v>
      </c>
      <c r="BM1101">
        <v>2</v>
      </c>
      <c r="BN1101">
        <v>2</v>
      </c>
      <c r="BO1101">
        <v>6</v>
      </c>
      <c r="BP1101">
        <v>2</v>
      </c>
      <c r="BQ1101">
        <v>4</v>
      </c>
      <c r="BX1101">
        <v>1</v>
      </c>
      <c r="BY1101">
        <v>6</v>
      </c>
      <c r="BZ1101">
        <v>2</v>
      </c>
      <c r="CA1101">
        <v>7</v>
      </c>
      <c r="CF1101">
        <v>3</v>
      </c>
      <c r="CH1101">
        <f t="shared" si="129"/>
        <v>1</v>
      </c>
      <c r="CI1101" s="1">
        <f t="shared" si="130"/>
        <v>4.0555555555555554</v>
      </c>
      <c r="CJ1101">
        <f t="shared" si="131"/>
        <v>3</v>
      </c>
      <c r="CK1101">
        <f t="shared" si="132"/>
        <v>3</v>
      </c>
      <c r="CL1101" s="1">
        <f t="shared" si="133"/>
        <v>7.0555555555555554</v>
      </c>
      <c r="CM1101" s="1">
        <f t="shared" si="134"/>
        <v>7.0555555555555554</v>
      </c>
      <c r="CO1101" t="str">
        <f>IF(H1101&gt;Tolerances!$C$5, "High Sat", "Low Sat")</f>
        <v>High Sat</v>
      </c>
      <c r="CP1101" t="str">
        <f>IF(CM1101&lt;Tolerances!$D$5, "High EL", "Low EL")</f>
        <v>High EL</v>
      </c>
      <c r="CQ1101" t="str">
        <f t="shared" si="128"/>
        <v>Loyalist</v>
      </c>
      <c r="CR1101" t="b">
        <f>IF(AND(CM1101&lt;Tolerances!$D$9,'Respondent data Original'!H1101&gt;Tolerances!$C$9),"Enthusiast",IF(AND(CM1101&gt;Tolerances!$D$10,'Respondent data Original'!H1101&lt;Tolerances!$C$10),"Agitator"))</f>
        <v>0</v>
      </c>
    </row>
    <row r="1102" spans="1:96">
      <c r="A1102">
        <v>920</v>
      </c>
      <c r="B1102" t="s">
        <v>71</v>
      </c>
      <c r="C1102">
        <v>2</v>
      </c>
      <c r="D1102">
        <v>1</v>
      </c>
      <c r="E1102">
        <v>2</v>
      </c>
      <c r="F1102">
        <v>2</v>
      </c>
      <c r="G1102">
        <v>9</v>
      </c>
      <c r="H1102">
        <v>8</v>
      </c>
      <c r="J1102">
        <v>7</v>
      </c>
      <c r="L1102">
        <v>8</v>
      </c>
      <c r="N1102">
        <v>7</v>
      </c>
      <c r="P1102">
        <v>6</v>
      </c>
      <c r="Q1102">
        <v>1</v>
      </c>
      <c r="R1102">
        <v>2</v>
      </c>
      <c r="S1102">
        <v>2</v>
      </c>
      <c r="T1102">
        <v>3</v>
      </c>
      <c r="U1102">
        <v>1</v>
      </c>
      <c r="V1102">
        <v>3</v>
      </c>
      <c r="W1102">
        <v>4</v>
      </c>
      <c r="X1102">
        <v>1</v>
      </c>
      <c r="Y1102">
        <v>2</v>
      </c>
      <c r="Z1102">
        <v>4</v>
      </c>
      <c r="AA1102">
        <v>4</v>
      </c>
      <c r="AB1102">
        <v>4</v>
      </c>
      <c r="AC1102">
        <v>3</v>
      </c>
      <c r="AD1102">
        <v>3</v>
      </c>
      <c r="AE1102">
        <v>4</v>
      </c>
      <c r="AF1102">
        <v>8</v>
      </c>
      <c r="AG1102">
        <v>2</v>
      </c>
      <c r="AH1102">
        <v>3</v>
      </c>
      <c r="AI1102">
        <v>3</v>
      </c>
      <c r="AJ1102">
        <v>2</v>
      </c>
      <c r="AK1102">
        <v>2</v>
      </c>
      <c r="AL1102">
        <v>3</v>
      </c>
      <c r="AM1102">
        <v>3</v>
      </c>
      <c r="AN1102">
        <v>3</v>
      </c>
      <c r="AO1102">
        <v>2</v>
      </c>
      <c r="AP1102">
        <v>3</v>
      </c>
      <c r="AQ1102">
        <v>3</v>
      </c>
      <c r="AR1102">
        <v>2</v>
      </c>
      <c r="AS1102">
        <v>3</v>
      </c>
      <c r="AT1102">
        <v>2</v>
      </c>
      <c r="AU1102">
        <v>2</v>
      </c>
      <c r="AV1102">
        <v>1</v>
      </c>
      <c r="AW1102">
        <v>10</v>
      </c>
      <c r="AX1102">
        <v>11</v>
      </c>
      <c r="AY1102">
        <v>11</v>
      </c>
      <c r="AZ1102">
        <v>10</v>
      </c>
      <c r="BA1102">
        <v>10</v>
      </c>
      <c r="BB1102">
        <v>8</v>
      </c>
      <c r="BC1102">
        <v>11</v>
      </c>
      <c r="BD1102">
        <v>11</v>
      </c>
      <c r="BE1102">
        <v>7</v>
      </c>
      <c r="BF1102">
        <v>12</v>
      </c>
      <c r="BG1102">
        <v>12</v>
      </c>
      <c r="BH1102">
        <v>12</v>
      </c>
      <c r="BI1102">
        <v>12</v>
      </c>
      <c r="BJ1102">
        <v>12</v>
      </c>
      <c r="BK1102">
        <v>1</v>
      </c>
      <c r="BL1102">
        <v>3</v>
      </c>
      <c r="BM1102">
        <v>2</v>
      </c>
      <c r="BN1102">
        <v>1</v>
      </c>
      <c r="BO1102">
        <v>7</v>
      </c>
      <c r="BP1102">
        <v>3</v>
      </c>
      <c r="BX1102">
        <v>2</v>
      </c>
      <c r="CF1102">
        <v>4</v>
      </c>
      <c r="CH1102">
        <f t="shared" si="129"/>
        <v>2</v>
      </c>
      <c r="CI1102" s="1">
        <f t="shared" si="130"/>
        <v>4.9444444444444446</v>
      </c>
      <c r="CJ1102">
        <f t="shared" si="131"/>
        <v>3</v>
      </c>
      <c r="CK1102">
        <f t="shared" si="132"/>
        <v>3</v>
      </c>
      <c r="CL1102" s="1">
        <f t="shared" si="133"/>
        <v>7.9444444444444446</v>
      </c>
      <c r="CM1102" s="1">
        <f t="shared" si="134"/>
        <v>15.888888888888889</v>
      </c>
      <c r="CO1102" t="str">
        <f>IF(H1102&gt;Tolerances!$C$5, "High Sat", "Low Sat")</f>
        <v>High Sat</v>
      </c>
      <c r="CP1102" t="str">
        <f>IF(CM1102&lt;Tolerances!$D$5, "High EL", "Low EL")</f>
        <v>Low EL</v>
      </c>
      <c r="CQ1102" t="str">
        <f t="shared" si="128"/>
        <v>Mercenary</v>
      </c>
      <c r="CR1102" t="b">
        <f>IF(AND(CM1102&lt;Tolerances!$D$9,'Respondent data Original'!H1102&gt;Tolerances!$C$9),"Enthusiast",IF(AND(CM1102&gt;Tolerances!$D$10,'Respondent data Original'!H1102&lt;Tolerances!$C$10),"Agitator"))</f>
        <v>0</v>
      </c>
    </row>
    <row r="1103" spans="1:96">
      <c r="A1103">
        <v>926</v>
      </c>
      <c r="B1103" t="s">
        <v>71</v>
      </c>
      <c r="C1103">
        <v>5</v>
      </c>
      <c r="D1103">
        <v>1</v>
      </c>
      <c r="E1103">
        <v>8</v>
      </c>
      <c r="F1103">
        <v>2</v>
      </c>
      <c r="G1103">
        <v>9</v>
      </c>
      <c r="H1103">
        <v>11</v>
      </c>
      <c r="J1103">
        <v>11</v>
      </c>
      <c r="L1103">
        <v>11</v>
      </c>
      <c r="N1103">
        <v>11</v>
      </c>
      <c r="P1103">
        <v>4</v>
      </c>
      <c r="Q1103">
        <v>1</v>
      </c>
      <c r="S1103">
        <v>1</v>
      </c>
      <c r="T1103">
        <v>1</v>
      </c>
      <c r="U1103">
        <v>2</v>
      </c>
      <c r="V1103">
        <v>1</v>
      </c>
      <c r="W1103">
        <v>5</v>
      </c>
      <c r="X1103">
        <v>1</v>
      </c>
      <c r="Y1103">
        <v>1</v>
      </c>
      <c r="Z1103">
        <v>3</v>
      </c>
      <c r="AA1103">
        <v>1</v>
      </c>
      <c r="AB1103">
        <v>3</v>
      </c>
      <c r="AC1103">
        <v>1</v>
      </c>
      <c r="AF1103">
        <v>1</v>
      </c>
      <c r="AG1103">
        <v>1</v>
      </c>
      <c r="AI1103">
        <v>1</v>
      </c>
      <c r="AJ1103">
        <v>1</v>
      </c>
      <c r="AK1103">
        <v>2</v>
      </c>
      <c r="AL1103">
        <v>1</v>
      </c>
      <c r="AN1103">
        <v>1</v>
      </c>
      <c r="AO1103">
        <v>2</v>
      </c>
      <c r="AP1103">
        <v>1</v>
      </c>
      <c r="AQ1103">
        <v>2</v>
      </c>
      <c r="AR1103">
        <v>2</v>
      </c>
      <c r="AS1103">
        <v>1</v>
      </c>
      <c r="AV1103">
        <v>1</v>
      </c>
      <c r="AW1103">
        <v>6</v>
      </c>
      <c r="AX1103">
        <v>11</v>
      </c>
      <c r="AY1103">
        <v>11</v>
      </c>
      <c r="AZ1103">
        <v>11</v>
      </c>
      <c r="BA1103">
        <v>10</v>
      </c>
      <c r="BB1103">
        <v>10</v>
      </c>
      <c r="BC1103">
        <v>1</v>
      </c>
      <c r="BD1103">
        <v>11</v>
      </c>
      <c r="BE1103">
        <v>1</v>
      </c>
      <c r="BF1103">
        <v>12</v>
      </c>
      <c r="BG1103">
        <v>1</v>
      </c>
      <c r="BH1103">
        <v>1</v>
      </c>
      <c r="BI1103">
        <v>12</v>
      </c>
      <c r="BJ1103">
        <v>1</v>
      </c>
      <c r="BK1103">
        <v>1</v>
      </c>
      <c r="BL1103">
        <v>1</v>
      </c>
      <c r="BM1103">
        <v>1</v>
      </c>
      <c r="BN1103">
        <v>1</v>
      </c>
      <c r="BO1103">
        <v>7</v>
      </c>
      <c r="BP1103">
        <v>2</v>
      </c>
      <c r="BQ1103">
        <v>1</v>
      </c>
      <c r="BR1103">
        <v>5</v>
      </c>
      <c r="BS1103">
        <v>3</v>
      </c>
      <c r="BX1103">
        <v>1</v>
      </c>
      <c r="BY1103">
        <v>7</v>
      </c>
      <c r="BZ1103">
        <v>5</v>
      </c>
      <c r="CA1103">
        <v>2</v>
      </c>
      <c r="CB1103">
        <v>1</v>
      </c>
      <c r="CC1103">
        <v>6</v>
      </c>
      <c r="CF1103">
        <v>4</v>
      </c>
      <c r="CH1103">
        <f t="shared" si="129"/>
        <v>1</v>
      </c>
      <c r="CI1103" s="1">
        <f t="shared" si="130"/>
        <v>4</v>
      </c>
      <c r="CJ1103">
        <f t="shared" si="131"/>
        <v>1</v>
      </c>
      <c r="CK1103">
        <f t="shared" si="132"/>
        <v>5</v>
      </c>
      <c r="CL1103" s="1">
        <f t="shared" si="133"/>
        <v>9</v>
      </c>
      <c r="CM1103" s="1">
        <f t="shared" si="134"/>
        <v>9</v>
      </c>
      <c r="CO1103" t="str">
        <f>IF(H1103&gt;Tolerances!$C$15, "High Sat", "Low Sat")</f>
        <v>High Sat</v>
      </c>
      <c r="CP1103" t="str">
        <f>IF(CM1103&lt;Tolerances!$D$15, "High EL", "Low EL")</f>
        <v>High EL</v>
      </c>
      <c r="CQ1103" t="str">
        <f t="shared" si="128"/>
        <v>Loyalist</v>
      </c>
      <c r="CR1103" t="b">
        <f>IF(AND(CM1103&lt;Tolerances!$D$19,'Respondent data Original'!H1103&gt;Tolerances!$C$19),"Enthusiast",IF(AND(CM1103&gt;Tolerances!$D$20,'Respondent data Original'!H1103&lt;Tolerances!$C$20),"Agitator"))</f>
        <v>0</v>
      </c>
    </row>
    <row r="1104" spans="1:96">
      <c r="A1104">
        <v>932</v>
      </c>
      <c r="B1104" t="s">
        <v>71</v>
      </c>
      <c r="C1104">
        <v>1</v>
      </c>
      <c r="D1104">
        <v>2</v>
      </c>
      <c r="E1104">
        <v>1</v>
      </c>
      <c r="F1104">
        <v>2</v>
      </c>
      <c r="G1104">
        <v>10</v>
      </c>
      <c r="H1104">
        <v>8</v>
      </c>
      <c r="J1104">
        <v>10</v>
      </c>
      <c r="L1104">
        <v>9</v>
      </c>
      <c r="N1104">
        <v>9</v>
      </c>
      <c r="P1104">
        <v>3</v>
      </c>
      <c r="Q1104">
        <v>1</v>
      </c>
      <c r="R1104">
        <v>3</v>
      </c>
      <c r="S1104">
        <v>1</v>
      </c>
      <c r="T1104">
        <v>1</v>
      </c>
      <c r="U1104">
        <v>1</v>
      </c>
      <c r="V1104">
        <v>1</v>
      </c>
      <c r="W1104">
        <v>2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3</v>
      </c>
      <c r="AD1104">
        <v>3</v>
      </c>
      <c r="AE1104">
        <v>2</v>
      </c>
      <c r="AF1104">
        <v>8</v>
      </c>
      <c r="AG1104">
        <v>1</v>
      </c>
      <c r="AH1104">
        <v>3</v>
      </c>
      <c r="AI1104">
        <v>1</v>
      </c>
      <c r="AJ1104">
        <v>1</v>
      </c>
      <c r="AK1104">
        <v>1</v>
      </c>
      <c r="AL1104">
        <v>1</v>
      </c>
      <c r="AN1104">
        <v>2</v>
      </c>
      <c r="AO1104">
        <v>2</v>
      </c>
      <c r="AP1104">
        <v>1</v>
      </c>
      <c r="AQ1104">
        <v>1</v>
      </c>
      <c r="AS1104">
        <v>1</v>
      </c>
      <c r="AT1104">
        <v>2</v>
      </c>
      <c r="AU1104">
        <v>2</v>
      </c>
      <c r="AV1104">
        <v>1</v>
      </c>
      <c r="AW1104">
        <v>9</v>
      </c>
      <c r="AX1104">
        <v>9</v>
      </c>
      <c r="AY1104">
        <v>8</v>
      </c>
      <c r="AZ1104">
        <v>7</v>
      </c>
      <c r="BA1104">
        <v>6</v>
      </c>
      <c r="BB1104">
        <v>2</v>
      </c>
      <c r="BC1104">
        <v>10</v>
      </c>
      <c r="BD1104">
        <v>10</v>
      </c>
      <c r="BE1104">
        <v>2</v>
      </c>
      <c r="BF1104">
        <v>12</v>
      </c>
      <c r="BG1104">
        <v>12</v>
      </c>
      <c r="BH1104">
        <v>12</v>
      </c>
      <c r="BI1104">
        <v>12</v>
      </c>
      <c r="BJ1104">
        <v>12</v>
      </c>
      <c r="BK1104">
        <v>1</v>
      </c>
      <c r="BL1104">
        <v>5</v>
      </c>
      <c r="BM1104">
        <v>4</v>
      </c>
      <c r="BN1104">
        <v>4</v>
      </c>
      <c r="BO1104">
        <v>2</v>
      </c>
      <c r="BP1104">
        <v>7</v>
      </c>
      <c r="BQ1104">
        <v>1</v>
      </c>
      <c r="BR1104">
        <v>5</v>
      </c>
      <c r="BS1104">
        <v>3</v>
      </c>
      <c r="BX1104">
        <v>1</v>
      </c>
      <c r="BY1104">
        <v>5</v>
      </c>
      <c r="BZ1104">
        <v>1</v>
      </c>
      <c r="CA1104">
        <v>2</v>
      </c>
      <c r="CB1104">
        <v>6</v>
      </c>
      <c r="CF1104">
        <v>5</v>
      </c>
      <c r="CH1104">
        <f t="shared" si="129"/>
        <v>1</v>
      </c>
      <c r="CI1104" s="1">
        <f t="shared" si="130"/>
        <v>3.5</v>
      </c>
      <c r="CJ1104">
        <f t="shared" si="131"/>
        <v>5</v>
      </c>
      <c r="CK1104">
        <f t="shared" si="132"/>
        <v>1</v>
      </c>
      <c r="CL1104" s="1">
        <f t="shared" si="133"/>
        <v>4.5</v>
      </c>
      <c r="CM1104" s="1">
        <f t="shared" si="134"/>
        <v>4.5</v>
      </c>
      <c r="CO1104" t="str">
        <f>IF(H1104&gt;Tolerances!$C$5, "High Sat", "Low Sat")</f>
        <v>High Sat</v>
      </c>
      <c r="CP1104" t="str">
        <f>IF(CM1104&lt;Tolerances!$D$5, "High EL", "Low EL")</f>
        <v>High EL</v>
      </c>
      <c r="CQ1104" t="str">
        <f t="shared" si="128"/>
        <v>Loyalist</v>
      </c>
      <c r="CR1104" t="b">
        <f>IF(AND(CM1104&lt;Tolerances!$D$9,'Respondent data Original'!H1104&gt;Tolerances!$C$9),"Enthusiast",IF(AND(CM1104&gt;Tolerances!$D$10,'Respondent data Original'!H1104&lt;Tolerances!$C$10),"Agitator"))</f>
        <v>0</v>
      </c>
    </row>
    <row r="1105" spans="1:96">
      <c r="A1105">
        <v>973</v>
      </c>
      <c r="B1105" t="s">
        <v>71</v>
      </c>
      <c r="C1105">
        <v>4</v>
      </c>
      <c r="D1105">
        <v>2</v>
      </c>
      <c r="E1105">
        <v>1</v>
      </c>
      <c r="F1105">
        <v>2</v>
      </c>
      <c r="G1105">
        <v>10</v>
      </c>
      <c r="H1105">
        <v>8</v>
      </c>
      <c r="J1105">
        <v>8</v>
      </c>
      <c r="L1105">
        <v>8</v>
      </c>
      <c r="N1105">
        <v>7</v>
      </c>
      <c r="P1105">
        <v>5</v>
      </c>
      <c r="Q1105">
        <v>2</v>
      </c>
      <c r="R1105">
        <v>1</v>
      </c>
      <c r="S1105">
        <v>1</v>
      </c>
      <c r="T1105">
        <v>2</v>
      </c>
      <c r="U1105">
        <v>3</v>
      </c>
      <c r="V1105">
        <v>2</v>
      </c>
      <c r="W1105">
        <v>2</v>
      </c>
      <c r="X1105">
        <v>1</v>
      </c>
      <c r="Y1105">
        <v>2</v>
      </c>
      <c r="Z1105">
        <v>3</v>
      </c>
      <c r="AA1105">
        <v>3</v>
      </c>
      <c r="AB1105">
        <v>3</v>
      </c>
      <c r="AC1105">
        <v>3</v>
      </c>
      <c r="AD1105">
        <v>4</v>
      </c>
      <c r="AE1105">
        <v>3</v>
      </c>
      <c r="AF1105">
        <v>1</v>
      </c>
      <c r="AG1105">
        <v>4</v>
      </c>
      <c r="AH1105">
        <v>4</v>
      </c>
      <c r="AI1105">
        <v>3</v>
      </c>
      <c r="AJ1105">
        <v>3</v>
      </c>
      <c r="AK1105">
        <v>3</v>
      </c>
      <c r="AL1105">
        <v>3</v>
      </c>
      <c r="AM1105">
        <v>3</v>
      </c>
      <c r="AN1105">
        <v>3</v>
      </c>
      <c r="AO1105">
        <v>3</v>
      </c>
      <c r="AP1105">
        <v>3</v>
      </c>
      <c r="AQ1105">
        <v>3</v>
      </c>
      <c r="AR1105">
        <v>3</v>
      </c>
      <c r="AS1105">
        <v>3</v>
      </c>
      <c r="AT1105">
        <v>3</v>
      </c>
      <c r="AU1105">
        <v>3</v>
      </c>
      <c r="AV1105">
        <v>1</v>
      </c>
      <c r="AW1105">
        <v>7</v>
      </c>
      <c r="AX1105">
        <v>9</v>
      </c>
      <c r="AY1105">
        <v>7</v>
      </c>
      <c r="AZ1105">
        <v>7</v>
      </c>
      <c r="BA1105">
        <v>6</v>
      </c>
      <c r="BB1105">
        <v>6</v>
      </c>
      <c r="BC1105">
        <v>8</v>
      </c>
      <c r="BD1105">
        <v>11</v>
      </c>
      <c r="BE1105">
        <v>3</v>
      </c>
      <c r="BF1105">
        <v>12</v>
      </c>
      <c r="BG1105">
        <v>12</v>
      </c>
      <c r="BH1105">
        <v>12</v>
      </c>
      <c r="BI1105">
        <v>12</v>
      </c>
      <c r="BJ1105">
        <v>12</v>
      </c>
      <c r="BK1105">
        <v>1</v>
      </c>
      <c r="BL1105">
        <v>3</v>
      </c>
      <c r="BM1105">
        <v>3</v>
      </c>
      <c r="BN1105">
        <v>2</v>
      </c>
      <c r="BO1105">
        <v>3</v>
      </c>
      <c r="BP1105">
        <v>1</v>
      </c>
      <c r="BQ1105">
        <v>6</v>
      </c>
      <c r="BX1105">
        <v>1</v>
      </c>
      <c r="BY1105">
        <v>2</v>
      </c>
      <c r="BZ1105">
        <v>3</v>
      </c>
      <c r="CA1105">
        <v>6</v>
      </c>
      <c r="CB1105">
        <v>5</v>
      </c>
      <c r="CF1105">
        <v>5</v>
      </c>
      <c r="CH1105">
        <f t="shared" si="129"/>
        <v>1</v>
      </c>
      <c r="CI1105" s="1">
        <f t="shared" si="130"/>
        <v>3.5555555555555554</v>
      </c>
      <c r="CJ1105">
        <f t="shared" si="131"/>
        <v>3</v>
      </c>
      <c r="CK1105">
        <f t="shared" si="132"/>
        <v>3</v>
      </c>
      <c r="CL1105" s="1">
        <f t="shared" si="133"/>
        <v>6.5555555555555554</v>
      </c>
      <c r="CM1105" s="1">
        <f t="shared" si="134"/>
        <v>6.5555555555555554</v>
      </c>
      <c r="CO1105" t="str">
        <f>IF(H1105&gt;Tolerances!$C$5, "High Sat", "Low Sat")</f>
        <v>High Sat</v>
      </c>
      <c r="CP1105" t="str">
        <f>IF(CM1105&lt;Tolerances!$D$5, "High EL", "Low EL")</f>
        <v>High EL</v>
      </c>
      <c r="CQ1105" t="str">
        <f t="shared" si="128"/>
        <v>Loyalist</v>
      </c>
      <c r="CR1105" t="b">
        <f>IF(AND(CM1105&lt;Tolerances!$D$9,'Respondent data Original'!H1105&gt;Tolerances!$C$9),"Enthusiast",IF(AND(CM1105&gt;Tolerances!$D$10,'Respondent data Original'!H1105&lt;Tolerances!$C$10),"Agitator"))</f>
        <v>0</v>
      </c>
    </row>
    <row r="1106" spans="1:96">
      <c r="A1106">
        <v>976</v>
      </c>
      <c r="B1106" t="s">
        <v>71</v>
      </c>
      <c r="C1106">
        <v>4</v>
      </c>
      <c r="D1106">
        <v>1</v>
      </c>
      <c r="E1106">
        <v>1</v>
      </c>
      <c r="F1106">
        <v>2</v>
      </c>
      <c r="G1106">
        <v>10</v>
      </c>
      <c r="H1106">
        <v>9</v>
      </c>
      <c r="J1106">
        <v>9</v>
      </c>
      <c r="L1106">
        <v>9</v>
      </c>
      <c r="N1106">
        <v>8</v>
      </c>
      <c r="P1106">
        <v>1</v>
      </c>
      <c r="Q1106">
        <v>2</v>
      </c>
      <c r="R1106">
        <v>4</v>
      </c>
      <c r="S1106">
        <v>2</v>
      </c>
      <c r="T1106">
        <v>3</v>
      </c>
      <c r="U1106">
        <v>3</v>
      </c>
      <c r="V1106">
        <v>2</v>
      </c>
      <c r="W1106">
        <v>4</v>
      </c>
      <c r="X1106">
        <v>2</v>
      </c>
      <c r="Y1106">
        <v>2</v>
      </c>
      <c r="Z1106">
        <v>3</v>
      </c>
      <c r="AA1106">
        <v>2</v>
      </c>
      <c r="AB1106">
        <v>3</v>
      </c>
      <c r="AC1106">
        <v>3</v>
      </c>
      <c r="AD1106">
        <v>4</v>
      </c>
      <c r="AE1106">
        <v>3</v>
      </c>
      <c r="AF1106">
        <v>2</v>
      </c>
      <c r="AG1106">
        <v>3</v>
      </c>
      <c r="AH1106">
        <v>4</v>
      </c>
      <c r="AI1106">
        <v>2</v>
      </c>
      <c r="AJ1106">
        <v>3</v>
      </c>
      <c r="AK1106">
        <v>3</v>
      </c>
      <c r="AL1106">
        <v>3</v>
      </c>
      <c r="AM1106">
        <v>4</v>
      </c>
      <c r="AN1106">
        <v>3</v>
      </c>
      <c r="AO1106">
        <v>2</v>
      </c>
      <c r="AP1106">
        <v>3</v>
      </c>
      <c r="AQ1106">
        <v>3</v>
      </c>
      <c r="AR1106">
        <v>3</v>
      </c>
      <c r="AS1106">
        <v>3</v>
      </c>
      <c r="AT1106">
        <v>3</v>
      </c>
      <c r="AU1106">
        <v>3</v>
      </c>
      <c r="AV1106">
        <v>1</v>
      </c>
      <c r="AW1106">
        <v>5</v>
      </c>
      <c r="AX1106">
        <v>6</v>
      </c>
      <c r="AY1106">
        <v>5</v>
      </c>
      <c r="AZ1106">
        <v>6</v>
      </c>
      <c r="BA1106">
        <v>6</v>
      </c>
      <c r="BB1106">
        <v>5</v>
      </c>
      <c r="BC1106">
        <v>6</v>
      </c>
      <c r="BD1106">
        <v>9</v>
      </c>
      <c r="BE1106">
        <v>5</v>
      </c>
      <c r="BF1106">
        <v>12</v>
      </c>
      <c r="BG1106">
        <v>3</v>
      </c>
      <c r="BH1106">
        <v>12</v>
      </c>
      <c r="BI1106">
        <v>12</v>
      </c>
      <c r="BJ1106">
        <v>12</v>
      </c>
      <c r="BK1106">
        <v>1</v>
      </c>
      <c r="BL1106">
        <v>3</v>
      </c>
      <c r="BM1106">
        <v>3</v>
      </c>
      <c r="BN1106">
        <v>3</v>
      </c>
      <c r="BO1106">
        <v>10</v>
      </c>
      <c r="BX1106">
        <v>1</v>
      </c>
      <c r="BY1106">
        <v>2</v>
      </c>
      <c r="BZ1106">
        <v>6</v>
      </c>
      <c r="CA1106">
        <v>5</v>
      </c>
      <c r="CF1106">
        <v>3</v>
      </c>
      <c r="CH1106">
        <f t="shared" si="129"/>
        <v>1</v>
      </c>
      <c r="CI1106" s="1">
        <f t="shared" si="130"/>
        <v>2.9444444444444446</v>
      </c>
      <c r="CJ1106">
        <f t="shared" si="131"/>
        <v>3</v>
      </c>
      <c r="CK1106">
        <f t="shared" si="132"/>
        <v>3</v>
      </c>
      <c r="CL1106" s="1">
        <f t="shared" si="133"/>
        <v>5.9444444444444446</v>
      </c>
      <c r="CM1106" s="1">
        <f t="shared" si="134"/>
        <v>5.9444444444444446</v>
      </c>
      <c r="CO1106" t="str">
        <f>IF(H1106&gt;Tolerances!$C$5, "High Sat", "Low Sat")</f>
        <v>High Sat</v>
      </c>
      <c r="CP1106" t="str">
        <f>IF(CM1106&lt;Tolerances!$D$5, "High EL", "Low EL")</f>
        <v>High EL</v>
      </c>
      <c r="CQ1106" t="str">
        <f t="shared" si="128"/>
        <v>Loyalist</v>
      </c>
      <c r="CR1106" t="b">
        <f>IF(AND(CM1106&lt;Tolerances!$D$9,'Respondent data Original'!H1106&gt;Tolerances!$C$9),"Enthusiast",IF(AND(CM1106&gt;Tolerances!$D$10,'Respondent data Original'!H1106&lt;Tolerances!$C$10),"Agitator"))</f>
        <v>0</v>
      </c>
    </row>
    <row r="1107" spans="1:96">
      <c r="A1107">
        <v>985</v>
      </c>
      <c r="B1107" t="s">
        <v>71</v>
      </c>
      <c r="C1107">
        <v>3</v>
      </c>
      <c r="D1107">
        <v>1</v>
      </c>
      <c r="E1107">
        <v>3</v>
      </c>
      <c r="F1107">
        <v>2</v>
      </c>
      <c r="G1107">
        <v>7</v>
      </c>
      <c r="H1107">
        <v>6</v>
      </c>
      <c r="J1107">
        <v>6</v>
      </c>
      <c r="L1107">
        <v>6</v>
      </c>
      <c r="N1107">
        <v>6</v>
      </c>
      <c r="P1107">
        <v>4</v>
      </c>
      <c r="Q1107">
        <v>4</v>
      </c>
      <c r="R1107">
        <v>4</v>
      </c>
      <c r="S1107">
        <v>2</v>
      </c>
      <c r="T1107">
        <v>4</v>
      </c>
      <c r="U1107">
        <v>4</v>
      </c>
      <c r="V1107">
        <v>2</v>
      </c>
      <c r="W1107">
        <v>5</v>
      </c>
      <c r="X1107">
        <v>2</v>
      </c>
      <c r="Y1107">
        <v>2</v>
      </c>
      <c r="Z1107">
        <v>4</v>
      </c>
      <c r="AA1107">
        <v>4</v>
      </c>
      <c r="AB1107">
        <v>4</v>
      </c>
      <c r="AC1107">
        <v>4</v>
      </c>
      <c r="AD1107">
        <v>5</v>
      </c>
      <c r="AE1107">
        <v>4</v>
      </c>
      <c r="AF1107">
        <v>4</v>
      </c>
      <c r="AG1107">
        <v>3</v>
      </c>
      <c r="AH1107">
        <v>3</v>
      </c>
      <c r="AI1107">
        <v>3</v>
      </c>
      <c r="AJ1107">
        <v>3</v>
      </c>
      <c r="AK1107">
        <v>3</v>
      </c>
      <c r="AL1107">
        <v>3</v>
      </c>
      <c r="AM1107">
        <v>3</v>
      </c>
      <c r="AN1107">
        <v>3</v>
      </c>
      <c r="AO1107">
        <v>3</v>
      </c>
      <c r="AP1107">
        <v>4</v>
      </c>
      <c r="AQ1107">
        <v>4</v>
      </c>
      <c r="AR1107">
        <v>3</v>
      </c>
      <c r="AS1107">
        <v>3</v>
      </c>
      <c r="AT1107">
        <v>5</v>
      </c>
      <c r="AU1107">
        <v>4</v>
      </c>
      <c r="AV1107">
        <v>3</v>
      </c>
      <c r="AW1107">
        <v>6</v>
      </c>
      <c r="AX1107">
        <v>8</v>
      </c>
      <c r="AY1107">
        <v>7</v>
      </c>
      <c r="AZ1107">
        <v>7</v>
      </c>
      <c r="BA1107">
        <v>8</v>
      </c>
      <c r="BB1107">
        <v>7</v>
      </c>
      <c r="BC1107">
        <v>7</v>
      </c>
      <c r="BD1107">
        <v>8</v>
      </c>
      <c r="BE1107">
        <v>6</v>
      </c>
      <c r="BF1107">
        <v>5</v>
      </c>
      <c r="BG1107">
        <v>5</v>
      </c>
      <c r="BH1107">
        <v>5</v>
      </c>
      <c r="BI1107">
        <v>12</v>
      </c>
      <c r="BJ1107">
        <v>7</v>
      </c>
      <c r="BK1107">
        <v>1</v>
      </c>
      <c r="BL1107">
        <v>3</v>
      </c>
      <c r="BM1107">
        <v>3</v>
      </c>
      <c r="BN1107">
        <v>3</v>
      </c>
      <c r="BO1107">
        <v>10</v>
      </c>
      <c r="BX1107">
        <v>1</v>
      </c>
      <c r="BY1107">
        <v>3</v>
      </c>
      <c r="CF1107">
        <v>21</v>
      </c>
      <c r="CH1107">
        <f t="shared" si="129"/>
        <v>1</v>
      </c>
      <c r="CI1107" s="1">
        <f t="shared" si="130"/>
        <v>3.5555555555555554</v>
      </c>
      <c r="CJ1107">
        <f t="shared" si="131"/>
        <v>3</v>
      </c>
      <c r="CK1107">
        <f t="shared" si="132"/>
        <v>3</v>
      </c>
      <c r="CL1107" s="1">
        <f t="shared" si="133"/>
        <v>6.5555555555555554</v>
      </c>
      <c r="CM1107" s="1">
        <f t="shared" si="134"/>
        <v>6.5555555555555554</v>
      </c>
      <c r="CO1107" t="str">
        <f>IF(H1107&gt;Tolerances!$C$5, "High Sat", "Low Sat")</f>
        <v>Low Sat</v>
      </c>
      <c r="CP1107" t="str">
        <f>IF(CM1107&lt;Tolerances!$D$5, "High EL", "Low EL")</f>
        <v>High EL</v>
      </c>
      <c r="CQ1107" t="str">
        <f t="shared" si="128"/>
        <v>Hostage</v>
      </c>
      <c r="CR1107" t="b">
        <f>IF(AND(CM1107&lt;Tolerances!$D$9,'Respondent data Original'!H1107&gt;Tolerances!$C$9),"Enthusiast",IF(AND(CM1107&gt;Tolerances!$D$10,'Respondent data Original'!H1107&lt;Tolerances!$C$10),"Agitator"))</f>
        <v>0</v>
      </c>
    </row>
    <row r="1108" spans="1:96">
      <c r="A1108">
        <v>1024</v>
      </c>
      <c r="B1108" t="s">
        <v>71</v>
      </c>
      <c r="C1108">
        <v>4</v>
      </c>
      <c r="D1108">
        <v>1</v>
      </c>
      <c r="E1108">
        <v>4</v>
      </c>
      <c r="F1108">
        <v>2</v>
      </c>
      <c r="G1108">
        <v>7</v>
      </c>
      <c r="H1108">
        <v>9</v>
      </c>
      <c r="J1108">
        <v>8</v>
      </c>
      <c r="L1108">
        <v>8</v>
      </c>
      <c r="N1108">
        <v>6</v>
      </c>
      <c r="P1108">
        <v>6</v>
      </c>
      <c r="Q1108">
        <v>1</v>
      </c>
      <c r="R1108">
        <v>2</v>
      </c>
      <c r="S1108">
        <v>1</v>
      </c>
      <c r="T1108">
        <v>4</v>
      </c>
      <c r="U1108">
        <v>4</v>
      </c>
      <c r="V1108">
        <v>1</v>
      </c>
      <c r="W1108">
        <v>4</v>
      </c>
      <c r="X1108">
        <v>2</v>
      </c>
      <c r="Y1108">
        <v>2</v>
      </c>
      <c r="Z1108">
        <v>3</v>
      </c>
      <c r="AA1108">
        <v>2</v>
      </c>
      <c r="AB1108">
        <v>2</v>
      </c>
      <c r="AC1108">
        <v>3</v>
      </c>
      <c r="AD1108">
        <v>4</v>
      </c>
      <c r="AE1108">
        <v>2</v>
      </c>
      <c r="AF1108">
        <v>11</v>
      </c>
      <c r="AG1108">
        <v>2</v>
      </c>
      <c r="AH1108">
        <v>1</v>
      </c>
      <c r="AI1108">
        <v>3</v>
      </c>
      <c r="AJ1108">
        <v>2</v>
      </c>
      <c r="AK1108">
        <v>2</v>
      </c>
      <c r="AL1108">
        <v>2</v>
      </c>
      <c r="AM1108">
        <v>3</v>
      </c>
      <c r="AN1108">
        <v>2</v>
      </c>
      <c r="AO1108">
        <v>2</v>
      </c>
      <c r="AP1108">
        <v>2</v>
      </c>
      <c r="AQ1108">
        <v>2</v>
      </c>
      <c r="AR1108">
        <v>2</v>
      </c>
      <c r="AS1108">
        <v>2</v>
      </c>
      <c r="AT1108">
        <v>3</v>
      </c>
      <c r="AU1108">
        <v>2</v>
      </c>
      <c r="AV1108">
        <v>1</v>
      </c>
      <c r="AW1108">
        <v>6</v>
      </c>
      <c r="AX1108">
        <v>8</v>
      </c>
      <c r="AY1108">
        <v>9</v>
      </c>
      <c r="AZ1108">
        <v>6</v>
      </c>
      <c r="BA1108">
        <v>8</v>
      </c>
      <c r="BB1108">
        <v>6</v>
      </c>
      <c r="BC1108">
        <v>6</v>
      </c>
      <c r="BD1108">
        <v>11</v>
      </c>
      <c r="BE1108">
        <v>3</v>
      </c>
      <c r="BF1108">
        <v>12</v>
      </c>
      <c r="BG1108">
        <v>12</v>
      </c>
      <c r="BH1108">
        <v>12</v>
      </c>
      <c r="BI1108">
        <v>12</v>
      </c>
      <c r="BJ1108">
        <v>12</v>
      </c>
      <c r="BK1108">
        <v>1</v>
      </c>
      <c r="BL1108">
        <v>4</v>
      </c>
      <c r="BM1108">
        <v>4</v>
      </c>
      <c r="BN1108">
        <v>3</v>
      </c>
      <c r="BO1108">
        <v>6</v>
      </c>
      <c r="BX1108">
        <v>1</v>
      </c>
      <c r="BY1108">
        <v>2</v>
      </c>
      <c r="BZ1108">
        <v>3</v>
      </c>
      <c r="CA1108">
        <v>6</v>
      </c>
      <c r="CF1108">
        <v>2</v>
      </c>
      <c r="CH1108">
        <f t="shared" si="129"/>
        <v>1</v>
      </c>
      <c r="CI1108" s="1">
        <f t="shared" si="130"/>
        <v>3.5</v>
      </c>
      <c r="CJ1108">
        <f t="shared" si="131"/>
        <v>4</v>
      </c>
      <c r="CK1108">
        <f t="shared" si="132"/>
        <v>2</v>
      </c>
      <c r="CL1108" s="1">
        <f t="shared" si="133"/>
        <v>5.5</v>
      </c>
      <c r="CM1108" s="1">
        <f t="shared" si="134"/>
        <v>5.5</v>
      </c>
      <c r="CO1108" t="str">
        <f>IF(H1108&gt;Tolerances!$C$5, "High Sat", "Low Sat")</f>
        <v>High Sat</v>
      </c>
      <c r="CP1108" t="str">
        <f>IF(CM1108&lt;Tolerances!$D$5, "High EL", "Low EL")</f>
        <v>High EL</v>
      </c>
      <c r="CQ1108" t="str">
        <f t="shared" si="128"/>
        <v>Loyalist</v>
      </c>
      <c r="CR1108" t="b">
        <f>IF(AND(CM1108&lt;Tolerances!$D$9,'Respondent data Original'!H1108&gt;Tolerances!$C$9),"Enthusiast",IF(AND(CM1108&gt;Tolerances!$D$10,'Respondent data Original'!H1108&lt;Tolerances!$C$10),"Agitator"))</f>
        <v>0</v>
      </c>
    </row>
    <row r="1109" spans="1:96">
      <c r="A1109">
        <v>1033</v>
      </c>
      <c r="B1109" t="s">
        <v>71</v>
      </c>
      <c r="C1109">
        <v>2</v>
      </c>
      <c r="D1109">
        <v>1</v>
      </c>
      <c r="E1109">
        <v>2</v>
      </c>
      <c r="F1109">
        <v>2</v>
      </c>
      <c r="G1109">
        <v>11</v>
      </c>
      <c r="H1109">
        <v>9</v>
      </c>
      <c r="J1109">
        <v>8</v>
      </c>
      <c r="L1109">
        <v>8</v>
      </c>
      <c r="N1109">
        <v>7</v>
      </c>
      <c r="P1109">
        <v>6</v>
      </c>
      <c r="Q1109">
        <v>2</v>
      </c>
      <c r="R1109">
        <v>5</v>
      </c>
      <c r="S1109">
        <v>1</v>
      </c>
      <c r="T1109">
        <v>1</v>
      </c>
      <c r="U1109">
        <v>1</v>
      </c>
      <c r="V1109">
        <v>3</v>
      </c>
      <c r="W1109">
        <v>1</v>
      </c>
      <c r="X1109">
        <v>1</v>
      </c>
      <c r="Y1109">
        <v>3</v>
      </c>
      <c r="Z1109">
        <v>5</v>
      </c>
      <c r="AA1109">
        <v>1</v>
      </c>
      <c r="AB1109">
        <v>2</v>
      </c>
      <c r="AC1109">
        <v>1</v>
      </c>
      <c r="AD1109">
        <v>2</v>
      </c>
      <c r="AE1109">
        <v>2</v>
      </c>
      <c r="AF1109">
        <v>6</v>
      </c>
      <c r="AG1109">
        <v>3</v>
      </c>
      <c r="AH1109">
        <v>5</v>
      </c>
      <c r="AI1109">
        <v>3</v>
      </c>
      <c r="AJ1109">
        <v>3</v>
      </c>
      <c r="AK1109">
        <v>1</v>
      </c>
      <c r="AL1109">
        <v>3</v>
      </c>
      <c r="AM1109">
        <v>3</v>
      </c>
      <c r="AN1109">
        <v>3</v>
      </c>
      <c r="AO1109">
        <v>2</v>
      </c>
      <c r="AP1109">
        <v>3</v>
      </c>
      <c r="AQ1109">
        <v>3</v>
      </c>
      <c r="AR1109">
        <v>3</v>
      </c>
      <c r="AS1109">
        <v>3</v>
      </c>
      <c r="AT1109">
        <v>4</v>
      </c>
      <c r="AU1109">
        <v>4</v>
      </c>
      <c r="AV1109">
        <v>1</v>
      </c>
      <c r="AW1109">
        <v>2</v>
      </c>
      <c r="AX1109">
        <v>10</v>
      </c>
      <c r="AY1109">
        <v>7</v>
      </c>
      <c r="AZ1109">
        <v>1</v>
      </c>
      <c r="BA1109">
        <v>9</v>
      </c>
      <c r="BB1109">
        <v>2</v>
      </c>
      <c r="BC1109">
        <v>10</v>
      </c>
      <c r="BD1109">
        <v>8</v>
      </c>
      <c r="BE1109">
        <v>4</v>
      </c>
      <c r="BF1109">
        <v>12</v>
      </c>
      <c r="BG1109">
        <v>12</v>
      </c>
      <c r="BH1109">
        <v>1</v>
      </c>
      <c r="BI1109">
        <v>12</v>
      </c>
      <c r="BJ1109">
        <v>12</v>
      </c>
      <c r="BK1109">
        <v>1</v>
      </c>
      <c r="BL1109">
        <v>4</v>
      </c>
      <c r="BM1109">
        <v>2</v>
      </c>
      <c r="BN1109">
        <v>1</v>
      </c>
      <c r="BO1109">
        <v>7</v>
      </c>
      <c r="BP1109">
        <v>5</v>
      </c>
      <c r="BX1109">
        <v>1</v>
      </c>
      <c r="BY1109">
        <v>2</v>
      </c>
      <c r="CF1109">
        <v>8</v>
      </c>
      <c r="CH1109">
        <f t="shared" si="129"/>
        <v>1</v>
      </c>
      <c r="CI1109" s="1">
        <f t="shared" si="130"/>
        <v>2.9444444444444446</v>
      </c>
      <c r="CJ1109">
        <f t="shared" si="131"/>
        <v>4</v>
      </c>
      <c r="CK1109">
        <f t="shared" si="132"/>
        <v>2</v>
      </c>
      <c r="CL1109" s="1">
        <f t="shared" si="133"/>
        <v>4.9444444444444446</v>
      </c>
      <c r="CM1109" s="1">
        <f t="shared" si="134"/>
        <v>4.9444444444444446</v>
      </c>
      <c r="CO1109" t="str">
        <f>IF(H1109&gt;Tolerances!$C$5, "High Sat", "Low Sat")</f>
        <v>High Sat</v>
      </c>
      <c r="CP1109" t="str">
        <f>IF(CM1109&lt;Tolerances!$D$5, "High EL", "Low EL")</f>
        <v>High EL</v>
      </c>
      <c r="CQ1109" t="str">
        <f t="shared" si="128"/>
        <v>Loyalist</v>
      </c>
      <c r="CR1109" t="b">
        <f>IF(AND(CM1109&lt;Tolerances!$D$9,'Respondent data Original'!H1109&gt;Tolerances!$C$9),"Enthusiast",IF(AND(CM1109&gt;Tolerances!$D$10,'Respondent data Original'!H1109&lt;Tolerances!$C$10),"Agitator"))</f>
        <v>0</v>
      </c>
    </row>
    <row r="1110" spans="1:96">
      <c r="A1110">
        <v>1035</v>
      </c>
      <c r="B1110" t="s">
        <v>71</v>
      </c>
      <c r="C1110">
        <v>5</v>
      </c>
      <c r="D1110">
        <v>2</v>
      </c>
      <c r="E1110">
        <v>18</v>
      </c>
      <c r="F1110">
        <v>2</v>
      </c>
      <c r="G1110">
        <v>9</v>
      </c>
      <c r="H1110">
        <v>11</v>
      </c>
      <c r="J1110">
        <v>11</v>
      </c>
      <c r="L1110">
        <v>10</v>
      </c>
      <c r="O1110">
        <v>1</v>
      </c>
      <c r="P1110">
        <v>2</v>
      </c>
      <c r="Q1110">
        <v>3</v>
      </c>
      <c r="R1110">
        <v>5</v>
      </c>
      <c r="S1110">
        <v>1</v>
      </c>
      <c r="T1110">
        <v>1</v>
      </c>
      <c r="V1110">
        <v>1</v>
      </c>
      <c r="X1110">
        <v>1</v>
      </c>
      <c r="Y1110">
        <v>1</v>
      </c>
      <c r="Z1110">
        <v>5</v>
      </c>
      <c r="AA1110">
        <v>1</v>
      </c>
      <c r="AB1110">
        <v>4</v>
      </c>
      <c r="AC1110">
        <v>1</v>
      </c>
      <c r="AD1110">
        <v>4</v>
      </c>
      <c r="AE1110">
        <v>3</v>
      </c>
      <c r="AF1110">
        <v>1</v>
      </c>
      <c r="AG1110">
        <v>3</v>
      </c>
      <c r="AI1110">
        <v>2</v>
      </c>
      <c r="AJ1110">
        <v>2</v>
      </c>
      <c r="AL1110">
        <v>1</v>
      </c>
      <c r="AN1110">
        <v>1</v>
      </c>
      <c r="AO1110">
        <v>3</v>
      </c>
      <c r="AQ1110">
        <v>1</v>
      </c>
      <c r="AR1110">
        <v>3</v>
      </c>
      <c r="AS1110">
        <v>2</v>
      </c>
      <c r="AU1110">
        <v>2</v>
      </c>
      <c r="AV1110">
        <v>2</v>
      </c>
      <c r="AW1110">
        <v>5</v>
      </c>
      <c r="AX1110">
        <v>4</v>
      </c>
      <c r="AY1110">
        <v>6</v>
      </c>
      <c r="AZ1110">
        <v>6</v>
      </c>
      <c r="BA1110">
        <v>6</v>
      </c>
      <c r="BB1110">
        <v>5</v>
      </c>
      <c r="BC1110">
        <v>6</v>
      </c>
      <c r="BD1110">
        <v>8</v>
      </c>
      <c r="BE1110">
        <v>1</v>
      </c>
      <c r="BF1110">
        <v>12</v>
      </c>
      <c r="BG1110">
        <v>12</v>
      </c>
      <c r="BH1110">
        <v>12</v>
      </c>
      <c r="BI1110">
        <v>12</v>
      </c>
      <c r="BJ1110">
        <v>12</v>
      </c>
      <c r="BK1110">
        <v>1</v>
      </c>
      <c r="BL1110">
        <v>3</v>
      </c>
      <c r="BM1110">
        <v>3</v>
      </c>
      <c r="BN1110">
        <v>3</v>
      </c>
      <c r="BO1110">
        <v>10</v>
      </c>
      <c r="BX1110">
        <v>1</v>
      </c>
      <c r="BY1110">
        <v>6</v>
      </c>
      <c r="BZ1110">
        <v>3</v>
      </c>
      <c r="CA1110">
        <v>5</v>
      </c>
      <c r="CF1110">
        <v>5</v>
      </c>
      <c r="CH1110">
        <f t="shared" si="129"/>
        <v>1</v>
      </c>
      <c r="CI1110" s="1">
        <f t="shared" si="130"/>
        <v>2.6111111111111112</v>
      </c>
      <c r="CJ1110">
        <f t="shared" si="131"/>
        <v>3</v>
      </c>
      <c r="CK1110">
        <f t="shared" si="132"/>
        <v>3</v>
      </c>
      <c r="CL1110" s="1">
        <f t="shared" si="133"/>
        <v>5.6111111111111107</v>
      </c>
      <c r="CM1110" s="1">
        <f t="shared" si="134"/>
        <v>5.6111111111111107</v>
      </c>
      <c r="CO1110" t="str">
        <f>IF(H1110&gt;Tolerances!$C$5, "High Sat", "Low Sat")</f>
        <v>High Sat</v>
      </c>
      <c r="CP1110" t="str">
        <f>IF(CM1110&lt;Tolerances!$D$5, "High EL", "Low EL")</f>
        <v>High EL</v>
      </c>
      <c r="CQ1110" t="str">
        <f t="shared" ref="CQ1110:CQ1140" si="135">IF(AND(CP1110="High EL", CO1110="High Sat"),"Loyalist", IF(AND(CP1110="High EL", CO1110="Low Sat"),"Hostage", IF(AND(CP1110="Low EL", CO1110="Low Sat"),"Defector",IF(AND(CP1110="Low EL", CO1110="High Sat"),"Mercenary"))))</f>
        <v>Loyalist</v>
      </c>
      <c r="CR1110" t="b">
        <f>IF(AND(CM1110&lt;Tolerances!$D$9,'Respondent data Original'!H1110&gt;Tolerances!$C$9),"Enthusiast",IF(AND(CM1110&gt;Tolerances!$D$10,'Respondent data Original'!H1110&lt;Tolerances!$C$10),"Agitator"))</f>
        <v>0</v>
      </c>
    </row>
    <row r="1111" spans="1:96">
      <c r="A1111">
        <v>1045</v>
      </c>
      <c r="B1111" t="s">
        <v>71</v>
      </c>
      <c r="C1111">
        <v>4</v>
      </c>
      <c r="D1111">
        <v>2</v>
      </c>
      <c r="E1111">
        <v>1</v>
      </c>
      <c r="F1111">
        <v>2</v>
      </c>
      <c r="G1111">
        <v>10</v>
      </c>
      <c r="H1111">
        <v>3</v>
      </c>
      <c r="J1111">
        <v>1</v>
      </c>
      <c r="L1111">
        <v>1</v>
      </c>
      <c r="N1111">
        <v>1</v>
      </c>
      <c r="P1111">
        <v>6</v>
      </c>
      <c r="Q1111">
        <v>1</v>
      </c>
      <c r="R1111">
        <v>3</v>
      </c>
      <c r="S1111">
        <v>1</v>
      </c>
      <c r="T1111">
        <v>3</v>
      </c>
      <c r="U1111">
        <v>4</v>
      </c>
      <c r="V1111">
        <v>1</v>
      </c>
      <c r="W1111">
        <v>3</v>
      </c>
      <c r="X1111">
        <v>1</v>
      </c>
      <c r="Y1111">
        <v>1</v>
      </c>
      <c r="Z1111">
        <v>3</v>
      </c>
      <c r="AA1111">
        <v>1</v>
      </c>
      <c r="AB1111">
        <v>1</v>
      </c>
      <c r="AC1111">
        <v>3</v>
      </c>
      <c r="AD1111">
        <v>3</v>
      </c>
      <c r="AE1111">
        <v>3</v>
      </c>
      <c r="AF1111">
        <v>6</v>
      </c>
      <c r="AG1111">
        <v>5</v>
      </c>
      <c r="AH1111">
        <v>5</v>
      </c>
      <c r="AI1111">
        <v>2</v>
      </c>
      <c r="AJ1111">
        <v>3</v>
      </c>
      <c r="AL1111">
        <v>5</v>
      </c>
      <c r="AM1111">
        <v>5</v>
      </c>
      <c r="AN1111">
        <v>2</v>
      </c>
      <c r="AO1111">
        <v>2</v>
      </c>
      <c r="AQ1111">
        <v>5</v>
      </c>
      <c r="AR1111">
        <v>5</v>
      </c>
      <c r="AS1111">
        <v>4</v>
      </c>
      <c r="AT1111">
        <v>4</v>
      </c>
      <c r="AU1111">
        <v>3</v>
      </c>
      <c r="AV1111">
        <v>2</v>
      </c>
      <c r="AW1111">
        <v>6</v>
      </c>
      <c r="AX1111">
        <v>11</v>
      </c>
      <c r="AY1111">
        <v>11</v>
      </c>
      <c r="AZ1111">
        <v>11</v>
      </c>
      <c r="BA1111">
        <v>11</v>
      </c>
      <c r="BB1111">
        <v>7</v>
      </c>
      <c r="BC1111">
        <v>2</v>
      </c>
      <c r="BD1111">
        <v>11</v>
      </c>
      <c r="BE1111">
        <v>4</v>
      </c>
      <c r="BF1111">
        <v>12</v>
      </c>
      <c r="BG1111">
        <v>11</v>
      </c>
      <c r="BH1111">
        <v>12</v>
      </c>
      <c r="BI1111">
        <v>12</v>
      </c>
      <c r="BJ1111">
        <v>12</v>
      </c>
      <c r="BK1111">
        <v>5</v>
      </c>
      <c r="BL1111">
        <v>1</v>
      </c>
      <c r="BO1111">
        <v>6</v>
      </c>
      <c r="BX1111">
        <v>3</v>
      </c>
      <c r="CF1111">
        <v>5</v>
      </c>
      <c r="CH1111">
        <f t="shared" si="129"/>
        <v>3</v>
      </c>
      <c r="CI1111" s="1">
        <f t="shared" si="130"/>
        <v>4.1111111111111107</v>
      </c>
      <c r="CJ1111">
        <f t="shared" si="131"/>
        <v>1</v>
      </c>
      <c r="CK1111">
        <f t="shared" si="132"/>
        <v>5</v>
      </c>
      <c r="CL1111" s="1">
        <f t="shared" si="133"/>
        <v>9.1111111111111107</v>
      </c>
      <c r="CM1111" s="1">
        <f t="shared" si="134"/>
        <v>27.333333333333332</v>
      </c>
      <c r="CO1111" t="str">
        <f>IF(H1111&gt;Tolerances!$C$5, "High Sat", "Low Sat")</f>
        <v>Low Sat</v>
      </c>
      <c r="CP1111" t="str">
        <f>IF(CM1111&lt;Tolerances!$D$5, "High EL", "Low EL")</f>
        <v>Low EL</v>
      </c>
      <c r="CQ1111" t="str">
        <f t="shared" si="135"/>
        <v>Defector</v>
      </c>
      <c r="CR1111" t="str">
        <f>IF(AND(CM1111&lt;Tolerances!$D$9,'Respondent data Original'!H1111&gt;Tolerances!$C$9),"Enthusiast",IF(AND(CM1111&gt;Tolerances!$D$10,'Respondent data Original'!H1111&lt;Tolerances!$C$10),"Agitator"))</f>
        <v>Agitator</v>
      </c>
    </row>
    <row r="1112" spans="1:96">
      <c r="A1112">
        <v>1050</v>
      </c>
      <c r="B1112" t="s">
        <v>71</v>
      </c>
      <c r="C1112">
        <v>4</v>
      </c>
      <c r="D1112">
        <v>1</v>
      </c>
      <c r="E1112">
        <v>2</v>
      </c>
      <c r="F1112">
        <v>2</v>
      </c>
      <c r="G1112">
        <v>10</v>
      </c>
      <c r="H1112">
        <v>5</v>
      </c>
      <c r="J1112">
        <v>5</v>
      </c>
      <c r="L1112">
        <v>4</v>
      </c>
      <c r="N1112">
        <v>4</v>
      </c>
      <c r="P1112">
        <v>5</v>
      </c>
      <c r="Q1112">
        <v>2</v>
      </c>
      <c r="R1112">
        <v>2</v>
      </c>
      <c r="S1112">
        <v>1</v>
      </c>
      <c r="T1112">
        <v>2</v>
      </c>
      <c r="U1112">
        <v>2</v>
      </c>
      <c r="V1112">
        <v>2</v>
      </c>
      <c r="W1112">
        <v>2</v>
      </c>
      <c r="X1112">
        <v>2</v>
      </c>
      <c r="Y1112">
        <v>2</v>
      </c>
      <c r="Z1112">
        <v>2</v>
      </c>
      <c r="AA1112">
        <v>2</v>
      </c>
      <c r="AB1112">
        <v>2</v>
      </c>
      <c r="AC1112">
        <v>3</v>
      </c>
      <c r="AD1112">
        <v>3</v>
      </c>
      <c r="AE1112">
        <v>3</v>
      </c>
      <c r="AF1112">
        <v>2</v>
      </c>
      <c r="AG1112">
        <v>3</v>
      </c>
      <c r="AH1112">
        <v>2</v>
      </c>
      <c r="AI1112">
        <v>5</v>
      </c>
      <c r="AJ1112">
        <v>3</v>
      </c>
      <c r="AK1112">
        <v>4</v>
      </c>
      <c r="AL1112">
        <v>4</v>
      </c>
      <c r="AM1112">
        <v>2</v>
      </c>
      <c r="AN1112">
        <v>3</v>
      </c>
      <c r="AO1112">
        <v>3</v>
      </c>
      <c r="AP1112">
        <v>4</v>
      </c>
      <c r="AQ1112">
        <v>3</v>
      </c>
      <c r="AR1112">
        <v>4</v>
      </c>
      <c r="AS1112">
        <v>4</v>
      </c>
      <c r="AT1112">
        <v>3</v>
      </c>
      <c r="AU1112">
        <v>3</v>
      </c>
      <c r="AV1112">
        <v>1</v>
      </c>
      <c r="AW1112">
        <v>8</v>
      </c>
      <c r="AX1112">
        <v>9</v>
      </c>
      <c r="AY1112">
        <v>10</v>
      </c>
      <c r="AZ1112">
        <v>8</v>
      </c>
      <c r="BA1112">
        <v>8</v>
      </c>
      <c r="BB1112">
        <v>8</v>
      </c>
      <c r="BC1112">
        <v>6</v>
      </c>
      <c r="BD1112">
        <v>11</v>
      </c>
      <c r="BE1112">
        <v>2</v>
      </c>
      <c r="BF1112">
        <v>7</v>
      </c>
      <c r="BG1112">
        <v>7</v>
      </c>
      <c r="BH1112">
        <v>7</v>
      </c>
      <c r="BI1112">
        <v>7</v>
      </c>
      <c r="BJ1112">
        <v>7</v>
      </c>
      <c r="BK1112">
        <v>2</v>
      </c>
      <c r="BL1112">
        <v>3</v>
      </c>
      <c r="BM1112">
        <v>2</v>
      </c>
      <c r="BN1112">
        <v>2</v>
      </c>
      <c r="BO1112">
        <v>6</v>
      </c>
      <c r="BP1112">
        <v>4</v>
      </c>
      <c r="BQ1112">
        <v>5</v>
      </c>
      <c r="BX1112">
        <v>2</v>
      </c>
      <c r="CF1112">
        <v>6</v>
      </c>
      <c r="CH1112">
        <f t="shared" si="129"/>
        <v>2</v>
      </c>
      <c r="CI1112" s="1">
        <f t="shared" si="130"/>
        <v>3.8888888888888888</v>
      </c>
      <c r="CJ1112">
        <f t="shared" si="131"/>
        <v>3</v>
      </c>
      <c r="CK1112">
        <f t="shared" si="132"/>
        <v>3</v>
      </c>
      <c r="CL1112" s="1">
        <f t="shared" si="133"/>
        <v>6.8888888888888893</v>
      </c>
      <c r="CM1112" s="1">
        <f t="shared" si="134"/>
        <v>13.777777777777779</v>
      </c>
      <c r="CO1112" t="str">
        <f>IF(H1112&gt;Tolerances!$C$15, "High Sat", "Low Sat")</f>
        <v>Low Sat</v>
      </c>
      <c r="CP1112" t="str">
        <f>IF(CM1112&lt;Tolerances!$D$15, "High EL", "Low EL")</f>
        <v>Low EL</v>
      </c>
      <c r="CQ1112" t="str">
        <f t="shared" si="135"/>
        <v>Defector</v>
      </c>
      <c r="CR1112" t="b">
        <f>IF(AND(CM1112&lt;Tolerances!$D$19,'Respondent data Original'!H1112&gt;Tolerances!$C$19),"Enthusiast",IF(AND(CM1112&gt;Tolerances!$D$20,'Respondent data Original'!H1112&lt;Tolerances!$C$20),"Agitator"))</f>
        <v>0</v>
      </c>
    </row>
    <row r="1113" spans="1:96">
      <c r="A1113">
        <v>1059</v>
      </c>
      <c r="B1113" t="s">
        <v>71</v>
      </c>
      <c r="C1113">
        <v>2</v>
      </c>
      <c r="D1113">
        <v>2</v>
      </c>
      <c r="E1113">
        <v>1</v>
      </c>
      <c r="F1113">
        <v>2</v>
      </c>
      <c r="G1113">
        <v>11</v>
      </c>
      <c r="H1113">
        <v>10</v>
      </c>
      <c r="J1113">
        <v>9</v>
      </c>
      <c r="L1113">
        <v>9</v>
      </c>
      <c r="N1113">
        <v>6</v>
      </c>
      <c r="P1113">
        <v>3</v>
      </c>
      <c r="Q1113">
        <v>1</v>
      </c>
      <c r="S1113">
        <v>1</v>
      </c>
      <c r="T1113">
        <v>1</v>
      </c>
      <c r="U1113">
        <v>3</v>
      </c>
      <c r="V1113">
        <v>3</v>
      </c>
      <c r="X1113">
        <v>1</v>
      </c>
      <c r="Y1113">
        <v>2</v>
      </c>
      <c r="Z1113">
        <v>3</v>
      </c>
      <c r="AA1113">
        <v>3</v>
      </c>
      <c r="AB1113">
        <v>3</v>
      </c>
      <c r="AC1113">
        <v>3</v>
      </c>
      <c r="AD1113">
        <v>3</v>
      </c>
      <c r="AE1113">
        <v>3</v>
      </c>
      <c r="AF1113">
        <v>6</v>
      </c>
      <c r="AG1113">
        <v>3</v>
      </c>
      <c r="AI1113">
        <v>2</v>
      </c>
      <c r="AJ1113">
        <v>1</v>
      </c>
      <c r="AK1113">
        <v>2</v>
      </c>
      <c r="AL1113">
        <v>3</v>
      </c>
      <c r="AN1113">
        <v>2</v>
      </c>
      <c r="AO1113">
        <v>2</v>
      </c>
      <c r="AP1113">
        <v>3</v>
      </c>
      <c r="AQ1113">
        <v>3</v>
      </c>
      <c r="AR1113">
        <v>3</v>
      </c>
      <c r="AS1113">
        <v>3</v>
      </c>
      <c r="AT1113">
        <v>3</v>
      </c>
      <c r="AU1113">
        <v>3</v>
      </c>
      <c r="AV1113">
        <v>3</v>
      </c>
      <c r="AW1113">
        <v>6</v>
      </c>
      <c r="AX1113">
        <v>10</v>
      </c>
      <c r="AY1113">
        <v>8</v>
      </c>
      <c r="AZ1113">
        <v>8</v>
      </c>
      <c r="BA1113">
        <v>6</v>
      </c>
      <c r="BB1113">
        <v>5</v>
      </c>
      <c r="BC1113">
        <v>5</v>
      </c>
      <c r="BD1113">
        <v>8</v>
      </c>
      <c r="BE1113">
        <v>1</v>
      </c>
      <c r="BF1113">
        <v>12</v>
      </c>
      <c r="BG1113">
        <v>12</v>
      </c>
      <c r="BH1113">
        <v>12</v>
      </c>
      <c r="BI1113">
        <v>12</v>
      </c>
      <c r="BJ1113">
        <v>12</v>
      </c>
      <c r="BK1113">
        <v>1</v>
      </c>
      <c r="BL1113">
        <v>3</v>
      </c>
      <c r="BM1113">
        <v>2</v>
      </c>
      <c r="BN1113">
        <v>2</v>
      </c>
      <c r="BO1113">
        <v>7</v>
      </c>
      <c r="BX1113">
        <v>1</v>
      </c>
      <c r="BY1113">
        <v>7</v>
      </c>
      <c r="CF1113">
        <v>4</v>
      </c>
      <c r="CH1113">
        <f t="shared" si="129"/>
        <v>1</v>
      </c>
      <c r="CI1113" s="1">
        <f t="shared" si="130"/>
        <v>3.1666666666666665</v>
      </c>
      <c r="CJ1113">
        <f t="shared" si="131"/>
        <v>3</v>
      </c>
      <c r="CK1113">
        <f t="shared" si="132"/>
        <v>3</v>
      </c>
      <c r="CL1113" s="1">
        <f t="shared" si="133"/>
        <v>6.1666666666666661</v>
      </c>
      <c r="CM1113" s="1">
        <f t="shared" si="134"/>
        <v>6.1666666666666661</v>
      </c>
      <c r="CO1113" t="str">
        <f>IF(H1113&gt;Tolerances!$C$5, "High Sat", "Low Sat")</f>
        <v>High Sat</v>
      </c>
      <c r="CP1113" t="str">
        <f>IF(CM1113&lt;Tolerances!$D$5, "High EL", "Low EL")</f>
        <v>High EL</v>
      </c>
      <c r="CQ1113" t="str">
        <f t="shared" si="135"/>
        <v>Loyalist</v>
      </c>
      <c r="CR1113" t="b">
        <f>IF(AND(CM1113&lt;Tolerances!$D$9,'Respondent data Original'!H1113&gt;Tolerances!$C$9),"Enthusiast",IF(AND(CM1113&gt;Tolerances!$D$10,'Respondent data Original'!H1113&lt;Tolerances!$C$10),"Agitator"))</f>
        <v>0</v>
      </c>
    </row>
    <row r="1114" spans="1:96">
      <c r="A1114">
        <v>1086</v>
      </c>
      <c r="B1114" t="s">
        <v>71</v>
      </c>
      <c r="C1114">
        <v>3</v>
      </c>
      <c r="D1114">
        <v>2</v>
      </c>
      <c r="E1114">
        <v>1</v>
      </c>
      <c r="F1114">
        <v>2</v>
      </c>
      <c r="G1114">
        <v>12</v>
      </c>
      <c r="H1114">
        <v>10</v>
      </c>
      <c r="J1114">
        <v>10</v>
      </c>
      <c r="L1114">
        <v>10</v>
      </c>
      <c r="N1114">
        <v>10</v>
      </c>
      <c r="P1114">
        <v>4</v>
      </c>
      <c r="Q1114">
        <v>1</v>
      </c>
      <c r="R1114">
        <v>4</v>
      </c>
      <c r="S1114">
        <v>1</v>
      </c>
      <c r="T1114">
        <v>1</v>
      </c>
      <c r="U1114">
        <v>3</v>
      </c>
      <c r="V1114">
        <v>2</v>
      </c>
      <c r="W1114">
        <v>4</v>
      </c>
      <c r="X1114">
        <v>1</v>
      </c>
      <c r="Y1114">
        <v>1</v>
      </c>
      <c r="Z1114">
        <v>4</v>
      </c>
      <c r="AA1114">
        <v>1</v>
      </c>
      <c r="AB1114">
        <v>3</v>
      </c>
      <c r="AC1114">
        <v>3</v>
      </c>
      <c r="AD1114">
        <v>3</v>
      </c>
      <c r="AE1114">
        <v>2</v>
      </c>
      <c r="AF1114">
        <v>8</v>
      </c>
      <c r="AG1114">
        <v>2</v>
      </c>
      <c r="AH1114">
        <v>3</v>
      </c>
      <c r="AI1114">
        <v>1</v>
      </c>
      <c r="AJ1114">
        <v>1</v>
      </c>
      <c r="AK1114">
        <v>2</v>
      </c>
      <c r="AL1114">
        <v>1</v>
      </c>
      <c r="AM1114">
        <v>3</v>
      </c>
      <c r="AN1114">
        <v>1</v>
      </c>
      <c r="AO1114">
        <v>1</v>
      </c>
      <c r="AP1114">
        <v>2</v>
      </c>
      <c r="AQ1114">
        <v>1</v>
      </c>
      <c r="AR1114">
        <v>2</v>
      </c>
      <c r="AS1114">
        <v>2</v>
      </c>
      <c r="AT1114">
        <v>1</v>
      </c>
      <c r="AU1114">
        <v>2</v>
      </c>
      <c r="AV1114">
        <v>1</v>
      </c>
      <c r="AW1114">
        <v>6</v>
      </c>
      <c r="AX1114">
        <v>8</v>
      </c>
      <c r="AY1114">
        <v>7</v>
      </c>
      <c r="AZ1114">
        <v>6</v>
      </c>
      <c r="BA1114">
        <v>6</v>
      </c>
      <c r="BB1114">
        <v>6</v>
      </c>
      <c r="BC1114">
        <v>8</v>
      </c>
      <c r="BD1114">
        <v>8</v>
      </c>
      <c r="BE1114">
        <v>1</v>
      </c>
      <c r="BF1114">
        <v>12</v>
      </c>
      <c r="BG1114">
        <v>12</v>
      </c>
      <c r="BH1114">
        <v>12</v>
      </c>
      <c r="BI1114">
        <v>12</v>
      </c>
      <c r="BJ1114">
        <v>12</v>
      </c>
      <c r="BK1114">
        <v>1</v>
      </c>
      <c r="BL1114">
        <v>4</v>
      </c>
      <c r="BM1114">
        <v>4</v>
      </c>
      <c r="BN1114">
        <v>2</v>
      </c>
      <c r="BO1114">
        <v>5</v>
      </c>
      <c r="BX1114">
        <v>1</v>
      </c>
      <c r="BY1114">
        <v>5</v>
      </c>
      <c r="BZ1114">
        <v>2</v>
      </c>
      <c r="CA1114">
        <v>6</v>
      </c>
      <c r="CF1114">
        <v>5</v>
      </c>
      <c r="CH1114">
        <f t="shared" si="129"/>
        <v>1</v>
      </c>
      <c r="CI1114" s="1">
        <f t="shared" si="130"/>
        <v>3.1111111111111112</v>
      </c>
      <c r="CJ1114">
        <f t="shared" si="131"/>
        <v>4</v>
      </c>
      <c r="CK1114">
        <f t="shared" si="132"/>
        <v>2</v>
      </c>
      <c r="CL1114" s="1">
        <f t="shared" si="133"/>
        <v>5.1111111111111107</v>
      </c>
      <c r="CM1114" s="1">
        <f t="shared" si="134"/>
        <v>5.1111111111111107</v>
      </c>
      <c r="CO1114" t="str">
        <f>IF(H1114&gt;Tolerances!$C$5, "High Sat", "Low Sat")</f>
        <v>High Sat</v>
      </c>
      <c r="CP1114" t="str">
        <f>IF(CM1114&lt;Tolerances!$D$5, "High EL", "Low EL")</f>
        <v>High EL</v>
      </c>
      <c r="CQ1114" t="str">
        <f t="shared" si="135"/>
        <v>Loyalist</v>
      </c>
      <c r="CR1114" t="b">
        <f>IF(AND(CM1114&lt;Tolerances!$D$9,'Respondent data Original'!H1114&gt;Tolerances!$C$9),"Enthusiast",IF(AND(CM1114&gt;Tolerances!$D$10,'Respondent data Original'!H1114&lt;Tolerances!$C$10),"Agitator"))</f>
        <v>0</v>
      </c>
    </row>
    <row r="1115" spans="1:96">
      <c r="A1115">
        <v>1092</v>
      </c>
      <c r="B1115" t="s">
        <v>71</v>
      </c>
      <c r="C1115">
        <v>3</v>
      </c>
      <c r="D1115">
        <v>2</v>
      </c>
      <c r="E1115">
        <v>2</v>
      </c>
      <c r="F1115">
        <v>2</v>
      </c>
      <c r="G1115">
        <v>12</v>
      </c>
      <c r="H1115">
        <v>9</v>
      </c>
      <c r="J1115">
        <v>9</v>
      </c>
      <c r="L1115">
        <v>9</v>
      </c>
      <c r="N1115">
        <v>10</v>
      </c>
      <c r="P1115">
        <v>6</v>
      </c>
      <c r="Q1115">
        <v>1</v>
      </c>
      <c r="R1115">
        <v>3</v>
      </c>
      <c r="S1115">
        <v>1</v>
      </c>
      <c r="U1115">
        <v>2</v>
      </c>
      <c r="V1115">
        <v>2</v>
      </c>
      <c r="W1115">
        <v>3</v>
      </c>
      <c r="X1115">
        <v>1</v>
      </c>
      <c r="Y1115">
        <v>2</v>
      </c>
      <c r="Z1115">
        <v>4</v>
      </c>
      <c r="AA1115">
        <v>2</v>
      </c>
      <c r="AB1115">
        <v>2</v>
      </c>
      <c r="AC1115">
        <v>4</v>
      </c>
      <c r="AD1115">
        <v>3</v>
      </c>
      <c r="AE1115">
        <v>3</v>
      </c>
      <c r="AF1115">
        <v>1</v>
      </c>
      <c r="AG1115">
        <v>3</v>
      </c>
      <c r="AH1115">
        <v>2</v>
      </c>
      <c r="AI1115">
        <v>2</v>
      </c>
      <c r="AJ1115">
        <v>1</v>
      </c>
      <c r="AK1115">
        <v>2</v>
      </c>
      <c r="AL1115">
        <v>2</v>
      </c>
      <c r="AN1115">
        <v>2</v>
      </c>
      <c r="AO1115">
        <v>2</v>
      </c>
      <c r="AP1115">
        <v>3</v>
      </c>
      <c r="AQ1115">
        <v>1</v>
      </c>
      <c r="AR1115">
        <v>2</v>
      </c>
      <c r="AS1115">
        <v>2</v>
      </c>
      <c r="AT1115">
        <v>3</v>
      </c>
      <c r="AU1115">
        <v>1</v>
      </c>
      <c r="AV1115">
        <v>1</v>
      </c>
      <c r="AW1115">
        <v>10</v>
      </c>
      <c r="AX1115">
        <v>9</v>
      </c>
      <c r="AY1115">
        <v>6</v>
      </c>
      <c r="AZ1115">
        <v>5</v>
      </c>
      <c r="BA1115">
        <v>6</v>
      </c>
      <c r="BB1115">
        <v>4</v>
      </c>
      <c r="BC1115">
        <v>7</v>
      </c>
      <c r="BD1115">
        <v>9</v>
      </c>
      <c r="BE1115">
        <v>1</v>
      </c>
      <c r="BF1115">
        <v>1</v>
      </c>
      <c r="BG1115">
        <v>12</v>
      </c>
      <c r="BH1115">
        <v>12</v>
      </c>
      <c r="BI1115">
        <v>12</v>
      </c>
      <c r="BJ1115">
        <v>12</v>
      </c>
      <c r="BK1115">
        <v>3</v>
      </c>
      <c r="BL1115">
        <v>5</v>
      </c>
      <c r="BM1115">
        <v>4</v>
      </c>
      <c r="BN1115">
        <v>3</v>
      </c>
      <c r="BO1115">
        <v>10</v>
      </c>
      <c r="BX1115">
        <v>1</v>
      </c>
      <c r="BY1115">
        <v>5</v>
      </c>
      <c r="BZ1115">
        <v>6</v>
      </c>
      <c r="CA1115">
        <v>7</v>
      </c>
      <c r="CB1115">
        <v>1</v>
      </c>
      <c r="CC1115">
        <v>2</v>
      </c>
      <c r="CF1115">
        <v>8</v>
      </c>
      <c r="CH1115">
        <f t="shared" si="129"/>
        <v>1</v>
      </c>
      <c r="CI1115" s="1">
        <f t="shared" si="130"/>
        <v>3.1666666666666665</v>
      </c>
      <c r="CJ1115">
        <f t="shared" si="131"/>
        <v>5</v>
      </c>
      <c r="CK1115">
        <f t="shared" si="132"/>
        <v>1</v>
      </c>
      <c r="CL1115" s="1">
        <f t="shared" si="133"/>
        <v>4.1666666666666661</v>
      </c>
      <c r="CM1115" s="1">
        <f t="shared" si="134"/>
        <v>4.1666666666666661</v>
      </c>
      <c r="CO1115" t="str">
        <f>IF(H1115&gt;Tolerances!$C$5, "High Sat", "Low Sat")</f>
        <v>High Sat</v>
      </c>
      <c r="CP1115" t="str">
        <f>IF(CM1115&lt;Tolerances!$D$5, "High EL", "Low EL")</f>
        <v>High EL</v>
      </c>
      <c r="CQ1115" t="str">
        <f t="shared" si="135"/>
        <v>Loyalist</v>
      </c>
      <c r="CR1115" t="b">
        <f>IF(AND(CM1115&lt;Tolerances!$D$9,'Respondent data Original'!H1115&gt;Tolerances!$C$9),"Enthusiast",IF(AND(CM1115&gt;Tolerances!$D$10,'Respondent data Original'!H1115&lt;Tolerances!$C$10),"Agitator"))</f>
        <v>0</v>
      </c>
    </row>
    <row r="1116" spans="1:96">
      <c r="A1116">
        <v>1105</v>
      </c>
      <c r="B1116" t="s">
        <v>71</v>
      </c>
      <c r="C1116">
        <v>5</v>
      </c>
      <c r="D1116">
        <v>1</v>
      </c>
      <c r="E1116">
        <v>2</v>
      </c>
      <c r="F1116">
        <v>2</v>
      </c>
      <c r="G1116">
        <v>11</v>
      </c>
      <c r="H1116">
        <v>11</v>
      </c>
      <c r="J1116">
        <v>11</v>
      </c>
      <c r="L1116">
        <v>11</v>
      </c>
      <c r="N1116">
        <v>11</v>
      </c>
      <c r="P1116">
        <v>6</v>
      </c>
      <c r="Q1116">
        <v>1</v>
      </c>
      <c r="R1116">
        <v>5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5</v>
      </c>
      <c r="Z1116">
        <v>1</v>
      </c>
      <c r="AA1116">
        <v>1</v>
      </c>
      <c r="AB1116">
        <v>1</v>
      </c>
      <c r="AC1116">
        <v>1</v>
      </c>
      <c r="AD1116">
        <v>5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  <c r="AM1116">
        <v>1</v>
      </c>
      <c r="AN1116">
        <v>1</v>
      </c>
      <c r="AO1116">
        <v>1</v>
      </c>
      <c r="AP1116">
        <v>1</v>
      </c>
      <c r="AQ1116">
        <v>1</v>
      </c>
      <c r="AR1116">
        <v>1</v>
      </c>
      <c r="AS1116">
        <v>1</v>
      </c>
      <c r="AT1116">
        <v>1</v>
      </c>
      <c r="AU1116">
        <v>1</v>
      </c>
      <c r="AV1116">
        <v>1</v>
      </c>
      <c r="AW1116">
        <v>6</v>
      </c>
      <c r="AX1116">
        <v>6</v>
      </c>
      <c r="AY1116">
        <v>11</v>
      </c>
      <c r="AZ1116">
        <v>6</v>
      </c>
      <c r="BA1116">
        <v>10</v>
      </c>
      <c r="BB1116">
        <v>1</v>
      </c>
      <c r="BC1116">
        <v>1</v>
      </c>
      <c r="BD1116">
        <v>10</v>
      </c>
      <c r="BE1116">
        <v>1</v>
      </c>
      <c r="BF1116">
        <v>12</v>
      </c>
      <c r="BG1116">
        <v>12</v>
      </c>
      <c r="BH1116">
        <v>12</v>
      </c>
      <c r="BI1116">
        <v>12</v>
      </c>
      <c r="BJ1116">
        <v>12</v>
      </c>
      <c r="BK1116">
        <v>1</v>
      </c>
      <c r="BN1116">
        <v>5</v>
      </c>
      <c r="BO1116">
        <v>4</v>
      </c>
      <c r="BX1116">
        <v>1</v>
      </c>
      <c r="BY1116">
        <v>6</v>
      </c>
      <c r="CF1116">
        <v>5</v>
      </c>
      <c r="CH1116">
        <f t="shared" si="129"/>
        <v>1</v>
      </c>
      <c r="CI1116" s="1">
        <f t="shared" si="130"/>
        <v>2.8888888888888888</v>
      </c>
      <c r="CJ1116">
        <f t="shared" si="131"/>
        <v>0</v>
      </c>
      <c r="CK1116">
        <f t="shared" si="132"/>
        <v>5</v>
      </c>
      <c r="CL1116" s="1">
        <f t="shared" si="133"/>
        <v>7.8888888888888893</v>
      </c>
      <c r="CM1116" s="1">
        <f t="shared" si="134"/>
        <v>7.8888888888888893</v>
      </c>
      <c r="CO1116" t="str">
        <f>IF(H1116&gt;Tolerances!$C$5, "High Sat", "Low Sat")</f>
        <v>High Sat</v>
      </c>
      <c r="CP1116" t="str">
        <f>IF(CM1116&lt;Tolerances!$D$5, "High EL", "Low EL")</f>
        <v>High EL</v>
      </c>
      <c r="CQ1116" t="str">
        <f t="shared" si="135"/>
        <v>Loyalist</v>
      </c>
      <c r="CR1116" t="b">
        <f>IF(AND(CM1116&lt;Tolerances!$D$9,'Respondent data Original'!H1116&gt;Tolerances!$C$9),"Enthusiast",IF(AND(CM1116&gt;Tolerances!$D$10,'Respondent data Original'!H1116&lt;Tolerances!$C$10),"Agitator"))</f>
        <v>0</v>
      </c>
    </row>
    <row r="1117" spans="1:96">
      <c r="A1117">
        <v>1109</v>
      </c>
      <c r="B1117" t="s">
        <v>71</v>
      </c>
      <c r="C1117">
        <v>4</v>
      </c>
      <c r="D1117">
        <v>1</v>
      </c>
      <c r="E1117">
        <v>2</v>
      </c>
      <c r="F1117">
        <v>2</v>
      </c>
      <c r="G1117">
        <v>12</v>
      </c>
      <c r="H1117">
        <v>8</v>
      </c>
      <c r="J1117">
        <v>8</v>
      </c>
      <c r="L1117">
        <v>9</v>
      </c>
      <c r="N1117">
        <v>9</v>
      </c>
      <c r="P1117">
        <v>6</v>
      </c>
      <c r="Q1117">
        <v>1</v>
      </c>
      <c r="R1117">
        <v>1</v>
      </c>
      <c r="S1117">
        <v>1</v>
      </c>
      <c r="T1117">
        <v>4</v>
      </c>
      <c r="U1117">
        <v>2</v>
      </c>
      <c r="V1117">
        <v>1</v>
      </c>
      <c r="W1117">
        <v>4</v>
      </c>
      <c r="X1117">
        <v>1</v>
      </c>
      <c r="Y1117">
        <v>1</v>
      </c>
      <c r="Z1117">
        <v>3</v>
      </c>
      <c r="AA1117">
        <v>1</v>
      </c>
      <c r="AB1117">
        <v>1</v>
      </c>
      <c r="AC1117">
        <v>1</v>
      </c>
      <c r="AD1117">
        <v>5</v>
      </c>
      <c r="AE1117">
        <v>1</v>
      </c>
      <c r="AF1117">
        <v>1</v>
      </c>
      <c r="AG1117">
        <v>3</v>
      </c>
      <c r="AH1117">
        <v>2</v>
      </c>
      <c r="AI1117">
        <v>2</v>
      </c>
      <c r="AJ1117">
        <v>2</v>
      </c>
      <c r="AK1117">
        <v>3</v>
      </c>
      <c r="AL1117">
        <v>1</v>
      </c>
      <c r="AM1117">
        <v>4</v>
      </c>
      <c r="AN1117">
        <v>2</v>
      </c>
      <c r="AO1117">
        <v>2</v>
      </c>
      <c r="AP1117">
        <v>2</v>
      </c>
      <c r="AQ1117">
        <v>3</v>
      </c>
      <c r="AR1117">
        <v>3</v>
      </c>
      <c r="AS1117">
        <v>4</v>
      </c>
      <c r="AU1117">
        <v>2</v>
      </c>
      <c r="AV1117">
        <v>1</v>
      </c>
      <c r="AW1117">
        <v>9</v>
      </c>
      <c r="AX1117">
        <v>11</v>
      </c>
      <c r="AY1117">
        <v>8</v>
      </c>
      <c r="AZ1117">
        <v>9</v>
      </c>
      <c r="BA1117">
        <v>8</v>
      </c>
      <c r="BB1117">
        <v>1</v>
      </c>
      <c r="BC1117">
        <v>1</v>
      </c>
      <c r="BD1117">
        <v>9</v>
      </c>
      <c r="BE1117">
        <v>1</v>
      </c>
      <c r="BF1117">
        <v>1</v>
      </c>
      <c r="BG1117">
        <v>10</v>
      </c>
      <c r="BH1117">
        <v>1</v>
      </c>
      <c r="BI1117">
        <v>12</v>
      </c>
      <c r="BJ1117">
        <v>2</v>
      </c>
      <c r="BK1117">
        <v>1</v>
      </c>
      <c r="BL1117">
        <v>4</v>
      </c>
      <c r="BM1117">
        <v>3</v>
      </c>
      <c r="BN1117">
        <v>1</v>
      </c>
      <c r="BO1117">
        <v>7</v>
      </c>
      <c r="BP1117">
        <v>4</v>
      </c>
      <c r="BX1117">
        <v>2</v>
      </c>
      <c r="CF1117">
        <v>5</v>
      </c>
      <c r="CH1117">
        <f t="shared" si="129"/>
        <v>2</v>
      </c>
      <c r="CI1117" s="1">
        <f t="shared" si="130"/>
        <v>3.1666666666666665</v>
      </c>
      <c r="CJ1117">
        <f t="shared" si="131"/>
        <v>4</v>
      </c>
      <c r="CK1117">
        <f t="shared" si="132"/>
        <v>2</v>
      </c>
      <c r="CL1117" s="1">
        <f t="shared" si="133"/>
        <v>5.1666666666666661</v>
      </c>
      <c r="CM1117" s="1">
        <f t="shared" si="134"/>
        <v>10.333333333333332</v>
      </c>
      <c r="CO1117" t="str">
        <f>IF(H1117&gt;Tolerances!$C$15, "High Sat", "Low Sat")</f>
        <v>High Sat</v>
      </c>
      <c r="CP1117" t="str">
        <f>IF(CM1117&lt;Tolerances!$D$15, "High EL", "Low EL")</f>
        <v>High EL</v>
      </c>
      <c r="CQ1117" t="str">
        <f t="shared" si="135"/>
        <v>Loyalist</v>
      </c>
      <c r="CR1117" t="b">
        <f>IF(AND(CM1117&lt;Tolerances!$D$19,'Respondent data Original'!H1117&gt;Tolerances!$C$19),"Enthusiast",IF(AND(CM1117&gt;Tolerances!$D$20,'Respondent data Original'!H1117&lt;Tolerances!$C$20),"Agitator"))</f>
        <v>0</v>
      </c>
    </row>
    <row r="1118" spans="1:96">
      <c r="A1118">
        <v>1110</v>
      </c>
      <c r="B1118" t="s">
        <v>71</v>
      </c>
      <c r="C1118">
        <v>4</v>
      </c>
      <c r="D1118">
        <v>2</v>
      </c>
      <c r="E1118">
        <v>4</v>
      </c>
      <c r="F1118">
        <v>2</v>
      </c>
      <c r="G1118">
        <v>9</v>
      </c>
      <c r="H1118">
        <v>11</v>
      </c>
      <c r="J1118">
        <v>11</v>
      </c>
      <c r="L1118">
        <v>11</v>
      </c>
      <c r="N1118">
        <v>11</v>
      </c>
      <c r="P1118">
        <v>6</v>
      </c>
      <c r="Q1118">
        <v>1</v>
      </c>
      <c r="R1118">
        <v>4</v>
      </c>
      <c r="S1118">
        <v>1</v>
      </c>
      <c r="T1118">
        <v>1</v>
      </c>
      <c r="U1118">
        <v>2</v>
      </c>
      <c r="V1118">
        <v>2</v>
      </c>
      <c r="W1118">
        <v>4</v>
      </c>
      <c r="X1118">
        <v>1</v>
      </c>
      <c r="Y1118">
        <v>1</v>
      </c>
      <c r="Z1118">
        <v>3</v>
      </c>
      <c r="AA1118">
        <v>1</v>
      </c>
      <c r="AB1118">
        <v>3</v>
      </c>
      <c r="AC1118">
        <v>3</v>
      </c>
      <c r="AD1118">
        <v>4</v>
      </c>
      <c r="AE1118">
        <v>3</v>
      </c>
      <c r="AF1118">
        <v>2</v>
      </c>
      <c r="AG1118">
        <v>1</v>
      </c>
      <c r="AH1118">
        <v>3</v>
      </c>
      <c r="AI1118">
        <v>1</v>
      </c>
      <c r="AJ1118">
        <v>1</v>
      </c>
      <c r="AK1118">
        <v>1</v>
      </c>
      <c r="AL1118">
        <v>1</v>
      </c>
      <c r="AM1118">
        <v>3</v>
      </c>
      <c r="AN1118">
        <v>1</v>
      </c>
      <c r="AO1118">
        <v>1</v>
      </c>
      <c r="AP1118">
        <v>1</v>
      </c>
      <c r="AQ1118">
        <v>1</v>
      </c>
      <c r="AR1118">
        <v>1</v>
      </c>
      <c r="AS1118">
        <v>1</v>
      </c>
      <c r="AT1118">
        <v>3</v>
      </c>
      <c r="AU1118">
        <v>1</v>
      </c>
      <c r="AV1118">
        <v>1</v>
      </c>
      <c r="AW1118">
        <v>3</v>
      </c>
      <c r="AX1118">
        <v>8</v>
      </c>
      <c r="AY1118">
        <v>10</v>
      </c>
      <c r="AZ1118">
        <v>5</v>
      </c>
      <c r="BA1118">
        <v>8</v>
      </c>
      <c r="BB1118">
        <v>4</v>
      </c>
      <c r="BC1118">
        <v>4</v>
      </c>
      <c r="BD1118">
        <v>10</v>
      </c>
      <c r="BE1118">
        <v>1</v>
      </c>
      <c r="BF1118">
        <v>1</v>
      </c>
      <c r="BG1118">
        <v>1</v>
      </c>
      <c r="BH1118">
        <v>1</v>
      </c>
      <c r="BI1118">
        <v>12</v>
      </c>
      <c r="BJ1118">
        <v>1</v>
      </c>
      <c r="BK1118">
        <v>1</v>
      </c>
      <c r="BN1118">
        <v>5</v>
      </c>
      <c r="BO1118">
        <v>2</v>
      </c>
      <c r="BP1118">
        <v>1</v>
      </c>
      <c r="BQ1118">
        <v>4</v>
      </c>
      <c r="BR1118">
        <v>7</v>
      </c>
      <c r="BX1118">
        <v>1</v>
      </c>
      <c r="BY1118">
        <v>5</v>
      </c>
      <c r="BZ1118">
        <v>1</v>
      </c>
      <c r="CA1118">
        <v>3</v>
      </c>
      <c r="CB1118">
        <v>6</v>
      </c>
      <c r="CF1118">
        <v>7</v>
      </c>
      <c r="CH1118">
        <f t="shared" si="129"/>
        <v>1</v>
      </c>
      <c r="CI1118" s="1">
        <f t="shared" si="130"/>
        <v>2.9444444444444446</v>
      </c>
      <c r="CJ1118">
        <f t="shared" si="131"/>
        <v>0</v>
      </c>
      <c r="CK1118">
        <f t="shared" si="132"/>
        <v>5</v>
      </c>
      <c r="CL1118" s="1">
        <f t="shared" si="133"/>
        <v>7.9444444444444446</v>
      </c>
      <c r="CM1118" s="1">
        <f t="shared" si="134"/>
        <v>7.9444444444444446</v>
      </c>
      <c r="CO1118" t="str">
        <f>IF(H1118&gt;Tolerances!$C$5, "High Sat", "Low Sat")</f>
        <v>High Sat</v>
      </c>
      <c r="CP1118" t="str">
        <f>IF(CM1118&lt;Tolerances!$D$5, "High EL", "Low EL")</f>
        <v>High EL</v>
      </c>
      <c r="CQ1118" t="str">
        <f t="shared" si="135"/>
        <v>Loyalist</v>
      </c>
      <c r="CR1118" t="b">
        <f>IF(AND(CM1118&lt;Tolerances!$D$9,'Respondent data Original'!H1118&gt;Tolerances!$C$9),"Enthusiast",IF(AND(CM1118&gt;Tolerances!$D$10,'Respondent data Original'!H1118&lt;Tolerances!$C$10),"Agitator"))</f>
        <v>0</v>
      </c>
    </row>
    <row r="1119" spans="1:96">
      <c r="A1119">
        <v>1126</v>
      </c>
      <c r="B1119" t="s">
        <v>71</v>
      </c>
      <c r="C1119">
        <v>4</v>
      </c>
      <c r="D1119">
        <v>2</v>
      </c>
      <c r="E1119">
        <v>1</v>
      </c>
      <c r="F1119">
        <v>2</v>
      </c>
      <c r="G1119">
        <v>11</v>
      </c>
      <c r="H1119">
        <v>11</v>
      </c>
      <c r="J1119">
        <v>11</v>
      </c>
      <c r="L1119">
        <v>11</v>
      </c>
      <c r="N1119">
        <v>10</v>
      </c>
      <c r="P1119">
        <v>4</v>
      </c>
      <c r="Q1119">
        <v>2</v>
      </c>
      <c r="R1119">
        <v>2</v>
      </c>
      <c r="S1119">
        <v>1</v>
      </c>
      <c r="T1119">
        <v>3</v>
      </c>
      <c r="U1119">
        <v>2</v>
      </c>
      <c r="V1119">
        <v>2</v>
      </c>
      <c r="W1119">
        <v>3</v>
      </c>
      <c r="X1119">
        <v>1</v>
      </c>
      <c r="Y1119">
        <v>2</v>
      </c>
      <c r="Z1119">
        <v>2</v>
      </c>
      <c r="AA1119">
        <v>2</v>
      </c>
      <c r="AB1119">
        <v>2</v>
      </c>
      <c r="AC1119">
        <v>3</v>
      </c>
      <c r="AD1119">
        <v>4</v>
      </c>
      <c r="AE1119">
        <v>3</v>
      </c>
      <c r="AF1119">
        <v>2</v>
      </c>
      <c r="AG1119">
        <v>2</v>
      </c>
      <c r="AH1119">
        <v>1</v>
      </c>
      <c r="AI1119">
        <v>1</v>
      </c>
      <c r="AJ1119">
        <v>2</v>
      </c>
      <c r="AK1119">
        <v>2</v>
      </c>
      <c r="AL1119">
        <v>1</v>
      </c>
      <c r="AM1119">
        <v>3</v>
      </c>
      <c r="AN1119">
        <v>1</v>
      </c>
      <c r="AO1119">
        <v>2</v>
      </c>
      <c r="AP1119">
        <v>1</v>
      </c>
      <c r="AQ1119">
        <v>2</v>
      </c>
      <c r="AR1119">
        <v>2</v>
      </c>
      <c r="AS1119">
        <v>3</v>
      </c>
      <c r="AT1119">
        <v>3</v>
      </c>
      <c r="AU1119">
        <v>2</v>
      </c>
      <c r="AV1119">
        <v>1</v>
      </c>
      <c r="AW1119">
        <v>6</v>
      </c>
      <c r="AX1119">
        <v>8</v>
      </c>
      <c r="AY1119">
        <v>5</v>
      </c>
      <c r="AZ1119">
        <v>6</v>
      </c>
      <c r="BA1119">
        <v>7</v>
      </c>
      <c r="BB1119">
        <v>4</v>
      </c>
      <c r="BC1119">
        <v>2</v>
      </c>
      <c r="BD1119">
        <v>9</v>
      </c>
      <c r="BE1119">
        <v>1</v>
      </c>
      <c r="BF1119">
        <v>12</v>
      </c>
      <c r="BG1119">
        <v>12</v>
      </c>
      <c r="BH1119">
        <v>12</v>
      </c>
      <c r="BI1119">
        <v>12</v>
      </c>
      <c r="BJ1119">
        <v>12</v>
      </c>
      <c r="BK1119">
        <v>1</v>
      </c>
      <c r="BL1119">
        <v>4</v>
      </c>
      <c r="BM1119">
        <v>4</v>
      </c>
      <c r="BN1119">
        <v>3</v>
      </c>
      <c r="BO1119">
        <v>4</v>
      </c>
      <c r="BP1119">
        <v>7</v>
      </c>
      <c r="BX1119">
        <v>1</v>
      </c>
      <c r="BY1119">
        <v>6</v>
      </c>
      <c r="BZ1119">
        <v>5</v>
      </c>
      <c r="CF1119">
        <v>4</v>
      </c>
      <c r="CH1119">
        <f t="shared" si="129"/>
        <v>1</v>
      </c>
      <c r="CI1119" s="1">
        <f t="shared" si="130"/>
        <v>2.6666666666666665</v>
      </c>
      <c r="CJ1119">
        <f t="shared" si="131"/>
        <v>4</v>
      </c>
      <c r="CK1119">
        <f t="shared" si="132"/>
        <v>2</v>
      </c>
      <c r="CL1119" s="1">
        <f t="shared" si="133"/>
        <v>4.6666666666666661</v>
      </c>
      <c r="CM1119" s="1">
        <f t="shared" si="134"/>
        <v>4.6666666666666661</v>
      </c>
      <c r="CO1119" t="str">
        <f>IF(H1119&gt;Tolerances!$C$5, "High Sat", "Low Sat")</f>
        <v>High Sat</v>
      </c>
      <c r="CP1119" t="str">
        <f>IF(CM1119&lt;Tolerances!$D$5, "High EL", "Low EL")</f>
        <v>High EL</v>
      </c>
      <c r="CQ1119" t="str">
        <f t="shared" si="135"/>
        <v>Loyalist</v>
      </c>
      <c r="CR1119" t="str">
        <f>IF(AND(CM1119&lt;Tolerances!$D$9,'Respondent data Original'!H1119&gt;Tolerances!$C$9),"Enthusiast",IF(AND(CM1119&gt;Tolerances!$D$10,'Respondent data Original'!H1119&lt;Tolerances!$C$10),"Agitator"))</f>
        <v>Enthusiast</v>
      </c>
    </row>
    <row r="1120" spans="1:96">
      <c r="A1120">
        <v>1128</v>
      </c>
      <c r="B1120" t="s">
        <v>71</v>
      </c>
      <c r="C1120">
        <v>4</v>
      </c>
      <c r="D1120">
        <v>2</v>
      </c>
      <c r="E1120">
        <v>3</v>
      </c>
      <c r="F1120">
        <v>2</v>
      </c>
      <c r="G1120">
        <v>12</v>
      </c>
      <c r="H1120">
        <v>11</v>
      </c>
      <c r="J1120">
        <v>11</v>
      </c>
      <c r="L1120">
        <v>11</v>
      </c>
      <c r="N1120">
        <v>11</v>
      </c>
      <c r="P1120">
        <v>2</v>
      </c>
      <c r="Q1120">
        <v>3</v>
      </c>
      <c r="R1120">
        <v>3</v>
      </c>
      <c r="S1120">
        <v>2</v>
      </c>
      <c r="T1120">
        <v>2</v>
      </c>
      <c r="U1120">
        <v>4</v>
      </c>
      <c r="V1120">
        <v>1</v>
      </c>
      <c r="X1120">
        <v>1</v>
      </c>
      <c r="Y1120">
        <v>1</v>
      </c>
      <c r="Z1120">
        <v>3</v>
      </c>
      <c r="AA1120">
        <v>2</v>
      </c>
      <c r="AB1120">
        <v>1</v>
      </c>
      <c r="AD1120">
        <v>2</v>
      </c>
      <c r="AE1120">
        <v>2</v>
      </c>
      <c r="AF1120">
        <v>1</v>
      </c>
      <c r="AG1120">
        <v>3</v>
      </c>
      <c r="AH1120">
        <v>5</v>
      </c>
      <c r="AI1120">
        <v>1</v>
      </c>
      <c r="AJ1120">
        <v>5</v>
      </c>
      <c r="AL1120">
        <v>1</v>
      </c>
      <c r="AM1120">
        <v>5</v>
      </c>
      <c r="AN1120">
        <v>1</v>
      </c>
      <c r="AO1120">
        <v>1</v>
      </c>
      <c r="AP1120">
        <v>3</v>
      </c>
      <c r="AQ1120">
        <v>1</v>
      </c>
      <c r="AR1120">
        <v>2</v>
      </c>
      <c r="AS1120">
        <v>3</v>
      </c>
      <c r="AU1120">
        <v>2</v>
      </c>
      <c r="AV1120">
        <v>1</v>
      </c>
      <c r="AW1120">
        <v>10</v>
      </c>
      <c r="AX1120">
        <v>10</v>
      </c>
      <c r="AY1120">
        <v>3</v>
      </c>
      <c r="AZ1120">
        <v>1</v>
      </c>
      <c r="BA1120">
        <v>7</v>
      </c>
      <c r="BB1120">
        <v>3</v>
      </c>
      <c r="BC1120">
        <v>8</v>
      </c>
      <c r="BD1120">
        <v>8</v>
      </c>
      <c r="BE1120">
        <v>1</v>
      </c>
      <c r="BF1120">
        <v>12</v>
      </c>
      <c r="BG1120">
        <v>12</v>
      </c>
      <c r="BH1120">
        <v>1</v>
      </c>
      <c r="BI1120">
        <v>1</v>
      </c>
      <c r="BJ1120">
        <v>12</v>
      </c>
      <c r="BK1120">
        <v>1</v>
      </c>
      <c r="BL1120">
        <v>3</v>
      </c>
      <c r="BM1120">
        <v>3</v>
      </c>
      <c r="BN1120">
        <v>2</v>
      </c>
      <c r="BO1120">
        <v>1</v>
      </c>
      <c r="BX1120">
        <v>2</v>
      </c>
      <c r="CF1120">
        <v>3</v>
      </c>
      <c r="CH1120">
        <f t="shared" si="129"/>
        <v>2</v>
      </c>
      <c r="CI1120" s="1">
        <f t="shared" si="130"/>
        <v>2.8333333333333335</v>
      </c>
      <c r="CJ1120">
        <f t="shared" si="131"/>
        <v>3</v>
      </c>
      <c r="CK1120">
        <f t="shared" si="132"/>
        <v>3</v>
      </c>
      <c r="CL1120" s="1">
        <f t="shared" si="133"/>
        <v>5.8333333333333339</v>
      </c>
      <c r="CM1120" s="1">
        <f t="shared" si="134"/>
        <v>11.666666666666668</v>
      </c>
      <c r="CO1120" t="str">
        <f>IF(H1120&gt;Tolerances!$C$5, "High Sat", "Low Sat")</f>
        <v>High Sat</v>
      </c>
      <c r="CP1120" t="str">
        <f>IF(CM1120&lt;Tolerances!$D$5, "High EL", "Low EL")</f>
        <v>Low EL</v>
      </c>
      <c r="CQ1120" t="str">
        <f t="shared" si="135"/>
        <v>Mercenary</v>
      </c>
      <c r="CR1120" t="b">
        <f>IF(AND(CM1120&lt;Tolerances!$D$9,'Respondent data Original'!H1120&gt;Tolerances!$C$9),"Enthusiast",IF(AND(CM1120&gt;Tolerances!$D$10,'Respondent data Original'!H1120&lt;Tolerances!$C$10),"Agitator"))</f>
        <v>0</v>
      </c>
    </row>
    <row r="1121" spans="1:96">
      <c r="A1121">
        <v>1131</v>
      </c>
      <c r="B1121" t="s">
        <v>71</v>
      </c>
      <c r="C1121">
        <v>1</v>
      </c>
      <c r="D1121">
        <v>1</v>
      </c>
      <c r="E1121">
        <v>1</v>
      </c>
      <c r="F1121">
        <v>2</v>
      </c>
      <c r="G1121">
        <v>11</v>
      </c>
      <c r="H1121">
        <v>6</v>
      </c>
      <c r="J1121">
        <v>7</v>
      </c>
      <c r="L1121">
        <v>7</v>
      </c>
      <c r="N1121">
        <v>7</v>
      </c>
      <c r="P1121">
        <v>3</v>
      </c>
      <c r="Q1121">
        <v>3</v>
      </c>
      <c r="R1121">
        <v>4</v>
      </c>
      <c r="S1121">
        <v>1</v>
      </c>
      <c r="T1121">
        <v>4</v>
      </c>
      <c r="U1121">
        <v>3</v>
      </c>
      <c r="V1121">
        <v>3</v>
      </c>
      <c r="W1121">
        <v>3</v>
      </c>
      <c r="X1121">
        <v>2</v>
      </c>
      <c r="Y1121">
        <v>3</v>
      </c>
      <c r="Z1121">
        <v>2</v>
      </c>
      <c r="AA1121">
        <v>2</v>
      </c>
      <c r="AB1121">
        <v>3</v>
      </c>
      <c r="AC1121">
        <v>3</v>
      </c>
      <c r="AD1121">
        <v>3</v>
      </c>
      <c r="AE1121">
        <v>2</v>
      </c>
      <c r="AF1121">
        <v>7</v>
      </c>
      <c r="AG1121">
        <v>3</v>
      </c>
      <c r="AH1121">
        <v>3</v>
      </c>
      <c r="AJ1121">
        <v>1</v>
      </c>
      <c r="AK1121">
        <v>2</v>
      </c>
      <c r="AL1121">
        <v>2</v>
      </c>
      <c r="AM1121">
        <v>1</v>
      </c>
      <c r="AN1121">
        <v>3</v>
      </c>
      <c r="AO1121">
        <v>1</v>
      </c>
      <c r="AP1121">
        <v>4</v>
      </c>
      <c r="AQ1121">
        <v>4</v>
      </c>
      <c r="AR1121">
        <v>1</v>
      </c>
      <c r="AS1121">
        <v>3</v>
      </c>
      <c r="AT1121">
        <v>1</v>
      </c>
      <c r="AU1121">
        <v>1</v>
      </c>
      <c r="AV1121">
        <v>1</v>
      </c>
      <c r="AW1121">
        <v>4</v>
      </c>
      <c r="AX1121">
        <v>7</v>
      </c>
      <c r="AY1121">
        <v>4</v>
      </c>
      <c r="AZ1121">
        <v>4</v>
      </c>
      <c r="BA1121">
        <v>5</v>
      </c>
      <c r="BB1121">
        <v>3</v>
      </c>
      <c r="BC1121">
        <v>10</v>
      </c>
      <c r="BD1121">
        <v>2</v>
      </c>
      <c r="BE1121">
        <v>10</v>
      </c>
      <c r="BF1121">
        <v>6</v>
      </c>
      <c r="BG1121">
        <v>1</v>
      </c>
      <c r="BH1121">
        <v>8</v>
      </c>
      <c r="BI1121">
        <v>3</v>
      </c>
      <c r="BJ1121">
        <v>8</v>
      </c>
      <c r="BK1121">
        <v>3</v>
      </c>
      <c r="BL1121">
        <v>4</v>
      </c>
      <c r="BM1121">
        <v>3</v>
      </c>
      <c r="BN1121">
        <v>1</v>
      </c>
      <c r="BO1121">
        <v>7</v>
      </c>
      <c r="BP1121">
        <v>4</v>
      </c>
      <c r="BQ1121">
        <v>2</v>
      </c>
      <c r="BR1121">
        <v>5</v>
      </c>
      <c r="BX1121">
        <v>2</v>
      </c>
      <c r="CF1121">
        <v>5</v>
      </c>
      <c r="CH1121">
        <f t="shared" si="129"/>
        <v>2</v>
      </c>
      <c r="CI1121" s="1">
        <f t="shared" si="130"/>
        <v>2.7222222222222223</v>
      </c>
      <c r="CJ1121">
        <f t="shared" si="131"/>
        <v>4</v>
      </c>
      <c r="CK1121">
        <f t="shared" si="132"/>
        <v>2</v>
      </c>
      <c r="CL1121" s="1">
        <f t="shared" si="133"/>
        <v>4.7222222222222223</v>
      </c>
      <c r="CM1121" s="1">
        <f t="shared" si="134"/>
        <v>9.4444444444444446</v>
      </c>
      <c r="CO1121" t="str">
        <f>IF(H1121&gt;Tolerances!$C$15, "High Sat", "Low Sat")</f>
        <v>Low Sat</v>
      </c>
      <c r="CP1121" t="str">
        <f>IF(CM1121&lt;Tolerances!$D$15, "High EL", "Low EL")</f>
        <v>High EL</v>
      </c>
      <c r="CQ1121" t="str">
        <f t="shared" si="135"/>
        <v>Hostage</v>
      </c>
      <c r="CR1121" t="b">
        <f>IF(AND(CM1121&lt;Tolerances!$D$19,'Respondent data Original'!H1121&gt;Tolerances!$C$19),"Enthusiast",IF(AND(CM1121&gt;Tolerances!$D$20,'Respondent data Original'!H1121&lt;Tolerances!$C$20),"Agitator"))</f>
        <v>0</v>
      </c>
    </row>
    <row r="1122" spans="1:96">
      <c r="A1122">
        <v>1137</v>
      </c>
      <c r="B1122" t="s">
        <v>71</v>
      </c>
      <c r="C1122">
        <v>4</v>
      </c>
      <c r="D1122">
        <v>1</v>
      </c>
      <c r="E1122">
        <v>1</v>
      </c>
      <c r="F1122">
        <v>2</v>
      </c>
      <c r="G1122">
        <v>12</v>
      </c>
      <c r="H1122">
        <v>11</v>
      </c>
      <c r="J1122">
        <v>11</v>
      </c>
      <c r="L1122">
        <v>11</v>
      </c>
      <c r="N1122">
        <v>11</v>
      </c>
      <c r="P1122">
        <v>6</v>
      </c>
      <c r="Q1122">
        <v>1</v>
      </c>
      <c r="R1122">
        <v>3</v>
      </c>
      <c r="S1122">
        <v>1</v>
      </c>
      <c r="T1122">
        <v>1</v>
      </c>
      <c r="U1122">
        <v>3</v>
      </c>
      <c r="V1122">
        <v>4</v>
      </c>
      <c r="W1122">
        <v>5</v>
      </c>
      <c r="X1122">
        <v>1</v>
      </c>
      <c r="Y1122">
        <v>1</v>
      </c>
      <c r="Z1122">
        <v>4</v>
      </c>
      <c r="AA1122">
        <v>1</v>
      </c>
      <c r="AB1122">
        <v>5</v>
      </c>
      <c r="AC1122">
        <v>4</v>
      </c>
      <c r="AD1122">
        <v>5</v>
      </c>
      <c r="AE1122">
        <v>3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  <c r="AN1122">
        <v>1</v>
      </c>
      <c r="AO1122">
        <v>1</v>
      </c>
      <c r="AP1122">
        <v>1</v>
      </c>
      <c r="AQ1122">
        <v>1</v>
      </c>
      <c r="AR1122">
        <v>1</v>
      </c>
      <c r="AS1122">
        <v>1</v>
      </c>
      <c r="AT1122">
        <v>3</v>
      </c>
      <c r="AU1122">
        <v>1</v>
      </c>
      <c r="AV1122">
        <v>2</v>
      </c>
      <c r="AW1122">
        <v>6</v>
      </c>
      <c r="AX1122">
        <v>8</v>
      </c>
      <c r="AY1122">
        <v>6</v>
      </c>
      <c r="AZ1122">
        <v>6</v>
      </c>
      <c r="BA1122">
        <v>6</v>
      </c>
      <c r="BB1122">
        <v>6</v>
      </c>
      <c r="BC1122">
        <v>11</v>
      </c>
      <c r="BD1122">
        <v>1</v>
      </c>
      <c r="BE1122">
        <v>11</v>
      </c>
      <c r="BF1122">
        <v>1</v>
      </c>
      <c r="BG1122">
        <v>1</v>
      </c>
      <c r="BH1122">
        <v>1</v>
      </c>
      <c r="BI1122">
        <v>12</v>
      </c>
      <c r="BJ1122">
        <v>1</v>
      </c>
      <c r="BK1122">
        <v>1</v>
      </c>
      <c r="BM1122">
        <v>5</v>
      </c>
      <c r="BN1122">
        <v>3</v>
      </c>
      <c r="BO1122">
        <v>5</v>
      </c>
      <c r="BX1122">
        <v>1</v>
      </c>
      <c r="BY1122">
        <v>1</v>
      </c>
      <c r="CF1122">
        <v>6</v>
      </c>
      <c r="CH1122">
        <f t="shared" si="129"/>
        <v>1</v>
      </c>
      <c r="CI1122" s="1">
        <f t="shared" si="130"/>
        <v>3.3888888888888888</v>
      </c>
      <c r="CJ1122">
        <f t="shared" si="131"/>
        <v>0</v>
      </c>
      <c r="CK1122">
        <f t="shared" si="132"/>
        <v>5</v>
      </c>
      <c r="CL1122" s="1">
        <f t="shared" si="133"/>
        <v>8.3888888888888893</v>
      </c>
      <c r="CM1122" s="1">
        <f t="shared" si="134"/>
        <v>8.3888888888888893</v>
      </c>
      <c r="CO1122" t="str">
        <f>IF(H1122&gt;Tolerances!$C$5, "High Sat", "Low Sat")</f>
        <v>High Sat</v>
      </c>
      <c r="CP1122" t="str">
        <f>IF(CM1122&lt;Tolerances!$D$5, "High EL", "Low EL")</f>
        <v>High EL</v>
      </c>
      <c r="CQ1122" t="str">
        <f t="shared" si="135"/>
        <v>Loyalist</v>
      </c>
      <c r="CR1122" t="b">
        <f>IF(AND(CM1122&lt;Tolerances!$D$9,'Respondent data Original'!H1122&gt;Tolerances!$C$9),"Enthusiast",IF(AND(CM1122&gt;Tolerances!$D$10,'Respondent data Original'!H1122&lt;Tolerances!$C$10),"Agitator"))</f>
        <v>0</v>
      </c>
    </row>
    <row r="1123" spans="1:96">
      <c r="A1123">
        <v>1147</v>
      </c>
      <c r="B1123" t="s">
        <v>71</v>
      </c>
      <c r="C1123">
        <v>3</v>
      </c>
      <c r="D1123">
        <v>1</v>
      </c>
      <c r="E1123">
        <v>18</v>
      </c>
      <c r="F1123">
        <v>2</v>
      </c>
      <c r="G1123">
        <v>11</v>
      </c>
      <c r="H1123">
        <v>7</v>
      </c>
      <c r="J1123">
        <v>8</v>
      </c>
      <c r="L1123">
        <v>8</v>
      </c>
      <c r="N1123">
        <v>5</v>
      </c>
      <c r="P1123">
        <v>3</v>
      </c>
      <c r="Q1123">
        <v>1</v>
      </c>
      <c r="R1123">
        <v>4</v>
      </c>
      <c r="S1123">
        <v>1</v>
      </c>
      <c r="T1123">
        <v>2</v>
      </c>
      <c r="U1123">
        <v>3</v>
      </c>
      <c r="V1123">
        <v>2</v>
      </c>
      <c r="W1123">
        <v>3</v>
      </c>
      <c r="X1123">
        <v>1</v>
      </c>
      <c r="Y1123">
        <v>2</v>
      </c>
      <c r="Z1123">
        <v>3</v>
      </c>
      <c r="AA1123">
        <v>2</v>
      </c>
      <c r="AB1123">
        <v>3</v>
      </c>
      <c r="AC1123">
        <v>3</v>
      </c>
      <c r="AD1123">
        <v>3</v>
      </c>
      <c r="AE1123">
        <v>3</v>
      </c>
      <c r="AF1123">
        <v>2</v>
      </c>
      <c r="AG1123">
        <v>1</v>
      </c>
      <c r="AH1123">
        <v>2</v>
      </c>
      <c r="AI1123">
        <v>2</v>
      </c>
      <c r="AJ1123">
        <v>1</v>
      </c>
      <c r="AK1123">
        <v>5</v>
      </c>
      <c r="AL1123">
        <v>2</v>
      </c>
      <c r="AN1123">
        <v>2</v>
      </c>
      <c r="AO1123">
        <v>2</v>
      </c>
      <c r="AP1123">
        <v>3</v>
      </c>
      <c r="AQ1123">
        <v>3</v>
      </c>
      <c r="AR1123">
        <v>2</v>
      </c>
      <c r="AS1123">
        <v>4</v>
      </c>
      <c r="AU1123">
        <v>4</v>
      </c>
      <c r="AV1123">
        <v>3</v>
      </c>
      <c r="AW1123">
        <v>6</v>
      </c>
      <c r="AX1123">
        <v>6</v>
      </c>
      <c r="AY1123">
        <v>8</v>
      </c>
      <c r="AZ1123">
        <v>7</v>
      </c>
      <c r="BA1123">
        <v>6</v>
      </c>
      <c r="BB1123">
        <v>4</v>
      </c>
      <c r="BC1123">
        <v>3</v>
      </c>
      <c r="BD1123">
        <v>8</v>
      </c>
      <c r="BE1123">
        <v>2</v>
      </c>
      <c r="BF1123">
        <v>12</v>
      </c>
      <c r="BG1123">
        <v>12</v>
      </c>
      <c r="BH1123">
        <v>12</v>
      </c>
      <c r="BI1123">
        <v>12</v>
      </c>
      <c r="BJ1123">
        <v>12</v>
      </c>
      <c r="BK1123">
        <v>1</v>
      </c>
      <c r="BL1123">
        <v>4</v>
      </c>
      <c r="BM1123">
        <v>3</v>
      </c>
      <c r="BN1123">
        <v>2</v>
      </c>
      <c r="BO1123">
        <v>3</v>
      </c>
      <c r="BX1123">
        <v>2</v>
      </c>
      <c r="CF1123">
        <v>5</v>
      </c>
      <c r="CH1123">
        <f t="shared" si="129"/>
        <v>2</v>
      </c>
      <c r="CI1123" s="1">
        <f t="shared" si="130"/>
        <v>2.7777777777777777</v>
      </c>
      <c r="CJ1123">
        <f t="shared" si="131"/>
        <v>4</v>
      </c>
      <c r="CK1123">
        <f t="shared" si="132"/>
        <v>2</v>
      </c>
      <c r="CL1123" s="1">
        <f t="shared" si="133"/>
        <v>4.7777777777777777</v>
      </c>
      <c r="CM1123" s="1">
        <f t="shared" si="134"/>
        <v>9.5555555555555554</v>
      </c>
      <c r="CO1123" t="str">
        <f>IF(H1123&gt;Tolerances!$C$5, "High Sat", "Low Sat")</f>
        <v>Low Sat</v>
      </c>
      <c r="CP1123" t="str">
        <f>IF(CM1123&lt;Tolerances!$D$5, "High EL", "Low EL")</f>
        <v>High EL</v>
      </c>
      <c r="CQ1123" t="str">
        <f t="shared" si="135"/>
        <v>Hostage</v>
      </c>
      <c r="CR1123" t="b">
        <f>IF(AND(CM1123&lt;Tolerances!$D$9,'Respondent data Original'!H1123&gt;Tolerances!$C$9),"Enthusiast",IF(AND(CM1123&gt;Tolerances!$D$10,'Respondent data Original'!H1123&lt;Tolerances!$C$10),"Agitator"))</f>
        <v>0</v>
      </c>
    </row>
    <row r="1124" spans="1:96">
      <c r="A1124">
        <v>1152</v>
      </c>
      <c r="B1124" t="s">
        <v>71</v>
      </c>
      <c r="C1124">
        <v>3</v>
      </c>
      <c r="D1124">
        <v>2</v>
      </c>
      <c r="E1124">
        <v>3</v>
      </c>
      <c r="F1124">
        <v>2</v>
      </c>
      <c r="G1124">
        <v>11</v>
      </c>
      <c r="H1124">
        <v>9</v>
      </c>
      <c r="J1124">
        <v>9</v>
      </c>
      <c r="L1124">
        <v>9</v>
      </c>
      <c r="N1124">
        <v>8</v>
      </c>
      <c r="P1124">
        <v>6</v>
      </c>
      <c r="Q1124">
        <v>3</v>
      </c>
      <c r="R1124">
        <v>3</v>
      </c>
      <c r="S1124">
        <v>3</v>
      </c>
      <c r="T1124">
        <v>3</v>
      </c>
      <c r="U1124">
        <v>3</v>
      </c>
      <c r="V1124">
        <v>3</v>
      </c>
      <c r="W1124">
        <v>5</v>
      </c>
      <c r="X1124">
        <v>2</v>
      </c>
      <c r="Y1124">
        <v>3</v>
      </c>
      <c r="Z1124">
        <v>3</v>
      </c>
      <c r="AA1124">
        <v>1</v>
      </c>
      <c r="AB1124">
        <v>3</v>
      </c>
      <c r="AC1124">
        <v>4</v>
      </c>
      <c r="AD1124">
        <v>4</v>
      </c>
      <c r="AE1124">
        <v>3</v>
      </c>
      <c r="AF1124">
        <v>3</v>
      </c>
      <c r="AG1124">
        <v>2</v>
      </c>
      <c r="AH1124">
        <v>2</v>
      </c>
      <c r="AI1124">
        <v>2</v>
      </c>
      <c r="AJ1124">
        <v>2</v>
      </c>
      <c r="AK1124">
        <v>2</v>
      </c>
      <c r="AL1124">
        <v>2</v>
      </c>
      <c r="AM1124">
        <v>2</v>
      </c>
      <c r="AN1124">
        <v>2</v>
      </c>
      <c r="AO1124">
        <v>2</v>
      </c>
      <c r="AP1124">
        <v>1</v>
      </c>
      <c r="AQ1124">
        <v>1</v>
      </c>
      <c r="AR1124">
        <v>2</v>
      </c>
      <c r="AS1124">
        <v>2</v>
      </c>
      <c r="AT1124">
        <v>2</v>
      </c>
      <c r="AU1124">
        <v>2</v>
      </c>
      <c r="AV1124">
        <v>1</v>
      </c>
      <c r="AW1124">
        <v>4</v>
      </c>
      <c r="AX1124">
        <v>5</v>
      </c>
      <c r="AY1124">
        <v>5</v>
      </c>
      <c r="AZ1124">
        <v>6</v>
      </c>
      <c r="BA1124">
        <v>2</v>
      </c>
      <c r="BB1124">
        <v>6</v>
      </c>
      <c r="BC1124">
        <v>6</v>
      </c>
      <c r="BD1124">
        <v>6</v>
      </c>
      <c r="BE1124">
        <v>1</v>
      </c>
      <c r="BF1124">
        <v>12</v>
      </c>
      <c r="BG1124">
        <v>12</v>
      </c>
      <c r="BH1124">
        <v>12</v>
      </c>
      <c r="BI1124">
        <v>12</v>
      </c>
      <c r="BJ1124">
        <v>12</v>
      </c>
      <c r="BK1124">
        <v>1</v>
      </c>
      <c r="BL1124">
        <v>5</v>
      </c>
      <c r="BM1124">
        <v>4</v>
      </c>
      <c r="BN1124">
        <v>3</v>
      </c>
      <c r="BO1124">
        <v>4</v>
      </c>
      <c r="BP1124">
        <v>2</v>
      </c>
      <c r="BQ1124">
        <v>7</v>
      </c>
      <c r="BR1124">
        <v>8</v>
      </c>
      <c r="BX1124">
        <v>1</v>
      </c>
      <c r="BY1124">
        <v>4</v>
      </c>
      <c r="BZ1124">
        <v>6</v>
      </c>
      <c r="CF1124">
        <v>2</v>
      </c>
      <c r="CH1124">
        <f t="shared" si="129"/>
        <v>1</v>
      </c>
      <c r="CI1124" s="1">
        <f t="shared" si="130"/>
        <v>2.2777777777777777</v>
      </c>
      <c r="CJ1124">
        <f t="shared" si="131"/>
        <v>5</v>
      </c>
      <c r="CK1124">
        <f t="shared" si="132"/>
        <v>1</v>
      </c>
      <c r="CL1124" s="1">
        <f t="shared" si="133"/>
        <v>3.2777777777777777</v>
      </c>
      <c r="CM1124" s="1">
        <f t="shared" si="134"/>
        <v>3.2777777777777777</v>
      </c>
      <c r="CO1124" t="str">
        <f>IF(H1124&gt;Tolerances!$C$5, "High Sat", "Low Sat")</f>
        <v>High Sat</v>
      </c>
      <c r="CP1124" t="str">
        <f>IF(CM1124&lt;Tolerances!$D$5, "High EL", "Low EL")</f>
        <v>High EL</v>
      </c>
      <c r="CQ1124" t="str">
        <f t="shared" si="135"/>
        <v>Loyalist</v>
      </c>
      <c r="CR1124" t="b">
        <f>IF(AND(CM1124&lt;Tolerances!$D$9,'Respondent data Original'!H1124&gt;Tolerances!$C$9),"Enthusiast",IF(AND(CM1124&gt;Tolerances!$D$10,'Respondent data Original'!H1124&lt;Tolerances!$C$10),"Agitator"))</f>
        <v>0</v>
      </c>
    </row>
    <row r="1125" spans="1:96">
      <c r="A1125">
        <v>1156</v>
      </c>
      <c r="B1125" t="s">
        <v>71</v>
      </c>
      <c r="C1125">
        <v>3</v>
      </c>
      <c r="D1125">
        <v>1</v>
      </c>
      <c r="E1125">
        <v>2</v>
      </c>
      <c r="F1125">
        <v>2</v>
      </c>
      <c r="G1125">
        <v>10</v>
      </c>
      <c r="H1125">
        <v>10</v>
      </c>
      <c r="J1125">
        <v>10</v>
      </c>
      <c r="L1125">
        <v>10</v>
      </c>
      <c r="N1125">
        <v>8</v>
      </c>
      <c r="P1125">
        <v>6</v>
      </c>
      <c r="Q1125">
        <v>2</v>
      </c>
      <c r="R1125">
        <v>4</v>
      </c>
      <c r="S1125">
        <v>1</v>
      </c>
      <c r="T1125">
        <v>1</v>
      </c>
      <c r="U1125">
        <v>1</v>
      </c>
      <c r="V1125">
        <v>2</v>
      </c>
      <c r="W1125">
        <v>2</v>
      </c>
      <c r="X1125">
        <v>1</v>
      </c>
      <c r="Y1125">
        <v>1</v>
      </c>
      <c r="Z1125">
        <v>4</v>
      </c>
      <c r="AA1125">
        <v>1</v>
      </c>
      <c r="AB1125">
        <v>4</v>
      </c>
      <c r="AC1125">
        <v>2</v>
      </c>
      <c r="AD1125">
        <v>4</v>
      </c>
      <c r="AE1125">
        <v>1</v>
      </c>
      <c r="AF1125">
        <v>1</v>
      </c>
      <c r="AG1125">
        <v>3</v>
      </c>
      <c r="AI1125">
        <v>2</v>
      </c>
      <c r="AJ1125">
        <v>1</v>
      </c>
      <c r="AK1125">
        <v>2</v>
      </c>
      <c r="AL1125">
        <v>3</v>
      </c>
      <c r="AN1125">
        <v>2</v>
      </c>
      <c r="AO1125">
        <v>1</v>
      </c>
      <c r="AP1125">
        <v>2</v>
      </c>
      <c r="AQ1125">
        <v>2</v>
      </c>
      <c r="AR1125">
        <v>3</v>
      </c>
      <c r="AS1125">
        <v>2</v>
      </c>
      <c r="AU1125">
        <v>2</v>
      </c>
      <c r="AV1125">
        <v>1</v>
      </c>
      <c r="AW1125">
        <v>3</v>
      </c>
      <c r="AX1125">
        <v>8</v>
      </c>
      <c r="AY1125">
        <v>6</v>
      </c>
      <c r="AZ1125">
        <v>3</v>
      </c>
      <c r="BA1125">
        <v>6</v>
      </c>
      <c r="BB1125">
        <v>6</v>
      </c>
      <c r="BC1125">
        <v>11</v>
      </c>
      <c r="BD1125">
        <v>9</v>
      </c>
      <c r="BE1125">
        <v>1</v>
      </c>
      <c r="BF1125">
        <v>12</v>
      </c>
      <c r="BG1125">
        <v>3</v>
      </c>
      <c r="BH1125">
        <v>12</v>
      </c>
      <c r="BI1125">
        <v>12</v>
      </c>
      <c r="BJ1125">
        <v>12</v>
      </c>
      <c r="BK1125">
        <v>1</v>
      </c>
      <c r="BL1125">
        <v>5</v>
      </c>
      <c r="BM1125">
        <v>4</v>
      </c>
      <c r="BN1125">
        <v>4</v>
      </c>
      <c r="BO1125">
        <v>10</v>
      </c>
      <c r="BX1125">
        <v>1</v>
      </c>
      <c r="BY1125">
        <v>6</v>
      </c>
      <c r="CF1125">
        <v>8</v>
      </c>
      <c r="CH1125">
        <f t="shared" si="129"/>
        <v>1</v>
      </c>
      <c r="CI1125" s="1">
        <f t="shared" si="130"/>
        <v>2.9444444444444446</v>
      </c>
      <c r="CJ1125">
        <f t="shared" si="131"/>
        <v>5</v>
      </c>
      <c r="CK1125">
        <f t="shared" si="132"/>
        <v>1</v>
      </c>
      <c r="CL1125" s="1">
        <f t="shared" si="133"/>
        <v>3.9444444444444446</v>
      </c>
      <c r="CM1125" s="1">
        <f t="shared" si="134"/>
        <v>3.9444444444444446</v>
      </c>
      <c r="CO1125" t="str">
        <f>IF(H1125&gt;Tolerances!$C$15, "High Sat", "Low Sat")</f>
        <v>High Sat</v>
      </c>
      <c r="CP1125" t="str">
        <f>IF(CM1125&lt;Tolerances!$D$15, "High EL", "Low EL")</f>
        <v>High EL</v>
      </c>
      <c r="CQ1125" t="str">
        <f t="shared" si="135"/>
        <v>Loyalist</v>
      </c>
      <c r="CR1125" t="str">
        <f>IF(AND(CM1125&lt;Tolerances!$D$19,'Respondent data Original'!H1125&gt;Tolerances!$C$19),"Enthusiast",IF(AND(CM1125&gt;Tolerances!$D$20,'Respondent data Original'!H1125&lt;Tolerances!$C$20),"Agitator"))</f>
        <v>Enthusiast</v>
      </c>
    </row>
    <row r="1126" spans="1:96">
      <c r="A1126">
        <v>1166</v>
      </c>
      <c r="B1126" t="s">
        <v>71</v>
      </c>
      <c r="C1126">
        <v>1</v>
      </c>
      <c r="D1126">
        <v>1</v>
      </c>
      <c r="E1126">
        <v>2</v>
      </c>
      <c r="F1126">
        <v>2</v>
      </c>
      <c r="G1126">
        <v>10</v>
      </c>
      <c r="H1126">
        <v>8</v>
      </c>
      <c r="J1126">
        <v>8</v>
      </c>
      <c r="L1126">
        <v>8</v>
      </c>
      <c r="N1126">
        <v>8</v>
      </c>
      <c r="P1126">
        <v>3</v>
      </c>
      <c r="Q1126">
        <v>3</v>
      </c>
      <c r="R1126">
        <v>4</v>
      </c>
      <c r="S1126">
        <v>3</v>
      </c>
      <c r="T1126">
        <v>4</v>
      </c>
      <c r="U1126">
        <v>4</v>
      </c>
      <c r="V1126">
        <v>4</v>
      </c>
      <c r="W1126">
        <v>3</v>
      </c>
      <c r="X1126">
        <v>3</v>
      </c>
      <c r="Y1126">
        <v>4</v>
      </c>
      <c r="Z1126">
        <v>3</v>
      </c>
      <c r="AA1126">
        <v>4</v>
      </c>
      <c r="AB1126">
        <v>3</v>
      </c>
      <c r="AC1126">
        <v>4</v>
      </c>
      <c r="AD1126">
        <v>4</v>
      </c>
      <c r="AE1126">
        <v>4</v>
      </c>
      <c r="AF1126">
        <v>7</v>
      </c>
      <c r="AG1126">
        <v>3</v>
      </c>
      <c r="AH1126">
        <v>4</v>
      </c>
      <c r="AI1126">
        <v>3</v>
      </c>
      <c r="AJ1126">
        <v>2</v>
      </c>
      <c r="AK1126">
        <v>3</v>
      </c>
      <c r="AL1126">
        <v>4</v>
      </c>
      <c r="AM1126">
        <v>3</v>
      </c>
      <c r="AN1126">
        <v>4</v>
      </c>
      <c r="AO1126">
        <v>4</v>
      </c>
      <c r="AP1126">
        <v>3</v>
      </c>
      <c r="AQ1126">
        <v>4</v>
      </c>
      <c r="AR1126">
        <v>3</v>
      </c>
      <c r="AS1126">
        <v>3</v>
      </c>
      <c r="AT1126">
        <v>3</v>
      </c>
      <c r="AU1126">
        <v>3</v>
      </c>
      <c r="AV1126">
        <v>2</v>
      </c>
      <c r="AW1126">
        <v>7</v>
      </c>
      <c r="AX1126">
        <v>5</v>
      </c>
      <c r="AY1126">
        <v>6</v>
      </c>
      <c r="AZ1126">
        <v>5</v>
      </c>
      <c r="BA1126">
        <v>5</v>
      </c>
      <c r="BB1126">
        <v>6</v>
      </c>
      <c r="BC1126">
        <v>6</v>
      </c>
      <c r="BD1126">
        <v>5</v>
      </c>
      <c r="BE1126">
        <v>6</v>
      </c>
      <c r="BF1126">
        <v>6</v>
      </c>
      <c r="BG1126">
        <v>7</v>
      </c>
      <c r="BH1126">
        <v>8</v>
      </c>
      <c r="BI1126">
        <v>7</v>
      </c>
      <c r="BJ1126">
        <v>6</v>
      </c>
      <c r="BK1126">
        <v>1</v>
      </c>
      <c r="BL1126">
        <v>3</v>
      </c>
      <c r="BM1126">
        <v>3</v>
      </c>
      <c r="BN1126">
        <v>3</v>
      </c>
      <c r="BO1126">
        <v>7</v>
      </c>
      <c r="BP1126">
        <v>4</v>
      </c>
      <c r="BQ1126">
        <v>3</v>
      </c>
      <c r="BX1126">
        <v>2</v>
      </c>
      <c r="CF1126">
        <v>8</v>
      </c>
      <c r="CH1126">
        <f t="shared" si="129"/>
        <v>2</v>
      </c>
      <c r="CI1126" s="1">
        <f t="shared" si="130"/>
        <v>2.8333333333333335</v>
      </c>
      <c r="CJ1126">
        <f t="shared" si="131"/>
        <v>3</v>
      </c>
      <c r="CK1126">
        <f t="shared" si="132"/>
        <v>3</v>
      </c>
      <c r="CL1126" s="1">
        <f t="shared" si="133"/>
        <v>5.8333333333333339</v>
      </c>
      <c r="CM1126" s="1">
        <f t="shared" si="134"/>
        <v>11.666666666666668</v>
      </c>
      <c r="CO1126" t="str">
        <f>IF(H1126&gt;Tolerances!$C$5, "High Sat", "Low Sat")</f>
        <v>High Sat</v>
      </c>
      <c r="CP1126" t="str">
        <f>IF(CM1126&lt;Tolerances!$D$5, "High EL", "Low EL")</f>
        <v>Low EL</v>
      </c>
      <c r="CQ1126" t="str">
        <f t="shared" si="135"/>
        <v>Mercenary</v>
      </c>
      <c r="CR1126" t="b">
        <f>IF(AND(CM1126&lt;Tolerances!$D$9,'Respondent data Original'!H1126&gt;Tolerances!$C$9),"Enthusiast",IF(AND(CM1126&gt;Tolerances!$D$10,'Respondent data Original'!H1126&lt;Tolerances!$C$10),"Agitator"))</f>
        <v>0</v>
      </c>
    </row>
    <row r="1127" spans="1:96">
      <c r="A1127">
        <v>1175</v>
      </c>
      <c r="B1127" t="s">
        <v>71</v>
      </c>
      <c r="C1127">
        <v>3</v>
      </c>
      <c r="D1127">
        <v>2</v>
      </c>
      <c r="E1127">
        <v>1</v>
      </c>
      <c r="F1127">
        <v>2</v>
      </c>
      <c r="G1127">
        <v>12</v>
      </c>
      <c r="H1127">
        <v>11</v>
      </c>
      <c r="J1127">
        <v>11</v>
      </c>
      <c r="L1127">
        <v>11</v>
      </c>
      <c r="N1127">
        <v>11</v>
      </c>
      <c r="P1127">
        <v>6</v>
      </c>
      <c r="Q1127">
        <v>2</v>
      </c>
      <c r="R1127">
        <v>2</v>
      </c>
      <c r="S1127">
        <v>1</v>
      </c>
      <c r="T1127">
        <v>3</v>
      </c>
      <c r="U1127">
        <v>1</v>
      </c>
      <c r="V1127">
        <v>1</v>
      </c>
      <c r="W1127">
        <v>3</v>
      </c>
      <c r="X1127">
        <v>1</v>
      </c>
      <c r="Y1127">
        <v>2</v>
      </c>
      <c r="Z1127">
        <v>2</v>
      </c>
      <c r="AA1127">
        <v>2</v>
      </c>
      <c r="AB1127">
        <v>2</v>
      </c>
      <c r="AC1127">
        <v>2</v>
      </c>
      <c r="AD1127">
        <v>3</v>
      </c>
      <c r="AE1127">
        <v>2</v>
      </c>
      <c r="AF1127">
        <v>5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  <c r="AN1127">
        <v>1</v>
      </c>
      <c r="AO1127">
        <v>1</v>
      </c>
      <c r="AP1127">
        <v>1</v>
      </c>
      <c r="AQ1127">
        <v>1</v>
      </c>
      <c r="AR1127">
        <v>1</v>
      </c>
      <c r="AS1127">
        <v>1</v>
      </c>
      <c r="AT1127">
        <v>1</v>
      </c>
      <c r="AU1127">
        <v>1</v>
      </c>
      <c r="AV1127">
        <v>1</v>
      </c>
      <c r="AW1127">
        <v>6</v>
      </c>
      <c r="AX1127">
        <v>6</v>
      </c>
      <c r="AY1127">
        <v>7</v>
      </c>
      <c r="AZ1127">
        <v>1</v>
      </c>
      <c r="BA1127">
        <v>6</v>
      </c>
      <c r="BB1127">
        <v>1</v>
      </c>
      <c r="BC1127">
        <v>2</v>
      </c>
      <c r="BD1127">
        <v>7</v>
      </c>
      <c r="BE1127">
        <v>1</v>
      </c>
      <c r="BF1127">
        <v>1</v>
      </c>
      <c r="BG1127">
        <v>1</v>
      </c>
      <c r="BH1127">
        <v>1</v>
      </c>
      <c r="BI1127">
        <v>1</v>
      </c>
      <c r="BJ1127">
        <v>12</v>
      </c>
      <c r="BK1127">
        <v>1</v>
      </c>
      <c r="BL1127">
        <v>5</v>
      </c>
      <c r="BM1127">
        <v>5</v>
      </c>
      <c r="BN1127">
        <v>4</v>
      </c>
      <c r="BO1127">
        <v>3</v>
      </c>
      <c r="BP1127">
        <v>7</v>
      </c>
      <c r="BQ1127">
        <v>4</v>
      </c>
      <c r="BX1127">
        <v>1</v>
      </c>
      <c r="BY1127">
        <v>6</v>
      </c>
      <c r="BZ1127">
        <v>4</v>
      </c>
      <c r="CA1127">
        <v>3</v>
      </c>
      <c r="CB1127">
        <v>1</v>
      </c>
      <c r="CC1127">
        <v>5</v>
      </c>
      <c r="CF1127">
        <v>5</v>
      </c>
      <c r="CH1127">
        <f t="shared" si="129"/>
        <v>1</v>
      </c>
      <c r="CI1127" s="1">
        <f t="shared" si="130"/>
        <v>2.0555555555555554</v>
      </c>
      <c r="CJ1127">
        <f t="shared" si="131"/>
        <v>5</v>
      </c>
      <c r="CK1127">
        <f t="shared" si="132"/>
        <v>1</v>
      </c>
      <c r="CL1127" s="1">
        <f t="shared" si="133"/>
        <v>3.0555555555555554</v>
      </c>
      <c r="CM1127" s="1">
        <f t="shared" si="134"/>
        <v>3.0555555555555554</v>
      </c>
      <c r="CO1127" t="str">
        <f>IF(H1127&gt;Tolerances!$C$5, "High Sat", "Low Sat")</f>
        <v>High Sat</v>
      </c>
      <c r="CP1127" t="str">
        <f>IF(CM1127&lt;Tolerances!$D$5, "High EL", "Low EL")</f>
        <v>High EL</v>
      </c>
      <c r="CQ1127" t="str">
        <f t="shared" si="135"/>
        <v>Loyalist</v>
      </c>
      <c r="CR1127" t="str">
        <f>IF(AND(CM1127&lt;Tolerances!$D$9,'Respondent data Original'!H1127&gt;Tolerances!$C$9),"Enthusiast",IF(AND(CM1127&gt;Tolerances!$D$10,'Respondent data Original'!H1127&lt;Tolerances!$C$10),"Agitator"))</f>
        <v>Enthusiast</v>
      </c>
    </row>
    <row r="1128" spans="1:96">
      <c r="A1128">
        <v>1182</v>
      </c>
      <c r="B1128" t="s">
        <v>71</v>
      </c>
      <c r="C1128">
        <v>3</v>
      </c>
      <c r="D1128">
        <v>2</v>
      </c>
      <c r="E1128">
        <v>1</v>
      </c>
      <c r="F1128">
        <v>2</v>
      </c>
      <c r="G1128">
        <v>12</v>
      </c>
      <c r="H1128">
        <v>11</v>
      </c>
      <c r="J1128">
        <v>11</v>
      </c>
      <c r="L1128">
        <v>11</v>
      </c>
      <c r="N1128">
        <v>11</v>
      </c>
      <c r="P1128">
        <v>6</v>
      </c>
      <c r="Q1128">
        <v>1</v>
      </c>
      <c r="R1128">
        <v>2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2</v>
      </c>
      <c r="AD1128">
        <v>2</v>
      </c>
      <c r="AE1128">
        <v>2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  <c r="AM1128">
        <v>1</v>
      </c>
      <c r="AN1128">
        <v>1</v>
      </c>
      <c r="AO1128">
        <v>1</v>
      </c>
      <c r="AP1128">
        <v>1</v>
      </c>
      <c r="AQ1128">
        <v>1</v>
      </c>
      <c r="AR1128">
        <v>1</v>
      </c>
      <c r="AS1128">
        <v>1</v>
      </c>
      <c r="AT1128">
        <v>1</v>
      </c>
      <c r="AU1128">
        <v>1</v>
      </c>
      <c r="AV1128">
        <v>1</v>
      </c>
      <c r="AW1128">
        <v>6</v>
      </c>
      <c r="AX1128">
        <v>8</v>
      </c>
      <c r="AY1128">
        <v>9</v>
      </c>
      <c r="AZ1128">
        <v>6</v>
      </c>
      <c r="BA1128">
        <v>6</v>
      </c>
      <c r="BB1128">
        <v>6</v>
      </c>
      <c r="BC1128">
        <v>4</v>
      </c>
      <c r="BD1128">
        <v>10</v>
      </c>
      <c r="BE1128">
        <v>1</v>
      </c>
      <c r="BF1128">
        <v>1</v>
      </c>
      <c r="BG1128">
        <v>1</v>
      </c>
      <c r="BH1128">
        <v>1</v>
      </c>
      <c r="BI1128">
        <v>1</v>
      </c>
      <c r="BJ1128">
        <v>1</v>
      </c>
      <c r="BK1128">
        <v>6</v>
      </c>
      <c r="BL1128">
        <v>5</v>
      </c>
      <c r="BM1128">
        <v>3</v>
      </c>
      <c r="BN1128">
        <v>3</v>
      </c>
      <c r="BO1128">
        <v>10</v>
      </c>
      <c r="BX1128">
        <v>1</v>
      </c>
      <c r="BY1128">
        <v>6</v>
      </c>
      <c r="CF1128">
        <v>5</v>
      </c>
      <c r="CH1128">
        <f t="shared" si="129"/>
        <v>1</v>
      </c>
      <c r="CI1128" s="1">
        <f t="shared" si="130"/>
        <v>3.1111111111111112</v>
      </c>
      <c r="CJ1128">
        <f t="shared" si="131"/>
        <v>5</v>
      </c>
      <c r="CK1128">
        <f t="shared" si="132"/>
        <v>1</v>
      </c>
      <c r="CL1128" s="1">
        <f t="shared" si="133"/>
        <v>4.1111111111111107</v>
      </c>
      <c r="CM1128" s="1">
        <f t="shared" si="134"/>
        <v>4.1111111111111107</v>
      </c>
      <c r="CO1128" t="str">
        <f>IF(H1128&gt;Tolerances!$C$5, "High Sat", "Low Sat")</f>
        <v>High Sat</v>
      </c>
      <c r="CP1128" t="str">
        <f>IF(CM1128&lt;Tolerances!$D$5, "High EL", "Low EL")</f>
        <v>High EL</v>
      </c>
      <c r="CQ1128" t="str">
        <f t="shared" si="135"/>
        <v>Loyalist</v>
      </c>
      <c r="CR1128" t="str">
        <f>IF(AND(CM1128&lt;Tolerances!$D$9,'Respondent data Original'!H1128&gt;Tolerances!$C$9),"Enthusiast",IF(AND(CM1128&gt;Tolerances!$D$10,'Respondent data Original'!H1128&lt;Tolerances!$C$10),"Agitator"))</f>
        <v>Enthusiast</v>
      </c>
    </row>
    <row r="1129" spans="1:96">
      <c r="A1129">
        <v>1186</v>
      </c>
      <c r="B1129" t="s">
        <v>71</v>
      </c>
      <c r="C1129">
        <v>4</v>
      </c>
      <c r="D1129">
        <v>2</v>
      </c>
      <c r="E1129">
        <v>1</v>
      </c>
      <c r="F1129">
        <v>2</v>
      </c>
      <c r="G1129">
        <v>10</v>
      </c>
      <c r="H1129">
        <v>9</v>
      </c>
      <c r="J1129">
        <v>11</v>
      </c>
      <c r="L1129">
        <v>11</v>
      </c>
      <c r="N1129">
        <v>11</v>
      </c>
      <c r="P1129">
        <v>6</v>
      </c>
      <c r="Q1129">
        <v>1</v>
      </c>
      <c r="R1129">
        <v>1</v>
      </c>
      <c r="T1129">
        <v>2</v>
      </c>
      <c r="V1129">
        <v>2</v>
      </c>
      <c r="X1129">
        <v>2</v>
      </c>
      <c r="Z1129">
        <v>2</v>
      </c>
      <c r="AA1129">
        <v>2</v>
      </c>
      <c r="AB1129">
        <v>2</v>
      </c>
      <c r="AC1129">
        <v>2</v>
      </c>
      <c r="AD1129">
        <v>2</v>
      </c>
      <c r="AE1129">
        <v>2</v>
      </c>
      <c r="AF1129">
        <v>1</v>
      </c>
      <c r="AG1129">
        <v>3</v>
      </c>
      <c r="AH1129">
        <v>3</v>
      </c>
      <c r="AJ1129">
        <v>3</v>
      </c>
      <c r="AL1129">
        <v>3</v>
      </c>
      <c r="AM1129">
        <v>3</v>
      </c>
      <c r="AP1129">
        <v>3</v>
      </c>
      <c r="AQ1129">
        <v>3</v>
      </c>
      <c r="AR1129">
        <v>3</v>
      </c>
      <c r="AT1129">
        <v>3</v>
      </c>
      <c r="AU1129">
        <v>3</v>
      </c>
      <c r="AV1129">
        <v>1</v>
      </c>
      <c r="AW1129">
        <v>6</v>
      </c>
      <c r="AX1129">
        <v>6</v>
      </c>
      <c r="AY1129">
        <v>6</v>
      </c>
      <c r="AZ1129">
        <v>6</v>
      </c>
      <c r="BA1129">
        <v>6</v>
      </c>
      <c r="BB1129">
        <v>6</v>
      </c>
      <c r="BC1129">
        <v>6</v>
      </c>
      <c r="BD1129">
        <v>6</v>
      </c>
      <c r="BE1129">
        <v>6</v>
      </c>
      <c r="BF1129">
        <v>12</v>
      </c>
      <c r="BG1129">
        <v>12</v>
      </c>
      <c r="BH1129">
        <v>12</v>
      </c>
      <c r="BI1129">
        <v>12</v>
      </c>
      <c r="BJ1129">
        <v>12</v>
      </c>
      <c r="BK1129">
        <v>1</v>
      </c>
      <c r="BN1129">
        <v>5</v>
      </c>
      <c r="BO1129">
        <v>10</v>
      </c>
      <c r="BX1129">
        <v>1</v>
      </c>
      <c r="BY1129">
        <v>6</v>
      </c>
      <c r="CF1129">
        <v>4</v>
      </c>
      <c r="CH1129">
        <f t="shared" si="129"/>
        <v>1</v>
      </c>
      <c r="CI1129" s="1">
        <f t="shared" si="130"/>
        <v>3</v>
      </c>
      <c r="CJ1129">
        <f t="shared" si="131"/>
        <v>0</v>
      </c>
      <c r="CK1129">
        <f t="shared" si="132"/>
        <v>5</v>
      </c>
      <c r="CL1129" s="1">
        <f t="shared" si="133"/>
        <v>8</v>
      </c>
      <c r="CM1129" s="1">
        <f t="shared" si="134"/>
        <v>8</v>
      </c>
      <c r="CO1129" t="str">
        <f>IF(H1129&gt;Tolerances!$C$5, "High Sat", "Low Sat")</f>
        <v>High Sat</v>
      </c>
      <c r="CP1129" t="str">
        <f>IF(CM1129&lt;Tolerances!$D$5, "High EL", "Low EL")</f>
        <v>High EL</v>
      </c>
      <c r="CQ1129" t="str">
        <f t="shared" si="135"/>
        <v>Loyalist</v>
      </c>
      <c r="CR1129" t="b">
        <f>IF(AND(CM1129&lt;Tolerances!$D$9,'Respondent data Original'!H1129&gt;Tolerances!$C$9),"Enthusiast",IF(AND(CM1129&gt;Tolerances!$D$10,'Respondent data Original'!H1129&lt;Tolerances!$C$10),"Agitator"))</f>
        <v>0</v>
      </c>
    </row>
    <row r="1130" spans="1:96">
      <c r="A1130">
        <v>1199</v>
      </c>
      <c r="B1130" t="s">
        <v>71</v>
      </c>
      <c r="C1130">
        <v>3</v>
      </c>
      <c r="D1130">
        <v>2</v>
      </c>
      <c r="E1130">
        <v>3</v>
      </c>
      <c r="F1130">
        <v>2</v>
      </c>
      <c r="G1130">
        <v>11</v>
      </c>
      <c r="H1130">
        <v>10</v>
      </c>
      <c r="J1130">
        <v>10</v>
      </c>
      <c r="L1130">
        <v>9</v>
      </c>
      <c r="N1130">
        <v>9</v>
      </c>
      <c r="P1130">
        <v>6</v>
      </c>
      <c r="Q1130">
        <v>2</v>
      </c>
      <c r="S1130">
        <v>1</v>
      </c>
      <c r="T1130">
        <v>2</v>
      </c>
      <c r="U1130">
        <v>3</v>
      </c>
      <c r="V1130">
        <v>2</v>
      </c>
      <c r="W1130">
        <v>2</v>
      </c>
      <c r="X1130">
        <v>2</v>
      </c>
      <c r="Y1130">
        <v>2</v>
      </c>
      <c r="Z1130">
        <v>3</v>
      </c>
      <c r="AA1130">
        <v>2</v>
      </c>
      <c r="AB1130">
        <v>2</v>
      </c>
      <c r="AC1130">
        <v>3</v>
      </c>
      <c r="AE1130">
        <v>3</v>
      </c>
      <c r="AF1130">
        <v>1</v>
      </c>
      <c r="AG1130">
        <v>1</v>
      </c>
      <c r="AI1130">
        <v>1</v>
      </c>
      <c r="AJ1130">
        <v>1</v>
      </c>
      <c r="AK1130">
        <v>2</v>
      </c>
      <c r="AL1130">
        <v>1</v>
      </c>
      <c r="AM1130">
        <v>1</v>
      </c>
      <c r="AN1130">
        <v>1</v>
      </c>
      <c r="AO1130">
        <v>1</v>
      </c>
      <c r="AP1130">
        <v>2</v>
      </c>
      <c r="AQ1130">
        <v>1</v>
      </c>
      <c r="AR1130">
        <v>2</v>
      </c>
      <c r="AS1130">
        <v>2</v>
      </c>
      <c r="AU1130">
        <v>2</v>
      </c>
      <c r="AV1130">
        <v>1</v>
      </c>
      <c r="AW1130">
        <v>6</v>
      </c>
      <c r="AX1130">
        <v>7</v>
      </c>
      <c r="AY1130">
        <v>6</v>
      </c>
      <c r="AZ1130">
        <v>6</v>
      </c>
      <c r="BA1130">
        <v>8</v>
      </c>
      <c r="BB1130">
        <v>4</v>
      </c>
      <c r="BC1130">
        <v>5</v>
      </c>
      <c r="BD1130">
        <v>7</v>
      </c>
      <c r="BE1130">
        <v>4</v>
      </c>
      <c r="BF1130">
        <v>1</v>
      </c>
      <c r="BG1130">
        <v>12</v>
      </c>
      <c r="BH1130">
        <v>1</v>
      </c>
      <c r="BI1130">
        <v>1</v>
      </c>
      <c r="BJ1130">
        <v>12</v>
      </c>
      <c r="BK1130">
        <v>2</v>
      </c>
      <c r="BM1130">
        <v>5</v>
      </c>
      <c r="BN1130">
        <v>4</v>
      </c>
      <c r="BO1130">
        <v>10</v>
      </c>
      <c r="BX1130">
        <v>1</v>
      </c>
      <c r="BY1130">
        <v>6</v>
      </c>
      <c r="BZ1130">
        <v>1</v>
      </c>
      <c r="CA1130">
        <v>4</v>
      </c>
      <c r="CB1130">
        <v>7</v>
      </c>
      <c r="CC1130">
        <v>5</v>
      </c>
      <c r="CF1130">
        <v>6</v>
      </c>
      <c r="CH1130">
        <f t="shared" si="129"/>
        <v>1</v>
      </c>
      <c r="CI1130" s="1">
        <f t="shared" si="130"/>
        <v>2.9444444444444446</v>
      </c>
      <c r="CJ1130">
        <f t="shared" si="131"/>
        <v>0</v>
      </c>
      <c r="CK1130">
        <f t="shared" si="132"/>
        <v>5</v>
      </c>
      <c r="CL1130" s="1">
        <f t="shared" si="133"/>
        <v>7.9444444444444446</v>
      </c>
      <c r="CM1130" s="1">
        <f t="shared" si="134"/>
        <v>7.9444444444444446</v>
      </c>
      <c r="CO1130" t="str">
        <f>IF(H1130&gt;Tolerances!$C$5, "High Sat", "Low Sat")</f>
        <v>High Sat</v>
      </c>
      <c r="CP1130" t="str">
        <f>IF(CM1130&lt;Tolerances!$D$5, "High EL", "Low EL")</f>
        <v>High EL</v>
      </c>
      <c r="CQ1130" t="str">
        <f t="shared" si="135"/>
        <v>Loyalist</v>
      </c>
      <c r="CR1130" t="b">
        <f>IF(AND(CM1130&lt;Tolerances!$D$9,'Respondent data Original'!H1130&gt;Tolerances!$C$9),"Enthusiast",IF(AND(CM1130&gt;Tolerances!$D$10,'Respondent data Original'!H1130&lt;Tolerances!$C$10),"Agitator"))</f>
        <v>0</v>
      </c>
    </row>
    <row r="1131" spans="1:96">
      <c r="A1131">
        <v>1209</v>
      </c>
      <c r="B1131" t="s">
        <v>71</v>
      </c>
      <c r="C1131">
        <v>2</v>
      </c>
      <c r="D1131">
        <v>2</v>
      </c>
      <c r="E1131">
        <v>1</v>
      </c>
      <c r="F1131">
        <v>2</v>
      </c>
      <c r="G1131">
        <v>11</v>
      </c>
      <c r="H1131">
        <v>9</v>
      </c>
      <c r="J1131">
        <v>9</v>
      </c>
      <c r="L1131">
        <v>10</v>
      </c>
      <c r="N1131">
        <v>9</v>
      </c>
      <c r="P1131">
        <v>4</v>
      </c>
      <c r="Q1131">
        <v>3</v>
      </c>
      <c r="R1131">
        <v>3</v>
      </c>
      <c r="S1131">
        <v>2</v>
      </c>
      <c r="T1131">
        <v>3</v>
      </c>
      <c r="U1131">
        <v>2</v>
      </c>
      <c r="V1131">
        <v>2</v>
      </c>
      <c r="W1131">
        <v>3</v>
      </c>
      <c r="X1131">
        <v>2</v>
      </c>
      <c r="Y1131">
        <v>1</v>
      </c>
      <c r="Z1131">
        <v>4</v>
      </c>
      <c r="AA1131">
        <v>2</v>
      </c>
      <c r="AB1131">
        <v>3</v>
      </c>
      <c r="AC1131">
        <v>3</v>
      </c>
      <c r="AD1131">
        <v>4</v>
      </c>
      <c r="AE1131">
        <v>2</v>
      </c>
      <c r="AF1131">
        <v>6</v>
      </c>
      <c r="AG1131">
        <v>3</v>
      </c>
      <c r="AH1131">
        <v>3</v>
      </c>
      <c r="AI1131">
        <v>3</v>
      </c>
      <c r="AJ1131">
        <v>3</v>
      </c>
      <c r="AK1131">
        <v>3</v>
      </c>
      <c r="AL1131">
        <v>3</v>
      </c>
      <c r="AM1131">
        <v>3</v>
      </c>
      <c r="AN1131">
        <v>3</v>
      </c>
      <c r="AO1131">
        <v>3</v>
      </c>
      <c r="AP1131">
        <v>3</v>
      </c>
      <c r="AQ1131">
        <v>3</v>
      </c>
      <c r="AR1131">
        <v>3</v>
      </c>
      <c r="AS1131">
        <v>3</v>
      </c>
      <c r="AT1131">
        <v>3</v>
      </c>
      <c r="AU1131">
        <v>3</v>
      </c>
      <c r="AV1131">
        <v>1</v>
      </c>
      <c r="AW1131">
        <v>6</v>
      </c>
      <c r="AX1131">
        <v>9</v>
      </c>
      <c r="AY1131">
        <v>6</v>
      </c>
      <c r="AZ1131">
        <v>6</v>
      </c>
      <c r="BA1131">
        <v>6</v>
      </c>
      <c r="BB1131">
        <v>3</v>
      </c>
      <c r="BC1131">
        <v>3</v>
      </c>
      <c r="BD1131">
        <v>11</v>
      </c>
      <c r="BE1131">
        <v>1</v>
      </c>
      <c r="BF1131">
        <v>3</v>
      </c>
      <c r="BG1131">
        <v>6</v>
      </c>
      <c r="BH1131">
        <v>6</v>
      </c>
      <c r="BI1131">
        <v>3</v>
      </c>
      <c r="BJ1131">
        <v>3</v>
      </c>
      <c r="BK1131">
        <v>2</v>
      </c>
      <c r="BL1131">
        <v>2</v>
      </c>
      <c r="BM1131">
        <v>1</v>
      </c>
      <c r="BO1131">
        <v>10</v>
      </c>
      <c r="BX1131">
        <v>1</v>
      </c>
      <c r="BY1131">
        <v>2</v>
      </c>
      <c r="BZ1131">
        <v>5</v>
      </c>
      <c r="CF1131">
        <v>5</v>
      </c>
      <c r="CH1131">
        <f t="shared" si="129"/>
        <v>1</v>
      </c>
      <c r="CI1131" s="1">
        <f t="shared" si="130"/>
        <v>2.8333333333333335</v>
      </c>
      <c r="CJ1131">
        <f t="shared" si="131"/>
        <v>2</v>
      </c>
      <c r="CK1131">
        <f t="shared" si="132"/>
        <v>4</v>
      </c>
      <c r="CL1131" s="1">
        <f t="shared" si="133"/>
        <v>6.8333333333333339</v>
      </c>
      <c r="CM1131" s="1">
        <f t="shared" si="134"/>
        <v>6.8333333333333339</v>
      </c>
      <c r="CO1131" t="str">
        <f>IF(H1131&gt;Tolerances!$C$5, "High Sat", "Low Sat")</f>
        <v>High Sat</v>
      </c>
      <c r="CP1131" t="str">
        <f>IF(CM1131&lt;Tolerances!$D$5, "High EL", "Low EL")</f>
        <v>High EL</v>
      </c>
      <c r="CQ1131" t="str">
        <f t="shared" si="135"/>
        <v>Loyalist</v>
      </c>
      <c r="CR1131" t="b">
        <f>IF(AND(CM1131&lt;Tolerances!$D$9,'Respondent data Original'!H1131&gt;Tolerances!$C$9),"Enthusiast",IF(AND(CM1131&gt;Tolerances!$D$10,'Respondent data Original'!H1131&lt;Tolerances!$C$10),"Agitator"))</f>
        <v>0</v>
      </c>
    </row>
    <row r="1132" spans="1:96">
      <c r="A1132">
        <v>715</v>
      </c>
      <c r="B1132" t="s">
        <v>71</v>
      </c>
      <c r="C1132">
        <v>3</v>
      </c>
      <c r="D1132">
        <v>1</v>
      </c>
      <c r="E1132">
        <v>18</v>
      </c>
      <c r="F1132">
        <v>1</v>
      </c>
      <c r="G1132">
        <v>8</v>
      </c>
      <c r="H1132">
        <v>10</v>
      </c>
      <c r="J1132">
        <v>10</v>
      </c>
      <c r="L1132">
        <v>10</v>
      </c>
      <c r="N1132">
        <v>9</v>
      </c>
      <c r="P1132">
        <v>1</v>
      </c>
      <c r="Q1132">
        <v>1</v>
      </c>
      <c r="R1132">
        <v>4</v>
      </c>
      <c r="S1132">
        <v>1</v>
      </c>
      <c r="T1132">
        <v>2</v>
      </c>
      <c r="U1132">
        <v>3</v>
      </c>
      <c r="V1132">
        <v>1</v>
      </c>
      <c r="W1132">
        <v>5</v>
      </c>
      <c r="X1132">
        <v>1</v>
      </c>
      <c r="Y1132">
        <v>1</v>
      </c>
      <c r="Z1132">
        <v>2</v>
      </c>
      <c r="AA1132">
        <v>1</v>
      </c>
      <c r="AB1132">
        <v>1</v>
      </c>
      <c r="AC1132">
        <v>2</v>
      </c>
      <c r="AD1132">
        <v>3</v>
      </c>
      <c r="AE1132">
        <v>3</v>
      </c>
      <c r="AF1132">
        <v>1</v>
      </c>
      <c r="AG1132">
        <v>1</v>
      </c>
      <c r="AI1132">
        <v>1</v>
      </c>
      <c r="AJ1132">
        <v>1</v>
      </c>
      <c r="AK1132">
        <v>3</v>
      </c>
      <c r="AL1132">
        <v>2</v>
      </c>
      <c r="AM1132">
        <v>4</v>
      </c>
      <c r="AN1132">
        <v>2</v>
      </c>
      <c r="AO1132">
        <v>2</v>
      </c>
      <c r="AP1132">
        <v>1</v>
      </c>
      <c r="AQ1132">
        <v>2</v>
      </c>
      <c r="AR1132">
        <v>2</v>
      </c>
      <c r="AS1132">
        <v>3</v>
      </c>
      <c r="AU1132">
        <v>2</v>
      </c>
      <c r="AV1132">
        <v>3</v>
      </c>
      <c r="AW1132">
        <v>8</v>
      </c>
      <c r="AX1132">
        <v>8</v>
      </c>
      <c r="AY1132">
        <v>8</v>
      </c>
      <c r="AZ1132">
        <v>10</v>
      </c>
      <c r="BA1132">
        <v>9</v>
      </c>
      <c r="BB1132">
        <v>6</v>
      </c>
      <c r="BC1132">
        <v>1</v>
      </c>
      <c r="BD1132">
        <v>10</v>
      </c>
      <c r="BE1132">
        <v>5</v>
      </c>
      <c r="BF1132">
        <v>4</v>
      </c>
      <c r="BG1132">
        <v>3</v>
      </c>
      <c r="BH1132">
        <v>2</v>
      </c>
      <c r="BI1132">
        <v>12</v>
      </c>
      <c r="BJ1132">
        <v>3</v>
      </c>
      <c r="BK1132">
        <v>3</v>
      </c>
      <c r="BL1132">
        <v>4</v>
      </c>
      <c r="BM1132">
        <v>3</v>
      </c>
      <c r="BN1132">
        <v>3</v>
      </c>
      <c r="BO1132">
        <v>7</v>
      </c>
      <c r="BP1132">
        <v>8</v>
      </c>
      <c r="BQ1132">
        <v>6</v>
      </c>
      <c r="BR1132">
        <v>4</v>
      </c>
      <c r="BX1132">
        <v>1</v>
      </c>
      <c r="BY1132">
        <v>3</v>
      </c>
      <c r="BZ1132">
        <v>7</v>
      </c>
      <c r="CA1132">
        <v>5</v>
      </c>
      <c r="CB1132">
        <v>6</v>
      </c>
      <c r="CF1132">
        <v>4</v>
      </c>
      <c r="CH1132">
        <f t="shared" si="129"/>
        <v>1</v>
      </c>
      <c r="CI1132" s="1">
        <f t="shared" si="130"/>
        <v>3.6111111111111112</v>
      </c>
      <c r="CJ1132">
        <f t="shared" si="131"/>
        <v>4</v>
      </c>
      <c r="CK1132">
        <f t="shared" si="132"/>
        <v>2</v>
      </c>
      <c r="CL1132" s="1">
        <f t="shared" si="133"/>
        <v>5.6111111111111107</v>
      </c>
      <c r="CM1132" s="1">
        <f t="shared" si="134"/>
        <v>5.6111111111111107</v>
      </c>
      <c r="CO1132" t="str">
        <f>IF(H1132&gt;Tolerances!$C$15, "High Sat", "Low Sat")</f>
        <v>High Sat</v>
      </c>
      <c r="CP1132" t="str">
        <f>IF(CM1132&lt;Tolerances!$D$15, "High EL", "Low EL")</f>
        <v>High EL</v>
      </c>
      <c r="CQ1132" t="str">
        <f t="shared" si="135"/>
        <v>Loyalist</v>
      </c>
      <c r="CR1132" t="b">
        <f>IF(AND(CM1132&lt;Tolerances!$D$19,'Respondent data Original'!H1132&gt;Tolerances!$C$19),"Enthusiast",IF(AND(CM1132&gt;Tolerances!$D$20,'Respondent data Original'!H1132&lt;Tolerances!$C$20),"Agitator"))</f>
        <v>0</v>
      </c>
    </row>
    <row r="1133" spans="1:96">
      <c r="A1133">
        <v>720</v>
      </c>
      <c r="B1133" t="s">
        <v>71</v>
      </c>
      <c r="C1133">
        <v>2</v>
      </c>
      <c r="D1133">
        <v>2</v>
      </c>
      <c r="E1133">
        <v>9</v>
      </c>
      <c r="F1133">
        <v>1</v>
      </c>
      <c r="G1133">
        <v>7</v>
      </c>
      <c r="H1133">
        <v>7</v>
      </c>
      <c r="J1133">
        <v>7</v>
      </c>
      <c r="L1133">
        <v>7</v>
      </c>
      <c r="N1133">
        <v>7</v>
      </c>
      <c r="P1133">
        <v>3</v>
      </c>
      <c r="Q1133">
        <v>3</v>
      </c>
      <c r="R1133">
        <v>3</v>
      </c>
      <c r="S1133">
        <v>3</v>
      </c>
      <c r="T1133">
        <v>3</v>
      </c>
      <c r="U1133">
        <v>3</v>
      </c>
      <c r="V1133">
        <v>3</v>
      </c>
      <c r="W1133">
        <v>3</v>
      </c>
      <c r="X1133">
        <v>2</v>
      </c>
      <c r="Y1133">
        <v>3</v>
      </c>
      <c r="Z1133">
        <v>3</v>
      </c>
      <c r="AA1133">
        <v>3</v>
      </c>
      <c r="AB1133">
        <v>3</v>
      </c>
      <c r="AC1133">
        <v>3</v>
      </c>
      <c r="AD1133">
        <v>3</v>
      </c>
      <c r="AE1133">
        <v>3</v>
      </c>
      <c r="AF1133">
        <v>6</v>
      </c>
      <c r="AG1133">
        <v>3</v>
      </c>
      <c r="AH1133">
        <v>3</v>
      </c>
      <c r="AI1133">
        <v>3</v>
      </c>
      <c r="AJ1133">
        <v>3</v>
      </c>
      <c r="AK1133">
        <v>3</v>
      </c>
      <c r="AL1133">
        <v>2</v>
      </c>
      <c r="AM1133">
        <v>3</v>
      </c>
      <c r="AN1133">
        <v>2</v>
      </c>
      <c r="AO1133">
        <v>3</v>
      </c>
      <c r="AP1133">
        <v>3</v>
      </c>
      <c r="AQ1133">
        <v>3</v>
      </c>
      <c r="AR1133">
        <v>3</v>
      </c>
      <c r="AS1133">
        <v>3</v>
      </c>
      <c r="AT1133">
        <v>3</v>
      </c>
      <c r="AU1133">
        <v>3</v>
      </c>
      <c r="AV1133">
        <v>2</v>
      </c>
      <c r="AW1133">
        <v>6</v>
      </c>
      <c r="AX1133">
        <v>6</v>
      </c>
      <c r="AY1133">
        <v>6</v>
      </c>
      <c r="AZ1133">
        <v>6</v>
      </c>
      <c r="BA1133">
        <v>6</v>
      </c>
      <c r="BB1133">
        <v>6</v>
      </c>
      <c r="BC1133">
        <v>6</v>
      </c>
      <c r="BD1133">
        <v>6</v>
      </c>
      <c r="BE1133">
        <v>6</v>
      </c>
      <c r="BF1133">
        <v>5</v>
      </c>
      <c r="BG1133">
        <v>12</v>
      </c>
      <c r="BH1133">
        <v>12</v>
      </c>
      <c r="BI1133">
        <v>12</v>
      </c>
      <c r="BJ1133">
        <v>12</v>
      </c>
      <c r="BK1133">
        <v>2</v>
      </c>
      <c r="BL1133">
        <v>4</v>
      </c>
      <c r="BM1133">
        <v>4</v>
      </c>
      <c r="BN1133">
        <v>4</v>
      </c>
      <c r="BO1133">
        <v>10</v>
      </c>
      <c r="BX1133">
        <v>1</v>
      </c>
      <c r="BY1133">
        <v>1</v>
      </c>
      <c r="CF1133">
        <v>3</v>
      </c>
      <c r="CH1133">
        <f t="shared" si="129"/>
        <v>1</v>
      </c>
      <c r="CI1133" s="1">
        <f t="shared" si="130"/>
        <v>3</v>
      </c>
      <c r="CJ1133">
        <f t="shared" si="131"/>
        <v>4</v>
      </c>
      <c r="CK1133">
        <f t="shared" si="132"/>
        <v>2</v>
      </c>
      <c r="CL1133" s="1">
        <f t="shared" si="133"/>
        <v>5</v>
      </c>
      <c r="CM1133" s="1">
        <f t="shared" si="134"/>
        <v>5</v>
      </c>
      <c r="CO1133" t="str">
        <f>IF(H1133&gt;Tolerances!$C$5, "High Sat", "Low Sat")</f>
        <v>Low Sat</v>
      </c>
      <c r="CP1133" t="str">
        <f>IF(CM1133&lt;Tolerances!$D$5, "High EL", "Low EL")</f>
        <v>High EL</v>
      </c>
      <c r="CQ1133" t="str">
        <f t="shared" si="135"/>
        <v>Hostage</v>
      </c>
      <c r="CR1133" t="b">
        <f>IF(AND(CM1133&lt;Tolerances!$D$9,'Respondent data Original'!H1133&gt;Tolerances!$C$9),"Enthusiast",IF(AND(CM1133&gt;Tolerances!$D$10,'Respondent data Original'!H1133&lt;Tolerances!$C$10),"Agitator"))</f>
        <v>0</v>
      </c>
    </row>
    <row r="1134" spans="1:96">
      <c r="A1134">
        <v>1218</v>
      </c>
      <c r="B1134" t="s">
        <v>71</v>
      </c>
      <c r="C1134">
        <v>2</v>
      </c>
      <c r="D1134">
        <v>1</v>
      </c>
      <c r="E1134">
        <v>1</v>
      </c>
      <c r="F1134">
        <v>2</v>
      </c>
      <c r="G1134">
        <v>12</v>
      </c>
      <c r="H1134">
        <v>11</v>
      </c>
      <c r="J1134">
        <v>11</v>
      </c>
      <c r="L1134">
        <v>11</v>
      </c>
      <c r="N1134">
        <v>11</v>
      </c>
      <c r="P1134">
        <v>5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  <c r="AM1134">
        <v>1</v>
      </c>
      <c r="AN1134">
        <v>1</v>
      </c>
      <c r="AO1134">
        <v>1</v>
      </c>
      <c r="AP1134">
        <v>1</v>
      </c>
      <c r="AQ1134">
        <v>1</v>
      </c>
      <c r="AR1134">
        <v>1</v>
      </c>
      <c r="AS1134">
        <v>1</v>
      </c>
      <c r="AT1134">
        <v>1</v>
      </c>
      <c r="AU1134">
        <v>1</v>
      </c>
      <c r="AV1134">
        <v>1</v>
      </c>
      <c r="AW1134">
        <v>1</v>
      </c>
      <c r="AX1134">
        <v>1</v>
      </c>
      <c r="AY1134">
        <v>1</v>
      </c>
      <c r="AZ1134">
        <v>1</v>
      </c>
      <c r="BA1134">
        <v>1</v>
      </c>
      <c r="BB1134">
        <v>1</v>
      </c>
      <c r="BC1134">
        <v>1</v>
      </c>
      <c r="BD1134">
        <v>1</v>
      </c>
      <c r="BE1134">
        <v>1</v>
      </c>
      <c r="BF1134">
        <v>1</v>
      </c>
      <c r="BG1134">
        <v>1</v>
      </c>
      <c r="BH1134">
        <v>1</v>
      </c>
      <c r="BI1134">
        <v>1</v>
      </c>
      <c r="BJ1134">
        <v>1</v>
      </c>
      <c r="BK1134">
        <v>4</v>
      </c>
      <c r="BL1134">
        <v>3</v>
      </c>
      <c r="BM1134">
        <v>3</v>
      </c>
      <c r="BN1134">
        <v>2</v>
      </c>
      <c r="BO1134">
        <v>5</v>
      </c>
      <c r="BX1134">
        <v>3</v>
      </c>
      <c r="CF1134">
        <v>2</v>
      </c>
      <c r="CH1134">
        <f t="shared" si="129"/>
        <v>3</v>
      </c>
      <c r="CI1134" s="1">
        <f t="shared" si="130"/>
        <v>0.5</v>
      </c>
      <c r="CJ1134">
        <f t="shared" si="131"/>
        <v>3</v>
      </c>
      <c r="CK1134">
        <f t="shared" si="132"/>
        <v>3</v>
      </c>
      <c r="CL1134" s="1">
        <f t="shared" si="133"/>
        <v>3.5</v>
      </c>
      <c r="CM1134" s="1">
        <f t="shared" si="134"/>
        <v>10.5</v>
      </c>
      <c r="CO1134" t="str">
        <f>IF(H1134&gt;Tolerances!$C$5, "High Sat", "Low Sat")</f>
        <v>High Sat</v>
      </c>
      <c r="CP1134" t="str">
        <f>IF(CM1134&lt;Tolerances!$D$5, "High EL", "Low EL")</f>
        <v>High EL</v>
      </c>
      <c r="CQ1134" t="str">
        <f t="shared" si="135"/>
        <v>Loyalist</v>
      </c>
      <c r="CR1134" t="b">
        <f>IF(AND(CM1134&lt;Tolerances!$D$9,'Respondent data Original'!H1134&gt;Tolerances!$C$9),"Enthusiast",IF(AND(CM1134&gt;Tolerances!$D$10,'Respondent data Original'!H1134&lt;Tolerances!$C$10),"Agitator"))</f>
        <v>0</v>
      </c>
    </row>
    <row r="1135" spans="1:96">
      <c r="A1135">
        <v>728</v>
      </c>
      <c r="B1135" t="s">
        <v>71</v>
      </c>
      <c r="C1135">
        <v>5</v>
      </c>
      <c r="D1135">
        <v>2</v>
      </c>
      <c r="E1135">
        <v>9</v>
      </c>
      <c r="F1135">
        <v>1</v>
      </c>
      <c r="G1135">
        <v>8</v>
      </c>
      <c r="H1135">
        <v>8</v>
      </c>
      <c r="J1135">
        <v>8</v>
      </c>
      <c r="L1135">
        <v>8</v>
      </c>
      <c r="N1135">
        <v>7</v>
      </c>
      <c r="P1135">
        <v>3</v>
      </c>
      <c r="Q1135">
        <v>2</v>
      </c>
      <c r="S1135">
        <v>3</v>
      </c>
      <c r="T1135">
        <v>3</v>
      </c>
      <c r="V1135">
        <v>3</v>
      </c>
      <c r="W1135">
        <v>5</v>
      </c>
      <c r="X1135">
        <v>2</v>
      </c>
      <c r="Y1135">
        <v>2</v>
      </c>
      <c r="Z1135">
        <v>1</v>
      </c>
      <c r="AA1135">
        <v>3</v>
      </c>
      <c r="AB1135">
        <v>3</v>
      </c>
      <c r="AC1135">
        <v>2</v>
      </c>
      <c r="AE1135">
        <v>5</v>
      </c>
      <c r="AF1135">
        <v>8</v>
      </c>
      <c r="AG1135">
        <v>2</v>
      </c>
      <c r="AH1135">
        <v>5</v>
      </c>
      <c r="AI1135">
        <v>3</v>
      </c>
      <c r="AJ1135">
        <v>3</v>
      </c>
      <c r="AK1135">
        <v>4</v>
      </c>
      <c r="AL1135">
        <v>3</v>
      </c>
      <c r="AM1135">
        <v>4</v>
      </c>
      <c r="AN1135">
        <v>4</v>
      </c>
      <c r="AO1135">
        <v>3</v>
      </c>
      <c r="AP1135">
        <v>2</v>
      </c>
      <c r="AQ1135">
        <v>3</v>
      </c>
      <c r="AR1135">
        <v>3</v>
      </c>
      <c r="AS1135">
        <v>3</v>
      </c>
      <c r="AT1135">
        <v>3</v>
      </c>
      <c r="AU1135">
        <v>3</v>
      </c>
      <c r="AV1135">
        <v>2</v>
      </c>
      <c r="AW1135">
        <v>6</v>
      </c>
      <c r="AX1135">
        <v>10</v>
      </c>
      <c r="AY1135">
        <v>8</v>
      </c>
      <c r="AZ1135">
        <v>10</v>
      </c>
      <c r="BA1135">
        <v>8</v>
      </c>
      <c r="BB1135">
        <v>9</v>
      </c>
      <c r="BC1135">
        <v>6</v>
      </c>
      <c r="BD1135">
        <v>10</v>
      </c>
      <c r="BE1135">
        <v>6</v>
      </c>
      <c r="BF1135">
        <v>6</v>
      </c>
      <c r="BG1135">
        <v>12</v>
      </c>
      <c r="BH1135">
        <v>4</v>
      </c>
      <c r="BI1135">
        <v>12</v>
      </c>
      <c r="BJ1135">
        <v>4</v>
      </c>
      <c r="BK1135">
        <v>1</v>
      </c>
      <c r="BL1135">
        <v>2</v>
      </c>
      <c r="BM1135">
        <v>2</v>
      </c>
      <c r="BN1135">
        <v>2</v>
      </c>
      <c r="BO1135">
        <v>7</v>
      </c>
      <c r="BP1135">
        <v>1</v>
      </c>
      <c r="BQ1135">
        <v>4</v>
      </c>
      <c r="BX1135">
        <v>2</v>
      </c>
      <c r="CF1135">
        <v>4</v>
      </c>
      <c r="CH1135">
        <f t="shared" si="129"/>
        <v>2</v>
      </c>
      <c r="CI1135" s="1">
        <f t="shared" si="130"/>
        <v>4.0555555555555554</v>
      </c>
      <c r="CJ1135">
        <f t="shared" si="131"/>
        <v>2</v>
      </c>
      <c r="CK1135">
        <f t="shared" si="132"/>
        <v>4</v>
      </c>
      <c r="CL1135" s="1">
        <f t="shared" si="133"/>
        <v>8.0555555555555554</v>
      </c>
      <c r="CM1135" s="1">
        <f t="shared" si="134"/>
        <v>16.111111111111111</v>
      </c>
      <c r="CO1135" t="str">
        <f>IF(H1135&gt;Tolerances!$C$5, "High Sat", "Low Sat")</f>
        <v>High Sat</v>
      </c>
      <c r="CP1135" t="str">
        <f>IF(CM1135&lt;Tolerances!$D$5, "High EL", "Low EL")</f>
        <v>Low EL</v>
      </c>
      <c r="CQ1135" t="str">
        <f t="shared" si="135"/>
        <v>Mercenary</v>
      </c>
      <c r="CR1135" t="b">
        <f>IF(AND(CM1135&lt;Tolerances!$D$9,'Respondent data Original'!H1135&gt;Tolerances!$C$9),"Enthusiast",IF(AND(CM1135&gt;Tolerances!$D$10,'Respondent data Original'!H1135&lt;Tolerances!$C$10),"Agitator"))</f>
        <v>0</v>
      </c>
    </row>
    <row r="1136" spans="1:96">
      <c r="A1136">
        <v>1223</v>
      </c>
      <c r="B1136" t="s">
        <v>71</v>
      </c>
      <c r="C1136">
        <v>1</v>
      </c>
      <c r="D1136">
        <v>2</v>
      </c>
      <c r="E1136">
        <v>1</v>
      </c>
      <c r="F1136">
        <v>2</v>
      </c>
      <c r="G1136">
        <v>12</v>
      </c>
      <c r="H1136">
        <v>5</v>
      </c>
      <c r="J1136">
        <v>1</v>
      </c>
      <c r="L1136">
        <v>1</v>
      </c>
      <c r="N1136">
        <v>1</v>
      </c>
      <c r="P1136">
        <v>4</v>
      </c>
      <c r="R1136">
        <v>5</v>
      </c>
      <c r="S1136">
        <v>1</v>
      </c>
      <c r="T1136">
        <v>2</v>
      </c>
      <c r="U1136">
        <v>2</v>
      </c>
      <c r="V1136">
        <v>5</v>
      </c>
      <c r="X1136">
        <v>1</v>
      </c>
      <c r="Y1136">
        <v>5</v>
      </c>
      <c r="Z1136">
        <v>5</v>
      </c>
      <c r="AA1136">
        <v>3</v>
      </c>
      <c r="AB1136">
        <v>2</v>
      </c>
      <c r="AD1136">
        <v>5</v>
      </c>
      <c r="AF1136">
        <v>11</v>
      </c>
      <c r="AG1136">
        <v>5</v>
      </c>
      <c r="AH1136">
        <v>4</v>
      </c>
      <c r="AI1136">
        <v>1</v>
      </c>
      <c r="AJ1136">
        <v>2</v>
      </c>
      <c r="AK1136">
        <v>5</v>
      </c>
      <c r="AL1136">
        <v>5</v>
      </c>
      <c r="AM1136">
        <v>5</v>
      </c>
      <c r="AN1136">
        <v>2</v>
      </c>
      <c r="AO1136">
        <v>2</v>
      </c>
      <c r="AQ1136">
        <v>4</v>
      </c>
      <c r="AR1136">
        <v>5</v>
      </c>
      <c r="AT1136">
        <v>3</v>
      </c>
      <c r="AV1136">
        <v>2</v>
      </c>
      <c r="AW1136">
        <v>8</v>
      </c>
      <c r="AX1136">
        <v>11</v>
      </c>
      <c r="AY1136">
        <v>9</v>
      </c>
      <c r="AZ1136">
        <v>5</v>
      </c>
      <c r="BA1136">
        <v>8</v>
      </c>
      <c r="BB1136">
        <v>7</v>
      </c>
      <c r="BC1136">
        <v>4</v>
      </c>
      <c r="BD1136">
        <v>10</v>
      </c>
      <c r="BE1136">
        <v>8</v>
      </c>
      <c r="BF1136">
        <v>3</v>
      </c>
      <c r="BG1136">
        <v>11</v>
      </c>
      <c r="BH1136">
        <v>12</v>
      </c>
      <c r="BI1136">
        <v>12</v>
      </c>
      <c r="BJ1136">
        <v>12</v>
      </c>
      <c r="BK1136">
        <v>2</v>
      </c>
      <c r="BL1136">
        <v>2</v>
      </c>
      <c r="BM1136">
        <v>2</v>
      </c>
      <c r="BN1136">
        <v>2</v>
      </c>
      <c r="BO1136">
        <v>3</v>
      </c>
      <c r="BP1136">
        <v>2</v>
      </c>
      <c r="BQ1136">
        <v>4</v>
      </c>
      <c r="BR1136">
        <v>6</v>
      </c>
      <c r="BS1136">
        <v>5</v>
      </c>
      <c r="BT1136">
        <v>7</v>
      </c>
      <c r="BX1136">
        <v>3</v>
      </c>
      <c r="CF1136">
        <v>5</v>
      </c>
      <c r="CH1136">
        <f t="shared" si="129"/>
        <v>3</v>
      </c>
      <c r="CI1136" s="1">
        <f t="shared" si="130"/>
        <v>3.8888888888888888</v>
      </c>
      <c r="CJ1136">
        <f t="shared" si="131"/>
        <v>2</v>
      </c>
      <c r="CK1136">
        <f t="shared" si="132"/>
        <v>4</v>
      </c>
      <c r="CL1136" s="1">
        <f t="shared" si="133"/>
        <v>7.8888888888888893</v>
      </c>
      <c r="CM1136" s="1">
        <f t="shared" si="134"/>
        <v>23.666666666666668</v>
      </c>
      <c r="CO1136" t="str">
        <f>IF(H1136&gt;Tolerances!$C$5, "High Sat", "Low Sat")</f>
        <v>Low Sat</v>
      </c>
      <c r="CP1136" t="str">
        <f>IF(CM1136&lt;Tolerances!$D$5, "High EL", "Low EL")</f>
        <v>Low EL</v>
      </c>
      <c r="CQ1136" t="str">
        <f t="shared" si="135"/>
        <v>Defector</v>
      </c>
      <c r="CR1136" t="str">
        <f>IF(AND(CM1136&lt;Tolerances!$D$9,'Respondent data Original'!H1136&gt;Tolerances!$C$9),"Enthusiast",IF(AND(CM1136&gt;Tolerances!$D$10,'Respondent data Original'!H1136&lt;Tolerances!$C$10),"Agitator"))</f>
        <v>Agitator</v>
      </c>
    </row>
    <row r="1137" spans="1:96">
      <c r="A1137">
        <v>753</v>
      </c>
      <c r="B1137" t="s">
        <v>71</v>
      </c>
      <c r="C1137">
        <v>4</v>
      </c>
      <c r="D1137">
        <v>2</v>
      </c>
      <c r="E1137">
        <v>2</v>
      </c>
      <c r="F1137">
        <v>1</v>
      </c>
      <c r="G1137">
        <v>7</v>
      </c>
      <c r="H1137">
        <v>7</v>
      </c>
      <c r="J1137">
        <v>3</v>
      </c>
      <c r="L1137">
        <v>4</v>
      </c>
      <c r="N1137">
        <v>2</v>
      </c>
      <c r="P1137">
        <v>4</v>
      </c>
      <c r="Q1137">
        <v>2</v>
      </c>
      <c r="S1137">
        <v>1</v>
      </c>
      <c r="T1137">
        <v>3</v>
      </c>
      <c r="V1137">
        <v>3</v>
      </c>
      <c r="X1137">
        <v>1</v>
      </c>
      <c r="Y1137">
        <v>2</v>
      </c>
      <c r="Z1137">
        <v>5</v>
      </c>
      <c r="AA1137">
        <v>4</v>
      </c>
      <c r="AB1137">
        <v>4</v>
      </c>
      <c r="AC1137">
        <v>4</v>
      </c>
      <c r="AD1137">
        <v>5</v>
      </c>
      <c r="AE1137">
        <v>4</v>
      </c>
      <c r="AF1137">
        <v>1</v>
      </c>
      <c r="AG1137">
        <v>3</v>
      </c>
      <c r="AI1137">
        <v>2</v>
      </c>
      <c r="AJ1137">
        <v>4</v>
      </c>
      <c r="AL1137">
        <v>3</v>
      </c>
      <c r="AM1137">
        <v>5</v>
      </c>
      <c r="AN1137">
        <v>2</v>
      </c>
      <c r="AO1137">
        <v>3</v>
      </c>
      <c r="AP1137">
        <v>3</v>
      </c>
      <c r="AQ1137">
        <v>5</v>
      </c>
      <c r="AR1137">
        <v>5</v>
      </c>
      <c r="AU1137">
        <v>4</v>
      </c>
      <c r="AV1137">
        <v>2</v>
      </c>
      <c r="AW1137">
        <v>7</v>
      </c>
      <c r="AX1137">
        <v>8</v>
      </c>
      <c r="AY1137">
        <v>7</v>
      </c>
      <c r="AZ1137">
        <v>5</v>
      </c>
      <c r="BA1137">
        <v>8</v>
      </c>
      <c r="BB1137">
        <v>7</v>
      </c>
      <c r="BC1137">
        <v>5</v>
      </c>
      <c r="BD1137">
        <v>8</v>
      </c>
      <c r="BE1137">
        <v>5</v>
      </c>
      <c r="BF1137">
        <v>12</v>
      </c>
      <c r="BG1137">
        <v>12</v>
      </c>
      <c r="BH1137">
        <v>12</v>
      </c>
      <c r="BI1137">
        <v>12</v>
      </c>
      <c r="BJ1137">
        <v>12</v>
      </c>
      <c r="BK1137">
        <v>1</v>
      </c>
      <c r="BL1137">
        <v>3</v>
      </c>
      <c r="BM1137">
        <v>3</v>
      </c>
      <c r="BN1137">
        <v>3</v>
      </c>
      <c r="BO1137">
        <v>8</v>
      </c>
      <c r="BP1137">
        <v>5</v>
      </c>
      <c r="BX1137">
        <v>2</v>
      </c>
      <c r="CF1137">
        <v>5</v>
      </c>
      <c r="CH1137">
        <f t="shared" si="129"/>
        <v>2</v>
      </c>
      <c r="CI1137" s="1">
        <f t="shared" si="130"/>
        <v>3.3333333333333335</v>
      </c>
      <c r="CJ1137">
        <f t="shared" si="131"/>
        <v>3</v>
      </c>
      <c r="CK1137">
        <f t="shared" si="132"/>
        <v>3</v>
      </c>
      <c r="CL1137" s="1">
        <f t="shared" si="133"/>
        <v>6.3333333333333339</v>
      </c>
      <c r="CM1137" s="1">
        <f t="shared" si="134"/>
        <v>12.666666666666668</v>
      </c>
      <c r="CO1137" t="str">
        <f>IF(H1137&gt;Tolerances!$C$5, "High Sat", "Low Sat")</f>
        <v>Low Sat</v>
      </c>
      <c r="CP1137" t="str">
        <f>IF(CM1137&lt;Tolerances!$D$5, "High EL", "Low EL")</f>
        <v>Low EL</v>
      </c>
      <c r="CQ1137" t="str">
        <f t="shared" si="135"/>
        <v>Defector</v>
      </c>
      <c r="CR1137" t="b">
        <f>IF(AND(CM1137&lt;Tolerances!$D$9,'Respondent data Original'!H1137&gt;Tolerances!$C$9),"Enthusiast",IF(AND(CM1137&gt;Tolerances!$D$10,'Respondent data Original'!H1137&lt;Tolerances!$C$10),"Agitator"))</f>
        <v>0</v>
      </c>
    </row>
    <row r="1138" spans="1:96">
      <c r="A1138">
        <v>754</v>
      </c>
      <c r="B1138" t="s">
        <v>71</v>
      </c>
      <c r="C1138">
        <v>4</v>
      </c>
      <c r="D1138">
        <v>1</v>
      </c>
      <c r="E1138">
        <v>2</v>
      </c>
      <c r="F1138">
        <v>1</v>
      </c>
      <c r="G1138">
        <v>12</v>
      </c>
      <c r="H1138">
        <v>7</v>
      </c>
      <c r="J1138">
        <v>7</v>
      </c>
      <c r="L1138">
        <v>7</v>
      </c>
      <c r="N1138">
        <v>7</v>
      </c>
      <c r="P1138">
        <v>5</v>
      </c>
      <c r="Q1138">
        <v>3</v>
      </c>
      <c r="R1138">
        <v>4</v>
      </c>
      <c r="S1138">
        <v>2</v>
      </c>
      <c r="T1138">
        <v>5</v>
      </c>
      <c r="U1138">
        <v>4</v>
      </c>
      <c r="V1138">
        <v>3</v>
      </c>
      <c r="W1138">
        <v>5</v>
      </c>
      <c r="X1138">
        <v>4</v>
      </c>
      <c r="Y1138">
        <v>5</v>
      </c>
      <c r="Z1138">
        <v>4</v>
      </c>
      <c r="AA1138">
        <v>4</v>
      </c>
      <c r="AB1138">
        <v>5</v>
      </c>
      <c r="AC1138">
        <v>4</v>
      </c>
      <c r="AD1138">
        <v>5</v>
      </c>
      <c r="AE1138">
        <v>4</v>
      </c>
      <c r="AF1138">
        <v>7</v>
      </c>
      <c r="AG1138">
        <v>4</v>
      </c>
      <c r="AH1138">
        <v>4</v>
      </c>
      <c r="AI1138">
        <v>4</v>
      </c>
      <c r="AJ1138">
        <v>4</v>
      </c>
      <c r="AK1138">
        <v>3</v>
      </c>
      <c r="AL1138">
        <v>3</v>
      </c>
      <c r="AM1138">
        <v>3</v>
      </c>
      <c r="AN1138">
        <v>3</v>
      </c>
      <c r="AO1138">
        <v>4</v>
      </c>
      <c r="AP1138">
        <v>3</v>
      </c>
      <c r="AQ1138">
        <v>4</v>
      </c>
      <c r="AR1138">
        <v>3</v>
      </c>
      <c r="AS1138">
        <v>4</v>
      </c>
      <c r="AT1138">
        <v>4</v>
      </c>
      <c r="AU1138">
        <v>4</v>
      </c>
      <c r="AV1138">
        <v>2</v>
      </c>
      <c r="AW1138">
        <v>6</v>
      </c>
      <c r="AX1138">
        <v>4</v>
      </c>
      <c r="AY1138">
        <v>5</v>
      </c>
      <c r="AZ1138">
        <v>5</v>
      </c>
      <c r="BA1138">
        <v>5</v>
      </c>
      <c r="BB1138">
        <v>5</v>
      </c>
      <c r="BC1138">
        <v>5</v>
      </c>
      <c r="BD1138">
        <v>5</v>
      </c>
      <c r="BE1138">
        <v>5</v>
      </c>
      <c r="BF1138">
        <v>6</v>
      </c>
      <c r="BG1138">
        <v>6</v>
      </c>
      <c r="BH1138">
        <v>6</v>
      </c>
      <c r="BI1138">
        <v>6</v>
      </c>
      <c r="BJ1138">
        <v>6</v>
      </c>
      <c r="BK1138">
        <v>1</v>
      </c>
      <c r="BL1138">
        <v>4</v>
      </c>
      <c r="BM1138">
        <v>3</v>
      </c>
      <c r="BN1138">
        <v>4</v>
      </c>
      <c r="BO1138">
        <v>4</v>
      </c>
      <c r="BX1138">
        <v>2</v>
      </c>
      <c r="CF1138">
        <v>3</v>
      </c>
      <c r="CH1138">
        <f t="shared" si="129"/>
        <v>2</v>
      </c>
      <c r="CI1138" s="1">
        <f t="shared" si="130"/>
        <v>2.5</v>
      </c>
      <c r="CJ1138">
        <f t="shared" si="131"/>
        <v>4</v>
      </c>
      <c r="CK1138">
        <f t="shared" si="132"/>
        <v>2</v>
      </c>
      <c r="CL1138" s="1">
        <f t="shared" si="133"/>
        <v>4.5</v>
      </c>
      <c r="CM1138" s="1">
        <f t="shared" si="134"/>
        <v>9</v>
      </c>
      <c r="CO1138" t="str">
        <f>IF(H1138&gt;Tolerances!$C$5, "High Sat", "Low Sat")</f>
        <v>Low Sat</v>
      </c>
      <c r="CP1138" t="str">
        <f>IF(CM1138&lt;Tolerances!$D$5, "High EL", "Low EL")</f>
        <v>High EL</v>
      </c>
      <c r="CQ1138" t="str">
        <f t="shared" si="135"/>
        <v>Hostage</v>
      </c>
      <c r="CR1138" t="b">
        <f>IF(AND(CM1138&lt;Tolerances!$D$9,'Respondent data Original'!H1138&gt;Tolerances!$C$9),"Enthusiast",IF(AND(CM1138&gt;Tolerances!$D$10,'Respondent data Original'!H1138&lt;Tolerances!$C$10),"Agitator"))</f>
        <v>0</v>
      </c>
    </row>
    <row r="1139" spans="1:96">
      <c r="A1139">
        <v>1228</v>
      </c>
      <c r="B1139" t="s">
        <v>71</v>
      </c>
      <c r="C1139">
        <v>3</v>
      </c>
      <c r="D1139">
        <v>1</v>
      </c>
      <c r="E1139">
        <v>2</v>
      </c>
      <c r="F1139">
        <v>2</v>
      </c>
      <c r="G1139">
        <v>12</v>
      </c>
      <c r="H1139">
        <v>9</v>
      </c>
      <c r="J1139">
        <v>9</v>
      </c>
      <c r="L1139">
        <v>9</v>
      </c>
      <c r="N1139">
        <v>4</v>
      </c>
      <c r="P1139">
        <v>6</v>
      </c>
      <c r="Q1139">
        <v>1</v>
      </c>
      <c r="R1139">
        <v>3</v>
      </c>
      <c r="S1139">
        <v>2</v>
      </c>
      <c r="T1139">
        <v>3</v>
      </c>
      <c r="U1139">
        <v>2</v>
      </c>
      <c r="V1139">
        <v>2</v>
      </c>
      <c r="W1139">
        <v>3</v>
      </c>
      <c r="X1139">
        <v>2</v>
      </c>
      <c r="Y1139">
        <v>2</v>
      </c>
      <c r="Z1139">
        <v>4</v>
      </c>
      <c r="AA1139">
        <v>2</v>
      </c>
      <c r="AB1139">
        <v>2</v>
      </c>
      <c r="AC1139">
        <v>3</v>
      </c>
      <c r="AD1139">
        <v>5</v>
      </c>
      <c r="AE1139">
        <v>3</v>
      </c>
      <c r="AF1139">
        <v>5</v>
      </c>
      <c r="AG1139">
        <v>3</v>
      </c>
      <c r="AH1139">
        <v>5</v>
      </c>
      <c r="AI1139">
        <v>3</v>
      </c>
      <c r="AJ1139">
        <v>2</v>
      </c>
      <c r="AK1139">
        <v>2</v>
      </c>
      <c r="AL1139">
        <v>4</v>
      </c>
      <c r="AM1139">
        <v>5</v>
      </c>
      <c r="AN1139">
        <v>3</v>
      </c>
      <c r="AO1139">
        <v>3</v>
      </c>
      <c r="AP1139">
        <v>4</v>
      </c>
      <c r="AQ1139">
        <v>4</v>
      </c>
      <c r="AR1139">
        <v>5</v>
      </c>
      <c r="AS1139">
        <v>5</v>
      </c>
      <c r="AT1139">
        <v>4</v>
      </c>
      <c r="AU1139">
        <v>3</v>
      </c>
      <c r="AV1139">
        <v>1</v>
      </c>
      <c r="AW1139">
        <v>6</v>
      </c>
      <c r="AX1139">
        <v>9</v>
      </c>
      <c r="AY1139">
        <v>9</v>
      </c>
      <c r="AZ1139">
        <v>4</v>
      </c>
      <c r="BA1139">
        <v>7</v>
      </c>
      <c r="BB1139">
        <v>5</v>
      </c>
      <c r="BC1139">
        <v>3</v>
      </c>
      <c r="BD1139">
        <v>10</v>
      </c>
      <c r="BE1139">
        <v>7</v>
      </c>
      <c r="BF1139">
        <v>12</v>
      </c>
      <c r="BG1139">
        <v>12</v>
      </c>
      <c r="BH1139">
        <v>12</v>
      </c>
      <c r="BI1139">
        <v>12</v>
      </c>
      <c r="BJ1139">
        <v>12</v>
      </c>
      <c r="BK1139">
        <v>1</v>
      </c>
      <c r="BL1139">
        <v>5</v>
      </c>
      <c r="BM1139">
        <v>3</v>
      </c>
      <c r="BN1139">
        <v>2</v>
      </c>
      <c r="BO1139">
        <v>5</v>
      </c>
      <c r="BP1139">
        <v>4</v>
      </c>
      <c r="BX1139">
        <v>2</v>
      </c>
      <c r="CF1139">
        <v>6</v>
      </c>
      <c r="CH1139">
        <f t="shared" si="129"/>
        <v>2</v>
      </c>
      <c r="CI1139" s="1">
        <f t="shared" si="130"/>
        <v>3.3333333333333335</v>
      </c>
      <c r="CJ1139">
        <f t="shared" si="131"/>
        <v>5</v>
      </c>
      <c r="CK1139">
        <f t="shared" si="132"/>
        <v>1</v>
      </c>
      <c r="CL1139" s="1">
        <f t="shared" si="133"/>
        <v>4.3333333333333339</v>
      </c>
      <c r="CM1139" s="1">
        <f t="shared" si="134"/>
        <v>8.6666666666666679</v>
      </c>
      <c r="CO1139" t="str">
        <f>IF(H1139&gt;Tolerances!$C$15, "High Sat", "Low Sat")</f>
        <v>High Sat</v>
      </c>
      <c r="CP1139" t="str">
        <f>IF(CM1139&lt;Tolerances!$D$15, "High EL", "Low EL")</f>
        <v>High EL</v>
      </c>
      <c r="CQ1139" t="str">
        <f t="shared" si="135"/>
        <v>Loyalist</v>
      </c>
      <c r="CR1139" t="b">
        <f>IF(AND(CM1139&lt;Tolerances!$D$19,'Respondent data Original'!H1139&gt;Tolerances!$C$19),"Enthusiast",IF(AND(CM1139&gt;Tolerances!$D$20,'Respondent data Original'!H1139&lt;Tolerances!$C$20),"Agitator"))</f>
        <v>0</v>
      </c>
    </row>
    <row r="1140" spans="1:96">
      <c r="A1140">
        <v>759</v>
      </c>
      <c r="B1140" t="s">
        <v>71</v>
      </c>
      <c r="C1140">
        <v>4</v>
      </c>
      <c r="D1140">
        <v>2</v>
      </c>
      <c r="E1140">
        <v>18</v>
      </c>
      <c r="F1140">
        <v>1</v>
      </c>
      <c r="G1140">
        <v>9</v>
      </c>
      <c r="H1140">
        <v>11</v>
      </c>
      <c r="J1140">
        <v>11</v>
      </c>
      <c r="L1140">
        <v>11</v>
      </c>
      <c r="N1140">
        <v>11</v>
      </c>
      <c r="P1140">
        <v>4</v>
      </c>
      <c r="Q1140">
        <v>1</v>
      </c>
      <c r="R1140">
        <v>5</v>
      </c>
      <c r="S1140">
        <v>1</v>
      </c>
      <c r="T1140">
        <v>1</v>
      </c>
      <c r="U1140">
        <v>1</v>
      </c>
      <c r="V1140">
        <v>1</v>
      </c>
      <c r="W1140">
        <v>4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3</v>
      </c>
      <c r="AD1140">
        <v>1</v>
      </c>
      <c r="AE1140">
        <v>1</v>
      </c>
      <c r="AF1140">
        <v>11</v>
      </c>
      <c r="AG1140">
        <v>1</v>
      </c>
      <c r="AH1140">
        <v>5</v>
      </c>
      <c r="AI1140">
        <v>1</v>
      </c>
      <c r="AJ1140">
        <v>1</v>
      </c>
      <c r="AK1140">
        <v>1</v>
      </c>
      <c r="AL1140">
        <v>1</v>
      </c>
      <c r="AM1140">
        <v>5</v>
      </c>
      <c r="AN1140">
        <v>1</v>
      </c>
      <c r="AO1140">
        <v>1</v>
      </c>
      <c r="AP1140">
        <v>1</v>
      </c>
      <c r="AQ1140">
        <v>1</v>
      </c>
      <c r="AR1140">
        <v>1</v>
      </c>
      <c r="AS1140">
        <v>1</v>
      </c>
      <c r="AT1140">
        <v>1</v>
      </c>
      <c r="AU1140">
        <v>1</v>
      </c>
      <c r="AV1140">
        <v>1</v>
      </c>
      <c r="AW1140">
        <v>6</v>
      </c>
      <c r="AX1140">
        <v>9</v>
      </c>
      <c r="AY1140">
        <v>10</v>
      </c>
      <c r="AZ1140">
        <v>9</v>
      </c>
      <c r="BA1140">
        <v>6</v>
      </c>
      <c r="BB1140">
        <v>6</v>
      </c>
      <c r="BC1140">
        <v>6</v>
      </c>
      <c r="BD1140">
        <v>10</v>
      </c>
      <c r="BE1140">
        <v>1</v>
      </c>
      <c r="BF1140">
        <v>12</v>
      </c>
      <c r="BG1140">
        <v>12</v>
      </c>
      <c r="BH1140">
        <v>12</v>
      </c>
      <c r="BI1140">
        <v>12</v>
      </c>
      <c r="BJ1140">
        <v>12</v>
      </c>
      <c r="BK1140">
        <v>1</v>
      </c>
      <c r="BL1140">
        <v>4</v>
      </c>
      <c r="BM1140">
        <v>3</v>
      </c>
      <c r="BN1140">
        <v>3</v>
      </c>
      <c r="BO1140">
        <v>2</v>
      </c>
      <c r="BP1140">
        <v>4</v>
      </c>
      <c r="BQ1140">
        <v>7</v>
      </c>
      <c r="BR1140">
        <v>3</v>
      </c>
      <c r="BS1140">
        <v>5</v>
      </c>
      <c r="BT1140">
        <v>6</v>
      </c>
      <c r="BX1140">
        <v>1</v>
      </c>
      <c r="BY1140">
        <v>3</v>
      </c>
      <c r="BZ1140">
        <v>6</v>
      </c>
      <c r="CF1140">
        <v>3</v>
      </c>
      <c r="CH1140">
        <f t="shared" si="129"/>
        <v>1</v>
      </c>
      <c r="CI1140" s="1">
        <f t="shared" si="130"/>
        <v>3.5</v>
      </c>
      <c r="CJ1140">
        <f t="shared" si="131"/>
        <v>4</v>
      </c>
      <c r="CK1140">
        <f t="shared" si="132"/>
        <v>2</v>
      </c>
      <c r="CL1140" s="1">
        <f t="shared" si="133"/>
        <v>5.5</v>
      </c>
      <c r="CM1140" s="1">
        <f t="shared" si="134"/>
        <v>5.5</v>
      </c>
      <c r="CO1140" t="str">
        <f>IF(H1140&gt;Tolerances!$C$5, "High Sat", "Low Sat")</f>
        <v>High Sat</v>
      </c>
      <c r="CP1140" t="str">
        <f>IF(CM1140&lt;Tolerances!$D$5, "High EL", "Low EL")</f>
        <v>High EL</v>
      </c>
      <c r="CQ1140" t="str">
        <f t="shared" si="135"/>
        <v>Loyalist</v>
      </c>
      <c r="CR1140" t="b">
        <f>IF(AND(CM1140&lt;Tolerances!$D$9,'Respondent data Original'!H1140&gt;Tolerances!$C$9),"Enthusiast",IF(AND(CM1140&gt;Tolerances!$D$10,'Respondent data Original'!H1140&lt;Tolerances!$C$10),"Agitator"))</f>
        <v>0</v>
      </c>
    </row>
    <row r="1141" spans="1:96">
      <c r="A1141">
        <v>788</v>
      </c>
      <c r="B1141" t="s">
        <v>71</v>
      </c>
      <c r="C1141">
        <v>4</v>
      </c>
      <c r="D1141">
        <v>2</v>
      </c>
      <c r="E1141">
        <v>2</v>
      </c>
      <c r="F1141">
        <v>1</v>
      </c>
      <c r="G1141">
        <v>8</v>
      </c>
      <c r="H1141">
        <v>10</v>
      </c>
      <c r="J1141">
        <v>10</v>
      </c>
      <c r="L1141">
        <v>10</v>
      </c>
      <c r="N1141">
        <v>6</v>
      </c>
      <c r="P1141">
        <v>5</v>
      </c>
      <c r="Q1141">
        <v>2</v>
      </c>
      <c r="R1141">
        <v>4</v>
      </c>
      <c r="S1141">
        <v>3</v>
      </c>
      <c r="T1141">
        <v>3</v>
      </c>
      <c r="U1141">
        <v>3</v>
      </c>
      <c r="V1141">
        <v>3</v>
      </c>
      <c r="W1141">
        <v>4</v>
      </c>
      <c r="X1141">
        <v>2</v>
      </c>
      <c r="Y1141">
        <v>3</v>
      </c>
      <c r="Z1141">
        <v>3</v>
      </c>
      <c r="AA1141">
        <v>3</v>
      </c>
      <c r="AB1141">
        <v>3</v>
      </c>
      <c r="AC1141">
        <v>4</v>
      </c>
      <c r="AD1141">
        <v>4</v>
      </c>
      <c r="AE1141">
        <v>3</v>
      </c>
      <c r="AF1141">
        <v>6</v>
      </c>
      <c r="AG1141">
        <v>3</v>
      </c>
      <c r="AH1141">
        <v>3</v>
      </c>
      <c r="AI1141">
        <v>3</v>
      </c>
      <c r="AJ1141">
        <v>3</v>
      </c>
      <c r="AK1141">
        <v>3</v>
      </c>
      <c r="AL1141">
        <v>3</v>
      </c>
      <c r="AM1141">
        <v>3</v>
      </c>
      <c r="AN1141">
        <v>3</v>
      </c>
      <c r="AO1141">
        <v>3</v>
      </c>
      <c r="AP1141">
        <v>3</v>
      </c>
      <c r="AQ1141">
        <v>3</v>
      </c>
      <c r="AR1141">
        <v>3</v>
      </c>
      <c r="AS1141">
        <v>3</v>
      </c>
      <c r="AT1141">
        <v>3</v>
      </c>
      <c r="AU1141">
        <v>3</v>
      </c>
      <c r="AV1141">
        <v>1</v>
      </c>
      <c r="AW1141">
        <v>3</v>
      </c>
      <c r="AX1141">
        <v>3</v>
      </c>
      <c r="AY1141">
        <v>1</v>
      </c>
      <c r="AZ1141">
        <v>4</v>
      </c>
      <c r="BA1141">
        <v>3</v>
      </c>
      <c r="BB1141">
        <v>1</v>
      </c>
      <c r="BC1141">
        <v>2</v>
      </c>
      <c r="BD1141">
        <v>5</v>
      </c>
      <c r="BE1141">
        <v>1</v>
      </c>
      <c r="BF1141">
        <v>12</v>
      </c>
      <c r="BG1141">
        <v>12</v>
      </c>
      <c r="BH1141">
        <v>12</v>
      </c>
      <c r="BI1141">
        <v>12</v>
      </c>
      <c r="BJ1141">
        <v>12</v>
      </c>
      <c r="BK1141">
        <v>1</v>
      </c>
      <c r="BL1141">
        <v>3</v>
      </c>
      <c r="BM1141">
        <v>2</v>
      </c>
      <c r="BN1141">
        <v>1</v>
      </c>
      <c r="BO1141">
        <v>10</v>
      </c>
      <c r="BX1141">
        <v>1</v>
      </c>
      <c r="BY1141">
        <v>6</v>
      </c>
      <c r="BZ1141">
        <v>3</v>
      </c>
      <c r="CF1141">
        <v>4</v>
      </c>
      <c r="CH1141">
        <f t="shared" si="129"/>
        <v>1</v>
      </c>
      <c r="CI1141" s="1">
        <f t="shared" si="130"/>
        <v>1.2777777777777777</v>
      </c>
      <c r="CJ1141">
        <f t="shared" si="131"/>
        <v>3</v>
      </c>
      <c r="CK1141">
        <f t="shared" si="132"/>
        <v>3</v>
      </c>
      <c r="CL1141" s="1">
        <f t="shared" si="133"/>
        <v>4.2777777777777777</v>
      </c>
      <c r="CM1141" s="1">
        <f t="shared" si="134"/>
        <v>4.2777777777777777</v>
      </c>
      <c r="CO1141" t="str">
        <f>IF(H1141&gt;Tolerances!$C$15, "High Sat", "Low Sat")</f>
        <v>High Sat</v>
      </c>
      <c r="CP1141" t="str">
        <f>IF(CM1141&lt;Tolerances!$D$15, "High EL", "Low EL")</f>
        <v>High EL</v>
      </c>
      <c r="CQ1141" t="str">
        <f t="shared" ref="CQ1141:CQ1144" si="136">IF(AND(CP1141="High EL", CO1141="High Sat"),"Loyalist", IF(AND(CP1141="High EL", CO1141="Low Sat"),"Hostage", IF(AND(CP1141="Low EL", CO1141="Low Sat"),"Defector",IF(AND(CP1141="Low EL", CO1141="High Sat"),"Mercenary"))))</f>
        <v>Loyalist</v>
      </c>
      <c r="CR1141" t="str">
        <f>IF(AND(CM1141&lt;Tolerances!$D$19,'Respondent data Original'!H1141&gt;Tolerances!$C$19),"Enthusiast",IF(AND(CM1141&gt;Tolerances!$D$20,'Respondent data Original'!H1141&lt;Tolerances!$C$20),"Agitator"))</f>
        <v>Enthusiast</v>
      </c>
    </row>
    <row r="1142" spans="1:96">
      <c r="A1142">
        <v>1232</v>
      </c>
      <c r="B1142" t="s">
        <v>71</v>
      </c>
      <c r="C1142">
        <v>2</v>
      </c>
      <c r="D1142">
        <v>1</v>
      </c>
      <c r="E1142">
        <v>1</v>
      </c>
      <c r="F1142">
        <v>2</v>
      </c>
      <c r="G1142">
        <v>12</v>
      </c>
      <c r="H1142">
        <v>10</v>
      </c>
      <c r="J1142">
        <v>10</v>
      </c>
      <c r="L1142">
        <v>10</v>
      </c>
      <c r="N1142">
        <v>10</v>
      </c>
      <c r="P1142">
        <v>5</v>
      </c>
      <c r="Q1142">
        <v>2</v>
      </c>
      <c r="R1142">
        <v>3</v>
      </c>
      <c r="S1142">
        <v>1</v>
      </c>
      <c r="T1142">
        <v>2</v>
      </c>
      <c r="U1142">
        <v>2</v>
      </c>
      <c r="V1142">
        <v>2</v>
      </c>
      <c r="W1142">
        <v>4</v>
      </c>
      <c r="X1142">
        <v>1</v>
      </c>
      <c r="Y1142">
        <v>2</v>
      </c>
      <c r="Z1142">
        <v>4</v>
      </c>
      <c r="AA1142">
        <v>3</v>
      </c>
      <c r="AB1142">
        <v>2</v>
      </c>
      <c r="AC1142">
        <v>3</v>
      </c>
      <c r="AD1142">
        <v>4</v>
      </c>
      <c r="AE1142">
        <v>2</v>
      </c>
      <c r="AF1142">
        <v>11</v>
      </c>
      <c r="AG1142">
        <v>2</v>
      </c>
      <c r="AH1142">
        <v>2</v>
      </c>
      <c r="AI1142">
        <v>2</v>
      </c>
      <c r="AJ1142">
        <v>2</v>
      </c>
      <c r="AK1142">
        <v>3</v>
      </c>
      <c r="AL1142">
        <v>1</v>
      </c>
      <c r="AM1142">
        <v>3</v>
      </c>
      <c r="AN1142">
        <v>2</v>
      </c>
      <c r="AO1142">
        <v>2</v>
      </c>
      <c r="AP1142">
        <v>2</v>
      </c>
      <c r="AQ1142">
        <v>2</v>
      </c>
      <c r="AR1142">
        <v>2</v>
      </c>
      <c r="AS1142">
        <v>2</v>
      </c>
      <c r="AT1142">
        <v>2</v>
      </c>
      <c r="AU1142">
        <v>2</v>
      </c>
      <c r="AV1142">
        <v>1</v>
      </c>
      <c r="AW1142">
        <v>4</v>
      </c>
      <c r="AX1142">
        <v>5</v>
      </c>
      <c r="AY1142">
        <v>3</v>
      </c>
      <c r="AZ1142">
        <v>4</v>
      </c>
      <c r="BA1142">
        <v>5</v>
      </c>
      <c r="BB1142">
        <v>6</v>
      </c>
      <c r="BC1142">
        <v>4</v>
      </c>
      <c r="BD1142">
        <v>9</v>
      </c>
      <c r="BE1142">
        <v>2</v>
      </c>
      <c r="BF1142">
        <v>12</v>
      </c>
      <c r="BG1142">
        <v>12</v>
      </c>
      <c r="BH1142">
        <v>12</v>
      </c>
      <c r="BI1142">
        <v>12</v>
      </c>
      <c r="BJ1142">
        <v>12</v>
      </c>
      <c r="BK1142">
        <v>1</v>
      </c>
      <c r="BN1142">
        <v>5</v>
      </c>
      <c r="BO1142">
        <v>10</v>
      </c>
      <c r="BX1142">
        <v>1</v>
      </c>
      <c r="BY1142">
        <v>3</v>
      </c>
      <c r="BZ1142">
        <v>4</v>
      </c>
      <c r="CA1142">
        <v>6</v>
      </c>
      <c r="CB1142">
        <v>5</v>
      </c>
      <c r="CC1142">
        <v>1</v>
      </c>
      <c r="CD1142">
        <v>2</v>
      </c>
      <c r="CF1142">
        <v>2</v>
      </c>
      <c r="CH1142">
        <f t="shared" si="129"/>
        <v>1</v>
      </c>
      <c r="CI1142" s="1">
        <f t="shared" si="130"/>
        <v>2.3333333333333335</v>
      </c>
      <c r="CJ1142">
        <f t="shared" si="131"/>
        <v>0</v>
      </c>
      <c r="CK1142">
        <f t="shared" si="132"/>
        <v>5</v>
      </c>
      <c r="CL1142" s="1">
        <f t="shared" si="133"/>
        <v>7.3333333333333339</v>
      </c>
      <c r="CM1142" s="1">
        <f t="shared" si="134"/>
        <v>7.3333333333333339</v>
      </c>
      <c r="CO1142" t="str">
        <f>IF(H1142&gt;Tolerances!$C$15, "High Sat", "Low Sat")</f>
        <v>High Sat</v>
      </c>
      <c r="CP1142" t="str">
        <f>IF(CM1142&lt;Tolerances!$D$15, "High EL", "Low EL")</f>
        <v>High EL</v>
      </c>
      <c r="CQ1142" t="str">
        <f t="shared" si="136"/>
        <v>Loyalist</v>
      </c>
      <c r="CR1142" t="b">
        <f>IF(AND(CM1142&lt;Tolerances!$D$19,'Respondent data Original'!H1142&gt;Tolerances!$C$19),"Enthusiast",IF(AND(CM1142&gt;Tolerances!$D$20,'Respondent data Original'!H1142&lt;Tolerances!$C$20),"Agitator"))</f>
        <v>0</v>
      </c>
    </row>
    <row r="1143" spans="1:96">
      <c r="A1143">
        <v>789</v>
      </c>
      <c r="B1143" t="s">
        <v>71</v>
      </c>
      <c r="C1143">
        <v>5</v>
      </c>
      <c r="D1143">
        <v>1</v>
      </c>
      <c r="E1143">
        <v>6</v>
      </c>
      <c r="F1143">
        <v>1</v>
      </c>
      <c r="G1143">
        <v>9</v>
      </c>
      <c r="H1143">
        <v>11</v>
      </c>
      <c r="J1143">
        <v>11</v>
      </c>
      <c r="L1143">
        <v>11</v>
      </c>
      <c r="N1143">
        <v>11</v>
      </c>
      <c r="P1143">
        <v>6</v>
      </c>
      <c r="Q1143">
        <v>1</v>
      </c>
      <c r="R1143">
        <v>2</v>
      </c>
      <c r="S1143">
        <v>1</v>
      </c>
      <c r="T1143">
        <v>1</v>
      </c>
      <c r="U1143">
        <v>3</v>
      </c>
      <c r="V1143">
        <v>1</v>
      </c>
      <c r="W1143">
        <v>2</v>
      </c>
      <c r="X1143">
        <v>1</v>
      </c>
      <c r="Y1143">
        <v>1</v>
      </c>
      <c r="Z1143">
        <v>2</v>
      </c>
      <c r="AA1143">
        <v>1</v>
      </c>
      <c r="AB1143">
        <v>1</v>
      </c>
      <c r="AC1143">
        <v>1</v>
      </c>
      <c r="AD1143">
        <v>3</v>
      </c>
      <c r="AE1143">
        <v>1</v>
      </c>
      <c r="AF1143">
        <v>11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  <c r="AM1143">
        <v>1</v>
      </c>
      <c r="AN1143">
        <v>1</v>
      </c>
      <c r="AO1143">
        <v>1</v>
      </c>
      <c r="AP1143">
        <v>1</v>
      </c>
      <c r="AQ1143">
        <v>1</v>
      </c>
      <c r="AR1143">
        <v>1</v>
      </c>
      <c r="AS1143">
        <v>1</v>
      </c>
      <c r="AT1143">
        <v>1</v>
      </c>
      <c r="AU1143">
        <v>1</v>
      </c>
      <c r="AV1143">
        <v>1</v>
      </c>
      <c r="AW1143">
        <v>1</v>
      </c>
      <c r="AX1143">
        <v>1</v>
      </c>
      <c r="AY1143">
        <v>1</v>
      </c>
      <c r="AZ1143">
        <v>1</v>
      </c>
      <c r="BA1143">
        <v>6</v>
      </c>
      <c r="BB1143">
        <v>1</v>
      </c>
      <c r="BC1143">
        <v>1</v>
      </c>
      <c r="BD1143">
        <v>1</v>
      </c>
      <c r="BE1143">
        <v>1</v>
      </c>
      <c r="BF1143">
        <v>1</v>
      </c>
      <c r="BG1143">
        <v>1</v>
      </c>
      <c r="BH1143">
        <v>1</v>
      </c>
      <c r="BI1143">
        <v>1</v>
      </c>
      <c r="BJ1143">
        <v>1</v>
      </c>
      <c r="BK1143">
        <v>1</v>
      </c>
      <c r="BL1143">
        <v>5</v>
      </c>
      <c r="BM1143">
        <v>5</v>
      </c>
      <c r="BN1143">
        <v>5</v>
      </c>
      <c r="BO1143">
        <v>10</v>
      </c>
      <c r="BX1143">
        <v>1</v>
      </c>
      <c r="BY1143">
        <v>6</v>
      </c>
      <c r="CF1143">
        <v>1</v>
      </c>
      <c r="CH1143">
        <f t="shared" si="129"/>
        <v>1</v>
      </c>
      <c r="CI1143" s="1">
        <f t="shared" si="130"/>
        <v>0.77777777777777779</v>
      </c>
      <c r="CJ1143">
        <f t="shared" si="131"/>
        <v>5</v>
      </c>
      <c r="CK1143">
        <f t="shared" si="132"/>
        <v>1</v>
      </c>
      <c r="CL1143" s="1">
        <f t="shared" si="133"/>
        <v>1.7777777777777777</v>
      </c>
      <c r="CM1143" s="1">
        <f t="shared" si="134"/>
        <v>1.7777777777777777</v>
      </c>
      <c r="CO1143" t="str">
        <f>IF(H1143&gt;Tolerances!$C$15, "High Sat", "Low Sat")</f>
        <v>High Sat</v>
      </c>
      <c r="CP1143" t="str">
        <f>IF(CM1143&lt;Tolerances!$D$15, "High EL", "Low EL")</f>
        <v>High EL</v>
      </c>
      <c r="CQ1143" t="str">
        <f t="shared" si="136"/>
        <v>Loyalist</v>
      </c>
      <c r="CR1143" t="str">
        <f>IF(AND(CM1143&lt;Tolerances!$D$19,'Respondent data Original'!H1143&gt;Tolerances!$C$19),"Enthusiast",IF(AND(CM1143&gt;Tolerances!$D$20,'Respondent data Original'!H1143&lt;Tolerances!$C$20),"Agitator"))</f>
        <v>Enthusiast</v>
      </c>
    </row>
    <row r="1144" spans="1:96">
      <c r="A1144">
        <v>798</v>
      </c>
      <c r="B1144" t="s">
        <v>71</v>
      </c>
      <c r="C1144">
        <v>4</v>
      </c>
      <c r="D1144">
        <v>1</v>
      </c>
      <c r="E1144">
        <v>1</v>
      </c>
      <c r="F1144">
        <v>1</v>
      </c>
      <c r="G1144">
        <v>9</v>
      </c>
      <c r="H1144">
        <v>7</v>
      </c>
      <c r="K1144">
        <v>1</v>
      </c>
      <c r="M1144">
        <v>1</v>
      </c>
      <c r="O1144">
        <v>1</v>
      </c>
      <c r="P1144">
        <v>6</v>
      </c>
      <c r="Q1144">
        <v>4</v>
      </c>
      <c r="R1144">
        <v>2</v>
      </c>
      <c r="S1144">
        <v>3</v>
      </c>
      <c r="T1144">
        <v>2</v>
      </c>
      <c r="U1144">
        <v>3</v>
      </c>
      <c r="V1144">
        <v>3</v>
      </c>
      <c r="W1144">
        <v>2</v>
      </c>
      <c r="X1144">
        <v>3</v>
      </c>
      <c r="Y1144">
        <v>2</v>
      </c>
      <c r="Z1144">
        <v>5</v>
      </c>
      <c r="AA1144">
        <v>3</v>
      </c>
      <c r="AB1144">
        <v>3</v>
      </c>
      <c r="AC1144">
        <v>2</v>
      </c>
      <c r="AD1144">
        <v>3</v>
      </c>
      <c r="AE1144">
        <v>2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  <c r="AM1144">
        <v>1</v>
      </c>
      <c r="AN1144">
        <v>1</v>
      </c>
      <c r="AO1144">
        <v>1</v>
      </c>
      <c r="AP1144">
        <v>1</v>
      </c>
      <c r="AQ1144">
        <v>1</v>
      </c>
      <c r="AR1144">
        <v>1</v>
      </c>
      <c r="AS1144">
        <v>1</v>
      </c>
      <c r="AT1144">
        <v>1</v>
      </c>
      <c r="AU1144">
        <v>1</v>
      </c>
      <c r="AV1144">
        <v>2</v>
      </c>
      <c r="AW1144">
        <v>6</v>
      </c>
      <c r="AX1144">
        <v>3</v>
      </c>
      <c r="AY1144">
        <v>6</v>
      </c>
      <c r="AZ1144">
        <v>7</v>
      </c>
      <c r="BA1144">
        <v>6</v>
      </c>
      <c r="BB1144">
        <v>6</v>
      </c>
      <c r="BC1144">
        <v>3</v>
      </c>
      <c r="BD1144">
        <v>4</v>
      </c>
      <c r="BE1144">
        <v>5</v>
      </c>
      <c r="BF1144">
        <v>12</v>
      </c>
      <c r="BG1144">
        <v>12</v>
      </c>
      <c r="BH1144">
        <v>12</v>
      </c>
      <c r="BI1144">
        <v>12</v>
      </c>
      <c r="BJ1144">
        <v>12</v>
      </c>
      <c r="BK1144">
        <v>1</v>
      </c>
      <c r="BL1144">
        <v>5</v>
      </c>
      <c r="BM1144">
        <v>5</v>
      </c>
      <c r="BN1144">
        <v>5</v>
      </c>
      <c r="BO1144">
        <v>10</v>
      </c>
      <c r="BX1144">
        <v>1</v>
      </c>
      <c r="BY1144">
        <v>3</v>
      </c>
      <c r="CF1144">
        <v>21</v>
      </c>
      <c r="CH1144">
        <f t="shared" si="129"/>
        <v>1</v>
      </c>
      <c r="CI1144" s="1">
        <f t="shared" si="130"/>
        <v>2.5555555555555554</v>
      </c>
      <c r="CJ1144">
        <f t="shared" si="131"/>
        <v>5</v>
      </c>
      <c r="CK1144">
        <f t="shared" si="132"/>
        <v>1</v>
      </c>
      <c r="CL1144" s="1">
        <f t="shared" si="133"/>
        <v>3.5555555555555554</v>
      </c>
      <c r="CM1144" s="1">
        <f t="shared" si="134"/>
        <v>3.5555555555555554</v>
      </c>
      <c r="CO1144" t="str">
        <f>IF(H1144&gt;Tolerances!$C$15, "High Sat", "Low Sat")</f>
        <v>Low Sat</v>
      </c>
      <c r="CP1144" t="str">
        <f>IF(CM1144&lt;Tolerances!$D$15, "High EL", "Low EL")</f>
        <v>High EL</v>
      </c>
      <c r="CQ1144" t="str">
        <f t="shared" si="136"/>
        <v>Hostage</v>
      </c>
      <c r="CR1144" t="b">
        <f>IF(AND(CM1144&lt;Tolerances!$D$19,'Respondent data Original'!H1144&gt;Tolerances!$C$19),"Enthusiast",IF(AND(CM1144&gt;Tolerances!$D$20,'Respondent data Original'!H1144&lt;Tolerances!$C$20),"Agitator"))</f>
        <v>0</v>
      </c>
    </row>
    <row r="1145" spans="1:96">
      <c r="A1145">
        <v>824</v>
      </c>
      <c r="B1145" t="s">
        <v>71</v>
      </c>
      <c r="C1145">
        <v>5</v>
      </c>
      <c r="D1145">
        <v>1</v>
      </c>
      <c r="E1145">
        <v>1</v>
      </c>
      <c r="F1145">
        <v>1</v>
      </c>
      <c r="G1145">
        <v>7</v>
      </c>
      <c r="H1145">
        <v>11</v>
      </c>
      <c r="J1145">
        <v>11</v>
      </c>
      <c r="L1145">
        <v>11</v>
      </c>
      <c r="N1145">
        <v>11</v>
      </c>
      <c r="P1145">
        <v>2</v>
      </c>
      <c r="Q1145">
        <v>1</v>
      </c>
      <c r="R1145">
        <v>1</v>
      </c>
      <c r="S1145">
        <v>3</v>
      </c>
      <c r="U1145">
        <v>4</v>
      </c>
      <c r="V1145">
        <v>1</v>
      </c>
      <c r="X1145">
        <v>1</v>
      </c>
      <c r="Y1145">
        <v>1</v>
      </c>
      <c r="Z1145">
        <v>1</v>
      </c>
      <c r="AB1145">
        <v>4</v>
      </c>
      <c r="AC1145">
        <v>4</v>
      </c>
      <c r="AE1145">
        <v>4</v>
      </c>
      <c r="AF1145">
        <v>1</v>
      </c>
      <c r="AG1145">
        <v>1</v>
      </c>
      <c r="AH1145">
        <v>1</v>
      </c>
      <c r="AK1145">
        <v>4</v>
      </c>
      <c r="AL1145">
        <v>4</v>
      </c>
      <c r="AN1145">
        <v>1</v>
      </c>
      <c r="AO1145">
        <v>1</v>
      </c>
      <c r="AP1145">
        <v>1</v>
      </c>
      <c r="AV1145">
        <v>2</v>
      </c>
      <c r="AW1145">
        <v>1</v>
      </c>
      <c r="AX1145">
        <v>11</v>
      </c>
      <c r="AY1145">
        <v>11</v>
      </c>
      <c r="AZ1145">
        <v>6</v>
      </c>
      <c r="BA1145">
        <v>11</v>
      </c>
      <c r="BB1145">
        <v>6</v>
      </c>
      <c r="BC1145">
        <v>1</v>
      </c>
      <c r="BD1145">
        <v>11</v>
      </c>
      <c r="BE1145">
        <v>1</v>
      </c>
      <c r="BF1145">
        <v>6</v>
      </c>
      <c r="BG1145">
        <v>11</v>
      </c>
      <c r="BH1145">
        <v>11</v>
      </c>
      <c r="BI1145">
        <v>6</v>
      </c>
      <c r="BJ1145">
        <v>11</v>
      </c>
      <c r="BK1145">
        <v>3</v>
      </c>
      <c r="BL1145">
        <v>3</v>
      </c>
      <c r="BM1145">
        <v>3</v>
      </c>
      <c r="BN1145">
        <v>2</v>
      </c>
      <c r="BO1145">
        <v>10</v>
      </c>
      <c r="BX1145">
        <v>2</v>
      </c>
      <c r="CF1145">
        <v>1</v>
      </c>
      <c r="CH1145">
        <f t="shared" si="129"/>
        <v>2</v>
      </c>
      <c r="CI1145" s="1">
        <f t="shared" si="130"/>
        <v>3.2777777777777777</v>
      </c>
      <c r="CJ1145">
        <f t="shared" si="131"/>
        <v>3</v>
      </c>
      <c r="CK1145">
        <f t="shared" si="132"/>
        <v>3</v>
      </c>
      <c r="CL1145" s="1">
        <f t="shared" si="133"/>
        <v>6.2777777777777777</v>
      </c>
      <c r="CM1145" s="1">
        <f t="shared" si="134"/>
        <v>12.555555555555555</v>
      </c>
      <c r="CO1145" t="str">
        <f>IF(H1145&gt;Tolerances!$C$5, "High Sat", "Low Sat")</f>
        <v>High Sat</v>
      </c>
      <c r="CP1145" t="str">
        <f>IF(CM1145&lt;Tolerances!$D$5, "High EL", "Low EL")</f>
        <v>Low EL</v>
      </c>
      <c r="CQ1145" t="str">
        <f t="shared" ref="CQ1145:CQ1163" si="137">IF(AND(CP1145="High EL", CO1145="High Sat"),"Loyalist", IF(AND(CP1145="High EL", CO1145="Low Sat"),"Hostage", IF(AND(CP1145="Low EL", CO1145="Low Sat"),"Defector",IF(AND(CP1145="Low EL", CO1145="High Sat"),"Mercenary"))))</f>
        <v>Mercenary</v>
      </c>
      <c r="CR1145" t="b">
        <f>IF(AND(CM1145&lt;Tolerances!$D$9,'Respondent data Original'!H1145&gt;Tolerances!$C$9),"Enthusiast",IF(AND(CM1145&gt;Tolerances!$D$10,'Respondent data Original'!H1145&lt;Tolerances!$C$10),"Agitator"))</f>
        <v>0</v>
      </c>
    </row>
    <row r="1146" spans="1:96">
      <c r="A1146">
        <v>830</v>
      </c>
      <c r="B1146" t="s">
        <v>71</v>
      </c>
      <c r="C1146">
        <v>3</v>
      </c>
      <c r="D1146">
        <v>1</v>
      </c>
      <c r="E1146">
        <v>8</v>
      </c>
      <c r="F1146">
        <v>1</v>
      </c>
      <c r="G1146">
        <v>7</v>
      </c>
      <c r="H1146">
        <v>10</v>
      </c>
      <c r="J1146">
        <v>7</v>
      </c>
      <c r="L1146">
        <v>9</v>
      </c>
      <c r="N1146">
        <v>9</v>
      </c>
      <c r="P1146">
        <v>4</v>
      </c>
      <c r="Q1146">
        <v>1</v>
      </c>
      <c r="R1146">
        <v>3</v>
      </c>
      <c r="S1146">
        <v>1</v>
      </c>
      <c r="T1146">
        <v>3</v>
      </c>
      <c r="U1146">
        <v>3</v>
      </c>
      <c r="V1146">
        <v>3</v>
      </c>
      <c r="W1146">
        <v>3</v>
      </c>
      <c r="X1146">
        <v>1</v>
      </c>
      <c r="Y1146">
        <v>1</v>
      </c>
      <c r="Z1146">
        <v>3</v>
      </c>
      <c r="AA1146">
        <v>3</v>
      </c>
      <c r="AB1146">
        <v>3</v>
      </c>
      <c r="AC1146">
        <v>3</v>
      </c>
      <c r="AD1146">
        <v>1</v>
      </c>
      <c r="AE1146">
        <v>3</v>
      </c>
      <c r="AF1146">
        <v>9</v>
      </c>
      <c r="AG1146">
        <v>1</v>
      </c>
      <c r="AH1146">
        <v>1</v>
      </c>
      <c r="AI1146">
        <v>3</v>
      </c>
      <c r="AJ1146">
        <v>4</v>
      </c>
      <c r="AL1146">
        <v>4</v>
      </c>
      <c r="AM1146">
        <v>3</v>
      </c>
      <c r="AN1146">
        <v>3</v>
      </c>
      <c r="AO1146">
        <v>4</v>
      </c>
      <c r="AP1146">
        <v>3</v>
      </c>
      <c r="AQ1146">
        <v>3</v>
      </c>
      <c r="AR1146">
        <v>4</v>
      </c>
      <c r="AS1146">
        <v>3</v>
      </c>
      <c r="AT1146">
        <v>1</v>
      </c>
      <c r="AU1146">
        <v>4</v>
      </c>
      <c r="AV1146">
        <v>2</v>
      </c>
      <c r="AW1146">
        <v>6</v>
      </c>
      <c r="AX1146">
        <v>9</v>
      </c>
      <c r="AY1146">
        <v>3</v>
      </c>
      <c r="AZ1146">
        <v>8</v>
      </c>
      <c r="BA1146">
        <v>8</v>
      </c>
      <c r="BB1146">
        <v>9</v>
      </c>
      <c r="BC1146">
        <v>3</v>
      </c>
      <c r="BD1146">
        <v>10</v>
      </c>
      <c r="BE1146">
        <v>6</v>
      </c>
      <c r="BF1146">
        <v>9</v>
      </c>
      <c r="BG1146">
        <v>12</v>
      </c>
      <c r="BH1146">
        <v>10</v>
      </c>
      <c r="BI1146">
        <v>12</v>
      </c>
      <c r="BJ1146">
        <v>12</v>
      </c>
      <c r="BK1146">
        <v>2</v>
      </c>
      <c r="BM1146">
        <v>5</v>
      </c>
      <c r="BN1146">
        <v>2</v>
      </c>
      <c r="BO1146">
        <v>10</v>
      </c>
      <c r="BX1146">
        <v>2</v>
      </c>
      <c r="CF1146">
        <v>6</v>
      </c>
      <c r="CH1146">
        <f t="shared" si="129"/>
        <v>2</v>
      </c>
      <c r="CI1146" s="1">
        <f t="shared" si="130"/>
        <v>3.4444444444444446</v>
      </c>
      <c r="CJ1146">
        <f t="shared" si="131"/>
        <v>0</v>
      </c>
      <c r="CK1146">
        <f t="shared" si="132"/>
        <v>5</v>
      </c>
      <c r="CL1146" s="1">
        <f t="shared" si="133"/>
        <v>8.4444444444444446</v>
      </c>
      <c r="CM1146" s="1">
        <f t="shared" si="134"/>
        <v>16.888888888888889</v>
      </c>
      <c r="CO1146" t="str">
        <f>IF(H1146&gt;Tolerances!$C$5, "High Sat", "Low Sat")</f>
        <v>High Sat</v>
      </c>
      <c r="CP1146" t="str">
        <f>IF(CM1146&lt;Tolerances!$D$5, "High EL", "Low EL")</f>
        <v>Low EL</v>
      </c>
      <c r="CQ1146" t="str">
        <f t="shared" si="137"/>
        <v>Mercenary</v>
      </c>
      <c r="CR1146" t="b">
        <f>IF(AND(CM1146&lt;Tolerances!$D$9,'Respondent data Original'!H1146&gt;Tolerances!$C$9),"Enthusiast",IF(AND(CM1146&gt;Tolerances!$D$10,'Respondent data Original'!H1146&lt;Tolerances!$C$10),"Agitator"))</f>
        <v>0</v>
      </c>
    </row>
    <row r="1147" spans="1:96">
      <c r="A1147">
        <v>847</v>
      </c>
      <c r="B1147" t="s">
        <v>71</v>
      </c>
      <c r="C1147">
        <v>3</v>
      </c>
      <c r="D1147">
        <v>1</v>
      </c>
      <c r="E1147">
        <v>18</v>
      </c>
      <c r="F1147">
        <v>1</v>
      </c>
      <c r="G1147">
        <v>7</v>
      </c>
      <c r="H1147">
        <v>9</v>
      </c>
      <c r="J1147">
        <v>9</v>
      </c>
      <c r="L1147">
        <v>9</v>
      </c>
      <c r="N1147">
        <v>8</v>
      </c>
      <c r="P1147">
        <v>6</v>
      </c>
      <c r="Q1147">
        <v>2</v>
      </c>
      <c r="R1147">
        <v>5</v>
      </c>
      <c r="S1147">
        <v>2</v>
      </c>
      <c r="T1147">
        <v>2</v>
      </c>
      <c r="U1147">
        <v>3</v>
      </c>
      <c r="V1147">
        <v>3</v>
      </c>
      <c r="X1147">
        <v>2</v>
      </c>
      <c r="Y1147">
        <v>3</v>
      </c>
      <c r="Z1147">
        <v>3</v>
      </c>
      <c r="AA1147">
        <v>3</v>
      </c>
      <c r="AB1147">
        <v>3</v>
      </c>
      <c r="AC1147">
        <v>3</v>
      </c>
      <c r="AD1147">
        <v>4</v>
      </c>
      <c r="AE1147">
        <v>3</v>
      </c>
      <c r="AF1147">
        <v>9</v>
      </c>
      <c r="AG1147">
        <v>2</v>
      </c>
      <c r="AI1147">
        <v>2</v>
      </c>
      <c r="AJ1147">
        <v>2</v>
      </c>
      <c r="AK1147">
        <v>3</v>
      </c>
      <c r="AL1147">
        <v>3</v>
      </c>
      <c r="AN1147">
        <v>2</v>
      </c>
      <c r="AO1147">
        <v>3</v>
      </c>
      <c r="AP1147">
        <v>3</v>
      </c>
      <c r="AQ1147">
        <v>3</v>
      </c>
      <c r="AR1147">
        <v>3</v>
      </c>
      <c r="AU1147">
        <v>3</v>
      </c>
      <c r="AV1147">
        <v>1</v>
      </c>
      <c r="AW1147">
        <v>1</v>
      </c>
      <c r="AX1147">
        <v>8</v>
      </c>
      <c r="AY1147">
        <v>8</v>
      </c>
      <c r="AZ1147">
        <v>6</v>
      </c>
      <c r="BA1147">
        <v>7</v>
      </c>
      <c r="BB1147">
        <v>1</v>
      </c>
      <c r="BC1147">
        <v>1</v>
      </c>
      <c r="BD1147">
        <v>6</v>
      </c>
      <c r="BE1147">
        <v>1</v>
      </c>
      <c r="BF1147">
        <v>12</v>
      </c>
      <c r="BG1147">
        <v>12</v>
      </c>
      <c r="BH1147">
        <v>12</v>
      </c>
      <c r="BI1147">
        <v>12</v>
      </c>
      <c r="BJ1147">
        <v>12</v>
      </c>
      <c r="BK1147">
        <v>1</v>
      </c>
      <c r="BL1147">
        <v>2</v>
      </c>
      <c r="BM1147">
        <v>2</v>
      </c>
      <c r="BN1147">
        <v>2</v>
      </c>
      <c r="BO1147">
        <v>10</v>
      </c>
      <c r="BX1147">
        <v>1</v>
      </c>
      <c r="BY1147">
        <v>6</v>
      </c>
      <c r="CF1147">
        <v>2</v>
      </c>
      <c r="CH1147">
        <f t="shared" si="129"/>
        <v>1</v>
      </c>
      <c r="CI1147" s="1">
        <f t="shared" si="130"/>
        <v>2.1666666666666665</v>
      </c>
      <c r="CJ1147">
        <f t="shared" si="131"/>
        <v>2</v>
      </c>
      <c r="CK1147">
        <f t="shared" si="132"/>
        <v>4</v>
      </c>
      <c r="CL1147" s="1">
        <f t="shared" si="133"/>
        <v>6.1666666666666661</v>
      </c>
      <c r="CM1147" s="1">
        <f t="shared" si="134"/>
        <v>6.1666666666666661</v>
      </c>
      <c r="CO1147" t="str">
        <f>IF(H1147&gt;Tolerances!$C$5, "High Sat", "Low Sat")</f>
        <v>High Sat</v>
      </c>
      <c r="CP1147" t="str">
        <f>IF(CM1147&lt;Tolerances!$D$5, "High EL", "Low EL")</f>
        <v>High EL</v>
      </c>
      <c r="CQ1147" t="str">
        <f t="shared" si="137"/>
        <v>Loyalist</v>
      </c>
      <c r="CR1147" t="b">
        <f>IF(AND(CM1147&lt;Tolerances!$D$9,'Respondent data Original'!H1147&gt;Tolerances!$C$9),"Enthusiast",IF(AND(CM1147&gt;Tolerances!$D$10,'Respondent data Original'!H1147&lt;Tolerances!$C$10),"Agitator"))</f>
        <v>0</v>
      </c>
    </row>
    <row r="1148" spans="1:96">
      <c r="A1148">
        <v>1239</v>
      </c>
      <c r="B1148" t="s">
        <v>71</v>
      </c>
      <c r="C1148">
        <v>1</v>
      </c>
      <c r="D1148">
        <v>1</v>
      </c>
      <c r="E1148">
        <v>9</v>
      </c>
      <c r="F1148">
        <v>2</v>
      </c>
      <c r="G1148">
        <v>9</v>
      </c>
      <c r="H1148">
        <v>11</v>
      </c>
      <c r="J1148">
        <v>11</v>
      </c>
      <c r="L1148">
        <v>11</v>
      </c>
      <c r="N1148">
        <v>9</v>
      </c>
      <c r="P1148">
        <v>1</v>
      </c>
      <c r="Q1148">
        <v>1</v>
      </c>
      <c r="R1148">
        <v>4</v>
      </c>
      <c r="S1148">
        <v>2</v>
      </c>
      <c r="T1148">
        <v>3</v>
      </c>
      <c r="U1148">
        <v>2</v>
      </c>
      <c r="V1148">
        <v>1</v>
      </c>
      <c r="W1148">
        <v>4</v>
      </c>
      <c r="X1148">
        <v>2</v>
      </c>
      <c r="Y1148">
        <v>3</v>
      </c>
      <c r="Z1148">
        <v>2</v>
      </c>
      <c r="AA1148">
        <v>1</v>
      </c>
      <c r="AB1148">
        <v>1</v>
      </c>
      <c r="AC1148">
        <v>2</v>
      </c>
      <c r="AD1148">
        <v>4</v>
      </c>
      <c r="AE1148">
        <v>2</v>
      </c>
      <c r="AF1148">
        <v>1</v>
      </c>
      <c r="AG1148">
        <v>1</v>
      </c>
      <c r="AH1148">
        <v>5</v>
      </c>
      <c r="AI1148">
        <v>4</v>
      </c>
      <c r="AJ1148">
        <v>1</v>
      </c>
      <c r="AK1148">
        <v>3</v>
      </c>
      <c r="AL1148">
        <v>1</v>
      </c>
      <c r="AM1148">
        <v>4</v>
      </c>
      <c r="AN1148">
        <v>3</v>
      </c>
      <c r="AO1148">
        <v>3</v>
      </c>
      <c r="AP1148">
        <v>2</v>
      </c>
      <c r="AQ1148">
        <v>3</v>
      </c>
      <c r="AR1148">
        <v>1</v>
      </c>
      <c r="AS1148">
        <v>2</v>
      </c>
      <c r="AT1148">
        <v>3</v>
      </c>
      <c r="AU1148">
        <v>3</v>
      </c>
      <c r="AV1148">
        <v>1</v>
      </c>
      <c r="AW1148">
        <v>8</v>
      </c>
      <c r="AX1148">
        <v>11</v>
      </c>
      <c r="AY1148">
        <v>6</v>
      </c>
      <c r="AZ1148">
        <v>8</v>
      </c>
      <c r="BA1148">
        <v>6</v>
      </c>
      <c r="BB1148">
        <v>5</v>
      </c>
      <c r="BC1148">
        <v>6</v>
      </c>
      <c r="BD1148">
        <v>11</v>
      </c>
      <c r="BE1148">
        <v>2</v>
      </c>
      <c r="BF1148">
        <v>4</v>
      </c>
      <c r="BG1148">
        <v>2</v>
      </c>
      <c r="BH1148">
        <v>2</v>
      </c>
      <c r="BI1148">
        <v>4</v>
      </c>
      <c r="BJ1148">
        <v>3</v>
      </c>
      <c r="BK1148">
        <v>2</v>
      </c>
      <c r="BL1148">
        <v>4</v>
      </c>
      <c r="BM1148">
        <v>2</v>
      </c>
      <c r="BN1148">
        <v>1</v>
      </c>
      <c r="BO1148">
        <v>10</v>
      </c>
      <c r="BX1148">
        <v>1</v>
      </c>
      <c r="BY1148">
        <v>5</v>
      </c>
      <c r="BZ1148">
        <v>3</v>
      </c>
      <c r="CA1148">
        <v>1</v>
      </c>
      <c r="CB1148">
        <v>4</v>
      </c>
      <c r="CF1148">
        <v>2</v>
      </c>
      <c r="CH1148">
        <f t="shared" si="129"/>
        <v>1</v>
      </c>
      <c r="CI1148" s="1">
        <f t="shared" si="130"/>
        <v>3.5</v>
      </c>
      <c r="CJ1148">
        <f t="shared" si="131"/>
        <v>4</v>
      </c>
      <c r="CK1148">
        <f t="shared" si="132"/>
        <v>2</v>
      </c>
      <c r="CL1148" s="1">
        <f t="shared" si="133"/>
        <v>5.5</v>
      </c>
      <c r="CM1148" s="1">
        <f t="shared" si="134"/>
        <v>5.5</v>
      </c>
      <c r="CO1148" t="str">
        <f>IF(H1148&gt;Tolerances!$C$5, "High Sat", "Low Sat")</f>
        <v>High Sat</v>
      </c>
      <c r="CP1148" t="str">
        <f>IF(CM1148&lt;Tolerances!$D$5, "High EL", "Low EL")</f>
        <v>High EL</v>
      </c>
      <c r="CQ1148" t="str">
        <f t="shared" si="137"/>
        <v>Loyalist</v>
      </c>
      <c r="CR1148" t="b">
        <f>IF(AND(CM1148&lt;Tolerances!$D$9,'Respondent data Original'!H1148&gt;Tolerances!$C$9),"Enthusiast",IF(AND(CM1148&gt;Tolerances!$D$10,'Respondent data Original'!H1148&lt;Tolerances!$C$10),"Agitator"))</f>
        <v>0</v>
      </c>
    </row>
    <row r="1149" spans="1:96">
      <c r="A1149">
        <v>857</v>
      </c>
      <c r="B1149" t="s">
        <v>71</v>
      </c>
      <c r="C1149">
        <v>3</v>
      </c>
      <c r="D1149">
        <v>1</v>
      </c>
      <c r="E1149">
        <v>18</v>
      </c>
      <c r="F1149">
        <v>1</v>
      </c>
      <c r="G1149">
        <v>9</v>
      </c>
      <c r="H1149">
        <v>10</v>
      </c>
      <c r="J1149">
        <v>10</v>
      </c>
      <c r="L1149">
        <v>9</v>
      </c>
      <c r="N1149">
        <v>10</v>
      </c>
      <c r="P1149">
        <v>4</v>
      </c>
      <c r="Q1149">
        <v>1</v>
      </c>
      <c r="S1149">
        <v>1</v>
      </c>
      <c r="T1149">
        <v>3</v>
      </c>
      <c r="U1149">
        <v>2</v>
      </c>
      <c r="V1149">
        <v>2</v>
      </c>
      <c r="W1149">
        <v>4</v>
      </c>
      <c r="X1149">
        <v>1</v>
      </c>
      <c r="Y1149">
        <v>1</v>
      </c>
      <c r="Z1149">
        <v>3</v>
      </c>
      <c r="AA1149">
        <v>1</v>
      </c>
      <c r="AB1149">
        <v>2</v>
      </c>
      <c r="AC1149">
        <v>1</v>
      </c>
      <c r="AD1149">
        <v>4</v>
      </c>
      <c r="AE1149">
        <v>3</v>
      </c>
      <c r="AF1149">
        <v>1</v>
      </c>
      <c r="AG1149">
        <v>2</v>
      </c>
      <c r="AI1149">
        <v>1</v>
      </c>
      <c r="AJ1149">
        <v>3</v>
      </c>
      <c r="AK1149">
        <v>3</v>
      </c>
      <c r="AL1149">
        <v>3</v>
      </c>
      <c r="AN1149">
        <v>1</v>
      </c>
      <c r="AO1149">
        <v>2</v>
      </c>
      <c r="AP1149">
        <v>3</v>
      </c>
      <c r="AQ1149">
        <v>2</v>
      </c>
      <c r="AR1149">
        <v>3</v>
      </c>
      <c r="AS1149">
        <v>2</v>
      </c>
      <c r="AU1149">
        <v>2</v>
      </c>
      <c r="AV1149">
        <v>1</v>
      </c>
      <c r="AW1149">
        <v>6</v>
      </c>
      <c r="AX1149">
        <v>6</v>
      </c>
      <c r="AY1149">
        <v>7</v>
      </c>
      <c r="AZ1149">
        <v>7</v>
      </c>
      <c r="BA1149">
        <v>6</v>
      </c>
      <c r="BB1149">
        <v>6</v>
      </c>
      <c r="BC1149">
        <v>3</v>
      </c>
      <c r="BD1149">
        <v>9</v>
      </c>
      <c r="BE1149">
        <v>1</v>
      </c>
      <c r="BF1149">
        <v>12</v>
      </c>
      <c r="BG1149">
        <v>12</v>
      </c>
      <c r="BH1149">
        <v>12</v>
      </c>
      <c r="BI1149">
        <v>12</v>
      </c>
      <c r="BJ1149">
        <v>12</v>
      </c>
      <c r="BK1149">
        <v>1</v>
      </c>
      <c r="BL1149">
        <v>2</v>
      </c>
      <c r="BM1149">
        <v>1</v>
      </c>
      <c r="BN1149">
        <v>1</v>
      </c>
      <c r="BO1149">
        <v>3</v>
      </c>
      <c r="BP1149">
        <v>7</v>
      </c>
      <c r="BQ1149">
        <v>4</v>
      </c>
      <c r="BX1149">
        <v>1</v>
      </c>
      <c r="BY1149">
        <v>6</v>
      </c>
      <c r="BZ1149">
        <v>3</v>
      </c>
      <c r="CF1149">
        <v>10</v>
      </c>
      <c r="CH1149">
        <f t="shared" si="129"/>
        <v>1</v>
      </c>
      <c r="CI1149" s="1">
        <f t="shared" si="130"/>
        <v>2.8333333333333335</v>
      </c>
      <c r="CJ1149">
        <f t="shared" si="131"/>
        <v>2</v>
      </c>
      <c r="CK1149">
        <f t="shared" si="132"/>
        <v>4</v>
      </c>
      <c r="CL1149" s="1">
        <f t="shared" si="133"/>
        <v>6.8333333333333339</v>
      </c>
      <c r="CM1149" s="1">
        <f t="shared" si="134"/>
        <v>6.8333333333333339</v>
      </c>
      <c r="CO1149" t="str">
        <f>IF(H1149&gt;Tolerances!$C$5, "High Sat", "Low Sat")</f>
        <v>High Sat</v>
      </c>
      <c r="CP1149" t="str">
        <f>IF(CM1149&lt;Tolerances!$D$5, "High EL", "Low EL")</f>
        <v>High EL</v>
      </c>
      <c r="CQ1149" t="str">
        <f t="shared" si="137"/>
        <v>Loyalist</v>
      </c>
      <c r="CR1149" t="b">
        <f>IF(AND(CM1149&lt;Tolerances!$D$9,'Respondent data Original'!H1149&gt;Tolerances!$C$9),"Enthusiast",IF(AND(CM1149&gt;Tolerances!$D$10,'Respondent data Original'!H1149&lt;Tolerances!$C$10),"Agitator"))</f>
        <v>0</v>
      </c>
    </row>
    <row r="1150" spans="1:96">
      <c r="A1150">
        <v>1249</v>
      </c>
      <c r="B1150" t="s">
        <v>71</v>
      </c>
      <c r="C1150">
        <v>3</v>
      </c>
      <c r="D1150">
        <v>2</v>
      </c>
      <c r="E1150">
        <v>1</v>
      </c>
      <c r="F1150">
        <v>2</v>
      </c>
      <c r="G1150">
        <v>11</v>
      </c>
      <c r="H1150">
        <v>8</v>
      </c>
      <c r="J1150">
        <v>7</v>
      </c>
      <c r="L1150">
        <v>7</v>
      </c>
      <c r="N1150">
        <v>7</v>
      </c>
      <c r="P1150">
        <v>6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3</v>
      </c>
      <c r="AE1150">
        <v>1</v>
      </c>
      <c r="AF1150">
        <v>6</v>
      </c>
      <c r="AG1150">
        <v>2</v>
      </c>
      <c r="AH1150">
        <v>3</v>
      </c>
      <c r="AI1150">
        <v>2</v>
      </c>
      <c r="AJ1150">
        <v>2</v>
      </c>
      <c r="AK1150">
        <v>2</v>
      </c>
      <c r="AL1150">
        <v>2</v>
      </c>
      <c r="AM1150">
        <v>4</v>
      </c>
      <c r="AN1150">
        <v>2</v>
      </c>
      <c r="AO1150">
        <v>2</v>
      </c>
      <c r="AP1150">
        <v>2</v>
      </c>
      <c r="AQ1150">
        <v>2</v>
      </c>
      <c r="AR1150">
        <v>2</v>
      </c>
      <c r="AS1150">
        <v>2</v>
      </c>
      <c r="AT1150">
        <v>2</v>
      </c>
      <c r="AU1150">
        <v>2</v>
      </c>
      <c r="AV1150">
        <v>1</v>
      </c>
      <c r="AW1150">
        <v>6</v>
      </c>
      <c r="AX1150">
        <v>10</v>
      </c>
      <c r="AY1150">
        <v>6</v>
      </c>
      <c r="AZ1150">
        <v>3</v>
      </c>
      <c r="BA1150">
        <v>7</v>
      </c>
      <c r="BB1150">
        <v>1</v>
      </c>
      <c r="BC1150">
        <v>3</v>
      </c>
      <c r="BD1150">
        <v>11</v>
      </c>
      <c r="BE1150">
        <v>6</v>
      </c>
      <c r="BF1150">
        <v>2</v>
      </c>
      <c r="BG1150">
        <v>2</v>
      </c>
      <c r="BH1150">
        <v>2</v>
      </c>
      <c r="BI1150">
        <v>2</v>
      </c>
      <c r="BJ1150">
        <v>2</v>
      </c>
      <c r="BK1150">
        <v>4</v>
      </c>
      <c r="BL1150">
        <v>5</v>
      </c>
      <c r="BM1150">
        <v>4</v>
      </c>
      <c r="BN1150">
        <v>4</v>
      </c>
      <c r="BO1150">
        <v>3</v>
      </c>
      <c r="BP1150">
        <v>5</v>
      </c>
      <c r="BQ1150">
        <v>4</v>
      </c>
      <c r="BR1150">
        <v>7</v>
      </c>
      <c r="BS1150">
        <v>6</v>
      </c>
      <c r="BX1150">
        <v>1</v>
      </c>
      <c r="BY1150">
        <v>1</v>
      </c>
      <c r="BZ1150">
        <v>3</v>
      </c>
      <c r="CA1150">
        <v>5</v>
      </c>
      <c r="CF1150">
        <v>4</v>
      </c>
      <c r="CH1150">
        <f t="shared" si="129"/>
        <v>1</v>
      </c>
      <c r="CI1150" s="1">
        <f t="shared" si="130"/>
        <v>2.9444444444444446</v>
      </c>
      <c r="CJ1150">
        <f t="shared" si="131"/>
        <v>5</v>
      </c>
      <c r="CK1150">
        <f t="shared" si="132"/>
        <v>1</v>
      </c>
      <c r="CL1150" s="1">
        <f t="shared" si="133"/>
        <v>3.9444444444444446</v>
      </c>
      <c r="CM1150" s="1">
        <f t="shared" si="134"/>
        <v>3.9444444444444446</v>
      </c>
      <c r="CO1150" t="str">
        <f>IF(H1150&gt;Tolerances!$C$5, "High Sat", "Low Sat")</f>
        <v>High Sat</v>
      </c>
      <c r="CP1150" t="str">
        <f>IF(CM1150&lt;Tolerances!$D$5, "High EL", "Low EL")</f>
        <v>High EL</v>
      </c>
      <c r="CQ1150" t="str">
        <f t="shared" si="137"/>
        <v>Loyalist</v>
      </c>
      <c r="CR1150" t="b">
        <f>IF(AND(CM1150&lt;Tolerances!$D$9,'Respondent data Original'!H1150&gt;Tolerances!$C$9),"Enthusiast",IF(AND(CM1150&gt;Tolerances!$D$10,'Respondent data Original'!H1150&lt;Tolerances!$C$10),"Agitator"))</f>
        <v>0</v>
      </c>
    </row>
    <row r="1151" spans="1:96">
      <c r="A1151">
        <v>1250</v>
      </c>
      <c r="B1151" t="s">
        <v>71</v>
      </c>
      <c r="C1151">
        <v>3</v>
      </c>
      <c r="D1151">
        <v>2</v>
      </c>
      <c r="E1151">
        <v>1</v>
      </c>
      <c r="F1151">
        <v>2</v>
      </c>
      <c r="G1151">
        <v>11</v>
      </c>
      <c r="H1151">
        <v>11</v>
      </c>
      <c r="J1151">
        <v>11</v>
      </c>
      <c r="L1151">
        <v>11</v>
      </c>
      <c r="N1151">
        <v>11</v>
      </c>
      <c r="P1151">
        <v>6</v>
      </c>
      <c r="Q1151">
        <v>1</v>
      </c>
      <c r="R1151">
        <v>3</v>
      </c>
      <c r="S1151">
        <v>1</v>
      </c>
      <c r="T1151">
        <v>2</v>
      </c>
      <c r="U1151">
        <v>1</v>
      </c>
      <c r="V1151">
        <v>1</v>
      </c>
      <c r="W1151">
        <v>3</v>
      </c>
      <c r="X1151">
        <v>1</v>
      </c>
      <c r="Y1151">
        <v>2</v>
      </c>
      <c r="Z1151">
        <v>4</v>
      </c>
      <c r="AA1151">
        <v>1</v>
      </c>
      <c r="AB1151">
        <v>2</v>
      </c>
      <c r="AC1151">
        <v>3</v>
      </c>
      <c r="AD1151">
        <v>2</v>
      </c>
      <c r="AE1151">
        <v>3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  <c r="AN1151">
        <v>1</v>
      </c>
      <c r="AO1151">
        <v>1</v>
      </c>
      <c r="AP1151">
        <v>1</v>
      </c>
      <c r="AQ1151">
        <v>1</v>
      </c>
      <c r="AR1151">
        <v>1</v>
      </c>
      <c r="AS1151">
        <v>1</v>
      </c>
      <c r="AT1151">
        <v>1</v>
      </c>
      <c r="AU1151">
        <v>1</v>
      </c>
      <c r="AV1151">
        <v>1</v>
      </c>
      <c r="AW1151">
        <v>6</v>
      </c>
      <c r="AX1151">
        <v>6</v>
      </c>
      <c r="AY1151">
        <v>6</v>
      </c>
      <c r="AZ1151">
        <v>6</v>
      </c>
      <c r="BA1151">
        <v>6</v>
      </c>
      <c r="BB1151">
        <v>6</v>
      </c>
      <c r="BC1151">
        <v>1</v>
      </c>
      <c r="BD1151">
        <v>8</v>
      </c>
      <c r="BE1151">
        <v>1</v>
      </c>
      <c r="BF1151">
        <v>1</v>
      </c>
      <c r="BG1151">
        <v>12</v>
      </c>
      <c r="BH1151">
        <v>12</v>
      </c>
      <c r="BI1151">
        <v>12</v>
      </c>
      <c r="BJ1151">
        <v>12</v>
      </c>
      <c r="BK1151">
        <v>2</v>
      </c>
      <c r="BL1151">
        <v>5</v>
      </c>
      <c r="BM1151">
        <v>4</v>
      </c>
      <c r="BN1151">
        <v>4</v>
      </c>
      <c r="BO1151">
        <v>10</v>
      </c>
      <c r="BX1151">
        <v>1</v>
      </c>
      <c r="BY1151">
        <v>6</v>
      </c>
      <c r="CF1151">
        <v>5</v>
      </c>
      <c r="CH1151">
        <f t="shared" si="129"/>
        <v>1</v>
      </c>
      <c r="CI1151" s="1">
        <f t="shared" si="130"/>
        <v>2.5555555555555554</v>
      </c>
      <c r="CJ1151">
        <f t="shared" si="131"/>
        <v>5</v>
      </c>
      <c r="CK1151">
        <f t="shared" si="132"/>
        <v>1</v>
      </c>
      <c r="CL1151" s="1">
        <f t="shared" si="133"/>
        <v>3.5555555555555554</v>
      </c>
      <c r="CM1151" s="1">
        <f t="shared" si="134"/>
        <v>3.5555555555555554</v>
      </c>
      <c r="CO1151" t="str">
        <f>IF(H1151&gt;Tolerances!$C$5, "High Sat", "Low Sat")</f>
        <v>High Sat</v>
      </c>
      <c r="CP1151" t="str">
        <f>IF(CM1151&lt;Tolerances!$D$5, "High EL", "Low EL")</f>
        <v>High EL</v>
      </c>
      <c r="CQ1151" t="str">
        <f t="shared" si="137"/>
        <v>Loyalist</v>
      </c>
      <c r="CR1151" t="str">
        <f>IF(AND(CM1151&lt;Tolerances!$D$9,'Respondent data Original'!H1151&gt;Tolerances!$C$9),"Enthusiast",IF(AND(CM1151&gt;Tolerances!$D$10,'Respondent data Original'!H1151&lt;Tolerances!$C$10),"Agitator"))</f>
        <v>Enthusiast</v>
      </c>
    </row>
    <row r="1152" spans="1:96">
      <c r="A1152">
        <v>1251</v>
      </c>
      <c r="B1152" t="s">
        <v>71</v>
      </c>
      <c r="C1152">
        <v>4</v>
      </c>
      <c r="D1152">
        <v>1</v>
      </c>
      <c r="E1152">
        <v>1</v>
      </c>
      <c r="F1152">
        <v>2</v>
      </c>
      <c r="G1152">
        <v>12</v>
      </c>
      <c r="H1152">
        <v>11</v>
      </c>
      <c r="J1152">
        <v>9</v>
      </c>
      <c r="L1152">
        <v>9</v>
      </c>
      <c r="N1152">
        <v>8</v>
      </c>
      <c r="P1152">
        <v>4</v>
      </c>
      <c r="Q1152">
        <v>1</v>
      </c>
      <c r="R1152">
        <v>3</v>
      </c>
      <c r="S1152">
        <v>1</v>
      </c>
      <c r="T1152">
        <v>1</v>
      </c>
      <c r="U1152">
        <v>1</v>
      </c>
      <c r="V1152">
        <v>1</v>
      </c>
      <c r="X1152">
        <v>1</v>
      </c>
      <c r="AA1152">
        <v>1</v>
      </c>
      <c r="AF1152">
        <v>1</v>
      </c>
      <c r="AG1152">
        <v>3</v>
      </c>
      <c r="AH1152">
        <v>3</v>
      </c>
      <c r="AI1152">
        <v>1</v>
      </c>
      <c r="AJ1152">
        <v>1</v>
      </c>
      <c r="AK1152">
        <v>1</v>
      </c>
      <c r="AL1152">
        <v>1</v>
      </c>
      <c r="AN1152">
        <v>1</v>
      </c>
      <c r="AO1152">
        <v>2</v>
      </c>
      <c r="AV1152">
        <v>2</v>
      </c>
      <c r="AW1152">
        <v>11</v>
      </c>
      <c r="AX1152">
        <v>11</v>
      </c>
      <c r="AY1152">
        <v>11</v>
      </c>
      <c r="AZ1152">
        <v>6</v>
      </c>
      <c r="BA1152">
        <v>11</v>
      </c>
      <c r="BB1152">
        <v>6</v>
      </c>
      <c r="BC1152">
        <v>6</v>
      </c>
      <c r="BD1152">
        <v>11</v>
      </c>
      <c r="BE1152">
        <v>6</v>
      </c>
      <c r="BF1152">
        <v>1</v>
      </c>
      <c r="BG1152">
        <v>6</v>
      </c>
      <c r="BH1152">
        <v>6</v>
      </c>
      <c r="BI1152">
        <v>6</v>
      </c>
      <c r="BJ1152">
        <v>6</v>
      </c>
      <c r="BK1152">
        <v>2</v>
      </c>
      <c r="BL1152">
        <v>3</v>
      </c>
      <c r="BM1152">
        <v>3</v>
      </c>
      <c r="BN1152">
        <v>2</v>
      </c>
      <c r="BO1152">
        <v>1</v>
      </c>
      <c r="BP1152">
        <v>7</v>
      </c>
      <c r="BQ1152">
        <v>5</v>
      </c>
      <c r="BR1152">
        <v>8</v>
      </c>
      <c r="BS1152">
        <v>4</v>
      </c>
      <c r="BT1152">
        <v>2</v>
      </c>
      <c r="BU1152">
        <v>6</v>
      </c>
      <c r="BV1152">
        <v>3</v>
      </c>
      <c r="BX1152">
        <v>2</v>
      </c>
      <c r="CF1152">
        <v>5</v>
      </c>
      <c r="CH1152">
        <f t="shared" si="129"/>
        <v>2</v>
      </c>
      <c r="CI1152" s="1">
        <f t="shared" si="130"/>
        <v>4.3888888888888893</v>
      </c>
      <c r="CJ1152">
        <f t="shared" si="131"/>
        <v>3</v>
      </c>
      <c r="CK1152">
        <f t="shared" si="132"/>
        <v>3</v>
      </c>
      <c r="CL1152" s="1">
        <f t="shared" si="133"/>
        <v>7.3888888888888893</v>
      </c>
      <c r="CM1152" s="1">
        <f t="shared" si="134"/>
        <v>14.777777777777779</v>
      </c>
      <c r="CO1152" t="str">
        <f>IF(H1152&gt;Tolerances!$C$5, "High Sat", "Low Sat")</f>
        <v>High Sat</v>
      </c>
      <c r="CP1152" t="str">
        <f>IF(CM1152&lt;Tolerances!$D$5, "High EL", "Low EL")</f>
        <v>Low EL</v>
      </c>
      <c r="CQ1152" t="str">
        <f t="shared" si="137"/>
        <v>Mercenary</v>
      </c>
      <c r="CR1152" t="b">
        <f>IF(AND(CM1152&lt;Tolerances!$D$9,'Respondent data Original'!H1152&gt;Tolerances!$C$9),"Enthusiast",IF(AND(CM1152&gt;Tolerances!$D$10,'Respondent data Original'!H1152&lt;Tolerances!$C$10),"Agitator"))</f>
        <v>0</v>
      </c>
    </row>
    <row r="1153" spans="1:96">
      <c r="A1153">
        <v>1252</v>
      </c>
      <c r="B1153" t="s">
        <v>71</v>
      </c>
      <c r="C1153">
        <v>4</v>
      </c>
      <c r="D1153">
        <v>1</v>
      </c>
      <c r="E1153">
        <v>2</v>
      </c>
      <c r="F1153">
        <v>2</v>
      </c>
      <c r="G1153">
        <v>10</v>
      </c>
      <c r="H1153">
        <v>8</v>
      </c>
      <c r="J1153">
        <v>8</v>
      </c>
      <c r="L1153">
        <v>8</v>
      </c>
      <c r="N1153">
        <v>9</v>
      </c>
      <c r="P1153">
        <v>6</v>
      </c>
      <c r="Q1153">
        <v>3</v>
      </c>
      <c r="R1153">
        <v>2</v>
      </c>
      <c r="S1153">
        <v>1</v>
      </c>
      <c r="T1153">
        <v>4</v>
      </c>
      <c r="U1153">
        <v>3</v>
      </c>
      <c r="V1153">
        <v>2</v>
      </c>
      <c r="W1153">
        <v>4</v>
      </c>
      <c r="X1153">
        <v>2</v>
      </c>
      <c r="Y1153">
        <v>3</v>
      </c>
      <c r="Z1153">
        <v>3</v>
      </c>
      <c r="AA1153">
        <v>3</v>
      </c>
      <c r="AB1153">
        <v>3</v>
      </c>
      <c r="AC1153">
        <v>3</v>
      </c>
      <c r="AD1153">
        <v>3</v>
      </c>
      <c r="AE1153">
        <v>3</v>
      </c>
      <c r="AF1153">
        <v>9</v>
      </c>
      <c r="AG1153">
        <v>3</v>
      </c>
      <c r="AH1153">
        <v>4</v>
      </c>
      <c r="AI1153">
        <v>1</v>
      </c>
      <c r="AJ1153">
        <v>2</v>
      </c>
      <c r="AK1153">
        <v>3</v>
      </c>
      <c r="AL1153">
        <v>3</v>
      </c>
      <c r="AM1153">
        <v>5</v>
      </c>
      <c r="AN1153">
        <v>3</v>
      </c>
      <c r="AO1153">
        <v>3</v>
      </c>
      <c r="AP1153">
        <v>3</v>
      </c>
      <c r="AQ1153">
        <v>3</v>
      </c>
      <c r="AR1153">
        <v>4</v>
      </c>
      <c r="AS1153">
        <v>3</v>
      </c>
      <c r="AT1153">
        <v>2</v>
      </c>
      <c r="AU1153">
        <v>3</v>
      </c>
      <c r="AV1153">
        <v>3</v>
      </c>
      <c r="AW1153">
        <v>5</v>
      </c>
      <c r="AX1153">
        <v>6</v>
      </c>
      <c r="AY1153">
        <v>7</v>
      </c>
      <c r="AZ1153">
        <v>4</v>
      </c>
      <c r="BA1153">
        <v>6</v>
      </c>
      <c r="BB1153">
        <v>6</v>
      </c>
      <c r="BC1153">
        <v>4</v>
      </c>
      <c r="BD1153">
        <v>9</v>
      </c>
      <c r="BE1153">
        <v>4</v>
      </c>
      <c r="BF1153">
        <v>12</v>
      </c>
      <c r="BG1153">
        <v>12</v>
      </c>
      <c r="BH1153">
        <v>12</v>
      </c>
      <c r="BI1153">
        <v>12</v>
      </c>
      <c r="BJ1153">
        <v>12</v>
      </c>
      <c r="BK1153">
        <v>1</v>
      </c>
      <c r="BL1153">
        <v>5</v>
      </c>
      <c r="BM1153">
        <v>4</v>
      </c>
      <c r="BN1153">
        <v>4</v>
      </c>
      <c r="BO1153">
        <v>4</v>
      </c>
      <c r="BX1153">
        <v>1</v>
      </c>
      <c r="BY1153">
        <v>5</v>
      </c>
      <c r="CF1153">
        <v>5</v>
      </c>
      <c r="CH1153">
        <f t="shared" si="129"/>
        <v>1</v>
      </c>
      <c r="CI1153" s="1">
        <f t="shared" si="130"/>
        <v>2.8333333333333335</v>
      </c>
      <c r="CJ1153">
        <f t="shared" si="131"/>
        <v>5</v>
      </c>
      <c r="CK1153">
        <f t="shared" si="132"/>
        <v>1</v>
      </c>
      <c r="CL1153" s="1">
        <f t="shared" si="133"/>
        <v>3.8333333333333335</v>
      </c>
      <c r="CM1153" s="1">
        <f t="shared" si="134"/>
        <v>3.8333333333333335</v>
      </c>
      <c r="CO1153" t="str">
        <f>IF(H1153&gt;Tolerances!$C$5, "High Sat", "Low Sat")</f>
        <v>High Sat</v>
      </c>
      <c r="CP1153" t="str">
        <f>IF(CM1153&lt;Tolerances!$D$5, "High EL", "Low EL")</f>
        <v>High EL</v>
      </c>
      <c r="CQ1153" t="str">
        <f t="shared" si="137"/>
        <v>Loyalist</v>
      </c>
      <c r="CR1153" t="b">
        <f>IF(AND(CM1153&lt;Tolerances!$D$9,'Respondent data Original'!H1153&gt;Tolerances!$C$9),"Enthusiast",IF(AND(CM1153&gt;Tolerances!$D$10,'Respondent data Original'!H1153&lt;Tolerances!$C$10),"Agitator"))</f>
        <v>0</v>
      </c>
    </row>
    <row r="1154" spans="1:96">
      <c r="A1154">
        <v>865</v>
      </c>
      <c r="B1154" t="s">
        <v>71</v>
      </c>
      <c r="C1154">
        <v>4</v>
      </c>
      <c r="D1154">
        <v>2</v>
      </c>
      <c r="E1154">
        <v>18</v>
      </c>
      <c r="F1154">
        <v>1</v>
      </c>
      <c r="G1154">
        <v>7</v>
      </c>
      <c r="H1154">
        <v>10</v>
      </c>
      <c r="J1154">
        <v>11</v>
      </c>
      <c r="L1154">
        <v>11</v>
      </c>
      <c r="N1154">
        <v>10</v>
      </c>
      <c r="P1154">
        <v>4</v>
      </c>
      <c r="Q1154">
        <v>1</v>
      </c>
      <c r="R1154">
        <v>4</v>
      </c>
      <c r="S1154">
        <v>1</v>
      </c>
      <c r="T1154">
        <v>1</v>
      </c>
      <c r="U1154">
        <v>2</v>
      </c>
      <c r="V1154">
        <v>1</v>
      </c>
      <c r="W1154">
        <v>4</v>
      </c>
      <c r="X1154">
        <v>1</v>
      </c>
      <c r="Y1154">
        <v>1</v>
      </c>
      <c r="Z1154">
        <v>1</v>
      </c>
      <c r="AA1154">
        <v>1</v>
      </c>
      <c r="AB1154">
        <v>4</v>
      </c>
      <c r="AC1154">
        <v>4</v>
      </c>
      <c r="AD1154">
        <v>2</v>
      </c>
      <c r="AE1154">
        <v>4</v>
      </c>
      <c r="AF1154">
        <v>8</v>
      </c>
      <c r="AG1154">
        <v>1</v>
      </c>
      <c r="AH1154">
        <v>4</v>
      </c>
      <c r="AI1154">
        <v>3</v>
      </c>
      <c r="AJ1154">
        <v>2</v>
      </c>
      <c r="AK1154">
        <v>2</v>
      </c>
      <c r="AL1154">
        <v>2</v>
      </c>
      <c r="AM1154">
        <v>4</v>
      </c>
      <c r="AN1154">
        <v>1</v>
      </c>
      <c r="AO1154">
        <v>3</v>
      </c>
      <c r="AP1154">
        <v>2</v>
      </c>
      <c r="AQ1154">
        <v>2</v>
      </c>
      <c r="AR1154">
        <v>3</v>
      </c>
      <c r="AS1154">
        <v>4</v>
      </c>
      <c r="AT1154">
        <v>3</v>
      </c>
      <c r="AU1154">
        <v>3</v>
      </c>
      <c r="AV1154">
        <v>3</v>
      </c>
      <c r="AW1154">
        <v>6</v>
      </c>
      <c r="AX1154">
        <v>9</v>
      </c>
      <c r="AY1154">
        <v>6</v>
      </c>
      <c r="AZ1154">
        <v>6</v>
      </c>
      <c r="BA1154">
        <v>6</v>
      </c>
      <c r="BB1154">
        <v>6</v>
      </c>
      <c r="BC1154">
        <v>3</v>
      </c>
      <c r="BD1154">
        <v>11</v>
      </c>
      <c r="BE1154">
        <v>3</v>
      </c>
      <c r="BF1154">
        <v>3</v>
      </c>
      <c r="BG1154">
        <v>12</v>
      </c>
      <c r="BH1154">
        <v>12</v>
      </c>
      <c r="BI1154">
        <v>12</v>
      </c>
      <c r="BJ1154">
        <v>12</v>
      </c>
      <c r="BK1154">
        <v>2</v>
      </c>
      <c r="BL1154">
        <v>5</v>
      </c>
      <c r="BM1154">
        <v>5</v>
      </c>
      <c r="BN1154">
        <v>5</v>
      </c>
      <c r="BO1154">
        <v>10</v>
      </c>
      <c r="BX1154">
        <v>1</v>
      </c>
      <c r="BY1154">
        <v>3</v>
      </c>
      <c r="BZ1154">
        <v>6</v>
      </c>
      <c r="CA1154">
        <v>1</v>
      </c>
      <c r="CF1154">
        <v>4</v>
      </c>
      <c r="CH1154">
        <f t="shared" ref="CH1154:CH1217" si="138">BX1154</f>
        <v>1</v>
      </c>
      <c r="CI1154" s="1">
        <f t="shared" ref="CI1154:CI1217" si="139">AVERAGE(AW1154:BE1154)/2</f>
        <v>3.1111111111111112</v>
      </c>
      <c r="CJ1154">
        <f t="shared" ref="CJ1154:CJ1217" si="140">BL1154</f>
        <v>5</v>
      </c>
      <c r="CK1154">
        <f t="shared" ref="CK1154:CK1217" si="141">IF(AND(CJ1154=5),1,IF(AND(CJ1154=4),2,IF(AND(CJ1154=3),3,IF(AND(CJ1154=2),4,IF(AND(CJ1154=1),5,IF(AND(CJ1154=0),5))))))</f>
        <v>1</v>
      </c>
      <c r="CL1154" s="1">
        <f t="shared" ref="CL1154:CL1217" si="142">CI1154+CK1154</f>
        <v>4.1111111111111107</v>
      </c>
      <c r="CM1154" s="1">
        <f t="shared" ref="CM1154:CM1217" si="143">CH1154*CL1154</f>
        <v>4.1111111111111107</v>
      </c>
      <c r="CO1154" t="str">
        <f>IF(H1154&gt;Tolerances!$C$5, "High Sat", "Low Sat")</f>
        <v>High Sat</v>
      </c>
      <c r="CP1154" t="str">
        <f>IF(CM1154&lt;Tolerances!$D$5, "High EL", "Low EL")</f>
        <v>High EL</v>
      </c>
      <c r="CQ1154" t="str">
        <f t="shared" si="137"/>
        <v>Loyalist</v>
      </c>
      <c r="CR1154" t="str">
        <f>IF(AND(CM1154&lt;Tolerances!$D$9,'Respondent data Original'!H1154&gt;Tolerances!$C$9),"Enthusiast",IF(AND(CM1154&gt;Tolerances!$D$10,'Respondent data Original'!H1154&lt;Tolerances!$C$10),"Agitator"))</f>
        <v>Enthusiast</v>
      </c>
    </row>
    <row r="1155" spans="1:96">
      <c r="A1155">
        <v>883</v>
      </c>
      <c r="B1155" t="s">
        <v>71</v>
      </c>
      <c r="C1155">
        <v>2</v>
      </c>
      <c r="D1155">
        <v>2</v>
      </c>
      <c r="E1155">
        <v>18</v>
      </c>
      <c r="F1155">
        <v>1</v>
      </c>
      <c r="G1155">
        <v>11</v>
      </c>
      <c r="H1155">
        <v>4</v>
      </c>
      <c r="J1155">
        <v>3</v>
      </c>
      <c r="L1155">
        <v>1</v>
      </c>
      <c r="N1155">
        <v>2</v>
      </c>
      <c r="P1155">
        <v>4</v>
      </c>
      <c r="Q1155">
        <v>2</v>
      </c>
      <c r="R1155">
        <v>1</v>
      </c>
      <c r="S1155">
        <v>1</v>
      </c>
      <c r="T1155">
        <v>1</v>
      </c>
      <c r="U1155">
        <v>1</v>
      </c>
      <c r="V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3</v>
      </c>
      <c r="AH1155">
        <v>5</v>
      </c>
      <c r="AI1155">
        <v>5</v>
      </c>
      <c r="AJ1155">
        <v>5</v>
      </c>
      <c r="AK1155">
        <v>5</v>
      </c>
      <c r="AL1155">
        <v>5</v>
      </c>
      <c r="AN1155">
        <v>5</v>
      </c>
      <c r="AO1155">
        <v>5</v>
      </c>
      <c r="AP1155">
        <v>5</v>
      </c>
      <c r="AQ1155">
        <v>5</v>
      </c>
      <c r="AR1155">
        <v>5</v>
      </c>
      <c r="AS1155">
        <v>5</v>
      </c>
      <c r="AT1155">
        <v>5</v>
      </c>
      <c r="AU1155">
        <v>5</v>
      </c>
      <c r="AV1155">
        <v>2</v>
      </c>
      <c r="AW1155">
        <v>6</v>
      </c>
      <c r="AX1155">
        <v>11</v>
      </c>
      <c r="AY1155">
        <v>11</v>
      </c>
      <c r="AZ1155">
        <v>11</v>
      </c>
      <c r="BA1155">
        <v>7</v>
      </c>
      <c r="BB1155">
        <v>2</v>
      </c>
      <c r="BC1155">
        <v>11</v>
      </c>
      <c r="BD1155">
        <v>11</v>
      </c>
      <c r="BE1155">
        <v>11</v>
      </c>
      <c r="BF1155">
        <v>11</v>
      </c>
      <c r="BG1155">
        <v>11</v>
      </c>
      <c r="BH1155">
        <v>11</v>
      </c>
      <c r="BI1155">
        <v>11</v>
      </c>
      <c r="BJ1155">
        <v>11</v>
      </c>
      <c r="BK1155">
        <v>6</v>
      </c>
      <c r="BL1155">
        <v>4</v>
      </c>
      <c r="BM1155">
        <v>3</v>
      </c>
      <c r="BN1155">
        <v>1</v>
      </c>
      <c r="BO1155">
        <v>4</v>
      </c>
      <c r="BP1155">
        <v>3</v>
      </c>
      <c r="BQ1155">
        <v>6</v>
      </c>
      <c r="BR1155">
        <v>7</v>
      </c>
      <c r="BX1155">
        <v>3</v>
      </c>
      <c r="CF1155">
        <v>6</v>
      </c>
      <c r="CH1155">
        <f t="shared" si="138"/>
        <v>3</v>
      </c>
      <c r="CI1155" s="1">
        <f t="shared" si="139"/>
        <v>4.5</v>
      </c>
      <c r="CJ1155">
        <f t="shared" si="140"/>
        <v>4</v>
      </c>
      <c r="CK1155">
        <f t="shared" si="141"/>
        <v>2</v>
      </c>
      <c r="CL1155" s="1">
        <f t="shared" si="142"/>
        <v>6.5</v>
      </c>
      <c r="CM1155" s="1">
        <f t="shared" si="143"/>
        <v>19.5</v>
      </c>
      <c r="CO1155" t="str">
        <f>IF(H1155&gt;Tolerances!$C$5, "High Sat", "Low Sat")</f>
        <v>Low Sat</v>
      </c>
      <c r="CP1155" t="str">
        <f>IF(CM1155&lt;Tolerances!$D$5, "High EL", "Low EL")</f>
        <v>Low EL</v>
      </c>
      <c r="CQ1155" t="str">
        <f t="shared" si="137"/>
        <v>Defector</v>
      </c>
      <c r="CR1155" t="str">
        <f>IF(AND(CM1155&lt;Tolerances!$D$9,'Respondent data Original'!H1155&gt;Tolerances!$C$9),"Enthusiast",IF(AND(CM1155&gt;Tolerances!$D$10,'Respondent data Original'!H1155&lt;Tolerances!$C$10),"Agitator"))</f>
        <v>Agitator</v>
      </c>
    </row>
    <row r="1156" spans="1:96">
      <c r="A1156">
        <v>901</v>
      </c>
      <c r="B1156" t="s">
        <v>71</v>
      </c>
      <c r="C1156">
        <v>2</v>
      </c>
      <c r="D1156">
        <v>2</v>
      </c>
      <c r="E1156">
        <v>2</v>
      </c>
      <c r="F1156">
        <v>1</v>
      </c>
      <c r="G1156">
        <v>8</v>
      </c>
      <c r="H1156">
        <v>8</v>
      </c>
      <c r="J1156">
        <v>9</v>
      </c>
      <c r="L1156">
        <v>9</v>
      </c>
      <c r="N1156">
        <v>8</v>
      </c>
      <c r="P1156">
        <v>3</v>
      </c>
      <c r="Q1156">
        <v>2</v>
      </c>
      <c r="R1156">
        <v>2</v>
      </c>
      <c r="S1156">
        <v>1</v>
      </c>
      <c r="T1156">
        <v>2</v>
      </c>
      <c r="U1156">
        <v>2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2</v>
      </c>
      <c r="AD1156">
        <v>2</v>
      </c>
      <c r="AE1156">
        <v>1</v>
      </c>
      <c r="AF1156">
        <v>7</v>
      </c>
      <c r="AG1156">
        <v>3</v>
      </c>
      <c r="AH1156">
        <v>3</v>
      </c>
      <c r="AI1156">
        <v>2</v>
      </c>
      <c r="AJ1156">
        <v>2</v>
      </c>
      <c r="AK1156">
        <v>2</v>
      </c>
      <c r="AL1156">
        <v>2</v>
      </c>
      <c r="AM1156">
        <v>3</v>
      </c>
      <c r="AN1156">
        <v>3</v>
      </c>
      <c r="AO1156">
        <v>2</v>
      </c>
      <c r="AP1156">
        <v>2</v>
      </c>
      <c r="AQ1156">
        <v>2</v>
      </c>
      <c r="AR1156">
        <v>3</v>
      </c>
      <c r="AS1156">
        <v>3</v>
      </c>
      <c r="AT1156">
        <v>3</v>
      </c>
      <c r="AU1156">
        <v>3</v>
      </c>
      <c r="AV1156">
        <v>1</v>
      </c>
      <c r="AW1156">
        <v>6</v>
      </c>
      <c r="AX1156">
        <v>9</v>
      </c>
      <c r="AY1156">
        <v>8</v>
      </c>
      <c r="AZ1156">
        <v>9</v>
      </c>
      <c r="BA1156">
        <v>7</v>
      </c>
      <c r="BB1156">
        <v>5</v>
      </c>
      <c r="BC1156">
        <v>6</v>
      </c>
      <c r="BD1156">
        <v>11</v>
      </c>
      <c r="BE1156">
        <v>3</v>
      </c>
      <c r="BF1156">
        <v>3</v>
      </c>
      <c r="BG1156">
        <v>12</v>
      </c>
      <c r="BH1156">
        <v>3</v>
      </c>
      <c r="BI1156">
        <v>12</v>
      </c>
      <c r="BJ1156">
        <v>12</v>
      </c>
      <c r="BK1156">
        <v>1</v>
      </c>
      <c r="BL1156">
        <v>4</v>
      </c>
      <c r="BM1156">
        <v>2</v>
      </c>
      <c r="BN1156">
        <v>2</v>
      </c>
      <c r="BO1156">
        <v>6</v>
      </c>
      <c r="BP1156">
        <v>5</v>
      </c>
      <c r="BQ1156">
        <v>2</v>
      </c>
      <c r="BR1156">
        <v>7</v>
      </c>
      <c r="BX1156">
        <v>2</v>
      </c>
      <c r="CF1156">
        <v>5</v>
      </c>
      <c r="CH1156">
        <f t="shared" si="138"/>
        <v>2</v>
      </c>
      <c r="CI1156" s="1">
        <f t="shared" si="139"/>
        <v>3.5555555555555554</v>
      </c>
      <c r="CJ1156">
        <f t="shared" si="140"/>
        <v>4</v>
      </c>
      <c r="CK1156">
        <f t="shared" si="141"/>
        <v>2</v>
      </c>
      <c r="CL1156" s="1">
        <f t="shared" si="142"/>
        <v>5.5555555555555554</v>
      </c>
      <c r="CM1156" s="1">
        <f t="shared" si="143"/>
        <v>11.111111111111111</v>
      </c>
      <c r="CO1156" t="str">
        <f>IF(H1156&gt;Tolerances!$C$5, "High Sat", "Low Sat")</f>
        <v>High Sat</v>
      </c>
      <c r="CP1156" t="str">
        <f>IF(CM1156&lt;Tolerances!$D$5, "High EL", "Low EL")</f>
        <v>Low EL</v>
      </c>
      <c r="CQ1156" t="str">
        <f t="shared" si="137"/>
        <v>Mercenary</v>
      </c>
      <c r="CR1156" t="b">
        <f>IF(AND(CM1156&lt;Tolerances!$D$9,'Respondent data Original'!H1156&gt;Tolerances!$C$9),"Enthusiast",IF(AND(CM1156&gt;Tolerances!$D$10,'Respondent data Original'!H1156&lt;Tolerances!$C$10),"Agitator"))</f>
        <v>0</v>
      </c>
    </row>
    <row r="1157" spans="1:96">
      <c r="A1157">
        <v>953</v>
      </c>
      <c r="B1157" t="s">
        <v>71</v>
      </c>
      <c r="C1157">
        <v>2</v>
      </c>
      <c r="D1157">
        <v>2</v>
      </c>
      <c r="E1157">
        <v>9</v>
      </c>
      <c r="F1157">
        <v>1</v>
      </c>
      <c r="G1157">
        <v>8</v>
      </c>
      <c r="H1157">
        <v>9</v>
      </c>
      <c r="J1157">
        <v>9</v>
      </c>
      <c r="L1157">
        <v>9</v>
      </c>
      <c r="N1157">
        <v>10</v>
      </c>
      <c r="P1157">
        <v>3</v>
      </c>
      <c r="Q1157">
        <v>1</v>
      </c>
      <c r="R1157">
        <v>3</v>
      </c>
      <c r="S1157">
        <v>2</v>
      </c>
      <c r="T1157">
        <v>2</v>
      </c>
      <c r="U1157">
        <v>2</v>
      </c>
      <c r="V1157">
        <v>2</v>
      </c>
      <c r="W1157">
        <v>2</v>
      </c>
      <c r="X1157">
        <v>2</v>
      </c>
      <c r="Y1157">
        <v>2</v>
      </c>
      <c r="Z1157">
        <v>2</v>
      </c>
      <c r="AA1157">
        <v>2</v>
      </c>
      <c r="AB1157">
        <v>2</v>
      </c>
      <c r="AC1157">
        <v>2</v>
      </c>
      <c r="AD1157">
        <v>2</v>
      </c>
      <c r="AE1157">
        <v>3</v>
      </c>
      <c r="AF1157">
        <v>1</v>
      </c>
      <c r="AG1157">
        <v>2</v>
      </c>
      <c r="AH1157">
        <v>5</v>
      </c>
      <c r="AI1157">
        <v>3</v>
      </c>
      <c r="AJ1157">
        <v>3</v>
      </c>
      <c r="AK1157">
        <v>3</v>
      </c>
      <c r="AL1157">
        <v>3</v>
      </c>
      <c r="AN1157">
        <v>3</v>
      </c>
      <c r="AO1157">
        <v>3</v>
      </c>
      <c r="AP1157">
        <v>3</v>
      </c>
      <c r="AQ1157">
        <v>3</v>
      </c>
      <c r="AR1157">
        <v>3</v>
      </c>
      <c r="AS1157">
        <v>3</v>
      </c>
      <c r="AU1157">
        <v>3</v>
      </c>
      <c r="AV1157">
        <v>1</v>
      </c>
      <c r="AW1157">
        <v>9</v>
      </c>
      <c r="AX1157">
        <v>11</v>
      </c>
      <c r="AY1157">
        <v>9</v>
      </c>
      <c r="AZ1157">
        <v>6</v>
      </c>
      <c r="BA1157">
        <v>9</v>
      </c>
      <c r="BB1157">
        <v>6</v>
      </c>
      <c r="BC1157">
        <v>9</v>
      </c>
      <c r="BD1157">
        <v>9</v>
      </c>
      <c r="BE1157">
        <v>1</v>
      </c>
      <c r="BF1157">
        <v>2</v>
      </c>
      <c r="BG1157">
        <v>12</v>
      </c>
      <c r="BH1157">
        <v>12</v>
      </c>
      <c r="BI1157">
        <v>12</v>
      </c>
      <c r="BJ1157">
        <v>12</v>
      </c>
      <c r="BK1157">
        <v>2</v>
      </c>
      <c r="BL1157">
        <v>3</v>
      </c>
      <c r="BM1157">
        <v>1</v>
      </c>
      <c r="BN1157">
        <v>1</v>
      </c>
      <c r="BO1157">
        <v>10</v>
      </c>
      <c r="BX1157">
        <v>1</v>
      </c>
      <c r="BY1157">
        <v>3</v>
      </c>
      <c r="CF1157">
        <v>4</v>
      </c>
      <c r="CH1157">
        <f t="shared" si="138"/>
        <v>1</v>
      </c>
      <c r="CI1157" s="1">
        <f t="shared" si="139"/>
        <v>3.8333333333333335</v>
      </c>
      <c r="CJ1157">
        <f t="shared" si="140"/>
        <v>3</v>
      </c>
      <c r="CK1157">
        <f t="shared" si="141"/>
        <v>3</v>
      </c>
      <c r="CL1157" s="1">
        <f t="shared" si="142"/>
        <v>6.8333333333333339</v>
      </c>
      <c r="CM1157" s="1">
        <f t="shared" si="143"/>
        <v>6.8333333333333339</v>
      </c>
      <c r="CO1157" t="str">
        <f>IF(H1157&gt;Tolerances!$C$5, "High Sat", "Low Sat")</f>
        <v>High Sat</v>
      </c>
      <c r="CP1157" t="str">
        <f>IF(CM1157&lt;Tolerances!$D$5, "High EL", "Low EL")</f>
        <v>High EL</v>
      </c>
      <c r="CQ1157" t="str">
        <f t="shared" si="137"/>
        <v>Loyalist</v>
      </c>
      <c r="CR1157" t="b">
        <f>IF(AND(CM1157&lt;Tolerances!$D$9,'Respondent data Original'!H1157&gt;Tolerances!$C$9),"Enthusiast",IF(AND(CM1157&gt;Tolerances!$D$10,'Respondent data Original'!H1157&lt;Tolerances!$C$10),"Agitator"))</f>
        <v>0</v>
      </c>
    </row>
    <row r="1158" spans="1:96">
      <c r="A1158">
        <v>960</v>
      </c>
      <c r="B1158" t="s">
        <v>71</v>
      </c>
      <c r="C1158">
        <v>4</v>
      </c>
      <c r="D1158">
        <v>2</v>
      </c>
      <c r="E1158">
        <v>18</v>
      </c>
      <c r="F1158">
        <v>1</v>
      </c>
      <c r="G1158">
        <v>9</v>
      </c>
      <c r="H1158">
        <v>6</v>
      </c>
      <c r="J1158">
        <v>7</v>
      </c>
      <c r="L1158">
        <v>3</v>
      </c>
      <c r="N1158">
        <v>9</v>
      </c>
      <c r="P1158">
        <v>4</v>
      </c>
      <c r="Q1158">
        <v>1</v>
      </c>
      <c r="S1158">
        <v>2</v>
      </c>
      <c r="T1158">
        <v>3</v>
      </c>
      <c r="V1158">
        <v>2</v>
      </c>
      <c r="X1158">
        <v>2</v>
      </c>
      <c r="Y1158">
        <v>2</v>
      </c>
      <c r="Z1158">
        <v>1</v>
      </c>
      <c r="AA1158">
        <v>3</v>
      </c>
      <c r="AD1158">
        <v>4</v>
      </c>
      <c r="AF1158">
        <v>3</v>
      </c>
      <c r="AG1158">
        <v>2</v>
      </c>
      <c r="AI1158">
        <v>2</v>
      </c>
      <c r="AJ1158">
        <v>3</v>
      </c>
      <c r="AL1158">
        <v>2</v>
      </c>
      <c r="AN1158">
        <v>3</v>
      </c>
      <c r="AO1158">
        <v>3</v>
      </c>
      <c r="AP1158">
        <v>2</v>
      </c>
      <c r="AV1158">
        <v>1</v>
      </c>
      <c r="AW1158">
        <v>11</v>
      </c>
      <c r="AX1158">
        <v>10</v>
      </c>
      <c r="AY1158">
        <v>11</v>
      </c>
      <c r="AZ1158">
        <v>9</v>
      </c>
      <c r="BA1158">
        <v>9</v>
      </c>
      <c r="BB1158">
        <v>5</v>
      </c>
      <c r="BC1158">
        <v>9</v>
      </c>
      <c r="BD1158">
        <v>10</v>
      </c>
      <c r="BE1158">
        <v>3</v>
      </c>
      <c r="BF1158">
        <v>12</v>
      </c>
      <c r="BG1158">
        <v>2</v>
      </c>
      <c r="BH1158">
        <v>12</v>
      </c>
      <c r="BI1158">
        <v>12</v>
      </c>
      <c r="BJ1158">
        <v>12</v>
      </c>
      <c r="BK1158">
        <v>2</v>
      </c>
      <c r="BL1158">
        <v>3</v>
      </c>
      <c r="BM1158">
        <v>3</v>
      </c>
      <c r="BN1158">
        <v>2</v>
      </c>
      <c r="BO1158">
        <v>5</v>
      </c>
      <c r="BP1158">
        <v>4</v>
      </c>
      <c r="BQ1158">
        <v>2</v>
      </c>
      <c r="BX1158">
        <v>1</v>
      </c>
      <c r="BY1158">
        <v>4</v>
      </c>
      <c r="CF1158">
        <v>2</v>
      </c>
      <c r="CH1158">
        <f t="shared" si="138"/>
        <v>1</v>
      </c>
      <c r="CI1158" s="1">
        <f t="shared" si="139"/>
        <v>4.2777777777777777</v>
      </c>
      <c r="CJ1158">
        <f t="shared" si="140"/>
        <v>3</v>
      </c>
      <c r="CK1158">
        <f t="shared" si="141"/>
        <v>3</v>
      </c>
      <c r="CL1158" s="1">
        <f t="shared" si="142"/>
        <v>7.2777777777777777</v>
      </c>
      <c r="CM1158" s="1">
        <f t="shared" si="143"/>
        <v>7.2777777777777777</v>
      </c>
      <c r="CO1158" t="str">
        <f>IF(H1158&gt;Tolerances!$C$5, "High Sat", "Low Sat")</f>
        <v>Low Sat</v>
      </c>
      <c r="CP1158" t="str">
        <f>IF(CM1158&lt;Tolerances!$D$5, "High EL", "Low EL")</f>
        <v>High EL</v>
      </c>
      <c r="CQ1158" t="str">
        <f t="shared" si="137"/>
        <v>Hostage</v>
      </c>
      <c r="CR1158" t="b">
        <f>IF(AND(CM1158&lt;Tolerances!$D$9,'Respondent data Original'!H1158&gt;Tolerances!$C$9),"Enthusiast",IF(AND(CM1158&gt;Tolerances!$D$10,'Respondent data Original'!H1158&lt;Tolerances!$C$10),"Agitator"))</f>
        <v>0</v>
      </c>
    </row>
    <row r="1159" spans="1:96">
      <c r="A1159">
        <v>1085</v>
      </c>
      <c r="B1159" t="s">
        <v>71</v>
      </c>
      <c r="C1159">
        <v>4</v>
      </c>
      <c r="D1159">
        <v>1</v>
      </c>
      <c r="E1159">
        <v>8</v>
      </c>
      <c r="F1159">
        <v>1</v>
      </c>
      <c r="G1159">
        <v>9</v>
      </c>
      <c r="H1159">
        <v>11</v>
      </c>
      <c r="J1159">
        <v>10</v>
      </c>
      <c r="L1159">
        <v>11</v>
      </c>
      <c r="N1159">
        <v>10</v>
      </c>
      <c r="P1159">
        <v>2</v>
      </c>
      <c r="Q1159">
        <v>1</v>
      </c>
      <c r="R1159">
        <v>4</v>
      </c>
      <c r="S1159">
        <v>1</v>
      </c>
      <c r="T1159">
        <v>2</v>
      </c>
      <c r="U1159">
        <v>3</v>
      </c>
      <c r="V1159">
        <v>2</v>
      </c>
      <c r="W1159">
        <v>4</v>
      </c>
      <c r="X1159">
        <v>1</v>
      </c>
      <c r="Y1159">
        <v>2</v>
      </c>
      <c r="Z1159">
        <v>1</v>
      </c>
      <c r="AA1159">
        <v>2</v>
      </c>
      <c r="AB1159">
        <v>2</v>
      </c>
      <c r="AC1159">
        <v>3</v>
      </c>
      <c r="AD1159">
        <v>4</v>
      </c>
      <c r="AE1159">
        <v>2</v>
      </c>
      <c r="AF1159">
        <v>1</v>
      </c>
      <c r="AG1159">
        <v>1</v>
      </c>
      <c r="AI1159">
        <v>1</v>
      </c>
      <c r="AJ1159">
        <v>2</v>
      </c>
      <c r="AK1159">
        <v>2</v>
      </c>
      <c r="AL1159">
        <v>2</v>
      </c>
      <c r="AN1159">
        <v>2</v>
      </c>
      <c r="AO1159">
        <v>1</v>
      </c>
      <c r="AP1159">
        <v>2</v>
      </c>
      <c r="AQ1159">
        <v>2</v>
      </c>
      <c r="AR1159">
        <v>2</v>
      </c>
      <c r="AS1159">
        <v>1</v>
      </c>
      <c r="AT1159">
        <v>3</v>
      </c>
      <c r="AU1159">
        <v>2</v>
      </c>
      <c r="AV1159">
        <v>1</v>
      </c>
      <c r="AW1159">
        <v>6</v>
      </c>
      <c r="AX1159">
        <v>7</v>
      </c>
      <c r="AY1159">
        <v>9</v>
      </c>
      <c r="AZ1159">
        <v>6</v>
      </c>
      <c r="BA1159">
        <v>9</v>
      </c>
      <c r="BB1159">
        <v>5</v>
      </c>
      <c r="BC1159">
        <v>1</v>
      </c>
      <c r="BD1159">
        <v>11</v>
      </c>
      <c r="BE1159">
        <v>7</v>
      </c>
      <c r="BF1159">
        <v>12</v>
      </c>
      <c r="BG1159">
        <v>2</v>
      </c>
      <c r="BH1159">
        <v>2</v>
      </c>
      <c r="BI1159">
        <v>12</v>
      </c>
      <c r="BJ1159">
        <v>12</v>
      </c>
      <c r="BK1159">
        <v>1</v>
      </c>
      <c r="BL1159">
        <v>3</v>
      </c>
      <c r="BM1159">
        <v>2</v>
      </c>
      <c r="BN1159">
        <v>1</v>
      </c>
      <c r="BO1159">
        <v>8</v>
      </c>
      <c r="BP1159">
        <v>4</v>
      </c>
      <c r="BQ1159">
        <v>2</v>
      </c>
      <c r="BX1159">
        <v>1</v>
      </c>
      <c r="BY1159">
        <v>6</v>
      </c>
      <c r="BZ1159">
        <v>3</v>
      </c>
      <c r="CA1159">
        <v>5</v>
      </c>
      <c r="CF1159">
        <v>6</v>
      </c>
      <c r="CH1159">
        <f t="shared" si="138"/>
        <v>1</v>
      </c>
      <c r="CI1159" s="1">
        <f t="shared" si="139"/>
        <v>3.3888888888888888</v>
      </c>
      <c r="CJ1159">
        <f t="shared" si="140"/>
        <v>3</v>
      </c>
      <c r="CK1159">
        <f t="shared" si="141"/>
        <v>3</v>
      </c>
      <c r="CL1159" s="1">
        <f t="shared" si="142"/>
        <v>6.3888888888888893</v>
      </c>
      <c r="CM1159" s="1">
        <f t="shared" si="143"/>
        <v>6.3888888888888893</v>
      </c>
      <c r="CO1159" t="str">
        <f>IF(H1159&gt;Tolerances!$C$5, "High Sat", "Low Sat")</f>
        <v>High Sat</v>
      </c>
      <c r="CP1159" t="str">
        <f>IF(CM1159&lt;Tolerances!$D$5, "High EL", "Low EL")</f>
        <v>High EL</v>
      </c>
      <c r="CQ1159" t="str">
        <f t="shared" si="137"/>
        <v>Loyalist</v>
      </c>
      <c r="CR1159" t="b">
        <f>IF(AND(CM1159&lt;Tolerances!$D$9,'Respondent data Original'!H1159&gt;Tolerances!$C$9),"Enthusiast",IF(AND(CM1159&gt;Tolerances!$D$10,'Respondent data Original'!H1159&lt;Tolerances!$C$10),"Agitator"))</f>
        <v>0</v>
      </c>
    </row>
    <row r="1160" spans="1:96">
      <c r="A1160">
        <v>1144</v>
      </c>
      <c r="B1160" t="s">
        <v>71</v>
      </c>
      <c r="C1160">
        <v>2</v>
      </c>
      <c r="D1160">
        <v>1</v>
      </c>
      <c r="E1160">
        <v>1</v>
      </c>
      <c r="F1160">
        <v>1</v>
      </c>
      <c r="G1160">
        <v>8</v>
      </c>
      <c r="H1160">
        <v>9</v>
      </c>
      <c r="J1160">
        <v>10</v>
      </c>
      <c r="L1160">
        <v>9</v>
      </c>
      <c r="N1160">
        <v>8</v>
      </c>
      <c r="P1160">
        <v>6</v>
      </c>
      <c r="Q1160">
        <v>2</v>
      </c>
      <c r="R1160">
        <v>1</v>
      </c>
      <c r="S1160">
        <v>1</v>
      </c>
      <c r="T1160">
        <v>3</v>
      </c>
      <c r="U1160">
        <v>2</v>
      </c>
      <c r="V1160">
        <v>1</v>
      </c>
      <c r="W1160">
        <v>3</v>
      </c>
      <c r="X1160">
        <v>1</v>
      </c>
      <c r="Y1160">
        <v>2</v>
      </c>
      <c r="Z1160">
        <v>3</v>
      </c>
      <c r="AA1160">
        <v>1</v>
      </c>
      <c r="AB1160">
        <v>5</v>
      </c>
      <c r="AC1160">
        <v>5</v>
      </c>
      <c r="AD1160">
        <v>4</v>
      </c>
      <c r="AE1160">
        <v>4</v>
      </c>
      <c r="AF1160">
        <v>4</v>
      </c>
      <c r="AG1160">
        <v>2</v>
      </c>
      <c r="AI1160">
        <v>1</v>
      </c>
      <c r="AJ1160">
        <v>2</v>
      </c>
      <c r="AK1160">
        <v>2</v>
      </c>
      <c r="AL1160">
        <v>2</v>
      </c>
      <c r="AM1160">
        <v>3</v>
      </c>
      <c r="AN1160">
        <v>1</v>
      </c>
      <c r="AO1160">
        <v>2</v>
      </c>
      <c r="AP1160">
        <v>1</v>
      </c>
      <c r="AQ1160">
        <v>2</v>
      </c>
      <c r="AR1160">
        <v>3</v>
      </c>
      <c r="AS1160">
        <v>3</v>
      </c>
      <c r="AT1160">
        <v>3</v>
      </c>
      <c r="AU1160">
        <v>3</v>
      </c>
      <c r="AV1160">
        <v>1</v>
      </c>
      <c r="AW1160">
        <v>9</v>
      </c>
      <c r="AX1160">
        <v>8</v>
      </c>
      <c r="AY1160">
        <v>7</v>
      </c>
      <c r="AZ1160">
        <v>7</v>
      </c>
      <c r="BA1160">
        <v>7</v>
      </c>
      <c r="BB1160">
        <v>9</v>
      </c>
      <c r="BC1160">
        <v>4</v>
      </c>
      <c r="BD1160">
        <v>7</v>
      </c>
      <c r="BE1160">
        <v>2</v>
      </c>
      <c r="BF1160">
        <v>12</v>
      </c>
      <c r="BG1160">
        <v>12</v>
      </c>
      <c r="BH1160">
        <v>12</v>
      </c>
      <c r="BI1160">
        <v>12</v>
      </c>
      <c r="BJ1160">
        <v>12</v>
      </c>
      <c r="BK1160">
        <v>1</v>
      </c>
      <c r="BL1160">
        <v>4</v>
      </c>
      <c r="BM1160">
        <v>3</v>
      </c>
      <c r="BN1160">
        <v>2</v>
      </c>
      <c r="BO1160">
        <v>5</v>
      </c>
      <c r="BP1160">
        <v>3</v>
      </c>
      <c r="BQ1160">
        <v>4</v>
      </c>
      <c r="BR1160">
        <v>7</v>
      </c>
      <c r="BX1160">
        <v>1</v>
      </c>
      <c r="BY1160">
        <v>3</v>
      </c>
      <c r="BZ1160">
        <v>5</v>
      </c>
      <c r="CF1160">
        <v>1</v>
      </c>
      <c r="CH1160">
        <f t="shared" si="138"/>
        <v>1</v>
      </c>
      <c r="CI1160" s="1">
        <f t="shared" si="139"/>
        <v>3.3333333333333335</v>
      </c>
      <c r="CJ1160">
        <f t="shared" si="140"/>
        <v>4</v>
      </c>
      <c r="CK1160">
        <f t="shared" si="141"/>
        <v>2</v>
      </c>
      <c r="CL1160" s="1">
        <f t="shared" si="142"/>
        <v>5.3333333333333339</v>
      </c>
      <c r="CM1160" s="1">
        <f t="shared" si="143"/>
        <v>5.3333333333333339</v>
      </c>
      <c r="CO1160" t="str">
        <f>IF(H1160&gt;Tolerances!$C$5, "High Sat", "Low Sat")</f>
        <v>High Sat</v>
      </c>
      <c r="CP1160" t="str">
        <f>IF(CM1160&lt;Tolerances!$D$5, "High EL", "Low EL")</f>
        <v>High EL</v>
      </c>
      <c r="CQ1160" t="str">
        <f t="shared" si="137"/>
        <v>Loyalist</v>
      </c>
      <c r="CR1160" t="b">
        <f>IF(AND(CM1160&lt;Tolerances!$D$9,'Respondent data Original'!H1160&gt;Tolerances!$C$9),"Enthusiast",IF(AND(CM1160&gt;Tolerances!$D$10,'Respondent data Original'!H1160&lt;Tolerances!$C$10),"Agitator"))</f>
        <v>0</v>
      </c>
    </row>
    <row r="1161" spans="1:96">
      <c r="A1161">
        <v>1190</v>
      </c>
      <c r="B1161" t="s">
        <v>71</v>
      </c>
      <c r="C1161">
        <v>4</v>
      </c>
      <c r="D1161">
        <v>2</v>
      </c>
      <c r="E1161">
        <v>2</v>
      </c>
      <c r="F1161">
        <v>1</v>
      </c>
      <c r="G1161">
        <v>7</v>
      </c>
      <c r="H1161">
        <v>9</v>
      </c>
      <c r="J1161">
        <v>6</v>
      </c>
      <c r="L1161">
        <v>6</v>
      </c>
      <c r="N1161">
        <v>6</v>
      </c>
      <c r="P1161">
        <v>6</v>
      </c>
      <c r="Q1161">
        <v>1</v>
      </c>
      <c r="R1161">
        <v>3</v>
      </c>
      <c r="S1161">
        <v>2</v>
      </c>
      <c r="T1161">
        <v>3</v>
      </c>
      <c r="U1161">
        <v>5</v>
      </c>
      <c r="V1161">
        <v>2</v>
      </c>
      <c r="W1161">
        <v>5</v>
      </c>
      <c r="X1161">
        <v>1</v>
      </c>
      <c r="Y1161">
        <v>2</v>
      </c>
      <c r="Z1161">
        <v>1</v>
      </c>
      <c r="AA1161">
        <v>3</v>
      </c>
      <c r="AB1161">
        <v>4</v>
      </c>
      <c r="AC1161">
        <v>5</v>
      </c>
      <c r="AD1161">
        <v>3</v>
      </c>
      <c r="AE1161">
        <v>4</v>
      </c>
      <c r="AF1161">
        <v>4</v>
      </c>
      <c r="AG1161">
        <v>2</v>
      </c>
      <c r="AH1161">
        <v>5</v>
      </c>
      <c r="AI1161">
        <v>2</v>
      </c>
      <c r="AJ1161">
        <v>2</v>
      </c>
      <c r="AL1161">
        <v>2</v>
      </c>
      <c r="AN1161">
        <v>2</v>
      </c>
      <c r="AO1161">
        <v>2</v>
      </c>
      <c r="AP1161">
        <v>1</v>
      </c>
      <c r="AQ1161">
        <v>3</v>
      </c>
      <c r="AR1161">
        <v>3</v>
      </c>
      <c r="AS1161">
        <v>3</v>
      </c>
      <c r="AT1161">
        <v>3</v>
      </c>
      <c r="AU1161">
        <v>3</v>
      </c>
      <c r="AV1161">
        <v>2</v>
      </c>
      <c r="AW1161">
        <v>3</v>
      </c>
      <c r="AX1161">
        <v>7</v>
      </c>
      <c r="AY1161">
        <v>10</v>
      </c>
      <c r="AZ1161">
        <v>7</v>
      </c>
      <c r="BA1161">
        <v>10</v>
      </c>
      <c r="BB1161">
        <v>6</v>
      </c>
      <c r="BC1161">
        <v>6</v>
      </c>
      <c r="BD1161">
        <v>9</v>
      </c>
      <c r="BE1161">
        <v>2</v>
      </c>
      <c r="BF1161">
        <v>2</v>
      </c>
      <c r="BG1161">
        <v>2</v>
      </c>
      <c r="BH1161">
        <v>4</v>
      </c>
      <c r="BI1161">
        <v>12</v>
      </c>
      <c r="BJ1161">
        <v>12</v>
      </c>
      <c r="BK1161">
        <v>2</v>
      </c>
      <c r="BL1161">
        <v>4</v>
      </c>
      <c r="BM1161">
        <v>3</v>
      </c>
      <c r="BN1161">
        <v>3</v>
      </c>
      <c r="BO1161">
        <v>6</v>
      </c>
      <c r="BP1161">
        <v>4</v>
      </c>
      <c r="BQ1161">
        <v>5</v>
      </c>
      <c r="BX1161">
        <v>1</v>
      </c>
      <c r="BY1161">
        <v>6</v>
      </c>
      <c r="BZ1161">
        <v>2</v>
      </c>
      <c r="CA1161">
        <v>3</v>
      </c>
      <c r="CF1161">
        <v>9</v>
      </c>
      <c r="CH1161">
        <f t="shared" si="138"/>
        <v>1</v>
      </c>
      <c r="CI1161" s="1">
        <f t="shared" si="139"/>
        <v>3.3333333333333335</v>
      </c>
      <c r="CJ1161">
        <f t="shared" si="140"/>
        <v>4</v>
      </c>
      <c r="CK1161">
        <f t="shared" si="141"/>
        <v>2</v>
      </c>
      <c r="CL1161" s="1">
        <f t="shared" si="142"/>
        <v>5.3333333333333339</v>
      </c>
      <c r="CM1161" s="1">
        <f t="shared" si="143"/>
        <v>5.3333333333333339</v>
      </c>
      <c r="CO1161" t="str">
        <f>IF(H1161&gt;Tolerances!$C$5, "High Sat", "Low Sat")</f>
        <v>High Sat</v>
      </c>
      <c r="CP1161" t="str">
        <f>IF(CM1161&lt;Tolerances!$D$5, "High EL", "Low EL")</f>
        <v>High EL</v>
      </c>
      <c r="CQ1161" t="str">
        <f t="shared" si="137"/>
        <v>Loyalist</v>
      </c>
      <c r="CR1161" t="b">
        <f>IF(AND(CM1161&lt;Tolerances!$D$9,'Respondent data Original'!H1161&gt;Tolerances!$C$9),"Enthusiast",IF(AND(CM1161&gt;Tolerances!$D$10,'Respondent data Original'!H1161&lt;Tolerances!$C$10),"Agitator"))</f>
        <v>0</v>
      </c>
    </row>
    <row r="1162" spans="1:96">
      <c r="A1162">
        <v>1271</v>
      </c>
      <c r="B1162" t="s">
        <v>71</v>
      </c>
      <c r="C1162">
        <v>2</v>
      </c>
      <c r="D1162">
        <v>2</v>
      </c>
      <c r="E1162">
        <v>3</v>
      </c>
      <c r="F1162">
        <v>2</v>
      </c>
      <c r="G1162">
        <v>10</v>
      </c>
      <c r="H1162">
        <v>11</v>
      </c>
      <c r="J1162">
        <v>11</v>
      </c>
      <c r="L1162">
        <v>11</v>
      </c>
      <c r="N1162">
        <v>10</v>
      </c>
      <c r="P1162">
        <v>6</v>
      </c>
      <c r="Q1162">
        <v>3</v>
      </c>
      <c r="R1162">
        <v>3</v>
      </c>
      <c r="S1162">
        <v>2</v>
      </c>
      <c r="T1162">
        <v>3</v>
      </c>
      <c r="U1162">
        <v>2</v>
      </c>
      <c r="V1162">
        <v>2</v>
      </c>
      <c r="W1162">
        <v>2</v>
      </c>
      <c r="X1162">
        <v>2</v>
      </c>
      <c r="Y1162">
        <v>3</v>
      </c>
      <c r="Z1162">
        <v>4</v>
      </c>
      <c r="AA1162">
        <v>4</v>
      </c>
      <c r="AB1162">
        <v>4</v>
      </c>
      <c r="AC1162">
        <v>4</v>
      </c>
      <c r="AD1162">
        <v>4</v>
      </c>
      <c r="AE1162">
        <v>4</v>
      </c>
      <c r="AF1162">
        <v>8</v>
      </c>
      <c r="AG1162">
        <v>3</v>
      </c>
      <c r="AH1162">
        <v>4</v>
      </c>
      <c r="AI1162">
        <v>2</v>
      </c>
      <c r="AJ1162">
        <v>3</v>
      </c>
      <c r="AK1162">
        <v>2</v>
      </c>
      <c r="AL1162">
        <v>3</v>
      </c>
      <c r="AM1162">
        <v>3</v>
      </c>
      <c r="AN1162">
        <v>2</v>
      </c>
      <c r="AO1162">
        <v>2</v>
      </c>
      <c r="AP1162">
        <v>3</v>
      </c>
      <c r="AQ1162">
        <v>4</v>
      </c>
      <c r="AR1162">
        <v>4</v>
      </c>
      <c r="AS1162">
        <v>3</v>
      </c>
      <c r="AT1162">
        <v>4</v>
      </c>
      <c r="AU1162">
        <v>3</v>
      </c>
      <c r="AV1162">
        <v>1</v>
      </c>
      <c r="AW1162">
        <v>8</v>
      </c>
      <c r="AX1162">
        <v>7</v>
      </c>
      <c r="AY1162">
        <v>7</v>
      </c>
      <c r="AZ1162">
        <v>8</v>
      </c>
      <c r="BA1162">
        <v>8</v>
      </c>
      <c r="BB1162">
        <v>6</v>
      </c>
      <c r="BC1162">
        <v>6</v>
      </c>
      <c r="BD1162">
        <v>8</v>
      </c>
      <c r="BE1162">
        <v>4</v>
      </c>
      <c r="BF1162">
        <v>12</v>
      </c>
      <c r="BG1162">
        <v>12</v>
      </c>
      <c r="BH1162">
        <v>12</v>
      </c>
      <c r="BI1162">
        <v>12</v>
      </c>
      <c r="BJ1162">
        <v>12</v>
      </c>
      <c r="BK1162">
        <v>1</v>
      </c>
      <c r="BL1162">
        <v>4</v>
      </c>
      <c r="BM1162">
        <v>4</v>
      </c>
      <c r="BN1162">
        <v>3</v>
      </c>
      <c r="BO1162">
        <v>7</v>
      </c>
      <c r="BX1162">
        <v>1</v>
      </c>
      <c r="BY1162">
        <v>3</v>
      </c>
      <c r="CF1162">
        <v>6</v>
      </c>
      <c r="CH1162">
        <f t="shared" si="138"/>
        <v>1</v>
      </c>
      <c r="CI1162" s="1">
        <f t="shared" si="139"/>
        <v>3.4444444444444446</v>
      </c>
      <c r="CJ1162">
        <f t="shared" si="140"/>
        <v>4</v>
      </c>
      <c r="CK1162">
        <f t="shared" si="141"/>
        <v>2</v>
      </c>
      <c r="CL1162" s="1">
        <f t="shared" si="142"/>
        <v>5.4444444444444446</v>
      </c>
      <c r="CM1162" s="1">
        <f t="shared" si="143"/>
        <v>5.4444444444444446</v>
      </c>
      <c r="CO1162" t="str">
        <f>IF(H1162&gt;Tolerances!$C$15, "High Sat", "Low Sat")</f>
        <v>High Sat</v>
      </c>
      <c r="CP1162" t="str">
        <f>IF(CM1162&lt;Tolerances!$D$15, "High EL", "Low EL")</f>
        <v>High EL</v>
      </c>
      <c r="CQ1162" t="str">
        <f t="shared" si="137"/>
        <v>Loyalist</v>
      </c>
      <c r="CR1162" t="b">
        <f>IF(AND(CM1162&lt;Tolerances!$D$19,'Respondent data Original'!H1162&gt;Tolerances!$C$19),"Enthusiast",IF(AND(CM1162&gt;Tolerances!$D$20,'Respondent data Original'!H1162&lt;Tolerances!$C$20),"Agitator"))</f>
        <v>0</v>
      </c>
    </row>
    <row r="1163" spans="1:96">
      <c r="A1163">
        <v>1247</v>
      </c>
      <c r="B1163" t="s">
        <v>71</v>
      </c>
      <c r="C1163">
        <v>2</v>
      </c>
      <c r="D1163">
        <v>2</v>
      </c>
      <c r="E1163">
        <v>8</v>
      </c>
      <c r="F1163">
        <v>1</v>
      </c>
      <c r="G1163">
        <v>8</v>
      </c>
      <c r="H1163">
        <v>11</v>
      </c>
      <c r="J1163">
        <v>11</v>
      </c>
      <c r="L1163">
        <v>11</v>
      </c>
      <c r="N1163">
        <v>11</v>
      </c>
      <c r="P1163">
        <v>4</v>
      </c>
      <c r="Q1163">
        <v>2</v>
      </c>
      <c r="R1163">
        <v>1</v>
      </c>
      <c r="S1163">
        <v>2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2</v>
      </c>
      <c r="AB1163">
        <v>1</v>
      </c>
      <c r="AC1163">
        <v>2</v>
      </c>
      <c r="AD1163">
        <v>2</v>
      </c>
      <c r="AE1163">
        <v>1</v>
      </c>
      <c r="AF1163">
        <v>11</v>
      </c>
      <c r="AG1163">
        <v>2</v>
      </c>
      <c r="AH1163">
        <v>2</v>
      </c>
      <c r="AI1163">
        <v>1</v>
      </c>
      <c r="AJ1163">
        <v>1</v>
      </c>
      <c r="AK1163">
        <v>2</v>
      </c>
      <c r="AL1163">
        <v>2</v>
      </c>
      <c r="AM1163">
        <v>1</v>
      </c>
      <c r="AN1163">
        <v>1</v>
      </c>
      <c r="AO1163">
        <v>1</v>
      </c>
      <c r="AP1163">
        <v>1</v>
      </c>
      <c r="AQ1163">
        <v>2</v>
      </c>
      <c r="AR1163">
        <v>1</v>
      </c>
      <c r="AS1163">
        <v>1</v>
      </c>
      <c r="AT1163">
        <v>2</v>
      </c>
      <c r="AU1163">
        <v>1</v>
      </c>
      <c r="AV1163">
        <v>1</v>
      </c>
      <c r="AW1163">
        <v>6</v>
      </c>
      <c r="AX1163">
        <v>6</v>
      </c>
      <c r="AY1163">
        <v>7</v>
      </c>
      <c r="AZ1163">
        <v>8</v>
      </c>
      <c r="BA1163">
        <v>5</v>
      </c>
      <c r="BB1163">
        <v>5</v>
      </c>
      <c r="BC1163">
        <v>4</v>
      </c>
      <c r="BD1163">
        <v>6</v>
      </c>
      <c r="BE1163">
        <v>6</v>
      </c>
      <c r="BF1163">
        <v>2</v>
      </c>
      <c r="BG1163">
        <v>2</v>
      </c>
      <c r="BH1163">
        <v>2</v>
      </c>
      <c r="BI1163">
        <v>2</v>
      </c>
      <c r="BJ1163">
        <v>2</v>
      </c>
      <c r="BK1163">
        <v>1</v>
      </c>
      <c r="BL1163">
        <v>1</v>
      </c>
      <c r="BM1163">
        <v>2</v>
      </c>
      <c r="BN1163">
        <v>3</v>
      </c>
      <c r="BO1163">
        <v>5</v>
      </c>
      <c r="BP1163">
        <v>7</v>
      </c>
      <c r="BQ1163">
        <v>6</v>
      </c>
      <c r="BX1163">
        <v>2</v>
      </c>
      <c r="CF1163">
        <v>5</v>
      </c>
      <c r="CH1163">
        <f t="shared" si="138"/>
        <v>2</v>
      </c>
      <c r="CI1163" s="1">
        <f t="shared" si="139"/>
        <v>2.9444444444444446</v>
      </c>
      <c r="CJ1163">
        <f t="shared" si="140"/>
        <v>1</v>
      </c>
      <c r="CK1163">
        <f t="shared" si="141"/>
        <v>5</v>
      </c>
      <c r="CL1163" s="1">
        <f t="shared" si="142"/>
        <v>7.9444444444444446</v>
      </c>
      <c r="CM1163" s="1">
        <f t="shared" si="143"/>
        <v>15.888888888888889</v>
      </c>
      <c r="CO1163" t="str">
        <f>IF(H1163&gt;Tolerances!$C$5, "High Sat", "Low Sat")</f>
        <v>High Sat</v>
      </c>
      <c r="CP1163" t="str">
        <f>IF(CM1163&lt;Tolerances!$D$5, "High EL", "Low EL")</f>
        <v>Low EL</v>
      </c>
      <c r="CQ1163" t="str">
        <f t="shared" si="137"/>
        <v>Mercenary</v>
      </c>
      <c r="CR1163" t="b">
        <f>IF(AND(CM1163&lt;Tolerances!$D$9,'Respondent data Original'!H1163&gt;Tolerances!$C$9),"Enthusiast",IF(AND(CM1163&gt;Tolerances!$D$10,'Respondent data Original'!H1163&lt;Tolerances!$C$10),"Agitator"))</f>
        <v>0</v>
      </c>
    </row>
    <row r="1164" spans="1:96">
      <c r="A1164">
        <v>1279</v>
      </c>
      <c r="B1164" t="s">
        <v>71</v>
      </c>
      <c r="C1164">
        <v>1</v>
      </c>
      <c r="D1164">
        <v>1</v>
      </c>
      <c r="E1164">
        <v>2</v>
      </c>
      <c r="F1164">
        <v>1</v>
      </c>
      <c r="G1164">
        <v>9</v>
      </c>
      <c r="H1164">
        <v>9</v>
      </c>
      <c r="J1164">
        <v>8</v>
      </c>
      <c r="L1164">
        <v>8</v>
      </c>
      <c r="N1164">
        <v>9</v>
      </c>
      <c r="P1164">
        <v>3</v>
      </c>
      <c r="Q1164">
        <v>1</v>
      </c>
      <c r="R1164">
        <v>3</v>
      </c>
      <c r="S1164">
        <v>1</v>
      </c>
      <c r="T1164">
        <v>3</v>
      </c>
      <c r="U1164">
        <v>1</v>
      </c>
      <c r="V1164">
        <v>2</v>
      </c>
      <c r="W1164">
        <v>3</v>
      </c>
      <c r="X1164">
        <v>1</v>
      </c>
      <c r="Y1164">
        <v>2</v>
      </c>
      <c r="Z1164">
        <v>2</v>
      </c>
      <c r="AA1164">
        <v>2</v>
      </c>
      <c r="AB1164">
        <v>3</v>
      </c>
      <c r="AC1164">
        <v>2</v>
      </c>
      <c r="AD1164">
        <v>3</v>
      </c>
      <c r="AE1164">
        <v>3</v>
      </c>
      <c r="AF1164">
        <v>7</v>
      </c>
      <c r="AG1164">
        <v>2</v>
      </c>
      <c r="AH1164">
        <v>4</v>
      </c>
      <c r="AI1164">
        <v>2</v>
      </c>
      <c r="AJ1164">
        <v>2</v>
      </c>
      <c r="AK1164">
        <v>2</v>
      </c>
      <c r="AL1164">
        <v>3</v>
      </c>
      <c r="AM1164">
        <v>4</v>
      </c>
      <c r="AN1164">
        <v>2</v>
      </c>
      <c r="AO1164">
        <v>3</v>
      </c>
      <c r="AP1164">
        <v>2</v>
      </c>
      <c r="AQ1164">
        <v>3</v>
      </c>
      <c r="AR1164">
        <v>3</v>
      </c>
      <c r="AS1164">
        <v>3</v>
      </c>
      <c r="AT1164">
        <v>3</v>
      </c>
      <c r="AU1164">
        <v>4</v>
      </c>
      <c r="AV1164">
        <v>1</v>
      </c>
      <c r="AW1164">
        <v>9</v>
      </c>
      <c r="AX1164">
        <v>5</v>
      </c>
      <c r="AY1164">
        <v>9</v>
      </c>
      <c r="AZ1164">
        <v>7</v>
      </c>
      <c r="BA1164">
        <v>8</v>
      </c>
      <c r="BB1164">
        <v>7</v>
      </c>
      <c r="BC1164">
        <v>6</v>
      </c>
      <c r="BD1164">
        <v>7</v>
      </c>
      <c r="BE1164">
        <v>5</v>
      </c>
      <c r="BF1164">
        <v>12</v>
      </c>
      <c r="BG1164">
        <v>12</v>
      </c>
      <c r="BH1164">
        <v>12</v>
      </c>
      <c r="BI1164">
        <v>12</v>
      </c>
      <c r="BJ1164">
        <v>12</v>
      </c>
      <c r="BK1164">
        <v>1</v>
      </c>
      <c r="BL1164">
        <v>5</v>
      </c>
      <c r="BM1164">
        <v>3</v>
      </c>
      <c r="BN1164">
        <v>3</v>
      </c>
      <c r="BO1164">
        <v>4</v>
      </c>
      <c r="BP1164">
        <v>3</v>
      </c>
      <c r="BX1164">
        <v>1</v>
      </c>
      <c r="BY1164">
        <v>5</v>
      </c>
      <c r="CF1164">
        <v>1</v>
      </c>
      <c r="CH1164">
        <f t="shared" si="138"/>
        <v>1</v>
      </c>
      <c r="CI1164" s="1">
        <f t="shared" si="139"/>
        <v>3.5</v>
      </c>
      <c r="CJ1164">
        <f t="shared" si="140"/>
        <v>5</v>
      </c>
      <c r="CK1164">
        <f t="shared" si="141"/>
        <v>1</v>
      </c>
      <c r="CL1164" s="1">
        <f t="shared" si="142"/>
        <v>4.5</v>
      </c>
      <c r="CM1164" s="1">
        <f t="shared" si="143"/>
        <v>4.5</v>
      </c>
      <c r="CO1164" t="str">
        <f>IF(H1164&gt;Tolerances!$C$15, "High Sat", "Low Sat")</f>
        <v>High Sat</v>
      </c>
      <c r="CP1164" t="str">
        <f>IF(CM1164&lt;Tolerances!$D$15, "High EL", "Low EL")</f>
        <v>High EL</v>
      </c>
      <c r="CQ1164" t="str">
        <f t="shared" ref="CQ1164:CQ1227" si="144">IF(AND(CP1164="High EL", CO1164="High Sat"),"Loyalist", IF(AND(CP1164="High EL", CO1164="Low Sat"),"Hostage", IF(AND(CP1164="Low EL", CO1164="Low Sat"),"Defector",IF(AND(CP1164="Low EL", CO1164="High Sat"),"Mercenary"))))</f>
        <v>Loyalist</v>
      </c>
      <c r="CR1164" t="b">
        <f>IF(AND(CM1164&lt;Tolerances!$D$19,'Respondent data Original'!H1164&gt;Tolerances!$C$19),"Enthusiast",IF(AND(CM1164&gt;Tolerances!$D$20,'Respondent data Original'!H1164&lt;Tolerances!$C$20),"Agitator"))</f>
        <v>0</v>
      </c>
    </row>
    <row r="1165" spans="1:96">
      <c r="A1165">
        <v>1286</v>
      </c>
      <c r="B1165" t="s">
        <v>71</v>
      </c>
      <c r="C1165">
        <v>2</v>
      </c>
      <c r="D1165">
        <v>1</v>
      </c>
      <c r="E1165">
        <v>3</v>
      </c>
      <c r="F1165">
        <v>2</v>
      </c>
      <c r="G1165">
        <v>12</v>
      </c>
      <c r="H1165">
        <v>9</v>
      </c>
      <c r="J1165">
        <v>9</v>
      </c>
      <c r="L1165">
        <v>10</v>
      </c>
      <c r="N1165">
        <v>9</v>
      </c>
      <c r="P1165">
        <v>3</v>
      </c>
      <c r="Q1165">
        <v>3</v>
      </c>
      <c r="R1165">
        <v>3</v>
      </c>
      <c r="S1165">
        <v>3</v>
      </c>
      <c r="T1165">
        <v>3</v>
      </c>
      <c r="U1165">
        <v>4</v>
      </c>
      <c r="V1165">
        <v>3</v>
      </c>
      <c r="W1165">
        <v>2</v>
      </c>
      <c r="X1165">
        <v>3</v>
      </c>
      <c r="Y1165">
        <v>2</v>
      </c>
      <c r="Z1165">
        <v>2</v>
      </c>
      <c r="AA1165">
        <v>2</v>
      </c>
      <c r="AB1165">
        <v>2</v>
      </c>
      <c r="AC1165">
        <v>4</v>
      </c>
      <c r="AD1165">
        <v>3</v>
      </c>
      <c r="AE1165">
        <v>2</v>
      </c>
      <c r="AF1165">
        <v>1</v>
      </c>
      <c r="AG1165">
        <v>3</v>
      </c>
      <c r="AH1165">
        <v>2</v>
      </c>
      <c r="AI1165">
        <v>2</v>
      </c>
      <c r="AJ1165">
        <v>3</v>
      </c>
      <c r="AK1165">
        <v>2</v>
      </c>
      <c r="AL1165">
        <v>2</v>
      </c>
      <c r="AM1165">
        <v>5</v>
      </c>
      <c r="AN1165">
        <v>3</v>
      </c>
      <c r="AO1165">
        <v>3</v>
      </c>
      <c r="AP1165">
        <v>3</v>
      </c>
      <c r="AQ1165">
        <v>2</v>
      </c>
      <c r="AR1165">
        <v>2</v>
      </c>
      <c r="AS1165">
        <v>2</v>
      </c>
      <c r="AT1165">
        <v>2</v>
      </c>
      <c r="AU1165">
        <v>3</v>
      </c>
      <c r="AV1165">
        <v>1</v>
      </c>
      <c r="AW1165">
        <v>4</v>
      </c>
      <c r="AX1165">
        <v>3</v>
      </c>
      <c r="AY1165">
        <v>5</v>
      </c>
      <c r="AZ1165">
        <v>3</v>
      </c>
      <c r="BA1165">
        <v>5</v>
      </c>
      <c r="BB1165">
        <v>5</v>
      </c>
      <c r="BC1165">
        <v>4</v>
      </c>
      <c r="BD1165">
        <v>2</v>
      </c>
      <c r="BE1165">
        <v>5</v>
      </c>
      <c r="BF1165">
        <v>6</v>
      </c>
      <c r="BG1165">
        <v>7</v>
      </c>
      <c r="BH1165">
        <v>4</v>
      </c>
      <c r="BI1165">
        <v>4</v>
      </c>
      <c r="BJ1165">
        <v>3</v>
      </c>
      <c r="BK1165">
        <v>1</v>
      </c>
      <c r="BL1165">
        <v>5</v>
      </c>
      <c r="BM1165">
        <v>4</v>
      </c>
      <c r="BN1165">
        <v>3</v>
      </c>
      <c r="BO1165">
        <v>3</v>
      </c>
      <c r="BP1165">
        <v>2</v>
      </c>
      <c r="BQ1165">
        <v>7</v>
      </c>
      <c r="BR1165">
        <v>5</v>
      </c>
      <c r="BX1165">
        <v>2</v>
      </c>
      <c r="CF1165">
        <v>3</v>
      </c>
      <c r="CH1165">
        <f t="shared" si="138"/>
        <v>2</v>
      </c>
      <c r="CI1165" s="1">
        <f t="shared" si="139"/>
        <v>2</v>
      </c>
      <c r="CJ1165">
        <f t="shared" si="140"/>
        <v>5</v>
      </c>
      <c r="CK1165">
        <f t="shared" si="141"/>
        <v>1</v>
      </c>
      <c r="CL1165" s="1">
        <f t="shared" si="142"/>
        <v>3</v>
      </c>
      <c r="CM1165" s="1">
        <f t="shared" si="143"/>
        <v>6</v>
      </c>
      <c r="CO1165" t="str">
        <f>IF(H1165&gt;Tolerances!$C$15, "High Sat", "Low Sat")</f>
        <v>High Sat</v>
      </c>
      <c r="CP1165" t="str">
        <f>IF(CM1165&lt;Tolerances!$D$15, "High EL", "Low EL")</f>
        <v>High EL</v>
      </c>
      <c r="CQ1165" t="str">
        <f t="shared" si="144"/>
        <v>Loyalist</v>
      </c>
      <c r="CR1165" t="b">
        <f>IF(AND(CM1165&lt;Tolerances!$D$19,'Respondent data Original'!H1165&gt;Tolerances!$C$19),"Enthusiast",IF(AND(CM1165&gt;Tolerances!$D$20,'Respondent data Original'!H1165&lt;Tolerances!$C$20),"Agitator"))</f>
        <v>0</v>
      </c>
    </row>
    <row r="1166" spans="1:96">
      <c r="A1166">
        <v>1291</v>
      </c>
      <c r="B1166" t="s">
        <v>71</v>
      </c>
      <c r="C1166">
        <v>2</v>
      </c>
      <c r="D1166">
        <v>2</v>
      </c>
      <c r="E1166">
        <v>18</v>
      </c>
      <c r="F1166">
        <v>2</v>
      </c>
      <c r="G1166">
        <v>11</v>
      </c>
      <c r="H1166">
        <v>9</v>
      </c>
      <c r="J1166">
        <v>9</v>
      </c>
      <c r="L1166">
        <v>9</v>
      </c>
      <c r="N1166">
        <v>6</v>
      </c>
      <c r="P1166">
        <v>4</v>
      </c>
      <c r="Q1166">
        <v>1</v>
      </c>
      <c r="R1166">
        <v>1</v>
      </c>
      <c r="S1166">
        <v>1</v>
      </c>
      <c r="T1166">
        <v>2</v>
      </c>
      <c r="U1166">
        <v>1</v>
      </c>
      <c r="V1166">
        <v>1</v>
      </c>
      <c r="W1166">
        <v>1</v>
      </c>
      <c r="X1166">
        <v>1</v>
      </c>
      <c r="Z1166">
        <v>2</v>
      </c>
      <c r="AA1166">
        <v>1</v>
      </c>
      <c r="AB1166">
        <v>3</v>
      </c>
      <c r="AC1166">
        <v>2</v>
      </c>
      <c r="AD1166">
        <v>3</v>
      </c>
      <c r="AE1166">
        <v>5</v>
      </c>
      <c r="AF1166">
        <v>1</v>
      </c>
      <c r="AG1166">
        <v>3</v>
      </c>
      <c r="AH1166">
        <v>1</v>
      </c>
      <c r="AI1166">
        <v>1</v>
      </c>
      <c r="AJ1166">
        <v>2</v>
      </c>
      <c r="AK1166">
        <v>2</v>
      </c>
      <c r="AL1166">
        <v>1</v>
      </c>
      <c r="AM1166">
        <v>5</v>
      </c>
      <c r="AN1166">
        <v>2</v>
      </c>
      <c r="AP1166">
        <v>2</v>
      </c>
      <c r="AQ1166">
        <v>2</v>
      </c>
      <c r="AS1166">
        <v>4</v>
      </c>
      <c r="AU1166">
        <v>3</v>
      </c>
      <c r="AV1166">
        <v>1</v>
      </c>
      <c r="AW1166">
        <v>6</v>
      </c>
      <c r="AX1166">
        <v>11</v>
      </c>
      <c r="AY1166">
        <v>9</v>
      </c>
      <c r="AZ1166">
        <v>6</v>
      </c>
      <c r="BA1166">
        <v>11</v>
      </c>
      <c r="BB1166">
        <v>7</v>
      </c>
      <c r="BC1166">
        <v>4</v>
      </c>
      <c r="BD1166">
        <v>10</v>
      </c>
      <c r="BE1166">
        <v>1</v>
      </c>
      <c r="BF1166">
        <v>8</v>
      </c>
      <c r="BG1166">
        <v>12</v>
      </c>
      <c r="BH1166">
        <v>9</v>
      </c>
      <c r="BI1166">
        <v>12</v>
      </c>
      <c r="BJ1166">
        <v>12</v>
      </c>
      <c r="BK1166">
        <v>4</v>
      </c>
      <c r="BL1166">
        <v>2</v>
      </c>
      <c r="BM1166">
        <v>2</v>
      </c>
      <c r="BN1166">
        <v>1</v>
      </c>
      <c r="BO1166">
        <v>4</v>
      </c>
      <c r="BP1166">
        <v>5</v>
      </c>
      <c r="BQ1166">
        <v>2</v>
      </c>
      <c r="BR1166">
        <v>9</v>
      </c>
      <c r="BX1166">
        <v>1</v>
      </c>
      <c r="BY1166">
        <v>2</v>
      </c>
      <c r="BZ1166">
        <v>7</v>
      </c>
      <c r="CA1166">
        <v>8</v>
      </c>
      <c r="CF1166">
        <v>4</v>
      </c>
      <c r="CH1166">
        <f t="shared" si="138"/>
        <v>1</v>
      </c>
      <c r="CI1166" s="1">
        <f t="shared" si="139"/>
        <v>3.6111111111111112</v>
      </c>
      <c r="CJ1166">
        <f t="shared" si="140"/>
        <v>2</v>
      </c>
      <c r="CK1166">
        <f t="shared" si="141"/>
        <v>4</v>
      </c>
      <c r="CL1166" s="1">
        <f t="shared" si="142"/>
        <v>7.6111111111111107</v>
      </c>
      <c r="CM1166" s="1">
        <f t="shared" si="143"/>
        <v>7.6111111111111107</v>
      </c>
      <c r="CO1166" t="str">
        <f>IF(H1166&gt;Tolerances!$C$15, "High Sat", "Low Sat")</f>
        <v>High Sat</v>
      </c>
      <c r="CP1166" t="str">
        <f>IF(CM1166&lt;Tolerances!$D$15, "High EL", "Low EL")</f>
        <v>High EL</v>
      </c>
      <c r="CQ1166" t="str">
        <f t="shared" si="144"/>
        <v>Loyalist</v>
      </c>
      <c r="CR1166" t="b">
        <f>IF(AND(CM1166&lt;Tolerances!$D$19,'Respondent data Original'!H1166&gt;Tolerances!$C$19),"Enthusiast",IF(AND(CM1166&gt;Tolerances!$D$20,'Respondent data Original'!H1166&lt;Tolerances!$C$20),"Agitator"))</f>
        <v>0</v>
      </c>
    </row>
    <row r="1167" spans="1:96">
      <c r="A1167">
        <v>1292</v>
      </c>
      <c r="B1167" t="s">
        <v>71</v>
      </c>
      <c r="C1167">
        <v>4</v>
      </c>
      <c r="D1167">
        <v>2</v>
      </c>
      <c r="E1167">
        <v>6</v>
      </c>
      <c r="F1167">
        <v>2</v>
      </c>
      <c r="G1167">
        <v>12</v>
      </c>
      <c r="H1167">
        <v>11</v>
      </c>
      <c r="J1167">
        <v>11</v>
      </c>
      <c r="L1167">
        <v>11</v>
      </c>
      <c r="N1167">
        <v>11</v>
      </c>
      <c r="P1167">
        <v>6</v>
      </c>
      <c r="Q1167">
        <v>3</v>
      </c>
      <c r="R1167">
        <v>2</v>
      </c>
      <c r="S1167">
        <v>2</v>
      </c>
      <c r="T1167">
        <v>1</v>
      </c>
      <c r="U1167">
        <v>1</v>
      </c>
      <c r="V1167">
        <v>2</v>
      </c>
      <c r="W1167">
        <v>2</v>
      </c>
      <c r="X1167">
        <v>2</v>
      </c>
      <c r="Y1167">
        <v>2</v>
      </c>
      <c r="Z1167">
        <v>2</v>
      </c>
      <c r="AA1167">
        <v>1</v>
      </c>
      <c r="AB1167">
        <v>2</v>
      </c>
      <c r="AC1167">
        <v>1</v>
      </c>
      <c r="AD1167">
        <v>1</v>
      </c>
      <c r="AE1167">
        <v>2</v>
      </c>
      <c r="AF1167">
        <v>11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  <c r="AM1167">
        <v>1</v>
      </c>
      <c r="AN1167">
        <v>1</v>
      </c>
      <c r="AO1167">
        <v>1</v>
      </c>
      <c r="AP1167">
        <v>1</v>
      </c>
      <c r="AQ1167">
        <v>1</v>
      </c>
      <c r="AR1167">
        <v>1</v>
      </c>
      <c r="AS1167">
        <v>1</v>
      </c>
      <c r="AT1167">
        <v>1</v>
      </c>
      <c r="AU1167">
        <v>1</v>
      </c>
      <c r="AV1167">
        <v>2</v>
      </c>
      <c r="AW1167">
        <v>1</v>
      </c>
      <c r="AX1167">
        <v>1</v>
      </c>
      <c r="AY1167">
        <v>2</v>
      </c>
      <c r="AZ1167">
        <v>2</v>
      </c>
      <c r="BA1167">
        <v>2</v>
      </c>
      <c r="BB1167">
        <v>1</v>
      </c>
      <c r="BC1167">
        <v>1</v>
      </c>
      <c r="BD1167">
        <v>1</v>
      </c>
      <c r="BE1167">
        <v>2</v>
      </c>
      <c r="BF1167">
        <v>3</v>
      </c>
      <c r="BG1167">
        <v>3</v>
      </c>
      <c r="BH1167">
        <v>2</v>
      </c>
      <c r="BI1167">
        <v>3</v>
      </c>
      <c r="BJ1167">
        <v>3</v>
      </c>
      <c r="BK1167">
        <v>1</v>
      </c>
      <c r="BL1167">
        <v>1</v>
      </c>
      <c r="BO1167">
        <v>10</v>
      </c>
      <c r="BX1167">
        <v>1</v>
      </c>
      <c r="BY1167">
        <v>4</v>
      </c>
      <c r="CF1167">
        <v>1</v>
      </c>
      <c r="CH1167">
        <f t="shared" si="138"/>
        <v>1</v>
      </c>
      <c r="CI1167" s="1">
        <f t="shared" si="139"/>
        <v>0.72222222222222221</v>
      </c>
      <c r="CJ1167">
        <f t="shared" si="140"/>
        <v>1</v>
      </c>
      <c r="CK1167">
        <f t="shared" si="141"/>
        <v>5</v>
      </c>
      <c r="CL1167" s="1">
        <f t="shared" si="142"/>
        <v>5.7222222222222223</v>
      </c>
      <c r="CM1167" s="1">
        <f t="shared" si="143"/>
        <v>5.7222222222222223</v>
      </c>
      <c r="CO1167" t="str">
        <f>IF(H1167&gt;Tolerances!$C$15, "High Sat", "Low Sat")</f>
        <v>High Sat</v>
      </c>
      <c r="CP1167" t="str">
        <f>IF(CM1167&lt;Tolerances!$D$15, "High EL", "Low EL")</f>
        <v>High EL</v>
      </c>
      <c r="CQ1167" t="str">
        <f t="shared" si="144"/>
        <v>Loyalist</v>
      </c>
      <c r="CR1167" t="b">
        <f>IF(AND(CM1167&lt;Tolerances!$D$19,'Respondent data Original'!H1167&gt;Tolerances!$C$19),"Enthusiast",IF(AND(CM1167&gt;Tolerances!$D$20,'Respondent data Original'!H1167&lt;Tolerances!$C$20),"Agitator"))</f>
        <v>0</v>
      </c>
    </row>
    <row r="1168" spans="1:96">
      <c r="A1168">
        <v>1295</v>
      </c>
      <c r="B1168" t="s">
        <v>71</v>
      </c>
      <c r="C1168">
        <v>4</v>
      </c>
      <c r="D1168">
        <v>1</v>
      </c>
      <c r="E1168">
        <v>3</v>
      </c>
      <c r="F1168">
        <v>2</v>
      </c>
      <c r="G1168">
        <v>11</v>
      </c>
      <c r="H1168">
        <v>11</v>
      </c>
      <c r="J1168">
        <v>11</v>
      </c>
      <c r="L1168">
        <v>11</v>
      </c>
      <c r="N1168">
        <v>11</v>
      </c>
      <c r="P1168">
        <v>6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3</v>
      </c>
      <c r="AA1168">
        <v>1</v>
      </c>
      <c r="AB1168">
        <v>1</v>
      </c>
      <c r="AC1168">
        <v>2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  <c r="AM1168">
        <v>1</v>
      </c>
      <c r="AN1168">
        <v>1</v>
      </c>
      <c r="AO1168">
        <v>1</v>
      </c>
      <c r="AP1168">
        <v>1</v>
      </c>
      <c r="AQ1168">
        <v>1</v>
      </c>
      <c r="AR1168">
        <v>1</v>
      </c>
      <c r="AS1168">
        <v>1</v>
      </c>
      <c r="AT1168">
        <v>1</v>
      </c>
      <c r="AU1168">
        <v>1</v>
      </c>
      <c r="AV1168">
        <v>1</v>
      </c>
      <c r="AW1168">
        <v>10</v>
      </c>
      <c r="AX1168">
        <v>10</v>
      </c>
      <c r="AY1168">
        <v>10</v>
      </c>
      <c r="AZ1168">
        <v>10</v>
      </c>
      <c r="BA1168">
        <v>10</v>
      </c>
      <c r="BB1168">
        <v>10</v>
      </c>
      <c r="BC1168">
        <v>6</v>
      </c>
      <c r="BD1168">
        <v>10</v>
      </c>
      <c r="BE1168">
        <v>1</v>
      </c>
      <c r="BF1168">
        <v>12</v>
      </c>
      <c r="BG1168">
        <v>12</v>
      </c>
      <c r="BH1168">
        <v>1</v>
      </c>
      <c r="BI1168">
        <v>12</v>
      </c>
      <c r="BJ1168">
        <v>12</v>
      </c>
      <c r="BK1168">
        <v>1</v>
      </c>
      <c r="BL1168">
        <v>4</v>
      </c>
      <c r="BM1168">
        <v>4</v>
      </c>
      <c r="BN1168">
        <v>4</v>
      </c>
      <c r="BO1168">
        <v>10</v>
      </c>
      <c r="BX1168">
        <v>1</v>
      </c>
      <c r="BY1168">
        <v>5</v>
      </c>
      <c r="CF1168">
        <v>21</v>
      </c>
      <c r="CH1168">
        <f t="shared" si="138"/>
        <v>1</v>
      </c>
      <c r="CI1168" s="1">
        <f t="shared" si="139"/>
        <v>4.2777777777777777</v>
      </c>
      <c r="CJ1168">
        <f t="shared" si="140"/>
        <v>4</v>
      </c>
      <c r="CK1168">
        <f t="shared" si="141"/>
        <v>2</v>
      </c>
      <c r="CL1168" s="1">
        <f t="shared" si="142"/>
        <v>6.2777777777777777</v>
      </c>
      <c r="CM1168" s="1">
        <f t="shared" si="143"/>
        <v>6.2777777777777777</v>
      </c>
      <c r="CO1168" t="str">
        <f>IF(H1168&gt;Tolerances!$C$15, "High Sat", "Low Sat")</f>
        <v>High Sat</v>
      </c>
      <c r="CP1168" t="str">
        <f>IF(CM1168&lt;Tolerances!$D$15, "High EL", "Low EL")</f>
        <v>High EL</v>
      </c>
      <c r="CQ1168" t="str">
        <f t="shared" si="144"/>
        <v>Loyalist</v>
      </c>
      <c r="CR1168" t="b">
        <f>IF(AND(CM1168&lt;Tolerances!$D$19,'Respondent data Original'!H1168&gt;Tolerances!$C$19),"Enthusiast",IF(AND(CM1168&gt;Tolerances!$D$20,'Respondent data Original'!H1168&lt;Tolerances!$C$20),"Agitator"))</f>
        <v>0</v>
      </c>
    </row>
    <row r="1169" spans="1:96">
      <c r="A1169">
        <v>1296</v>
      </c>
      <c r="B1169" t="s">
        <v>71</v>
      </c>
      <c r="C1169">
        <v>1</v>
      </c>
      <c r="D1169">
        <v>2</v>
      </c>
      <c r="E1169">
        <v>2</v>
      </c>
      <c r="F1169">
        <v>2</v>
      </c>
      <c r="G1169">
        <v>8</v>
      </c>
      <c r="H1169">
        <v>7</v>
      </c>
      <c r="J1169">
        <v>4</v>
      </c>
      <c r="L1169">
        <v>4</v>
      </c>
      <c r="N1169">
        <v>5</v>
      </c>
      <c r="P1169">
        <v>6</v>
      </c>
      <c r="Q1169">
        <v>1</v>
      </c>
      <c r="R1169">
        <v>2</v>
      </c>
      <c r="S1169">
        <v>1</v>
      </c>
      <c r="T1169">
        <v>1</v>
      </c>
      <c r="U1169">
        <v>1</v>
      </c>
      <c r="V1169">
        <v>1</v>
      </c>
      <c r="W1169">
        <v>5</v>
      </c>
      <c r="X1169">
        <v>1</v>
      </c>
      <c r="Y1169">
        <v>3</v>
      </c>
      <c r="Z1169">
        <v>1</v>
      </c>
      <c r="AA1169">
        <v>1</v>
      </c>
      <c r="AB1169">
        <v>1</v>
      </c>
      <c r="AC1169">
        <v>2</v>
      </c>
      <c r="AD1169">
        <v>2</v>
      </c>
      <c r="AE1169">
        <v>1</v>
      </c>
      <c r="AF1169">
        <v>8</v>
      </c>
      <c r="AG1169">
        <v>1</v>
      </c>
      <c r="AH1169">
        <v>1</v>
      </c>
      <c r="AI1169">
        <v>3</v>
      </c>
      <c r="AJ1169">
        <v>1</v>
      </c>
      <c r="AK1169">
        <v>3</v>
      </c>
      <c r="AL1169">
        <v>4</v>
      </c>
      <c r="AN1169">
        <v>4</v>
      </c>
      <c r="AO1169">
        <v>2</v>
      </c>
      <c r="AP1169">
        <v>1</v>
      </c>
      <c r="AQ1169">
        <v>3</v>
      </c>
      <c r="AR1169">
        <v>3</v>
      </c>
      <c r="AS1169">
        <v>1</v>
      </c>
      <c r="AT1169">
        <v>3</v>
      </c>
      <c r="AU1169">
        <v>3</v>
      </c>
      <c r="AV1169">
        <v>3</v>
      </c>
      <c r="AW1169">
        <v>7</v>
      </c>
      <c r="AX1169">
        <v>11</v>
      </c>
      <c r="AY1169">
        <v>8</v>
      </c>
      <c r="AZ1169">
        <v>4</v>
      </c>
      <c r="BA1169">
        <v>8</v>
      </c>
      <c r="BB1169">
        <v>5</v>
      </c>
      <c r="BC1169">
        <v>7</v>
      </c>
      <c r="BD1169">
        <v>11</v>
      </c>
      <c r="BE1169">
        <v>9</v>
      </c>
      <c r="BF1169">
        <v>12</v>
      </c>
      <c r="BG1169">
        <v>4</v>
      </c>
      <c r="BH1169">
        <v>12</v>
      </c>
      <c r="BI1169">
        <v>12</v>
      </c>
      <c r="BJ1169">
        <v>12</v>
      </c>
      <c r="BK1169">
        <v>3</v>
      </c>
      <c r="BL1169">
        <v>2</v>
      </c>
      <c r="BM1169">
        <v>2</v>
      </c>
      <c r="BN1169">
        <v>1</v>
      </c>
      <c r="BO1169">
        <v>4</v>
      </c>
      <c r="BP1169">
        <v>3</v>
      </c>
      <c r="BQ1169">
        <v>5</v>
      </c>
      <c r="BR1169">
        <v>7</v>
      </c>
      <c r="BS1169">
        <v>6</v>
      </c>
      <c r="BX1169">
        <v>3</v>
      </c>
      <c r="CF1169">
        <v>3</v>
      </c>
      <c r="CH1169">
        <f t="shared" si="138"/>
        <v>3</v>
      </c>
      <c r="CI1169" s="1">
        <f t="shared" si="139"/>
        <v>3.8888888888888888</v>
      </c>
      <c r="CJ1169">
        <f t="shared" si="140"/>
        <v>2</v>
      </c>
      <c r="CK1169">
        <f t="shared" si="141"/>
        <v>4</v>
      </c>
      <c r="CL1169" s="1">
        <f t="shared" si="142"/>
        <v>7.8888888888888893</v>
      </c>
      <c r="CM1169" s="1">
        <f t="shared" si="143"/>
        <v>23.666666666666668</v>
      </c>
      <c r="CO1169" t="str">
        <f>IF(H1169&gt;Tolerances!$C$15, "High Sat", "Low Sat")</f>
        <v>Low Sat</v>
      </c>
      <c r="CP1169" t="str">
        <f>IF(CM1169&lt;Tolerances!$D$15, "High EL", "Low EL")</f>
        <v>Low EL</v>
      </c>
      <c r="CQ1169" t="str">
        <f t="shared" si="144"/>
        <v>Defector</v>
      </c>
      <c r="CR1169" t="b">
        <f>IF(AND(CM1169&lt;Tolerances!$D$19,'Respondent data Original'!H1169&gt;Tolerances!$C$19),"Enthusiast",IF(AND(CM1169&gt;Tolerances!$D$20,'Respondent data Original'!H1169&lt;Tolerances!$C$20),"Agitator"))</f>
        <v>0</v>
      </c>
    </row>
    <row r="1170" spans="1:96">
      <c r="A1170">
        <v>1297</v>
      </c>
      <c r="B1170" t="s">
        <v>71</v>
      </c>
      <c r="C1170">
        <v>1</v>
      </c>
      <c r="D1170">
        <v>2</v>
      </c>
      <c r="E1170">
        <v>1</v>
      </c>
      <c r="F1170">
        <v>2</v>
      </c>
      <c r="G1170">
        <v>10</v>
      </c>
      <c r="H1170">
        <v>10</v>
      </c>
      <c r="J1170">
        <v>9</v>
      </c>
      <c r="L1170">
        <v>9</v>
      </c>
      <c r="N1170">
        <v>10</v>
      </c>
      <c r="P1170">
        <v>6</v>
      </c>
      <c r="Q1170">
        <v>1</v>
      </c>
      <c r="R1170">
        <v>2</v>
      </c>
      <c r="S1170">
        <v>1</v>
      </c>
      <c r="T1170">
        <v>1</v>
      </c>
      <c r="U1170">
        <v>2</v>
      </c>
      <c r="V1170">
        <v>1</v>
      </c>
      <c r="W1170">
        <v>3</v>
      </c>
      <c r="X1170">
        <v>1</v>
      </c>
      <c r="Y1170">
        <v>2</v>
      </c>
      <c r="Z1170">
        <v>2</v>
      </c>
      <c r="AA1170">
        <v>1</v>
      </c>
      <c r="AB1170">
        <v>3</v>
      </c>
      <c r="AC1170">
        <v>1</v>
      </c>
      <c r="AD1170">
        <v>2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  <c r="AM1170">
        <v>3</v>
      </c>
      <c r="AN1170">
        <v>1</v>
      </c>
      <c r="AO1170">
        <v>1</v>
      </c>
      <c r="AP1170">
        <v>2</v>
      </c>
      <c r="AQ1170">
        <v>2</v>
      </c>
      <c r="AR1170">
        <v>3</v>
      </c>
      <c r="AS1170">
        <v>2</v>
      </c>
      <c r="AT1170">
        <v>2</v>
      </c>
      <c r="AU1170">
        <v>1</v>
      </c>
      <c r="AV1170">
        <v>1</v>
      </c>
      <c r="AW1170">
        <v>1</v>
      </c>
      <c r="AX1170">
        <v>6</v>
      </c>
      <c r="AY1170">
        <v>7</v>
      </c>
      <c r="AZ1170">
        <v>9</v>
      </c>
      <c r="BA1170">
        <v>7</v>
      </c>
      <c r="BB1170">
        <v>6</v>
      </c>
      <c r="BC1170">
        <v>3</v>
      </c>
      <c r="BD1170">
        <v>11</v>
      </c>
      <c r="BE1170">
        <v>1</v>
      </c>
      <c r="BF1170">
        <v>4</v>
      </c>
      <c r="BG1170">
        <v>1</v>
      </c>
      <c r="BH1170">
        <v>7</v>
      </c>
      <c r="BI1170">
        <v>7</v>
      </c>
      <c r="BJ1170">
        <v>1</v>
      </c>
      <c r="BK1170">
        <v>3</v>
      </c>
      <c r="BL1170">
        <v>5</v>
      </c>
      <c r="BM1170">
        <v>4</v>
      </c>
      <c r="BN1170">
        <v>3</v>
      </c>
      <c r="BO1170">
        <v>6</v>
      </c>
      <c r="BP1170">
        <v>5</v>
      </c>
      <c r="BQ1170">
        <v>7</v>
      </c>
      <c r="BR1170">
        <v>4</v>
      </c>
      <c r="BS1170">
        <v>1</v>
      </c>
      <c r="BT1170">
        <v>3</v>
      </c>
      <c r="BU1170">
        <v>2</v>
      </c>
      <c r="BX1170">
        <v>1</v>
      </c>
      <c r="BY1170">
        <v>2</v>
      </c>
      <c r="BZ1170">
        <v>8</v>
      </c>
      <c r="CF1170">
        <v>9</v>
      </c>
      <c r="CH1170">
        <f t="shared" si="138"/>
        <v>1</v>
      </c>
      <c r="CI1170" s="1">
        <f t="shared" si="139"/>
        <v>2.8333333333333335</v>
      </c>
      <c r="CJ1170">
        <f t="shared" si="140"/>
        <v>5</v>
      </c>
      <c r="CK1170">
        <f t="shared" si="141"/>
        <v>1</v>
      </c>
      <c r="CL1170" s="1">
        <f t="shared" si="142"/>
        <v>3.8333333333333335</v>
      </c>
      <c r="CM1170" s="1">
        <f t="shared" si="143"/>
        <v>3.8333333333333335</v>
      </c>
      <c r="CO1170" t="str">
        <f>IF(H1170&gt;Tolerances!$C$15, "High Sat", "Low Sat")</f>
        <v>High Sat</v>
      </c>
      <c r="CP1170" t="str">
        <f>IF(CM1170&lt;Tolerances!$D$15, "High EL", "Low EL")</f>
        <v>High EL</v>
      </c>
      <c r="CQ1170" t="str">
        <f t="shared" si="144"/>
        <v>Loyalist</v>
      </c>
      <c r="CR1170" t="str">
        <f>IF(AND(CM1170&lt;Tolerances!$D$19,'Respondent data Original'!H1170&gt;Tolerances!$C$19),"Enthusiast",IF(AND(CM1170&gt;Tolerances!$D$20,'Respondent data Original'!H1170&lt;Tolerances!$C$20),"Agitator"))</f>
        <v>Enthusiast</v>
      </c>
    </row>
    <row r="1171" spans="1:96">
      <c r="A1171">
        <v>1298</v>
      </c>
      <c r="B1171" t="s">
        <v>71</v>
      </c>
      <c r="C1171">
        <v>4</v>
      </c>
      <c r="D1171">
        <v>1</v>
      </c>
      <c r="E1171">
        <v>18</v>
      </c>
      <c r="F1171">
        <v>1</v>
      </c>
      <c r="G1171">
        <v>7</v>
      </c>
      <c r="I1171">
        <v>1</v>
      </c>
      <c r="K1171">
        <v>1</v>
      </c>
      <c r="M1171">
        <v>1</v>
      </c>
      <c r="O1171">
        <v>1</v>
      </c>
      <c r="P1171">
        <v>1</v>
      </c>
      <c r="AF1171">
        <v>6</v>
      </c>
      <c r="AV1171">
        <v>2</v>
      </c>
      <c r="AW1171">
        <v>6</v>
      </c>
      <c r="AX1171">
        <v>6</v>
      </c>
      <c r="AY1171">
        <v>6</v>
      </c>
      <c r="AZ1171">
        <v>6</v>
      </c>
      <c r="BA1171">
        <v>6</v>
      </c>
      <c r="BB1171">
        <v>6</v>
      </c>
      <c r="BC1171">
        <v>6</v>
      </c>
      <c r="BD1171">
        <v>6</v>
      </c>
      <c r="BE1171">
        <v>6</v>
      </c>
      <c r="BF1171">
        <v>12</v>
      </c>
      <c r="BG1171">
        <v>12</v>
      </c>
      <c r="BH1171">
        <v>12</v>
      </c>
      <c r="BI1171">
        <v>12</v>
      </c>
      <c r="BJ1171">
        <v>12</v>
      </c>
      <c r="BK1171">
        <v>1</v>
      </c>
      <c r="BL1171">
        <v>1</v>
      </c>
      <c r="BO1171">
        <v>10</v>
      </c>
      <c r="BX1171">
        <v>1</v>
      </c>
      <c r="BY1171">
        <v>6</v>
      </c>
      <c r="CF1171">
        <v>5</v>
      </c>
      <c r="CH1171">
        <f t="shared" si="138"/>
        <v>1</v>
      </c>
      <c r="CI1171" s="1">
        <f t="shared" si="139"/>
        <v>3</v>
      </c>
      <c r="CJ1171">
        <f t="shared" si="140"/>
        <v>1</v>
      </c>
      <c r="CK1171">
        <f t="shared" si="141"/>
        <v>5</v>
      </c>
      <c r="CL1171" s="1">
        <f t="shared" si="142"/>
        <v>8</v>
      </c>
      <c r="CM1171" s="1">
        <f t="shared" si="143"/>
        <v>8</v>
      </c>
      <c r="CO1171" t="str">
        <f>IF(H1171&gt;Tolerances!$C$15, "High Sat", "Low Sat")</f>
        <v>Low Sat</v>
      </c>
      <c r="CP1171" t="str">
        <f>IF(CM1171&lt;Tolerances!$D$15, "High EL", "Low EL")</f>
        <v>High EL</v>
      </c>
      <c r="CQ1171" t="str">
        <f t="shared" si="144"/>
        <v>Hostage</v>
      </c>
      <c r="CR1171" t="b">
        <f>IF(AND(CM1171&lt;Tolerances!$D$19,'Respondent data Original'!H1171&gt;Tolerances!$C$19),"Enthusiast",IF(AND(CM1171&gt;Tolerances!$D$20,'Respondent data Original'!H1171&lt;Tolerances!$C$20),"Agitator"))</f>
        <v>0</v>
      </c>
    </row>
    <row r="1172" spans="1:96">
      <c r="A1172">
        <v>1301</v>
      </c>
      <c r="B1172" t="s">
        <v>71</v>
      </c>
      <c r="C1172">
        <v>4</v>
      </c>
      <c r="D1172">
        <v>1</v>
      </c>
      <c r="E1172">
        <v>2</v>
      </c>
      <c r="F1172">
        <v>2</v>
      </c>
      <c r="G1172">
        <v>9</v>
      </c>
      <c r="H1172">
        <v>8</v>
      </c>
      <c r="J1172">
        <v>8</v>
      </c>
      <c r="L1172">
        <v>8</v>
      </c>
      <c r="N1172">
        <v>8</v>
      </c>
      <c r="P1172">
        <v>3</v>
      </c>
      <c r="Q1172">
        <v>1</v>
      </c>
      <c r="R1172">
        <v>4</v>
      </c>
      <c r="S1172">
        <v>1</v>
      </c>
      <c r="T1172">
        <v>3</v>
      </c>
      <c r="U1172">
        <v>2</v>
      </c>
      <c r="V1172">
        <v>2</v>
      </c>
      <c r="W1172">
        <v>2</v>
      </c>
      <c r="X1172">
        <v>1</v>
      </c>
      <c r="Y1172">
        <v>1</v>
      </c>
      <c r="Z1172">
        <v>3</v>
      </c>
      <c r="AA1172">
        <v>2</v>
      </c>
      <c r="AB1172">
        <v>2</v>
      </c>
      <c r="AC1172">
        <v>2</v>
      </c>
      <c r="AD1172">
        <v>4</v>
      </c>
      <c r="AE1172">
        <v>3</v>
      </c>
      <c r="AF1172">
        <v>3</v>
      </c>
      <c r="AG1172">
        <v>3</v>
      </c>
      <c r="AH1172">
        <v>3</v>
      </c>
      <c r="AI1172">
        <v>2</v>
      </c>
      <c r="AJ1172">
        <v>1</v>
      </c>
      <c r="AK1172">
        <v>2</v>
      </c>
      <c r="AL1172">
        <v>3</v>
      </c>
      <c r="AM1172">
        <v>3</v>
      </c>
      <c r="AN1172">
        <v>2</v>
      </c>
      <c r="AO1172">
        <v>2</v>
      </c>
      <c r="AP1172">
        <v>2</v>
      </c>
      <c r="AQ1172">
        <v>3</v>
      </c>
      <c r="AR1172">
        <v>2</v>
      </c>
      <c r="AS1172">
        <v>2</v>
      </c>
      <c r="AT1172">
        <v>3</v>
      </c>
      <c r="AU1172">
        <v>3</v>
      </c>
      <c r="AV1172">
        <v>2</v>
      </c>
      <c r="AW1172">
        <v>6</v>
      </c>
      <c r="AX1172">
        <v>9</v>
      </c>
      <c r="AY1172">
        <v>11</v>
      </c>
      <c r="AZ1172">
        <v>9</v>
      </c>
      <c r="BA1172">
        <v>10</v>
      </c>
      <c r="BB1172">
        <v>6</v>
      </c>
      <c r="BC1172">
        <v>5</v>
      </c>
      <c r="BD1172">
        <v>11</v>
      </c>
      <c r="BE1172">
        <v>1</v>
      </c>
      <c r="BF1172">
        <v>12</v>
      </c>
      <c r="BG1172">
        <v>12</v>
      </c>
      <c r="BH1172">
        <v>4</v>
      </c>
      <c r="BI1172">
        <v>12</v>
      </c>
      <c r="BJ1172">
        <v>4</v>
      </c>
      <c r="BK1172">
        <v>2</v>
      </c>
      <c r="BL1172">
        <v>2</v>
      </c>
      <c r="BM1172">
        <v>1</v>
      </c>
      <c r="BO1172">
        <v>4</v>
      </c>
      <c r="BP1172">
        <v>3</v>
      </c>
      <c r="BX1172">
        <v>2</v>
      </c>
      <c r="CF1172">
        <v>5</v>
      </c>
      <c r="CH1172">
        <f t="shared" si="138"/>
        <v>2</v>
      </c>
      <c r="CI1172" s="1">
        <f t="shared" si="139"/>
        <v>3.7777777777777777</v>
      </c>
      <c r="CJ1172">
        <f t="shared" si="140"/>
        <v>2</v>
      </c>
      <c r="CK1172">
        <f t="shared" si="141"/>
        <v>4</v>
      </c>
      <c r="CL1172" s="1">
        <f t="shared" si="142"/>
        <v>7.7777777777777777</v>
      </c>
      <c r="CM1172" s="1">
        <f t="shared" si="143"/>
        <v>15.555555555555555</v>
      </c>
      <c r="CO1172" t="str">
        <f>IF(H1172&gt;Tolerances!$C$15, "High Sat", "Low Sat")</f>
        <v>High Sat</v>
      </c>
      <c r="CP1172" t="str">
        <f>IF(CM1172&lt;Tolerances!$D$15, "High EL", "Low EL")</f>
        <v>Low EL</v>
      </c>
      <c r="CQ1172" t="str">
        <f t="shared" si="144"/>
        <v>Mercenary</v>
      </c>
      <c r="CR1172" t="b">
        <f>IF(AND(CM1172&lt;Tolerances!$D$19,'Respondent data Original'!H1172&gt;Tolerances!$C$19),"Enthusiast",IF(AND(CM1172&gt;Tolerances!$D$20,'Respondent data Original'!H1172&lt;Tolerances!$C$20),"Agitator"))</f>
        <v>0</v>
      </c>
    </row>
    <row r="1173" spans="1:96">
      <c r="A1173">
        <v>1302</v>
      </c>
      <c r="B1173" t="s">
        <v>71</v>
      </c>
      <c r="C1173">
        <v>2</v>
      </c>
      <c r="D1173">
        <v>1</v>
      </c>
      <c r="E1173">
        <v>9</v>
      </c>
      <c r="F1173">
        <v>1</v>
      </c>
      <c r="G1173">
        <v>8</v>
      </c>
      <c r="H1173">
        <v>10</v>
      </c>
      <c r="J1173">
        <v>11</v>
      </c>
      <c r="L1173">
        <v>11</v>
      </c>
      <c r="N1173">
        <v>11</v>
      </c>
      <c r="P1173">
        <v>4</v>
      </c>
      <c r="Q1173">
        <v>1</v>
      </c>
      <c r="S1173">
        <v>1</v>
      </c>
      <c r="T1173">
        <v>1</v>
      </c>
      <c r="U1173">
        <v>1</v>
      </c>
      <c r="V1173">
        <v>2</v>
      </c>
      <c r="W1173">
        <v>2</v>
      </c>
      <c r="X1173">
        <v>1</v>
      </c>
      <c r="Y1173">
        <v>2</v>
      </c>
      <c r="Z1173">
        <v>1</v>
      </c>
      <c r="AA1173">
        <v>1</v>
      </c>
      <c r="AB1173">
        <v>2</v>
      </c>
      <c r="AC1173">
        <v>2</v>
      </c>
      <c r="AD1173">
        <v>4</v>
      </c>
      <c r="AE1173">
        <v>1</v>
      </c>
      <c r="AF1173">
        <v>1</v>
      </c>
      <c r="AG1173">
        <v>1</v>
      </c>
      <c r="AI1173">
        <v>1</v>
      </c>
      <c r="AJ1173">
        <v>1</v>
      </c>
      <c r="AK1173">
        <v>2</v>
      </c>
      <c r="AL1173">
        <v>3</v>
      </c>
      <c r="AN1173">
        <v>2</v>
      </c>
      <c r="AO1173">
        <v>2</v>
      </c>
      <c r="AP1173">
        <v>2</v>
      </c>
      <c r="AQ1173">
        <v>2</v>
      </c>
      <c r="AR1173">
        <v>2</v>
      </c>
      <c r="AS1173">
        <v>2</v>
      </c>
      <c r="AU1173">
        <v>2</v>
      </c>
      <c r="AV1173">
        <v>1</v>
      </c>
      <c r="AW1173">
        <v>4</v>
      </c>
      <c r="AX1173">
        <v>10</v>
      </c>
      <c r="AY1173">
        <v>9</v>
      </c>
      <c r="AZ1173">
        <v>7</v>
      </c>
      <c r="BA1173">
        <v>7</v>
      </c>
      <c r="BB1173">
        <v>5</v>
      </c>
      <c r="BC1173">
        <v>7</v>
      </c>
      <c r="BD1173">
        <v>8</v>
      </c>
      <c r="BE1173">
        <v>1</v>
      </c>
      <c r="BF1173">
        <v>4</v>
      </c>
      <c r="BG1173">
        <v>12</v>
      </c>
      <c r="BH1173">
        <v>2</v>
      </c>
      <c r="BI1173">
        <v>12</v>
      </c>
      <c r="BJ1173">
        <v>12</v>
      </c>
      <c r="BK1173">
        <v>1</v>
      </c>
      <c r="BL1173">
        <v>5</v>
      </c>
      <c r="BM1173">
        <v>4</v>
      </c>
      <c r="BN1173">
        <v>2</v>
      </c>
      <c r="BO1173">
        <v>4</v>
      </c>
      <c r="BP1173">
        <v>2</v>
      </c>
      <c r="BQ1173">
        <v>3</v>
      </c>
      <c r="BR1173">
        <v>9</v>
      </c>
      <c r="BX1173">
        <v>1</v>
      </c>
      <c r="BY1173">
        <v>5</v>
      </c>
      <c r="BZ1173">
        <v>6</v>
      </c>
      <c r="CA1173">
        <v>1</v>
      </c>
      <c r="CB1173">
        <v>3</v>
      </c>
      <c r="CF1173">
        <v>5</v>
      </c>
      <c r="CH1173">
        <f t="shared" si="138"/>
        <v>1</v>
      </c>
      <c r="CI1173" s="1">
        <f t="shared" si="139"/>
        <v>3.2222222222222223</v>
      </c>
      <c r="CJ1173">
        <f t="shared" si="140"/>
        <v>5</v>
      </c>
      <c r="CK1173">
        <f t="shared" si="141"/>
        <v>1</v>
      </c>
      <c r="CL1173" s="1">
        <f t="shared" si="142"/>
        <v>4.2222222222222223</v>
      </c>
      <c r="CM1173" s="1">
        <f t="shared" si="143"/>
        <v>4.2222222222222223</v>
      </c>
      <c r="CO1173" t="str">
        <f>IF(H1173&gt;Tolerances!$C$15, "High Sat", "Low Sat")</f>
        <v>High Sat</v>
      </c>
      <c r="CP1173" t="str">
        <f>IF(CM1173&lt;Tolerances!$D$15, "High EL", "Low EL")</f>
        <v>High EL</v>
      </c>
      <c r="CQ1173" t="str">
        <f t="shared" si="144"/>
        <v>Loyalist</v>
      </c>
      <c r="CR1173" t="str">
        <f>IF(AND(CM1173&lt;Tolerances!$D$19,'Respondent data Original'!H1173&gt;Tolerances!$C$19),"Enthusiast",IF(AND(CM1173&gt;Tolerances!$D$20,'Respondent data Original'!H1173&lt;Tolerances!$C$20),"Agitator"))</f>
        <v>Enthusiast</v>
      </c>
    </row>
    <row r="1174" spans="1:96">
      <c r="A1174">
        <v>1304</v>
      </c>
      <c r="B1174" t="s">
        <v>71</v>
      </c>
      <c r="C1174">
        <v>1</v>
      </c>
      <c r="D1174">
        <v>1</v>
      </c>
      <c r="E1174">
        <v>6</v>
      </c>
      <c r="F1174">
        <v>2</v>
      </c>
      <c r="G1174">
        <v>9</v>
      </c>
      <c r="H1174">
        <v>11</v>
      </c>
      <c r="J1174">
        <v>11</v>
      </c>
      <c r="L1174">
        <v>9</v>
      </c>
      <c r="N1174">
        <v>9</v>
      </c>
      <c r="P1174">
        <v>6</v>
      </c>
      <c r="Q1174">
        <v>1</v>
      </c>
      <c r="R1174">
        <v>5</v>
      </c>
      <c r="S1174">
        <v>1</v>
      </c>
      <c r="T1174">
        <v>2</v>
      </c>
      <c r="U1174">
        <v>1</v>
      </c>
      <c r="V1174">
        <v>1</v>
      </c>
      <c r="W1174">
        <v>1</v>
      </c>
      <c r="X1174">
        <v>1</v>
      </c>
      <c r="Y1174">
        <v>3</v>
      </c>
      <c r="Z1174">
        <v>2</v>
      </c>
      <c r="AA1174">
        <v>1</v>
      </c>
      <c r="AB1174">
        <v>2</v>
      </c>
      <c r="AC1174">
        <v>1</v>
      </c>
      <c r="AD1174">
        <v>5</v>
      </c>
      <c r="AE1174">
        <v>2</v>
      </c>
      <c r="AF1174">
        <v>9</v>
      </c>
      <c r="AG1174">
        <v>1</v>
      </c>
      <c r="AH1174">
        <v>3</v>
      </c>
      <c r="AI1174">
        <v>1</v>
      </c>
      <c r="AJ1174">
        <v>2</v>
      </c>
      <c r="AK1174">
        <v>2</v>
      </c>
      <c r="AL1174">
        <v>3</v>
      </c>
      <c r="AM1174">
        <v>2</v>
      </c>
      <c r="AN1174">
        <v>1</v>
      </c>
      <c r="AO1174">
        <v>3</v>
      </c>
      <c r="AP1174">
        <v>2</v>
      </c>
      <c r="AQ1174">
        <v>1</v>
      </c>
      <c r="AR1174">
        <v>2</v>
      </c>
      <c r="AS1174">
        <v>2</v>
      </c>
      <c r="AT1174">
        <v>3</v>
      </c>
      <c r="AU1174">
        <v>2</v>
      </c>
      <c r="AV1174">
        <v>1</v>
      </c>
      <c r="AW1174">
        <v>8</v>
      </c>
      <c r="AX1174">
        <v>9</v>
      </c>
      <c r="AY1174">
        <v>6</v>
      </c>
      <c r="AZ1174">
        <v>8</v>
      </c>
      <c r="BA1174">
        <v>6</v>
      </c>
      <c r="BB1174">
        <v>1</v>
      </c>
      <c r="BC1174">
        <v>4</v>
      </c>
      <c r="BD1174">
        <v>10</v>
      </c>
      <c r="BE1174">
        <v>3</v>
      </c>
      <c r="BF1174">
        <v>12</v>
      </c>
      <c r="BG1174">
        <v>4</v>
      </c>
      <c r="BH1174">
        <v>12</v>
      </c>
      <c r="BI1174">
        <v>12</v>
      </c>
      <c r="BJ1174">
        <v>12</v>
      </c>
      <c r="BK1174">
        <v>1</v>
      </c>
      <c r="BL1174">
        <v>4</v>
      </c>
      <c r="BM1174">
        <v>1</v>
      </c>
      <c r="BO1174">
        <v>3</v>
      </c>
      <c r="BP1174">
        <v>1</v>
      </c>
      <c r="BQ1174">
        <v>7</v>
      </c>
      <c r="BR1174">
        <v>4</v>
      </c>
      <c r="BS1174">
        <v>2</v>
      </c>
      <c r="BT1174">
        <v>5</v>
      </c>
      <c r="BX1174">
        <v>1</v>
      </c>
      <c r="BY1174">
        <v>1</v>
      </c>
      <c r="BZ1174">
        <v>4</v>
      </c>
      <c r="CA1174">
        <v>5</v>
      </c>
      <c r="CB1174">
        <v>6</v>
      </c>
      <c r="CF1174">
        <v>9</v>
      </c>
      <c r="CH1174">
        <f t="shared" si="138"/>
        <v>1</v>
      </c>
      <c r="CI1174" s="1">
        <f t="shared" si="139"/>
        <v>3.0555555555555554</v>
      </c>
      <c r="CJ1174">
        <f t="shared" si="140"/>
        <v>4</v>
      </c>
      <c r="CK1174">
        <f t="shared" si="141"/>
        <v>2</v>
      </c>
      <c r="CL1174" s="1">
        <f t="shared" si="142"/>
        <v>5.0555555555555554</v>
      </c>
      <c r="CM1174" s="1">
        <f t="shared" si="143"/>
        <v>5.0555555555555554</v>
      </c>
      <c r="CO1174" t="str">
        <f>IF(H1174&gt;Tolerances!$C$15, "High Sat", "Low Sat")</f>
        <v>High Sat</v>
      </c>
      <c r="CP1174" t="str">
        <f>IF(CM1174&lt;Tolerances!$D$15, "High EL", "Low EL")</f>
        <v>High EL</v>
      </c>
      <c r="CQ1174" t="str">
        <f t="shared" si="144"/>
        <v>Loyalist</v>
      </c>
      <c r="CR1174" t="b">
        <f>IF(AND(CM1174&lt;Tolerances!$D$19,'Respondent data Original'!H1174&gt;Tolerances!$C$19),"Enthusiast",IF(AND(CM1174&gt;Tolerances!$D$20,'Respondent data Original'!H1174&lt;Tolerances!$C$20),"Agitator"))</f>
        <v>0</v>
      </c>
    </row>
    <row r="1175" spans="1:96">
      <c r="A1175">
        <v>1306</v>
      </c>
      <c r="B1175" t="s">
        <v>71</v>
      </c>
      <c r="C1175">
        <v>1</v>
      </c>
      <c r="D1175">
        <v>2</v>
      </c>
      <c r="E1175">
        <v>1</v>
      </c>
      <c r="F1175">
        <v>1</v>
      </c>
      <c r="G1175">
        <v>7</v>
      </c>
      <c r="H1175">
        <v>7</v>
      </c>
      <c r="J1175">
        <v>6</v>
      </c>
      <c r="L1175">
        <v>9</v>
      </c>
      <c r="N1175">
        <v>10</v>
      </c>
      <c r="P1175">
        <v>3</v>
      </c>
      <c r="Q1175">
        <v>2</v>
      </c>
      <c r="R1175">
        <v>3</v>
      </c>
      <c r="S1175">
        <v>3</v>
      </c>
      <c r="T1175">
        <v>3</v>
      </c>
      <c r="U1175">
        <v>2</v>
      </c>
      <c r="V1175">
        <v>3</v>
      </c>
      <c r="W1175">
        <v>4</v>
      </c>
      <c r="X1175">
        <v>2</v>
      </c>
      <c r="Y1175">
        <v>2</v>
      </c>
      <c r="Z1175">
        <v>4</v>
      </c>
      <c r="AA1175">
        <v>3</v>
      </c>
      <c r="AB1175">
        <v>4</v>
      </c>
      <c r="AC1175">
        <v>4</v>
      </c>
      <c r="AD1175">
        <v>2</v>
      </c>
      <c r="AE1175">
        <v>3</v>
      </c>
      <c r="AF1175">
        <v>10</v>
      </c>
      <c r="AG1175">
        <v>2</v>
      </c>
      <c r="AH1175">
        <v>4</v>
      </c>
      <c r="AI1175">
        <v>3</v>
      </c>
      <c r="AJ1175">
        <v>2</v>
      </c>
      <c r="AK1175">
        <v>2</v>
      </c>
      <c r="AL1175">
        <v>1</v>
      </c>
      <c r="AM1175">
        <v>3</v>
      </c>
      <c r="AN1175">
        <v>2</v>
      </c>
      <c r="AO1175">
        <v>1</v>
      </c>
      <c r="AP1175">
        <v>1</v>
      </c>
      <c r="AQ1175">
        <v>3</v>
      </c>
      <c r="AR1175">
        <v>2</v>
      </c>
      <c r="AS1175">
        <v>4</v>
      </c>
      <c r="AT1175">
        <v>1</v>
      </c>
      <c r="AU1175">
        <v>2</v>
      </c>
      <c r="AV1175">
        <v>1</v>
      </c>
      <c r="AW1175">
        <v>5</v>
      </c>
      <c r="AX1175">
        <v>7</v>
      </c>
      <c r="AY1175">
        <v>8</v>
      </c>
      <c r="AZ1175">
        <v>6</v>
      </c>
      <c r="BA1175">
        <v>7</v>
      </c>
      <c r="BB1175">
        <v>5</v>
      </c>
      <c r="BC1175">
        <v>3</v>
      </c>
      <c r="BD1175">
        <v>10</v>
      </c>
      <c r="BE1175">
        <v>4</v>
      </c>
      <c r="BF1175">
        <v>12</v>
      </c>
      <c r="BG1175">
        <v>12</v>
      </c>
      <c r="BH1175">
        <v>12</v>
      </c>
      <c r="BI1175">
        <v>12</v>
      </c>
      <c r="BJ1175">
        <v>12</v>
      </c>
      <c r="BK1175">
        <v>1</v>
      </c>
      <c r="BL1175">
        <v>5</v>
      </c>
      <c r="BM1175">
        <v>4</v>
      </c>
      <c r="BN1175">
        <v>3</v>
      </c>
      <c r="BO1175">
        <v>4</v>
      </c>
      <c r="BP1175">
        <v>2</v>
      </c>
      <c r="BX1175">
        <v>1</v>
      </c>
      <c r="BY1175">
        <v>6</v>
      </c>
      <c r="BZ1175">
        <v>5</v>
      </c>
      <c r="CA1175">
        <v>3</v>
      </c>
      <c r="CB1175">
        <v>4</v>
      </c>
      <c r="CF1175">
        <v>2</v>
      </c>
      <c r="CH1175">
        <f t="shared" si="138"/>
        <v>1</v>
      </c>
      <c r="CI1175" s="1">
        <f t="shared" si="139"/>
        <v>3.0555555555555554</v>
      </c>
      <c r="CJ1175">
        <f t="shared" si="140"/>
        <v>5</v>
      </c>
      <c r="CK1175">
        <f t="shared" si="141"/>
        <v>1</v>
      </c>
      <c r="CL1175" s="1">
        <f t="shared" si="142"/>
        <v>4.0555555555555554</v>
      </c>
      <c r="CM1175" s="1">
        <f t="shared" si="143"/>
        <v>4.0555555555555554</v>
      </c>
      <c r="CO1175" t="str">
        <f>IF(H1175&gt;Tolerances!$C$15, "High Sat", "Low Sat")</f>
        <v>Low Sat</v>
      </c>
      <c r="CP1175" t="str">
        <f>IF(CM1175&lt;Tolerances!$D$15, "High EL", "Low EL")</f>
        <v>High EL</v>
      </c>
      <c r="CQ1175" t="str">
        <f t="shared" si="144"/>
        <v>Hostage</v>
      </c>
      <c r="CR1175" t="b">
        <f>IF(AND(CM1175&lt;Tolerances!$D$19,'Respondent data Original'!H1175&gt;Tolerances!$C$19),"Enthusiast",IF(AND(CM1175&gt;Tolerances!$D$20,'Respondent data Original'!H1175&lt;Tolerances!$C$20),"Agitator"))</f>
        <v>0</v>
      </c>
    </row>
    <row r="1176" spans="1:96">
      <c r="A1176">
        <v>1307</v>
      </c>
      <c r="B1176" t="s">
        <v>71</v>
      </c>
      <c r="C1176">
        <v>4</v>
      </c>
      <c r="D1176">
        <v>1</v>
      </c>
      <c r="E1176">
        <v>3</v>
      </c>
      <c r="F1176">
        <v>2</v>
      </c>
      <c r="G1176">
        <v>10</v>
      </c>
      <c r="H1176">
        <v>9</v>
      </c>
      <c r="J1176">
        <v>9</v>
      </c>
      <c r="L1176">
        <v>10</v>
      </c>
      <c r="N1176">
        <v>5</v>
      </c>
      <c r="P1176">
        <v>6</v>
      </c>
      <c r="Q1176">
        <v>1</v>
      </c>
      <c r="R1176">
        <v>1</v>
      </c>
      <c r="S1176">
        <v>1</v>
      </c>
      <c r="T1176">
        <v>4</v>
      </c>
      <c r="U1176">
        <v>4</v>
      </c>
      <c r="V1176">
        <v>1</v>
      </c>
      <c r="W1176">
        <v>3</v>
      </c>
      <c r="X1176">
        <v>1</v>
      </c>
      <c r="Y1176">
        <v>1</v>
      </c>
      <c r="Z1176">
        <v>2</v>
      </c>
      <c r="AA1176">
        <v>1</v>
      </c>
      <c r="AB1176">
        <v>2</v>
      </c>
      <c r="AC1176">
        <v>5</v>
      </c>
      <c r="AD1176">
        <v>5</v>
      </c>
      <c r="AE1176">
        <v>3</v>
      </c>
      <c r="AF1176">
        <v>1</v>
      </c>
      <c r="AG1176">
        <v>4</v>
      </c>
      <c r="AH1176">
        <v>1</v>
      </c>
      <c r="AI1176">
        <v>3</v>
      </c>
      <c r="AJ1176">
        <v>4</v>
      </c>
      <c r="AL1176">
        <v>4</v>
      </c>
      <c r="AN1176">
        <v>4</v>
      </c>
      <c r="AO1176">
        <v>3</v>
      </c>
      <c r="AP1176">
        <v>5</v>
      </c>
      <c r="AQ1176">
        <v>3</v>
      </c>
      <c r="AR1176">
        <v>4</v>
      </c>
      <c r="AS1176">
        <v>5</v>
      </c>
      <c r="AU1176">
        <v>3</v>
      </c>
      <c r="AV1176">
        <v>2</v>
      </c>
      <c r="AW1176">
        <v>8</v>
      </c>
      <c r="AX1176">
        <v>11</v>
      </c>
      <c r="AY1176">
        <v>9</v>
      </c>
      <c r="AZ1176">
        <v>9</v>
      </c>
      <c r="BA1176">
        <v>7</v>
      </c>
      <c r="BB1176">
        <v>6</v>
      </c>
      <c r="BC1176">
        <v>6</v>
      </c>
      <c r="BD1176">
        <v>10</v>
      </c>
      <c r="BE1176">
        <v>6</v>
      </c>
      <c r="BF1176">
        <v>12</v>
      </c>
      <c r="BG1176">
        <v>12</v>
      </c>
      <c r="BH1176">
        <v>12</v>
      </c>
      <c r="BI1176">
        <v>12</v>
      </c>
      <c r="BJ1176">
        <v>12</v>
      </c>
      <c r="BK1176">
        <v>1</v>
      </c>
      <c r="BL1176">
        <v>2</v>
      </c>
      <c r="BM1176">
        <v>1</v>
      </c>
      <c r="BO1176">
        <v>4</v>
      </c>
      <c r="BP1176">
        <v>5</v>
      </c>
      <c r="BQ1176">
        <v>9</v>
      </c>
      <c r="BX1176">
        <v>3</v>
      </c>
      <c r="CF1176">
        <v>6</v>
      </c>
      <c r="CH1176">
        <f t="shared" si="138"/>
        <v>3</v>
      </c>
      <c r="CI1176" s="1">
        <f t="shared" si="139"/>
        <v>4</v>
      </c>
      <c r="CJ1176">
        <f t="shared" si="140"/>
        <v>2</v>
      </c>
      <c r="CK1176">
        <f t="shared" si="141"/>
        <v>4</v>
      </c>
      <c r="CL1176" s="1">
        <f t="shared" si="142"/>
        <v>8</v>
      </c>
      <c r="CM1176" s="1">
        <f t="shared" si="143"/>
        <v>24</v>
      </c>
      <c r="CO1176" t="str">
        <f>IF(H1176&gt;Tolerances!$C$15, "High Sat", "Low Sat")</f>
        <v>High Sat</v>
      </c>
      <c r="CP1176" t="str">
        <f>IF(CM1176&lt;Tolerances!$D$15, "High EL", "Low EL")</f>
        <v>Low EL</v>
      </c>
      <c r="CQ1176" t="str">
        <f t="shared" si="144"/>
        <v>Mercenary</v>
      </c>
      <c r="CR1176" t="b">
        <f>IF(AND(CM1176&lt;Tolerances!$D$19,'Respondent data Original'!H1176&gt;Tolerances!$C$19),"Enthusiast",IF(AND(CM1176&gt;Tolerances!$D$20,'Respondent data Original'!H1176&lt;Tolerances!$C$20),"Agitator"))</f>
        <v>0</v>
      </c>
    </row>
    <row r="1177" spans="1:96">
      <c r="A1177">
        <v>1308</v>
      </c>
      <c r="B1177" t="s">
        <v>71</v>
      </c>
      <c r="C1177">
        <v>4</v>
      </c>
      <c r="D1177">
        <v>2</v>
      </c>
      <c r="E1177">
        <v>1</v>
      </c>
      <c r="F1177">
        <v>2</v>
      </c>
      <c r="G1177">
        <v>12</v>
      </c>
      <c r="H1177">
        <v>10</v>
      </c>
      <c r="J1177">
        <v>10</v>
      </c>
      <c r="L1177">
        <v>10</v>
      </c>
      <c r="N1177">
        <v>11</v>
      </c>
      <c r="P1177">
        <v>6</v>
      </c>
      <c r="Q1177">
        <v>3</v>
      </c>
      <c r="R1177">
        <v>2</v>
      </c>
      <c r="S1177">
        <v>2</v>
      </c>
      <c r="T1177">
        <v>5</v>
      </c>
      <c r="V1177">
        <v>3</v>
      </c>
      <c r="X1177">
        <v>2</v>
      </c>
      <c r="Y1177">
        <v>3</v>
      </c>
      <c r="Z1177">
        <v>4</v>
      </c>
      <c r="AA1177">
        <v>3</v>
      </c>
      <c r="AB1177">
        <v>3</v>
      </c>
      <c r="AC1177">
        <v>3</v>
      </c>
      <c r="AD1177">
        <v>1</v>
      </c>
      <c r="AE1177">
        <v>3</v>
      </c>
      <c r="AF1177">
        <v>7</v>
      </c>
      <c r="AG1177">
        <v>3</v>
      </c>
      <c r="AH1177">
        <v>2</v>
      </c>
      <c r="AI1177">
        <v>2</v>
      </c>
      <c r="AJ1177">
        <v>3</v>
      </c>
      <c r="AL1177">
        <v>3</v>
      </c>
      <c r="AM1177">
        <v>3</v>
      </c>
      <c r="AN1177">
        <v>3</v>
      </c>
      <c r="AO1177">
        <v>2</v>
      </c>
      <c r="AP1177">
        <v>3</v>
      </c>
      <c r="AQ1177">
        <v>2</v>
      </c>
      <c r="AR1177">
        <v>3</v>
      </c>
      <c r="AS1177">
        <v>3</v>
      </c>
      <c r="AT1177">
        <v>1</v>
      </c>
      <c r="AU1177">
        <v>3</v>
      </c>
      <c r="AV1177">
        <v>1</v>
      </c>
      <c r="AW1177">
        <v>3</v>
      </c>
      <c r="AX1177">
        <v>8</v>
      </c>
      <c r="AY1177">
        <v>6</v>
      </c>
      <c r="AZ1177">
        <v>3</v>
      </c>
      <c r="BA1177">
        <v>3</v>
      </c>
      <c r="BB1177">
        <v>3</v>
      </c>
      <c r="BC1177">
        <v>3</v>
      </c>
      <c r="BD1177">
        <v>8</v>
      </c>
      <c r="BE1177">
        <v>11</v>
      </c>
      <c r="BF1177">
        <v>1</v>
      </c>
      <c r="BG1177">
        <v>12</v>
      </c>
      <c r="BH1177">
        <v>12</v>
      </c>
      <c r="BI1177">
        <v>12</v>
      </c>
      <c r="BJ1177">
        <v>12</v>
      </c>
      <c r="BK1177">
        <v>2</v>
      </c>
      <c r="BL1177">
        <v>4</v>
      </c>
      <c r="BM1177">
        <v>4</v>
      </c>
      <c r="BN1177">
        <v>4</v>
      </c>
      <c r="BO1177">
        <v>9</v>
      </c>
      <c r="BX1177">
        <v>1</v>
      </c>
      <c r="BY1177">
        <v>7</v>
      </c>
      <c r="BZ1177">
        <v>6</v>
      </c>
      <c r="CA1177">
        <v>2</v>
      </c>
      <c r="CB1177">
        <v>5</v>
      </c>
      <c r="CF1177">
        <v>5</v>
      </c>
      <c r="CH1177">
        <f t="shared" si="138"/>
        <v>1</v>
      </c>
      <c r="CI1177" s="1">
        <f t="shared" si="139"/>
        <v>2.6666666666666665</v>
      </c>
      <c r="CJ1177">
        <f t="shared" si="140"/>
        <v>4</v>
      </c>
      <c r="CK1177">
        <f t="shared" si="141"/>
        <v>2</v>
      </c>
      <c r="CL1177" s="1">
        <f t="shared" si="142"/>
        <v>4.6666666666666661</v>
      </c>
      <c r="CM1177" s="1">
        <f t="shared" si="143"/>
        <v>4.6666666666666661</v>
      </c>
      <c r="CO1177" t="str">
        <f>IF(H1177&gt;Tolerances!$C$15, "High Sat", "Low Sat")</f>
        <v>High Sat</v>
      </c>
      <c r="CP1177" t="str">
        <f>IF(CM1177&lt;Tolerances!$D$15, "High EL", "Low EL")</f>
        <v>High EL</v>
      </c>
      <c r="CQ1177" t="str">
        <f t="shared" si="144"/>
        <v>Loyalist</v>
      </c>
      <c r="CR1177" t="str">
        <f>IF(AND(CM1177&lt;Tolerances!$D$19,'Respondent data Original'!H1177&gt;Tolerances!$C$19),"Enthusiast",IF(AND(CM1177&gt;Tolerances!$D$20,'Respondent data Original'!H1177&lt;Tolerances!$C$20),"Agitator"))</f>
        <v>Enthusiast</v>
      </c>
    </row>
    <row r="1178" spans="1:96">
      <c r="A1178">
        <v>1310</v>
      </c>
      <c r="B1178" t="s">
        <v>71</v>
      </c>
      <c r="C1178">
        <v>3</v>
      </c>
      <c r="D1178">
        <v>2</v>
      </c>
      <c r="E1178">
        <v>1</v>
      </c>
      <c r="F1178">
        <v>2</v>
      </c>
      <c r="G1178">
        <v>12</v>
      </c>
      <c r="H1178">
        <v>10</v>
      </c>
      <c r="J1178">
        <v>10</v>
      </c>
      <c r="L1178">
        <v>10</v>
      </c>
      <c r="N1178">
        <v>9</v>
      </c>
      <c r="P1178">
        <v>4</v>
      </c>
      <c r="S1178">
        <v>2</v>
      </c>
      <c r="U1178">
        <v>4</v>
      </c>
      <c r="V1178">
        <v>2</v>
      </c>
      <c r="X1178">
        <v>2</v>
      </c>
      <c r="Y1178">
        <v>2</v>
      </c>
      <c r="AA1178">
        <v>2</v>
      </c>
      <c r="AB1178">
        <v>2</v>
      </c>
      <c r="AE1178">
        <v>3</v>
      </c>
      <c r="AF1178">
        <v>1</v>
      </c>
      <c r="AG1178">
        <v>2</v>
      </c>
      <c r="AI1178">
        <v>1</v>
      </c>
      <c r="AJ1178">
        <v>2</v>
      </c>
      <c r="AK1178">
        <v>2</v>
      </c>
      <c r="AL1178">
        <v>2</v>
      </c>
      <c r="AN1178">
        <v>2</v>
      </c>
      <c r="AO1178">
        <v>2</v>
      </c>
      <c r="AQ1178">
        <v>2</v>
      </c>
      <c r="AR1178">
        <v>2</v>
      </c>
      <c r="AT1178">
        <v>3</v>
      </c>
      <c r="AU1178">
        <v>3</v>
      </c>
      <c r="AV1178">
        <v>1</v>
      </c>
      <c r="AW1178">
        <v>2</v>
      </c>
      <c r="AX1178">
        <v>9</v>
      </c>
      <c r="AY1178">
        <v>8</v>
      </c>
      <c r="AZ1178">
        <v>6</v>
      </c>
      <c r="BA1178">
        <v>3</v>
      </c>
      <c r="BB1178">
        <v>3</v>
      </c>
      <c r="BC1178">
        <v>2</v>
      </c>
      <c r="BD1178">
        <v>7</v>
      </c>
      <c r="BE1178">
        <v>2</v>
      </c>
      <c r="BF1178">
        <v>3</v>
      </c>
      <c r="BG1178">
        <v>12</v>
      </c>
      <c r="BH1178">
        <v>2</v>
      </c>
      <c r="BI1178">
        <v>12</v>
      </c>
      <c r="BJ1178">
        <v>12</v>
      </c>
      <c r="BK1178">
        <v>1</v>
      </c>
      <c r="BL1178">
        <v>3</v>
      </c>
      <c r="BM1178">
        <v>3</v>
      </c>
      <c r="BN1178">
        <v>3</v>
      </c>
      <c r="BO1178">
        <v>10</v>
      </c>
      <c r="BX1178">
        <v>1</v>
      </c>
      <c r="BY1178">
        <v>8</v>
      </c>
      <c r="CF1178">
        <v>21</v>
      </c>
      <c r="CH1178">
        <f t="shared" si="138"/>
        <v>1</v>
      </c>
      <c r="CI1178" s="1">
        <f t="shared" si="139"/>
        <v>2.3333333333333335</v>
      </c>
      <c r="CJ1178">
        <f t="shared" si="140"/>
        <v>3</v>
      </c>
      <c r="CK1178">
        <f t="shared" si="141"/>
        <v>3</v>
      </c>
      <c r="CL1178" s="1">
        <f t="shared" si="142"/>
        <v>5.3333333333333339</v>
      </c>
      <c r="CM1178" s="1">
        <f t="shared" si="143"/>
        <v>5.3333333333333339</v>
      </c>
      <c r="CO1178" t="str">
        <f>IF(H1178&gt;Tolerances!$C$15, "High Sat", "Low Sat")</f>
        <v>High Sat</v>
      </c>
      <c r="CP1178" t="str">
        <f>IF(CM1178&lt;Tolerances!$D$15, "High EL", "Low EL")</f>
        <v>High EL</v>
      </c>
      <c r="CQ1178" t="str">
        <f t="shared" si="144"/>
        <v>Loyalist</v>
      </c>
      <c r="CR1178" t="b">
        <f>IF(AND(CM1178&lt;Tolerances!$D$19,'Respondent data Original'!H1178&gt;Tolerances!$C$19),"Enthusiast",IF(AND(CM1178&gt;Tolerances!$D$20,'Respondent data Original'!H1178&lt;Tolerances!$C$20),"Agitator"))</f>
        <v>0</v>
      </c>
    </row>
    <row r="1179" spans="1:96">
      <c r="A1179">
        <v>1311</v>
      </c>
      <c r="B1179" t="s">
        <v>71</v>
      </c>
      <c r="C1179">
        <v>1</v>
      </c>
      <c r="D1179">
        <v>2</v>
      </c>
      <c r="E1179">
        <v>9</v>
      </c>
      <c r="F1179">
        <v>1</v>
      </c>
      <c r="G1179">
        <v>8</v>
      </c>
      <c r="H1179">
        <v>10</v>
      </c>
      <c r="J1179">
        <v>11</v>
      </c>
      <c r="L1179">
        <v>11</v>
      </c>
      <c r="N1179">
        <v>9</v>
      </c>
      <c r="P1179">
        <v>4</v>
      </c>
      <c r="Q1179">
        <v>1</v>
      </c>
      <c r="S1179">
        <v>1</v>
      </c>
      <c r="T1179">
        <v>1</v>
      </c>
      <c r="U1179">
        <v>1</v>
      </c>
      <c r="V1179">
        <v>1</v>
      </c>
      <c r="W1179">
        <v>4</v>
      </c>
      <c r="X1179">
        <v>1</v>
      </c>
      <c r="Y1179">
        <v>1</v>
      </c>
      <c r="Z1179">
        <v>1</v>
      </c>
      <c r="AA1179">
        <v>1</v>
      </c>
      <c r="AB1179">
        <v>3</v>
      </c>
      <c r="AC1179">
        <v>2</v>
      </c>
      <c r="AD1179">
        <v>3</v>
      </c>
      <c r="AE1179">
        <v>1</v>
      </c>
      <c r="AF1179">
        <v>3</v>
      </c>
      <c r="AG1179">
        <v>1</v>
      </c>
      <c r="AI1179">
        <v>1</v>
      </c>
      <c r="AJ1179">
        <v>1</v>
      </c>
      <c r="AK1179">
        <v>2</v>
      </c>
      <c r="AL1179">
        <v>3</v>
      </c>
      <c r="AM1179">
        <v>5</v>
      </c>
      <c r="AN1179">
        <v>2</v>
      </c>
      <c r="AO1179">
        <v>1</v>
      </c>
      <c r="AP1179">
        <v>1</v>
      </c>
      <c r="AQ1179">
        <v>1</v>
      </c>
      <c r="AR1179">
        <v>1</v>
      </c>
      <c r="AS1179">
        <v>3</v>
      </c>
      <c r="AT1179">
        <v>4</v>
      </c>
      <c r="AU1179">
        <v>2</v>
      </c>
      <c r="AV1179">
        <v>1</v>
      </c>
      <c r="AW1179">
        <v>5</v>
      </c>
      <c r="AX1179">
        <v>7</v>
      </c>
      <c r="AY1179">
        <v>7</v>
      </c>
      <c r="AZ1179">
        <v>7</v>
      </c>
      <c r="BA1179">
        <v>6</v>
      </c>
      <c r="BB1179">
        <v>4</v>
      </c>
      <c r="BC1179">
        <v>1</v>
      </c>
      <c r="BD1179">
        <v>10</v>
      </c>
      <c r="BE1179">
        <v>1</v>
      </c>
      <c r="BF1179">
        <v>3</v>
      </c>
      <c r="BG1179">
        <v>12</v>
      </c>
      <c r="BH1179">
        <v>1</v>
      </c>
      <c r="BI1179">
        <v>2</v>
      </c>
      <c r="BJ1179">
        <v>12</v>
      </c>
      <c r="BK1179">
        <v>1</v>
      </c>
      <c r="BL1179">
        <v>4</v>
      </c>
      <c r="BM1179">
        <v>1</v>
      </c>
      <c r="BN1179">
        <v>1</v>
      </c>
      <c r="BO1179">
        <v>7</v>
      </c>
      <c r="BP1179">
        <v>2</v>
      </c>
      <c r="BX1179">
        <v>1</v>
      </c>
      <c r="BY1179">
        <v>6</v>
      </c>
      <c r="BZ1179">
        <v>1</v>
      </c>
      <c r="CA1179">
        <v>3</v>
      </c>
      <c r="CB1179">
        <v>5</v>
      </c>
      <c r="CF1179">
        <v>1</v>
      </c>
      <c r="CH1179">
        <f t="shared" si="138"/>
        <v>1</v>
      </c>
      <c r="CI1179" s="1">
        <f t="shared" si="139"/>
        <v>2.6666666666666665</v>
      </c>
      <c r="CJ1179">
        <f t="shared" si="140"/>
        <v>4</v>
      </c>
      <c r="CK1179">
        <f t="shared" si="141"/>
        <v>2</v>
      </c>
      <c r="CL1179" s="1">
        <f t="shared" si="142"/>
        <v>4.6666666666666661</v>
      </c>
      <c r="CM1179" s="1">
        <f t="shared" si="143"/>
        <v>4.6666666666666661</v>
      </c>
      <c r="CO1179" t="str">
        <f>IF(H1179&gt;Tolerances!$C$15, "High Sat", "Low Sat")</f>
        <v>High Sat</v>
      </c>
      <c r="CP1179" t="str">
        <f>IF(CM1179&lt;Tolerances!$D$15, "High EL", "Low EL")</f>
        <v>High EL</v>
      </c>
      <c r="CQ1179" t="str">
        <f t="shared" si="144"/>
        <v>Loyalist</v>
      </c>
      <c r="CR1179" t="str">
        <f>IF(AND(CM1179&lt;Tolerances!$D$19,'Respondent data Original'!H1179&gt;Tolerances!$C$19),"Enthusiast",IF(AND(CM1179&gt;Tolerances!$D$20,'Respondent data Original'!H1179&lt;Tolerances!$C$20),"Agitator"))</f>
        <v>Enthusiast</v>
      </c>
    </row>
    <row r="1180" spans="1:96">
      <c r="A1180">
        <v>1313</v>
      </c>
      <c r="B1180" t="s">
        <v>71</v>
      </c>
      <c r="C1180">
        <v>3</v>
      </c>
      <c r="D1180">
        <v>1</v>
      </c>
      <c r="E1180">
        <v>1</v>
      </c>
      <c r="F1180">
        <v>2</v>
      </c>
      <c r="G1180">
        <v>12</v>
      </c>
      <c r="H1180">
        <v>10</v>
      </c>
      <c r="J1180">
        <v>10</v>
      </c>
      <c r="L1180">
        <v>11</v>
      </c>
      <c r="N1180">
        <v>6</v>
      </c>
      <c r="P1180">
        <v>6</v>
      </c>
      <c r="Q1180">
        <v>3</v>
      </c>
      <c r="R1180">
        <v>5</v>
      </c>
      <c r="S1180">
        <v>1</v>
      </c>
      <c r="T1180">
        <v>2</v>
      </c>
      <c r="U1180">
        <v>2</v>
      </c>
      <c r="V1180">
        <v>3</v>
      </c>
      <c r="W1180">
        <v>4</v>
      </c>
      <c r="X1180">
        <v>1</v>
      </c>
      <c r="Y1180">
        <v>2</v>
      </c>
      <c r="Z1180">
        <v>4</v>
      </c>
      <c r="AA1180">
        <v>3</v>
      </c>
      <c r="AB1180">
        <v>5</v>
      </c>
      <c r="AC1180">
        <v>5</v>
      </c>
      <c r="AD1180">
        <v>5</v>
      </c>
      <c r="AE1180">
        <v>3</v>
      </c>
      <c r="AF1180">
        <v>1</v>
      </c>
      <c r="AG1180">
        <v>4</v>
      </c>
      <c r="AH1180">
        <v>4</v>
      </c>
      <c r="AI1180">
        <v>1</v>
      </c>
      <c r="AJ1180">
        <v>3</v>
      </c>
      <c r="AK1180">
        <v>3</v>
      </c>
      <c r="AL1180">
        <v>2</v>
      </c>
      <c r="AN1180">
        <v>2</v>
      </c>
      <c r="AO1180">
        <v>3</v>
      </c>
      <c r="AP1180">
        <v>1</v>
      </c>
      <c r="AQ1180">
        <v>5</v>
      </c>
      <c r="AR1180">
        <v>5</v>
      </c>
      <c r="AS1180">
        <v>3</v>
      </c>
      <c r="AT1180">
        <v>5</v>
      </c>
      <c r="AU1180">
        <v>1</v>
      </c>
      <c r="AV1180">
        <v>1</v>
      </c>
      <c r="AW1180">
        <v>5</v>
      </c>
      <c r="AX1180">
        <v>11</v>
      </c>
      <c r="AY1180">
        <v>6</v>
      </c>
      <c r="AZ1180">
        <v>6</v>
      </c>
      <c r="BA1180">
        <v>7</v>
      </c>
      <c r="BB1180">
        <v>1</v>
      </c>
      <c r="BC1180">
        <v>8</v>
      </c>
      <c r="BD1180">
        <v>10</v>
      </c>
      <c r="BE1180">
        <v>1</v>
      </c>
      <c r="BF1180">
        <v>1</v>
      </c>
      <c r="BG1180">
        <v>11</v>
      </c>
      <c r="BH1180">
        <v>2</v>
      </c>
      <c r="BI1180">
        <v>12</v>
      </c>
      <c r="BJ1180">
        <v>12</v>
      </c>
      <c r="BK1180">
        <v>3</v>
      </c>
      <c r="BN1180">
        <v>5</v>
      </c>
      <c r="BO1180">
        <v>4</v>
      </c>
      <c r="BX1180">
        <v>1</v>
      </c>
      <c r="BY1180">
        <v>8</v>
      </c>
      <c r="CF1180">
        <v>5</v>
      </c>
      <c r="CH1180">
        <f t="shared" si="138"/>
        <v>1</v>
      </c>
      <c r="CI1180" s="1">
        <f t="shared" si="139"/>
        <v>3.0555555555555554</v>
      </c>
      <c r="CJ1180">
        <f t="shared" si="140"/>
        <v>0</v>
      </c>
      <c r="CK1180">
        <f t="shared" si="141"/>
        <v>5</v>
      </c>
      <c r="CL1180" s="1">
        <f t="shared" si="142"/>
        <v>8.0555555555555554</v>
      </c>
      <c r="CM1180" s="1">
        <f t="shared" si="143"/>
        <v>8.0555555555555554</v>
      </c>
      <c r="CO1180" t="str">
        <f>IF(H1180&gt;Tolerances!$C$15, "High Sat", "Low Sat")</f>
        <v>High Sat</v>
      </c>
      <c r="CP1180" t="str">
        <f>IF(CM1180&lt;Tolerances!$D$15, "High EL", "Low EL")</f>
        <v>High EL</v>
      </c>
      <c r="CQ1180" t="str">
        <f t="shared" si="144"/>
        <v>Loyalist</v>
      </c>
      <c r="CR1180" t="b">
        <f>IF(AND(CM1180&lt;Tolerances!$D$19,'Respondent data Original'!H1180&gt;Tolerances!$C$19),"Enthusiast",IF(AND(CM1180&gt;Tolerances!$D$20,'Respondent data Original'!H1180&lt;Tolerances!$C$20),"Agitator"))</f>
        <v>0</v>
      </c>
    </row>
    <row r="1181" spans="1:96">
      <c r="A1181">
        <v>1314</v>
      </c>
      <c r="B1181" t="s">
        <v>71</v>
      </c>
      <c r="C1181">
        <v>4</v>
      </c>
      <c r="D1181">
        <v>2</v>
      </c>
      <c r="E1181">
        <v>1</v>
      </c>
      <c r="F1181">
        <v>2</v>
      </c>
      <c r="G1181">
        <v>11</v>
      </c>
      <c r="H1181">
        <v>9</v>
      </c>
      <c r="J1181">
        <v>9</v>
      </c>
      <c r="L1181">
        <v>9</v>
      </c>
      <c r="N1181">
        <v>9</v>
      </c>
      <c r="P1181">
        <v>6</v>
      </c>
      <c r="Q1181">
        <v>2</v>
      </c>
      <c r="R1181">
        <v>3</v>
      </c>
      <c r="S1181">
        <v>1</v>
      </c>
      <c r="T1181">
        <v>4</v>
      </c>
      <c r="V1181">
        <v>1</v>
      </c>
      <c r="X1181">
        <v>1</v>
      </c>
      <c r="Y1181">
        <v>2</v>
      </c>
      <c r="Z1181">
        <v>4</v>
      </c>
      <c r="AA1181">
        <v>3</v>
      </c>
      <c r="AB1181">
        <v>3</v>
      </c>
      <c r="AC1181">
        <v>4</v>
      </c>
      <c r="AD1181">
        <v>2</v>
      </c>
      <c r="AE1181">
        <v>3</v>
      </c>
      <c r="AF1181">
        <v>7</v>
      </c>
      <c r="AG1181">
        <v>3</v>
      </c>
      <c r="AH1181">
        <v>3</v>
      </c>
      <c r="AI1181">
        <v>2</v>
      </c>
      <c r="AJ1181">
        <v>3</v>
      </c>
      <c r="AL1181">
        <v>3</v>
      </c>
      <c r="AM1181">
        <v>4</v>
      </c>
      <c r="AN1181">
        <v>2</v>
      </c>
      <c r="AO1181">
        <v>2</v>
      </c>
      <c r="AP1181">
        <v>3</v>
      </c>
      <c r="AQ1181">
        <v>3</v>
      </c>
      <c r="AR1181">
        <v>3</v>
      </c>
      <c r="AS1181">
        <v>3</v>
      </c>
      <c r="AT1181">
        <v>2</v>
      </c>
      <c r="AU1181">
        <v>3</v>
      </c>
      <c r="AV1181">
        <v>1</v>
      </c>
      <c r="AW1181">
        <v>6</v>
      </c>
      <c r="AX1181">
        <v>7</v>
      </c>
      <c r="AY1181">
        <v>9</v>
      </c>
      <c r="AZ1181">
        <v>6</v>
      </c>
      <c r="BA1181">
        <v>6</v>
      </c>
      <c r="BB1181">
        <v>6</v>
      </c>
      <c r="BC1181">
        <v>2</v>
      </c>
      <c r="BD1181">
        <v>9</v>
      </c>
      <c r="BE1181">
        <v>2</v>
      </c>
      <c r="BF1181">
        <v>12</v>
      </c>
      <c r="BG1181">
        <v>12</v>
      </c>
      <c r="BH1181">
        <v>12</v>
      </c>
      <c r="BI1181">
        <v>12</v>
      </c>
      <c r="BJ1181">
        <v>12</v>
      </c>
      <c r="BK1181">
        <v>1</v>
      </c>
      <c r="BL1181">
        <v>4</v>
      </c>
      <c r="BM1181">
        <v>3</v>
      </c>
      <c r="BN1181">
        <v>3</v>
      </c>
      <c r="BO1181">
        <v>7</v>
      </c>
      <c r="BP1181">
        <v>5</v>
      </c>
      <c r="BQ1181">
        <v>4</v>
      </c>
      <c r="BR1181">
        <v>9</v>
      </c>
      <c r="BX1181">
        <v>2</v>
      </c>
      <c r="CF1181">
        <v>21</v>
      </c>
      <c r="CH1181">
        <f t="shared" si="138"/>
        <v>2</v>
      </c>
      <c r="CI1181" s="1">
        <f t="shared" si="139"/>
        <v>2.9444444444444446</v>
      </c>
      <c r="CJ1181">
        <f t="shared" si="140"/>
        <v>4</v>
      </c>
      <c r="CK1181">
        <f t="shared" si="141"/>
        <v>2</v>
      </c>
      <c r="CL1181" s="1">
        <f t="shared" si="142"/>
        <v>4.9444444444444446</v>
      </c>
      <c r="CM1181" s="1">
        <f t="shared" si="143"/>
        <v>9.8888888888888893</v>
      </c>
      <c r="CO1181" t="str">
        <f>IF(H1181&gt;Tolerances!$C$15, "High Sat", "Low Sat")</f>
        <v>High Sat</v>
      </c>
      <c r="CP1181" t="str">
        <f>IF(CM1181&lt;Tolerances!$D$15, "High EL", "Low EL")</f>
        <v>High EL</v>
      </c>
      <c r="CQ1181" t="str">
        <f t="shared" si="144"/>
        <v>Loyalist</v>
      </c>
      <c r="CR1181" t="b">
        <f>IF(AND(CM1181&lt;Tolerances!$D$19,'Respondent data Original'!H1181&gt;Tolerances!$C$19),"Enthusiast",IF(AND(CM1181&gt;Tolerances!$D$20,'Respondent data Original'!H1181&lt;Tolerances!$C$20),"Agitator"))</f>
        <v>0</v>
      </c>
    </row>
    <row r="1182" spans="1:96">
      <c r="A1182">
        <v>1315</v>
      </c>
      <c r="B1182" t="s">
        <v>71</v>
      </c>
      <c r="C1182">
        <v>4</v>
      </c>
      <c r="D1182">
        <v>1</v>
      </c>
      <c r="E1182">
        <v>2</v>
      </c>
      <c r="F1182">
        <v>2</v>
      </c>
      <c r="G1182">
        <v>12</v>
      </c>
      <c r="H1182">
        <v>10</v>
      </c>
      <c r="J1182">
        <v>10</v>
      </c>
      <c r="L1182">
        <v>10</v>
      </c>
      <c r="O1182">
        <v>1</v>
      </c>
      <c r="P1182">
        <v>6</v>
      </c>
      <c r="Q1182">
        <v>2</v>
      </c>
      <c r="R1182">
        <v>5</v>
      </c>
      <c r="S1182">
        <v>1</v>
      </c>
      <c r="T1182">
        <v>5</v>
      </c>
      <c r="U1182">
        <v>3</v>
      </c>
      <c r="V1182">
        <v>2</v>
      </c>
      <c r="W1182">
        <v>5</v>
      </c>
      <c r="X1182">
        <v>1</v>
      </c>
      <c r="Y1182">
        <v>1</v>
      </c>
      <c r="Z1182">
        <v>4</v>
      </c>
      <c r="AA1182">
        <v>2</v>
      </c>
      <c r="AB1182">
        <v>4</v>
      </c>
      <c r="AC1182">
        <v>4</v>
      </c>
      <c r="AD1182">
        <v>4</v>
      </c>
      <c r="AE1182">
        <v>4</v>
      </c>
      <c r="AF1182">
        <v>5</v>
      </c>
      <c r="AG1182">
        <v>4</v>
      </c>
      <c r="AI1182">
        <v>3</v>
      </c>
      <c r="AJ1182">
        <v>3</v>
      </c>
      <c r="AK1182">
        <v>4</v>
      </c>
      <c r="AN1182">
        <v>2</v>
      </c>
      <c r="AO1182">
        <v>1</v>
      </c>
      <c r="AP1182">
        <v>2</v>
      </c>
      <c r="AQ1182">
        <v>3</v>
      </c>
      <c r="AR1182">
        <v>3</v>
      </c>
      <c r="AS1182">
        <v>4</v>
      </c>
      <c r="AT1182">
        <v>3</v>
      </c>
      <c r="AU1182">
        <v>3</v>
      </c>
      <c r="AV1182">
        <v>3</v>
      </c>
      <c r="AW1182">
        <v>3</v>
      </c>
      <c r="AX1182">
        <v>11</v>
      </c>
      <c r="AY1182">
        <v>7</v>
      </c>
      <c r="AZ1182">
        <v>5</v>
      </c>
      <c r="BA1182">
        <v>6</v>
      </c>
      <c r="BB1182">
        <v>6</v>
      </c>
      <c r="BC1182">
        <v>1</v>
      </c>
      <c r="BD1182">
        <v>10</v>
      </c>
      <c r="BE1182">
        <v>1</v>
      </c>
      <c r="BF1182">
        <v>12</v>
      </c>
      <c r="BG1182">
        <v>4</v>
      </c>
      <c r="BH1182">
        <v>12</v>
      </c>
      <c r="BI1182">
        <v>12</v>
      </c>
      <c r="BJ1182">
        <v>12</v>
      </c>
      <c r="BK1182">
        <v>1</v>
      </c>
      <c r="BL1182">
        <v>5</v>
      </c>
      <c r="BM1182">
        <v>4</v>
      </c>
      <c r="BN1182">
        <v>3</v>
      </c>
      <c r="BO1182">
        <v>4</v>
      </c>
      <c r="BP1182">
        <v>3</v>
      </c>
      <c r="BQ1182">
        <v>9</v>
      </c>
      <c r="BX1182">
        <v>1</v>
      </c>
      <c r="BY1182">
        <v>6</v>
      </c>
      <c r="BZ1182">
        <v>7</v>
      </c>
      <c r="CA1182">
        <v>2</v>
      </c>
      <c r="CF1182">
        <v>3</v>
      </c>
      <c r="CH1182">
        <f t="shared" si="138"/>
        <v>1</v>
      </c>
      <c r="CI1182" s="1">
        <f t="shared" si="139"/>
        <v>2.7777777777777777</v>
      </c>
      <c r="CJ1182">
        <f t="shared" si="140"/>
        <v>5</v>
      </c>
      <c r="CK1182">
        <f t="shared" si="141"/>
        <v>1</v>
      </c>
      <c r="CL1182" s="1">
        <f t="shared" si="142"/>
        <v>3.7777777777777777</v>
      </c>
      <c r="CM1182" s="1">
        <f t="shared" si="143"/>
        <v>3.7777777777777777</v>
      </c>
      <c r="CO1182" t="str">
        <f>IF(H1182&gt;Tolerances!$C$15, "High Sat", "Low Sat")</f>
        <v>High Sat</v>
      </c>
      <c r="CP1182" t="str">
        <f>IF(CM1182&lt;Tolerances!$D$15, "High EL", "Low EL")</f>
        <v>High EL</v>
      </c>
      <c r="CQ1182" t="str">
        <f t="shared" si="144"/>
        <v>Loyalist</v>
      </c>
      <c r="CR1182" t="str">
        <f>IF(AND(CM1182&lt;Tolerances!$D$19,'Respondent data Original'!H1182&gt;Tolerances!$C$19),"Enthusiast",IF(AND(CM1182&gt;Tolerances!$D$20,'Respondent data Original'!H1182&lt;Tolerances!$C$20),"Agitator"))</f>
        <v>Enthusiast</v>
      </c>
    </row>
    <row r="1183" spans="1:96">
      <c r="A1183">
        <v>1316</v>
      </c>
      <c r="B1183" t="s">
        <v>71</v>
      </c>
      <c r="C1183">
        <v>3</v>
      </c>
      <c r="D1183">
        <v>2</v>
      </c>
      <c r="E1183">
        <v>2</v>
      </c>
      <c r="F1183">
        <v>2</v>
      </c>
      <c r="G1183">
        <v>10</v>
      </c>
      <c r="H1183">
        <v>8</v>
      </c>
      <c r="J1183">
        <v>8</v>
      </c>
      <c r="L1183">
        <v>8</v>
      </c>
      <c r="N1183">
        <v>9</v>
      </c>
      <c r="P1183">
        <v>3</v>
      </c>
      <c r="Q1183">
        <v>3</v>
      </c>
      <c r="S1183">
        <v>2</v>
      </c>
      <c r="T1183">
        <v>1</v>
      </c>
      <c r="U1183">
        <v>3</v>
      </c>
      <c r="X1183">
        <v>2</v>
      </c>
      <c r="Y1183">
        <v>2</v>
      </c>
      <c r="Z1183">
        <v>5</v>
      </c>
      <c r="AA1183">
        <v>2</v>
      </c>
      <c r="AC1183">
        <v>5</v>
      </c>
      <c r="AD1183">
        <v>4</v>
      </c>
      <c r="AE1183">
        <v>4</v>
      </c>
      <c r="AF1183">
        <v>1</v>
      </c>
      <c r="AG1183">
        <v>3</v>
      </c>
      <c r="AI1183">
        <v>3</v>
      </c>
      <c r="AJ1183">
        <v>1</v>
      </c>
      <c r="AK1183">
        <v>4</v>
      </c>
      <c r="AN1183">
        <v>3</v>
      </c>
      <c r="AO1183">
        <v>3</v>
      </c>
      <c r="AQ1183">
        <v>3</v>
      </c>
      <c r="AS1183">
        <v>4</v>
      </c>
      <c r="AU1183">
        <v>5</v>
      </c>
      <c r="AV1183">
        <v>2</v>
      </c>
      <c r="AW1183">
        <v>6</v>
      </c>
      <c r="AX1183">
        <v>5</v>
      </c>
      <c r="AY1183">
        <v>8</v>
      </c>
      <c r="AZ1183">
        <v>6</v>
      </c>
      <c r="BA1183">
        <v>6</v>
      </c>
      <c r="BB1183">
        <v>5</v>
      </c>
      <c r="BC1183">
        <v>11</v>
      </c>
      <c r="BD1183">
        <v>6</v>
      </c>
      <c r="BE1183">
        <v>1</v>
      </c>
      <c r="BF1183">
        <v>12</v>
      </c>
      <c r="BG1183">
        <v>12</v>
      </c>
      <c r="BH1183">
        <v>12</v>
      </c>
      <c r="BI1183">
        <v>12</v>
      </c>
      <c r="BJ1183">
        <v>12</v>
      </c>
      <c r="BK1183">
        <v>1</v>
      </c>
      <c r="BL1183">
        <v>5</v>
      </c>
      <c r="BM1183">
        <v>3</v>
      </c>
      <c r="BN1183">
        <v>3</v>
      </c>
      <c r="BO1183">
        <v>1</v>
      </c>
      <c r="BP1183">
        <v>7</v>
      </c>
      <c r="BX1183">
        <v>2</v>
      </c>
      <c r="CF1183">
        <v>8</v>
      </c>
      <c r="CH1183">
        <f t="shared" si="138"/>
        <v>2</v>
      </c>
      <c r="CI1183" s="1">
        <f t="shared" si="139"/>
        <v>3</v>
      </c>
      <c r="CJ1183">
        <f t="shared" si="140"/>
        <v>5</v>
      </c>
      <c r="CK1183">
        <f t="shared" si="141"/>
        <v>1</v>
      </c>
      <c r="CL1183" s="1">
        <f t="shared" si="142"/>
        <v>4</v>
      </c>
      <c r="CM1183" s="1">
        <f t="shared" si="143"/>
        <v>8</v>
      </c>
      <c r="CO1183" t="str">
        <f>IF(H1183&gt;Tolerances!$C$15, "High Sat", "Low Sat")</f>
        <v>High Sat</v>
      </c>
      <c r="CP1183" t="str">
        <f>IF(CM1183&lt;Tolerances!$D$15, "High EL", "Low EL")</f>
        <v>High EL</v>
      </c>
      <c r="CQ1183" t="str">
        <f t="shared" si="144"/>
        <v>Loyalist</v>
      </c>
      <c r="CR1183" t="b">
        <f>IF(AND(CM1183&lt;Tolerances!$D$19,'Respondent data Original'!H1183&gt;Tolerances!$C$19),"Enthusiast",IF(AND(CM1183&gt;Tolerances!$D$20,'Respondent data Original'!H1183&lt;Tolerances!$C$20),"Agitator"))</f>
        <v>0</v>
      </c>
    </row>
    <row r="1184" spans="1:96">
      <c r="A1184">
        <v>1317</v>
      </c>
      <c r="B1184" t="s">
        <v>71</v>
      </c>
      <c r="C1184">
        <v>4</v>
      </c>
      <c r="D1184">
        <v>1</v>
      </c>
      <c r="E1184">
        <v>4</v>
      </c>
      <c r="F1184">
        <v>1</v>
      </c>
      <c r="G1184">
        <v>7</v>
      </c>
      <c r="H1184">
        <v>4</v>
      </c>
      <c r="J1184">
        <v>6</v>
      </c>
      <c r="L1184">
        <v>6</v>
      </c>
      <c r="N1184">
        <v>6</v>
      </c>
      <c r="P1184">
        <v>1</v>
      </c>
      <c r="Q1184">
        <v>5</v>
      </c>
      <c r="R1184">
        <v>5</v>
      </c>
      <c r="S1184">
        <v>3</v>
      </c>
      <c r="T1184">
        <v>5</v>
      </c>
      <c r="U1184">
        <v>5</v>
      </c>
      <c r="V1184">
        <v>5</v>
      </c>
      <c r="W1184">
        <v>5</v>
      </c>
      <c r="X1184">
        <v>3</v>
      </c>
      <c r="Y1184">
        <v>3</v>
      </c>
      <c r="Z1184">
        <v>5</v>
      </c>
      <c r="AA1184">
        <v>5</v>
      </c>
      <c r="AB1184">
        <v>5</v>
      </c>
      <c r="AC1184">
        <v>5</v>
      </c>
      <c r="AD1184">
        <v>3</v>
      </c>
      <c r="AE1184">
        <v>5</v>
      </c>
      <c r="AF1184">
        <v>8</v>
      </c>
      <c r="AI1184">
        <v>3</v>
      </c>
      <c r="AN1184">
        <v>4</v>
      </c>
      <c r="AO1184">
        <v>3</v>
      </c>
      <c r="AT1184">
        <v>3</v>
      </c>
      <c r="AV1184">
        <v>2</v>
      </c>
      <c r="AW1184">
        <v>10</v>
      </c>
      <c r="AX1184">
        <v>11</v>
      </c>
      <c r="AY1184">
        <v>10</v>
      </c>
      <c r="AZ1184">
        <v>11</v>
      </c>
      <c r="BA1184">
        <v>11</v>
      </c>
      <c r="BB1184">
        <v>10</v>
      </c>
      <c r="BC1184">
        <v>11</v>
      </c>
      <c r="BD1184">
        <v>11</v>
      </c>
      <c r="BE1184">
        <v>11</v>
      </c>
      <c r="BF1184">
        <v>12</v>
      </c>
      <c r="BG1184">
        <v>12</v>
      </c>
      <c r="BH1184">
        <v>12</v>
      </c>
      <c r="BI1184">
        <v>12</v>
      </c>
      <c r="BJ1184">
        <v>12</v>
      </c>
      <c r="BK1184">
        <v>1</v>
      </c>
      <c r="BL1184">
        <v>4</v>
      </c>
      <c r="BM1184">
        <v>4</v>
      </c>
      <c r="BN1184">
        <v>4</v>
      </c>
      <c r="BO1184">
        <v>4</v>
      </c>
      <c r="BX1184">
        <v>1</v>
      </c>
      <c r="BY1184">
        <v>8</v>
      </c>
      <c r="CF1184">
        <v>6</v>
      </c>
      <c r="CH1184">
        <f t="shared" si="138"/>
        <v>1</v>
      </c>
      <c r="CI1184" s="1">
        <f t="shared" si="139"/>
        <v>5.333333333333333</v>
      </c>
      <c r="CJ1184">
        <f t="shared" si="140"/>
        <v>4</v>
      </c>
      <c r="CK1184">
        <f t="shared" si="141"/>
        <v>2</v>
      </c>
      <c r="CL1184" s="1">
        <f t="shared" si="142"/>
        <v>7.333333333333333</v>
      </c>
      <c r="CM1184" s="1">
        <f t="shared" si="143"/>
        <v>7.333333333333333</v>
      </c>
      <c r="CO1184" t="str">
        <f>IF(H1184&gt;Tolerances!$C$15, "High Sat", "Low Sat")</f>
        <v>Low Sat</v>
      </c>
      <c r="CP1184" t="str">
        <f>IF(CM1184&lt;Tolerances!$D$15, "High EL", "Low EL")</f>
        <v>High EL</v>
      </c>
      <c r="CQ1184" t="str">
        <f t="shared" si="144"/>
        <v>Hostage</v>
      </c>
      <c r="CR1184" t="b">
        <f>IF(AND(CM1184&lt;Tolerances!$D$19,'Respondent data Original'!H1184&gt;Tolerances!$C$19),"Enthusiast",IF(AND(CM1184&gt;Tolerances!$D$20,'Respondent data Original'!H1184&lt;Tolerances!$C$20),"Agitator"))</f>
        <v>0</v>
      </c>
    </row>
    <row r="1185" spans="1:96">
      <c r="A1185">
        <v>1321</v>
      </c>
      <c r="B1185" t="s">
        <v>71</v>
      </c>
      <c r="C1185">
        <v>5</v>
      </c>
      <c r="D1185">
        <v>1</v>
      </c>
      <c r="E1185">
        <v>4</v>
      </c>
      <c r="F1185">
        <v>2</v>
      </c>
      <c r="G1185">
        <v>10</v>
      </c>
      <c r="H1185">
        <v>9</v>
      </c>
      <c r="J1185">
        <v>6</v>
      </c>
      <c r="M1185">
        <v>1</v>
      </c>
      <c r="N1185">
        <v>8</v>
      </c>
      <c r="P1185">
        <v>6</v>
      </c>
      <c r="Q1185">
        <v>3</v>
      </c>
      <c r="R1185">
        <v>3</v>
      </c>
      <c r="S1185">
        <v>2</v>
      </c>
      <c r="T1185">
        <v>3</v>
      </c>
      <c r="U1185">
        <v>4</v>
      </c>
      <c r="V1185">
        <v>3</v>
      </c>
      <c r="W1185">
        <v>3</v>
      </c>
      <c r="X1185">
        <v>3</v>
      </c>
      <c r="Y1185">
        <v>3</v>
      </c>
      <c r="Z1185">
        <v>5</v>
      </c>
      <c r="AA1185">
        <v>2</v>
      </c>
      <c r="AB1185">
        <v>3</v>
      </c>
      <c r="AC1185">
        <v>3</v>
      </c>
      <c r="AD1185">
        <v>5</v>
      </c>
      <c r="AE1185">
        <v>3</v>
      </c>
      <c r="AF1185">
        <v>1</v>
      </c>
      <c r="AG1185">
        <v>3</v>
      </c>
      <c r="AH1185">
        <v>2</v>
      </c>
      <c r="AI1185">
        <v>2</v>
      </c>
      <c r="AJ1185">
        <v>3</v>
      </c>
      <c r="AK1185">
        <v>3</v>
      </c>
      <c r="AL1185">
        <v>3</v>
      </c>
      <c r="AM1185">
        <v>3</v>
      </c>
      <c r="AN1185">
        <v>3</v>
      </c>
      <c r="AO1185">
        <v>2</v>
      </c>
      <c r="AQ1185">
        <v>3</v>
      </c>
      <c r="AR1185">
        <v>3</v>
      </c>
      <c r="AS1185">
        <v>3</v>
      </c>
      <c r="AU1185">
        <v>3</v>
      </c>
      <c r="AV1185">
        <v>1</v>
      </c>
      <c r="AW1185">
        <v>4</v>
      </c>
      <c r="AX1185">
        <v>7</v>
      </c>
      <c r="AY1185">
        <v>8</v>
      </c>
      <c r="AZ1185">
        <v>4</v>
      </c>
      <c r="BA1185">
        <v>6</v>
      </c>
      <c r="BB1185">
        <v>3</v>
      </c>
      <c r="BC1185">
        <v>6</v>
      </c>
      <c r="BD1185">
        <v>11</v>
      </c>
      <c r="BE1185">
        <v>1</v>
      </c>
      <c r="BF1185">
        <v>12</v>
      </c>
      <c r="BG1185">
        <v>12</v>
      </c>
      <c r="BH1185">
        <v>4</v>
      </c>
      <c r="BI1185">
        <v>12</v>
      </c>
      <c r="BJ1185">
        <v>12</v>
      </c>
      <c r="BK1185">
        <v>1</v>
      </c>
      <c r="BL1185">
        <v>3</v>
      </c>
      <c r="BM1185">
        <v>2</v>
      </c>
      <c r="BN1185">
        <v>2</v>
      </c>
      <c r="BO1185">
        <v>5</v>
      </c>
      <c r="BP1185">
        <v>2</v>
      </c>
      <c r="BX1185">
        <v>1</v>
      </c>
      <c r="BY1185">
        <v>6</v>
      </c>
      <c r="CF1185">
        <v>21</v>
      </c>
      <c r="CH1185">
        <f t="shared" si="138"/>
        <v>1</v>
      </c>
      <c r="CI1185" s="1">
        <f t="shared" si="139"/>
        <v>2.7777777777777777</v>
      </c>
      <c r="CJ1185">
        <f t="shared" si="140"/>
        <v>3</v>
      </c>
      <c r="CK1185">
        <f t="shared" si="141"/>
        <v>3</v>
      </c>
      <c r="CL1185" s="1">
        <f t="shared" si="142"/>
        <v>5.7777777777777777</v>
      </c>
      <c r="CM1185" s="1">
        <f t="shared" si="143"/>
        <v>5.7777777777777777</v>
      </c>
      <c r="CO1185" t="str">
        <f>IF(H1185&gt;Tolerances!$C$15, "High Sat", "Low Sat")</f>
        <v>High Sat</v>
      </c>
      <c r="CP1185" t="str">
        <f>IF(CM1185&lt;Tolerances!$D$15, "High EL", "Low EL")</f>
        <v>High EL</v>
      </c>
      <c r="CQ1185" t="str">
        <f t="shared" si="144"/>
        <v>Loyalist</v>
      </c>
      <c r="CR1185" t="b">
        <f>IF(AND(CM1185&lt;Tolerances!$D$19,'Respondent data Original'!H1185&gt;Tolerances!$C$19),"Enthusiast",IF(AND(CM1185&gt;Tolerances!$D$20,'Respondent data Original'!H1185&lt;Tolerances!$C$20),"Agitator"))</f>
        <v>0</v>
      </c>
    </row>
    <row r="1186" spans="1:96">
      <c r="A1186">
        <v>1322</v>
      </c>
      <c r="B1186" t="s">
        <v>71</v>
      </c>
      <c r="C1186">
        <v>4</v>
      </c>
      <c r="D1186">
        <v>2</v>
      </c>
      <c r="E1186">
        <v>1</v>
      </c>
      <c r="F1186">
        <v>2</v>
      </c>
      <c r="G1186">
        <v>12</v>
      </c>
      <c r="H1186">
        <v>11</v>
      </c>
      <c r="J1186">
        <v>11</v>
      </c>
      <c r="L1186">
        <v>11</v>
      </c>
      <c r="N1186">
        <v>8</v>
      </c>
      <c r="P1186">
        <v>6</v>
      </c>
      <c r="Q1186">
        <v>2</v>
      </c>
      <c r="R1186">
        <v>3</v>
      </c>
      <c r="S1186">
        <v>1</v>
      </c>
      <c r="T1186">
        <v>1</v>
      </c>
      <c r="U1186">
        <v>5</v>
      </c>
      <c r="V1186">
        <v>1</v>
      </c>
      <c r="W1186">
        <v>5</v>
      </c>
      <c r="X1186">
        <v>1</v>
      </c>
      <c r="Y1186">
        <v>1</v>
      </c>
      <c r="Z1186">
        <v>5</v>
      </c>
      <c r="AA1186">
        <v>2</v>
      </c>
      <c r="AB1186">
        <v>2</v>
      </c>
      <c r="AC1186">
        <v>4</v>
      </c>
      <c r="AD1186">
        <v>4</v>
      </c>
      <c r="AE1186">
        <v>4</v>
      </c>
      <c r="AF1186">
        <v>1</v>
      </c>
      <c r="AG1186">
        <v>2</v>
      </c>
      <c r="AH1186">
        <v>3</v>
      </c>
      <c r="AI1186">
        <v>1</v>
      </c>
      <c r="AJ1186">
        <v>2</v>
      </c>
      <c r="AK1186">
        <v>1</v>
      </c>
      <c r="AL1186">
        <v>1</v>
      </c>
      <c r="AN1186">
        <v>1</v>
      </c>
      <c r="AO1186">
        <v>1</v>
      </c>
      <c r="AP1186">
        <v>1</v>
      </c>
      <c r="AQ1186">
        <v>1</v>
      </c>
      <c r="AR1186">
        <v>1</v>
      </c>
      <c r="AS1186">
        <v>3</v>
      </c>
      <c r="AT1186">
        <v>2</v>
      </c>
      <c r="AU1186">
        <v>1</v>
      </c>
      <c r="AV1186">
        <v>1</v>
      </c>
      <c r="AW1186">
        <v>1</v>
      </c>
      <c r="AX1186">
        <v>10</v>
      </c>
      <c r="AY1186">
        <v>10</v>
      </c>
      <c r="AZ1186">
        <v>4</v>
      </c>
      <c r="BA1186">
        <v>8</v>
      </c>
      <c r="BB1186">
        <v>4</v>
      </c>
      <c r="BC1186">
        <v>2</v>
      </c>
      <c r="BD1186">
        <v>8</v>
      </c>
      <c r="BE1186">
        <v>4</v>
      </c>
      <c r="BF1186">
        <v>12</v>
      </c>
      <c r="BG1186">
        <v>1</v>
      </c>
      <c r="BH1186">
        <v>1</v>
      </c>
      <c r="BI1186">
        <v>1</v>
      </c>
      <c r="BJ1186">
        <v>12</v>
      </c>
      <c r="BK1186">
        <v>2</v>
      </c>
      <c r="BN1186">
        <v>5</v>
      </c>
      <c r="BO1186">
        <v>10</v>
      </c>
      <c r="BX1186">
        <v>1</v>
      </c>
      <c r="BY1186">
        <v>5</v>
      </c>
      <c r="BZ1186">
        <v>2</v>
      </c>
      <c r="CA1186">
        <v>6</v>
      </c>
      <c r="CF1186">
        <v>4</v>
      </c>
      <c r="CH1186">
        <f t="shared" si="138"/>
        <v>1</v>
      </c>
      <c r="CI1186" s="1">
        <f t="shared" si="139"/>
        <v>2.8333333333333335</v>
      </c>
      <c r="CJ1186">
        <f t="shared" si="140"/>
        <v>0</v>
      </c>
      <c r="CK1186">
        <f t="shared" si="141"/>
        <v>5</v>
      </c>
      <c r="CL1186" s="1">
        <f t="shared" si="142"/>
        <v>7.8333333333333339</v>
      </c>
      <c r="CM1186" s="1">
        <f t="shared" si="143"/>
        <v>7.8333333333333339</v>
      </c>
      <c r="CO1186" t="str">
        <f>IF(H1186&gt;Tolerances!$C$15, "High Sat", "Low Sat")</f>
        <v>High Sat</v>
      </c>
      <c r="CP1186" t="str">
        <f>IF(CM1186&lt;Tolerances!$D$15, "High EL", "Low EL")</f>
        <v>High EL</v>
      </c>
      <c r="CQ1186" t="str">
        <f t="shared" si="144"/>
        <v>Loyalist</v>
      </c>
      <c r="CR1186" t="b">
        <f>IF(AND(CM1186&lt;Tolerances!$D$19,'Respondent data Original'!H1186&gt;Tolerances!$C$19),"Enthusiast",IF(AND(CM1186&gt;Tolerances!$D$20,'Respondent data Original'!H1186&lt;Tolerances!$C$20),"Agitator"))</f>
        <v>0</v>
      </c>
    </row>
    <row r="1187" spans="1:96">
      <c r="A1187">
        <v>1323</v>
      </c>
      <c r="B1187" t="s">
        <v>71</v>
      </c>
      <c r="C1187">
        <v>5</v>
      </c>
      <c r="D1187">
        <v>2</v>
      </c>
      <c r="E1187">
        <v>1</v>
      </c>
      <c r="F1187">
        <v>2</v>
      </c>
      <c r="G1187">
        <v>9</v>
      </c>
      <c r="H1187">
        <v>10</v>
      </c>
      <c r="J1187">
        <v>10</v>
      </c>
      <c r="L1187">
        <v>9</v>
      </c>
      <c r="N1187">
        <v>10</v>
      </c>
      <c r="P1187">
        <v>6</v>
      </c>
      <c r="Q1187">
        <v>2</v>
      </c>
      <c r="R1187">
        <v>1</v>
      </c>
      <c r="S1187">
        <v>1</v>
      </c>
      <c r="T1187">
        <v>2</v>
      </c>
      <c r="U1187">
        <v>2</v>
      </c>
      <c r="V1187">
        <v>2</v>
      </c>
      <c r="X1187">
        <v>1</v>
      </c>
      <c r="Y1187">
        <v>1</v>
      </c>
      <c r="Z1187">
        <v>3</v>
      </c>
      <c r="AA1187">
        <v>2</v>
      </c>
      <c r="AB1187">
        <v>5</v>
      </c>
      <c r="AC1187">
        <v>3</v>
      </c>
      <c r="AD1187">
        <v>1</v>
      </c>
      <c r="AE1187">
        <v>3</v>
      </c>
      <c r="AF1187">
        <v>7</v>
      </c>
      <c r="AG1187">
        <v>3</v>
      </c>
      <c r="AH1187">
        <v>1</v>
      </c>
      <c r="AI1187">
        <v>1</v>
      </c>
      <c r="AJ1187">
        <v>3</v>
      </c>
      <c r="AK1187">
        <v>3</v>
      </c>
      <c r="AL1187">
        <v>2</v>
      </c>
      <c r="AN1187">
        <v>1</v>
      </c>
      <c r="AO1187">
        <v>1</v>
      </c>
      <c r="AP1187">
        <v>2</v>
      </c>
      <c r="AQ1187">
        <v>3</v>
      </c>
      <c r="AS1187">
        <v>3</v>
      </c>
      <c r="AT1187">
        <v>3</v>
      </c>
      <c r="AV1187">
        <v>1</v>
      </c>
      <c r="AW1187">
        <v>6</v>
      </c>
      <c r="AX1187">
        <v>11</v>
      </c>
      <c r="AY1187">
        <v>6</v>
      </c>
      <c r="AZ1187">
        <v>3</v>
      </c>
      <c r="BA1187">
        <v>7</v>
      </c>
      <c r="BB1187">
        <v>9</v>
      </c>
      <c r="BC1187">
        <v>6</v>
      </c>
      <c r="BD1187">
        <v>11</v>
      </c>
      <c r="BE1187">
        <v>6</v>
      </c>
      <c r="BF1187">
        <v>12</v>
      </c>
      <c r="BG1187">
        <v>12</v>
      </c>
      <c r="BH1187">
        <v>12</v>
      </c>
      <c r="BI1187">
        <v>12</v>
      </c>
      <c r="BJ1187">
        <v>12</v>
      </c>
      <c r="BK1187">
        <v>1</v>
      </c>
      <c r="BL1187">
        <v>3</v>
      </c>
      <c r="BM1187">
        <v>3</v>
      </c>
      <c r="BN1187">
        <v>3</v>
      </c>
      <c r="BO1187">
        <v>10</v>
      </c>
      <c r="BX1187">
        <v>1</v>
      </c>
      <c r="BY1187">
        <v>5</v>
      </c>
      <c r="BZ1187">
        <v>3</v>
      </c>
      <c r="CA1187">
        <v>1</v>
      </c>
      <c r="CB1187">
        <v>6</v>
      </c>
      <c r="CF1187">
        <v>7</v>
      </c>
      <c r="CH1187">
        <f t="shared" si="138"/>
        <v>1</v>
      </c>
      <c r="CI1187" s="1">
        <f t="shared" si="139"/>
        <v>3.6111111111111112</v>
      </c>
      <c r="CJ1187">
        <f t="shared" si="140"/>
        <v>3</v>
      </c>
      <c r="CK1187">
        <f t="shared" si="141"/>
        <v>3</v>
      </c>
      <c r="CL1187" s="1">
        <f t="shared" si="142"/>
        <v>6.6111111111111107</v>
      </c>
      <c r="CM1187" s="1">
        <f t="shared" si="143"/>
        <v>6.6111111111111107</v>
      </c>
      <c r="CO1187" t="str">
        <f>IF(H1187&gt;Tolerances!$C$15, "High Sat", "Low Sat")</f>
        <v>High Sat</v>
      </c>
      <c r="CP1187" t="str">
        <f>IF(CM1187&lt;Tolerances!$D$15, "High EL", "Low EL")</f>
        <v>High EL</v>
      </c>
      <c r="CQ1187" t="str">
        <f t="shared" si="144"/>
        <v>Loyalist</v>
      </c>
      <c r="CR1187" t="b">
        <f>IF(AND(CM1187&lt;Tolerances!$D$19,'Respondent data Original'!H1187&gt;Tolerances!$C$19),"Enthusiast",IF(AND(CM1187&gt;Tolerances!$D$20,'Respondent data Original'!H1187&lt;Tolerances!$C$20),"Agitator"))</f>
        <v>0</v>
      </c>
    </row>
    <row r="1188" spans="1:96">
      <c r="A1188">
        <v>1325</v>
      </c>
      <c r="B1188" t="s">
        <v>71</v>
      </c>
      <c r="C1188">
        <v>2</v>
      </c>
      <c r="D1188">
        <v>2</v>
      </c>
      <c r="E1188">
        <v>8</v>
      </c>
      <c r="F1188">
        <v>1</v>
      </c>
      <c r="G1188">
        <v>7</v>
      </c>
      <c r="I1188">
        <v>1</v>
      </c>
      <c r="J1188">
        <v>5</v>
      </c>
      <c r="M1188">
        <v>1</v>
      </c>
      <c r="O1188">
        <v>1</v>
      </c>
      <c r="P1188">
        <v>3</v>
      </c>
      <c r="Q1188">
        <v>1</v>
      </c>
      <c r="R1188">
        <v>1</v>
      </c>
      <c r="S1188">
        <v>3</v>
      </c>
      <c r="T1188">
        <v>1</v>
      </c>
      <c r="V1188">
        <v>1</v>
      </c>
      <c r="W1188">
        <v>1</v>
      </c>
      <c r="X1188">
        <v>1</v>
      </c>
      <c r="Y1188">
        <v>1</v>
      </c>
      <c r="AA1188">
        <v>1</v>
      </c>
      <c r="AB1188">
        <v>1</v>
      </c>
      <c r="AF1188">
        <v>1</v>
      </c>
      <c r="AG1188">
        <v>3</v>
      </c>
      <c r="AH1188">
        <v>3</v>
      </c>
      <c r="AI1188">
        <v>2</v>
      </c>
      <c r="AJ1188">
        <v>2</v>
      </c>
      <c r="AK1188">
        <v>4</v>
      </c>
      <c r="AL1188">
        <v>5</v>
      </c>
      <c r="AN1188">
        <v>4</v>
      </c>
      <c r="AO1188">
        <v>2</v>
      </c>
      <c r="AP1188">
        <v>1</v>
      </c>
      <c r="AR1188">
        <v>3</v>
      </c>
      <c r="AS1188">
        <v>4</v>
      </c>
      <c r="AT1188">
        <v>3</v>
      </c>
      <c r="AU1188">
        <v>3</v>
      </c>
      <c r="AV1188">
        <v>3</v>
      </c>
      <c r="AW1188">
        <v>1</v>
      </c>
      <c r="AX1188">
        <v>11</v>
      </c>
      <c r="AY1188">
        <v>2</v>
      </c>
      <c r="AZ1188">
        <v>11</v>
      </c>
      <c r="BA1188">
        <v>11</v>
      </c>
      <c r="BB1188">
        <v>4</v>
      </c>
      <c r="BC1188">
        <v>3</v>
      </c>
      <c r="BD1188">
        <v>7</v>
      </c>
      <c r="BE1188">
        <v>6</v>
      </c>
      <c r="BF1188">
        <v>6</v>
      </c>
      <c r="BG1188">
        <v>8</v>
      </c>
      <c r="BH1188">
        <v>2</v>
      </c>
      <c r="BI1188">
        <v>6</v>
      </c>
      <c r="BJ1188">
        <v>10</v>
      </c>
      <c r="BK1188">
        <v>3</v>
      </c>
      <c r="BL1188">
        <v>1</v>
      </c>
      <c r="BM1188">
        <v>3</v>
      </c>
      <c r="BN1188">
        <v>3</v>
      </c>
      <c r="BO1188">
        <v>10</v>
      </c>
      <c r="BX1188">
        <v>1</v>
      </c>
      <c r="BY1188">
        <v>2</v>
      </c>
      <c r="CF1188">
        <v>1</v>
      </c>
      <c r="CH1188">
        <f t="shared" si="138"/>
        <v>1</v>
      </c>
      <c r="CI1188" s="1">
        <f t="shared" si="139"/>
        <v>3.1111111111111112</v>
      </c>
      <c r="CJ1188">
        <f t="shared" si="140"/>
        <v>1</v>
      </c>
      <c r="CK1188">
        <f t="shared" si="141"/>
        <v>5</v>
      </c>
      <c r="CL1188" s="1">
        <f t="shared" si="142"/>
        <v>8.1111111111111107</v>
      </c>
      <c r="CM1188" s="1">
        <f t="shared" si="143"/>
        <v>8.1111111111111107</v>
      </c>
      <c r="CO1188" t="str">
        <f>IF(H1188&gt;Tolerances!$C$15, "High Sat", "Low Sat")</f>
        <v>Low Sat</v>
      </c>
      <c r="CP1188" t="str">
        <f>IF(CM1188&lt;Tolerances!$D$15, "High EL", "Low EL")</f>
        <v>High EL</v>
      </c>
      <c r="CQ1188" t="str">
        <f t="shared" si="144"/>
        <v>Hostage</v>
      </c>
      <c r="CR1188" t="b">
        <f>IF(AND(CM1188&lt;Tolerances!$D$19,'Respondent data Original'!H1188&gt;Tolerances!$C$19),"Enthusiast",IF(AND(CM1188&gt;Tolerances!$D$20,'Respondent data Original'!H1188&lt;Tolerances!$C$20),"Agitator"))</f>
        <v>0</v>
      </c>
    </row>
    <row r="1189" spans="1:96">
      <c r="A1189">
        <v>1326</v>
      </c>
      <c r="B1189" t="s">
        <v>71</v>
      </c>
      <c r="C1189">
        <v>1</v>
      </c>
      <c r="D1189">
        <v>1</v>
      </c>
      <c r="E1189">
        <v>1</v>
      </c>
      <c r="F1189">
        <v>2</v>
      </c>
      <c r="G1189">
        <v>12</v>
      </c>
      <c r="H1189">
        <v>9</v>
      </c>
      <c r="J1189">
        <v>10</v>
      </c>
      <c r="L1189">
        <v>10</v>
      </c>
      <c r="N1189">
        <v>8</v>
      </c>
      <c r="P1189">
        <v>5</v>
      </c>
      <c r="Q1189">
        <v>3</v>
      </c>
      <c r="R1189">
        <v>3</v>
      </c>
      <c r="S1189">
        <v>1</v>
      </c>
      <c r="T1189">
        <v>4</v>
      </c>
      <c r="U1189">
        <v>1</v>
      </c>
      <c r="V1189">
        <v>3</v>
      </c>
      <c r="X1189">
        <v>1</v>
      </c>
      <c r="Y1189">
        <v>1</v>
      </c>
      <c r="Z1189">
        <v>4</v>
      </c>
      <c r="AA1189">
        <v>2</v>
      </c>
      <c r="AB1189">
        <v>4</v>
      </c>
      <c r="AC1189">
        <v>4</v>
      </c>
      <c r="AD1189">
        <v>3</v>
      </c>
      <c r="AE1189">
        <v>2</v>
      </c>
      <c r="AF1189">
        <v>6</v>
      </c>
      <c r="AG1189">
        <v>3</v>
      </c>
      <c r="AH1189">
        <v>1</v>
      </c>
      <c r="AI1189">
        <v>2</v>
      </c>
      <c r="AJ1189">
        <v>1</v>
      </c>
      <c r="AK1189">
        <v>1</v>
      </c>
      <c r="AL1189">
        <v>3</v>
      </c>
      <c r="AM1189">
        <v>5</v>
      </c>
      <c r="AN1189">
        <v>2</v>
      </c>
      <c r="AO1189">
        <v>1</v>
      </c>
      <c r="AP1189">
        <v>2</v>
      </c>
      <c r="AQ1189">
        <v>3</v>
      </c>
      <c r="AR1189">
        <v>4</v>
      </c>
      <c r="AS1189">
        <v>3</v>
      </c>
      <c r="AT1189">
        <v>2</v>
      </c>
      <c r="AU1189">
        <v>3</v>
      </c>
      <c r="AV1189">
        <v>3</v>
      </c>
      <c r="AW1189">
        <v>7</v>
      </c>
      <c r="AX1189">
        <v>11</v>
      </c>
      <c r="AY1189">
        <v>8</v>
      </c>
      <c r="AZ1189">
        <v>6</v>
      </c>
      <c r="BA1189">
        <v>8</v>
      </c>
      <c r="BB1189">
        <v>8</v>
      </c>
      <c r="BC1189">
        <v>4</v>
      </c>
      <c r="BD1189">
        <v>11</v>
      </c>
      <c r="BE1189">
        <v>6</v>
      </c>
      <c r="BF1189">
        <v>12</v>
      </c>
      <c r="BG1189">
        <v>12</v>
      </c>
      <c r="BH1189">
        <v>12</v>
      </c>
      <c r="BI1189">
        <v>12</v>
      </c>
      <c r="BJ1189">
        <v>12</v>
      </c>
      <c r="BK1189">
        <v>1</v>
      </c>
      <c r="BL1189">
        <v>2</v>
      </c>
      <c r="BM1189">
        <v>2</v>
      </c>
      <c r="BN1189">
        <v>2</v>
      </c>
      <c r="BO1189">
        <v>3</v>
      </c>
      <c r="BP1189">
        <v>7</v>
      </c>
      <c r="BQ1189">
        <v>4</v>
      </c>
      <c r="BX1189">
        <v>1</v>
      </c>
      <c r="BY1189">
        <v>5</v>
      </c>
      <c r="BZ1189">
        <v>1</v>
      </c>
      <c r="CA1189">
        <v>2</v>
      </c>
      <c r="CF1189">
        <v>5</v>
      </c>
      <c r="CH1189">
        <f t="shared" si="138"/>
        <v>1</v>
      </c>
      <c r="CI1189" s="1">
        <f t="shared" si="139"/>
        <v>3.8333333333333335</v>
      </c>
      <c r="CJ1189">
        <f t="shared" si="140"/>
        <v>2</v>
      </c>
      <c r="CK1189">
        <f t="shared" si="141"/>
        <v>4</v>
      </c>
      <c r="CL1189" s="1">
        <f t="shared" si="142"/>
        <v>7.8333333333333339</v>
      </c>
      <c r="CM1189" s="1">
        <f t="shared" si="143"/>
        <v>7.8333333333333339</v>
      </c>
      <c r="CO1189" t="str">
        <f>IF(H1189&gt;Tolerances!$C$15, "High Sat", "Low Sat")</f>
        <v>High Sat</v>
      </c>
      <c r="CP1189" t="str">
        <f>IF(CM1189&lt;Tolerances!$D$15, "High EL", "Low EL")</f>
        <v>High EL</v>
      </c>
      <c r="CQ1189" t="str">
        <f t="shared" si="144"/>
        <v>Loyalist</v>
      </c>
      <c r="CR1189" t="b">
        <f>IF(AND(CM1189&lt;Tolerances!$D$19,'Respondent data Original'!H1189&gt;Tolerances!$C$19),"Enthusiast",IF(AND(CM1189&gt;Tolerances!$D$20,'Respondent data Original'!H1189&lt;Tolerances!$C$20),"Agitator"))</f>
        <v>0</v>
      </c>
    </row>
    <row r="1190" spans="1:96">
      <c r="A1190">
        <v>1327</v>
      </c>
      <c r="B1190" t="s">
        <v>71</v>
      </c>
      <c r="C1190">
        <v>4</v>
      </c>
      <c r="D1190">
        <v>2</v>
      </c>
      <c r="E1190">
        <v>8</v>
      </c>
      <c r="F1190">
        <v>1</v>
      </c>
      <c r="G1190">
        <v>7</v>
      </c>
      <c r="H1190">
        <v>9</v>
      </c>
      <c r="J1190">
        <v>10</v>
      </c>
      <c r="L1190">
        <v>10</v>
      </c>
      <c r="N1190">
        <v>8</v>
      </c>
      <c r="P1190">
        <v>2</v>
      </c>
      <c r="Q1190">
        <v>1</v>
      </c>
      <c r="S1190">
        <v>1</v>
      </c>
      <c r="V1190">
        <v>1</v>
      </c>
      <c r="X1190">
        <v>1</v>
      </c>
      <c r="Y1190">
        <v>1</v>
      </c>
      <c r="Z1190">
        <v>4</v>
      </c>
      <c r="AB1190">
        <v>4</v>
      </c>
      <c r="AC1190">
        <v>4</v>
      </c>
      <c r="AD1190">
        <v>5</v>
      </c>
      <c r="AF1190">
        <v>9</v>
      </c>
      <c r="AG1190">
        <v>1</v>
      </c>
      <c r="AI1190">
        <v>1</v>
      </c>
      <c r="AK1190">
        <v>1</v>
      </c>
      <c r="AL1190">
        <v>1</v>
      </c>
      <c r="AN1190">
        <v>1</v>
      </c>
      <c r="AO1190">
        <v>1</v>
      </c>
      <c r="AP1190">
        <v>1</v>
      </c>
      <c r="AV1190">
        <v>1</v>
      </c>
      <c r="AW1190">
        <v>6</v>
      </c>
      <c r="AX1190">
        <v>6</v>
      </c>
      <c r="AY1190">
        <v>7</v>
      </c>
      <c r="AZ1190">
        <v>6</v>
      </c>
      <c r="BA1190">
        <v>6</v>
      </c>
      <c r="BB1190">
        <v>5</v>
      </c>
      <c r="BC1190">
        <v>1</v>
      </c>
      <c r="BD1190">
        <v>10</v>
      </c>
      <c r="BE1190">
        <v>1</v>
      </c>
      <c r="BF1190">
        <v>12</v>
      </c>
      <c r="BG1190">
        <v>12</v>
      </c>
      <c r="BH1190">
        <v>12</v>
      </c>
      <c r="BI1190">
        <v>12</v>
      </c>
      <c r="BJ1190">
        <v>12</v>
      </c>
      <c r="BK1190">
        <v>1</v>
      </c>
      <c r="BL1190">
        <v>5</v>
      </c>
      <c r="BM1190">
        <v>5</v>
      </c>
      <c r="BN1190">
        <v>5</v>
      </c>
      <c r="BO1190">
        <v>10</v>
      </c>
      <c r="BX1190">
        <v>1</v>
      </c>
      <c r="BY1190">
        <v>3</v>
      </c>
      <c r="BZ1190">
        <v>1</v>
      </c>
      <c r="CA1190">
        <v>4</v>
      </c>
      <c r="CB1190">
        <v>6</v>
      </c>
      <c r="CC1190">
        <v>5</v>
      </c>
      <c r="CD1190">
        <v>2</v>
      </c>
      <c r="CF1190">
        <v>4</v>
      </c>
      <c r="CH1190">
        <f t="shared" si="138"/>
        <v>1</v>
      </c>
      <c r="CI1190" s="1">
        <f t="shared" si="139"/>
        <v>2.6666666666666665</v>
      </c>
      <c r="CJ1190">
        <f t="shared" si="140"/>
        <v>5</v>
      </c>
      <c r="CK1190">
        <f t="shared" si="141"/>
        <v>1</v>
      </c>
      <c r="CL1190" s="1">
        <f t="shared" si="142"/>
        <v>3.6666666666666665</v>
      </c>
      <c r="CM1190" s="1">
        <f t="shared" si="143"/>
        <v>3.6666666666666665</v>
      </c>
      <c r="CO1190" t="str">
        <f>IF(H1190&gt;Tolerances!$C$15, "High Sat", "Low Sat")</f>
        <v>High Sat</v>
      </c>
      <c r="CP1190" t="str">
        <f>IF(CM1190&lt;Tolerances!$D$15, "High EL", "Low EL")</f>
        <v>High EL</v>
      </c>
      <c r="CQ1190" t="str">
        <f t="shared" si="144"/>
        <v>Loyalist</v>
      </c>
      <c r="CR1190" t="b">
        <f>IF(AND(CM1190&lt;Tolerances!$D$19,'Respondent data Original'!H1190&gt;Tolerances!$C$19),"Enthusiast",IF(AND(CM1190&gt;Tolerances!$D$20,'Respondent data Original'!H1190&lt;Tolerances!$C$20),"Agitator"))</f>
        <v>0</v>
      </c>
    </row>
    <row r="1191" spans="1:96">
      <c r="A1191">
        <v>1328</v>
      </c>
      <c r="B1191" t="s">
        <v>71</v>
      </c>
      <c r="C1191">
        <v>4</v>
      </c>
      <c r="D1191">
        <v>1</v>
      </c>
      <c r="E1191">
        <v>1</v>
      </c>
      <c r="F1191">
        <v>2</v>
      </c>
      <c r="G1191">
        <v>12</v>
      </c>
      <c r="H1191">
        <v>9</v>
      </c>
      <c r="J1191">
        <v>8</v>
      </c>
      <c r="L1191">
        <v>8</v>
      </c>
      <c r="N1191">
        <v>7</v>
      </c>
      <c r="P1191">
        <v>6</v>
      </c>
      <c r="Q1191">
        <v>1</v>
      </c>
      <c r="R1191">
        <v>3</v>
      </c>
      <c r="S1191">
        <v>1</v>
      </c>
      <c r="T1191">
        <v>2</v>
      </c>
      <c r="U1191">
        <v>1</v>
      </c>
      <c r="V1191">
        <v>1</v>
      </c>
      <c r="W1191">
        <v>3</v>
      </c>
      <c r="X1191">
        <v>1</v>
      </c>
      <c r="Y1191">
        <v>1</v>
      </c>
      <c r="Z1191">
        <v>3</v>
      </c>
      <c r="AA1191">
        <v>1</v>
      </c>
      <c r="AB1191">
        <v>2</v>
      </c>
      <c r="AC1191">
        <v>3</v>
      </c>
      <c r="AD1191">
        <v>3</v>
      </c>
      <c r="AE1191">
        <v>2</v>
      </c>
      <c r="AF1191">
        <v>1</v>
      </c>
      <c r="AG1191">
        <v>5</v>
      </c>
      <c r="AH1191">
        <v>4</v>
      </c>
      <c r="AI1191">
        <v>1</v>
      </c>
      <c r="AJ1191">
        <v>1</v>
      </c>
      <c r="AK1191">
        <v>2</v>
      </c>
      <c r="AL1191">
        <v>2</v>
      </c>
      <c r="AM1191">
        <v>4</v>
      </c>
      <c r="AN1191">
        <v>2</v>
      </c>
      <c r="AO1191">
        <v>2</v>
      </c>
      <c r="AV1191">
        <v>2</v>
      </c>
      <c r="AW1191">
        <v>7</v>
      </c>
      <c r="AX1191">
        <v>11</v>
      </c>
      <c r="AY1191">
        <v>10</v>
      </c>
      <c r="AZ1191">
        <v>6</v>
      </c>
      <c r="BA1191">
        <v>11</v>
      </c>
      <c r="BB1191">
        <v>5</v>
      </c>
      <c r="BC1191">
        <v>8</v>
      </c>
      <c r="BD1191">
        <v>9</v>
      </c>
      <c r="BE1191">
        <v>1</v>
      </c>
      <c r="BF1191">
        <v>9</v>
      </c>
      <c r="BG1191">
        <v>4</v>
      </c>
      <c r="BH1191">
        <v>3</v>
      </c>
      <c r="BI1191">
        <v>12</v>
      </c>
      <c r="BJ1191">
        <v>12</v>
      </c>
      <c r="BK1191">
        <v>1</v>
      </c>
      <c r="BL1191">
        <v>2</v>
      </c>
      <c r="BM1191">
        <v>3</v>
      </c>
      <c r="BN1191">
        <v>3</v>
      </c>
      <c r="BO1191">
        <v>3</v>
      </c>
      <c r="BP1191">
        <v>4</v>
      </c>
      <c r="BQ1191">
        <v>5</v>
      </c>
      <c r="BR1191">
        <v>2</v>
      </c>
      <c r="BS1191">
        <v>6</v>
      </c>
      <c r="BT1191">
        <v>7</v>
      </c>
      <c r="BX1191">
        <v>2</v>
      </c>
      <c r="CF1191">
        <v>6</v>
      </c>
      <c r="CH1191">
        <f t="shared" si="138"/>
        <v>2</v>
      </c>
      <c r="CI1191" s="1">
        <f t="shared" si="139"/>
        <v>3.7777777777777777</v>
      </c>
      <c r="CJ1191">
        <f t="shared" si="140"/>
        <v>2</v>
      </c>
      <c r="CK1191">
        <f t="shared" si="141"/>
        <v>4</v>
      </c>
      <c r="CL1191" s="1">
        <f t="shared" si="142"/>
        <v>7.7777777777777777</v>
      </c>
      <c r="CM1191" s="1">
        <f t="shared" si="143"/>
        <v>15.555555555555555</v>
      </c>
      <c r="CO1191" t="str">
        <f>IF(H1191&gt;Tolerances!$C$15, "High Sat", "Low Sat")</f>
        <v>High Sat</v>
      </c>
      <c r="CP1191" t="str">
        <f>IF(CM1191&lt;Tolerances!$D$15, "High EL", "Low EL")</f>
        <v>Low EL</v>
      </c>
      <c r="CQ1191" t="str">
        <f t="shared" si="144"/>
        <v>Mercenary</v>
      </c>
      <c r="CR1191" t="b">
        <f>IF(AND(CM1191&lt;Tolerances!$D$19,'Respondent data Original'!H1191&gt;Tolerances!$C$19),"Enthusiast",IF(AND(CM1191&gt;Tolerances!$D$20,'Respondent data Original'!H1191&lt;Tolerances!$C$20),"Agitator"))</f>
        <v>0</v>
      </c>
    </row>
    <row r="1192" spans="1:96">
      <c r="A1192">
        <v>1329</v>
      </c>
      <c r="B1192" t="s">
        <v>71</v>
      </c>
      <c r="C1192">
        <v>4</v>
      </c>
      <c r="D1192">
        <v>1</v>
      </c>
      <c r="E1192">
        <v>5</v>
      </c>
      <c r="F1192">
        <v>2</v>
      </c>
      <c r="G1192">
        <v>8</v>
      </c>
      <c r="H1192">
        <v>9</v>
      </c>
      <c r="J1192">
        <v>11</v>
      </c>
      <c r="L1192">
        <v>9</v>
      </c>
      <c r="N1192">
        <v>11</v>
      </c>
      <c r="P1192">
        <v>3</v>
      </c>
      <c r="Q1192">
        <v>1</v>
      </c>
      <c r="R1192">
        <v>1</v>
      </c>
      <c r="S1192">
        <v>3</v>
      </c>
      <c r="T1192">
        <v>4</v>
      </c>
      <c r="U1192">
        <v>3</v>
      </c>
      <c r="V1192">
        <v>2</v>
      </c>
      <c r="W1192">
        <v>4</v>
      </c>
      <c r="X1192">
        <v>1</v>
      </c>
      <c r="Y1192">
        <v>1</v>
      </c>
      <c r="Z1192">
        <v>1</v>
      </c>
      <c r="AA1192">
        <v>1</v>
      </c>
      <c r="AB1192">
        <v>2</v>
      </c>
      <c r="AC1192">
        <v>1</v>
      </c>
      <c r="AD1192">
        <v>3</v>
      </c>
      <c r="AE1192">
        <v>1</v>
      </c>
      <c r="AF1192">
        <v>9</v>
      </c>
      <c r="AG1192">
        <v>1</v>
      </c>
      <c r="AJ1192">
        <v>2</v>
      </c>
      <c r="AL1192">
        <v>1</v>
      </c>
      <c r="AM1192">
        <v>3</v>
      </c>
      <c r="AN1192">
        <v>1</v>
      </c>
      <c r="AO1192">
        <v>1</v>
      </c>
      <c r="AP1192">
        <v>1</v>
      </c>
      <c r="AQ1192">
        <v>1</v>
      </c>
      <c r="AR1192">
        <v>1</v>
      </c>
      <c r="AS1192">
        <v>1</v>
      </c>
      <c r="AT1192">
        <v>1</v>
      </c>
      <c r="AU1192">
        <v>1</v>
      </c>
      <c r="AV1192">
        <v>1</v>
      </c>
      <c r="AW1192">
        <v>1</v>
      </c>
      <c r="AX1192">
        <v>9</v>
      </c>
      <c r="AY1192">
        <v>8</v>
      </c>
      <c r="AZ1192">
        <v>9</v>
      </c>
      <c r="BA1192">
        <v>1</v>
      </c>
      <c r="BB1192">
        <v>1</v>
      </c>
      <c r="BC1192">
        <v>1</v>
      </c>
      <c r="BD1192">
        <v>9</v>
      </c>
      <c r="BE1192">
        <v>1</v>
      </c>
      <c r="BF1192">
        <v>12</v>
      </c>
      <c r="BG1192">
        <v>12</v>
      </c>
      <c r="BH1192">
        <v>1</v>
      </c>
      <c r="BI1192">
        <v>12</v>
      </c>
      <c r="BJ1192">
        <v>12</v>
      </c>
      <c r="BK1192">
        <v>1</v>
      </c>
      <c r="BL1192">
        <v>4</v>
      </c>
      <c r="BM1192">
        <v>3</v>
      </c>
      <c r="BN1192">
        <v>2</v>
      </c>
      <c r="BO1192">
        <v>10</v>
      </c>
      <c r="BX1192">
        <v>1</v>
      </c>
      <c r="BY1192">
        <v>3</v>
      </c>
      <c r="BZ1192">
        <v>1</v>
      </c>
      <c r="CA1192">
        <v>6</v>
      </c>
      <c r="CB1192">
        <v>2</v>
      </c>
      <c r="CC1192">
        <v>5</v>
      </c>
      <c r="CD1192">
        <v>4</v>
      </c>
      <c r="CF1192">
        <v>5</v>
      </c>
      <c r="CH1192">
        <f t="shared" si="138"/>
        <v>1</v>
      </c>
      <c r="CI1192" s="1">
        <f t="shared" si="139"/>
        <v>2.2222222222222223</v>
      </c>
      <c r="CJ1192">
        <f t="shared" si="140"/>
        <v>4</v>
      </c>
      <c r="CK1192">
        <f t="shared" si="141"/>
        <v>2</v>
      </c>
      <c r="CL1192" s="1">
        <f t="shared" si="142"/>
        <v>4.2222222222222223</v>
      </c>
      <c r="CM1192" s="1">
        <f t="shared" si="143"/>
        <v>4.2222222222222223</v>
      </c>
      <c r="CO1192" t="str">
        <f>IF(H1192&gt;Tolerances!$C$15, "High Sat", "Low Sat")</f>
        <v>High Sat</v>
      </c>
      <c r="CP1192" t="str">
        <f>IF(CM1192&lt;Tolerances!$D$15, "High EL", "Low EL")</f>
        <v>High EL</v>
      </c>
      <c r="CQ1192" t="str">
        <f t="shared" si="144"/>
        <v>Loyalist</v>
      </c>
      <c r="CR1192" t="b">
        <f>IF(AND(CM1192&lt;Tolerances!$D$19,'Respondent data Original'!H1192&gt;Tolerances!$C$19),"Enthusiast",IF(AND(CM1192&gt;Tolerances!$D$20,'Respondent data Original'!H1192&lt;Tolerances!$C$20),"Agitator"))</f>
        <v>0</v>
      </c>
    </row>
    <row r="1193" spans="1:96">
      <c r="A1193">
        <v>1330</v>
      </c>
      <c r="B1193" t="s">
        <v>71</v>
      </c>
      <c r="C1193">
        <v>4</v>
      </c>
      <c r="D1193">
        <v>2</v>
      </c>
      <c r="E1193">
        <v>2</v>
      </c>
      <c r="F1193">
        <v>2</v>
      </c>
      <c r="G1193">
        <v>12</v>
      </c>
      <c r="H1193">
        <v>9</v>
      </c>
      <c r="J1193">
        <v>10</v>
      </c>
      <c r="L1193">
        <v>9</v>
      </c>
      <c r="N1193">
        <v>7</v>
      </c>
      <c r="P1193">
        <v>6</v>
      </c>
      <c r="Q1193">
        <v>3</v>
      </c>
      <c r="R1193">
        <v>4</v>
      </c>
      <c r="S1193">
        <v>1</v>
      </c>
      <c r="T1193">
        <v>2</v>
      </c>
      <c r="U1193">
        <v>2</v>
      </c>
      <c r="V1193">
        <v>2</v>
      </c>
      <c r="W1193">
        <v>4</v>
      </c>
      <c r="X1193">
        <v>1</v>
      </c>
      <c r="Y1193">
        <v>2</v>
      </c>
      <c r="Z1193">
        <v>4</v>
      </c>
      <c r="AA1193">
        <v>3</v>
      </c>
      <c r="AB1193">
        <v>3</v>
      </c>
      <c r="AC1193">
        <v>4</v>
      </c>
      <c r="AD1193">
        <v>3</v>
      </c>
      <c r="AE1193">
        <v>3</v>
      </c>
      <c r="AF1193">
        <v>9</v>
      </c>
      <c r="AG1193">
        <v>4</v>
      </c>
      <c r="AH1193">
        <v>4</v>
      </c>
      <c r="AI1193">
        <v>2</v>
      </c>
      <c r="AJ1193">
        <v>2</v>
      </c>
      <c r="AK1193">
        <v>2</v>
      </c>
      <c r="AL1193">
        <v>3</v>
      </c>
      <c r="AM1193">
        <v>5</v>
      </c>
      <c r="AN1193">
        <v>2</v>
      </c>
      <c r="AO1193">
        <v>2</v>
      </c>
      <c r="AP1193">
        <v>4</v>
      </c>
      <c r="AQ1193">
        <v>3</v>
      </c>
      <c r="AR1193">
        <v>4</v>
      </c>
      <c r="AS1193">
        <v>4</v>
      </c>
      <c r="AT1193">
        <v>2</v>
      </c>
      <c r="AU1193">
        <v>3</v>
      </c>
      <c r="AV1193">
        <v>1</v>
      </c>
      <c r="AW1193">
        <v>9</v>
      </c>
      <c r="AX1193">
        <v>9</v>
      </c>
      <c r="AY1193">
        <v>9</v>
      </c>
      <c r="AZ1193">
        <v>6</v>
      </c>
      <c r="BA1193">
        <v>7</v>
      </c>
      <c r="BB1193">
        <v>6</v>
      </c>
      <c r="BC1193">
        <v>6</v>
      </c>
      <c r="BD1193">
        <v>8</v>
      </c>
      <c r="BE1193">
        <v>3</v>
      </c>
      <c r="BF1193">
        <v>12</v>
      </c>
      <c r="BG1193">
        <v>12</v>
      </c>
      <c r="BH1193">
        <v>4</v>
      </c>
      <c r="BI1193">
        <v>12</v>
      </c>
      <c r="BJ1193">
        <v>12</v>
      </c>
      <c r="BK1193">
        <v>1</v>
      </c>
      <c r="BL1193">
        <v>4</v>
      </c>
      <c r="BM1193">
        <v>4</v>
      </c>
      <c r="BN1193">
        <v>4</v>
      </c>
      <c r="BO1193">
        <v>7</v>
      </c>
      <c r="BP1193">
        <v>4</v>
      </c>
      <c r="BQ1193">
        <v>3</v>
      </c>
      <c r="BR1193">
        <v>5</v>
      </c>
      <c r="BX1193">
        <v>1</v>
      </c>
      <c r="BY1193">
        <v>5</v>
      </c>
      <c r="BZ1193">
        <v>2</v>
      </c>
      <c r="CF1193">
        <v>6</v>
      </c>
      <c r="CH1193">
        <f t="shared" si="138"/>
        <v>1</v>
      </c>
      <c r="CI1193" s="1">
        <f t="shared" si="139"/>
        <v>3.5</v>
      </c>
      <c r="CJ1193">
        <f t="shared" si="140"/>
        <v>4</v>
      </c>
      <c r="CK1193">
        <f t="shared" si="141"/>
        <v>2</v>
      </c>
      <c r="CL1193" s="1">
        <f t="shared" si="142"/>
        <v>5.5</v>
      </c>
      <c r="CM1193" s="1">
        <f t="shared" si="143"/>
        <v>5.5</v>
      </c>
      <c r="CO1193" t="str">
        <f>IF(H1193&gt;Tolerances!$C$15, "High Sat", "Low Sat")</f>
        <v>High Sat</v>
      </c>
      <c r="CP1193" t="str">
        <f>IF(CM1193&lt;Tolerances!$D$15, "High EL", "Low EL")</f>
        <v>High EL</v>
      </c>
      <c r="CQ1193" t="str">
        <f t="shared" si="144"/>
        <v>Loyalist</v>
      </c>
      <c r="CR1193" t="b">
        <f>IF(AND(CM1193&lt;Tolerances!$D$19,'Respondent data Original'!H1193&gt;Tolerances!$C$19),"Enthusiast",IF(AND(CM1193&gt;Tolerances!$D$20,'Respondent data Original'!H1193&lt;Tolerances!$C$20),"Agitator"))</f>
        <v>0</v>
      </c>
    </row>
    <row r="1194" spans="1:96">
      <c r="A1194">
        <v>1332</v>
      </c>
      <c r="B1194" t="s">
        <v>71</v>
      </c>
      <c r="C1194">
        <v>3</v>
      </c>
      <c r="D1194">
        <v>1</v>
      </c>
      <c r="E1194">
        <v>1</v>
      </c>
      <c r="F1194">
        <v>2</v>
      </c>
      <c r="G1194">
        <v>10</v>
      </c>
      <c r="H1194">
        <v>11</v>
      </c>
      <c r="J1194">
        <v>11</v>
      </c>
      <c r="L1194">
        <v>11</v>
      </c>
      <c r="N1194">
        <v>11</v>
      </c>
      <c r="P1194">
        <v>6</v>
      </c>
      <c r="Q1194">
        <v>1</v>
      </c>
      <c r="R1194">
        <v>3</v>
      </c>
      <c r="S1194">
        <v>1</v>
      </c>
      <c r="T1194">
        <v>1</v>
      </c>
      <c r="U1194">
        <v>1</v>
      </c>
      <c r="V1194">
        <v>1</v>
      </c>
      <c r="W1194">
        <v>3</v>
      </c>
      <c r="X1194">
        <v>1</v>
      </c>
      <c r="Y1194">
        <v>1</v>
      </c>
      <c r="Z1194">
        <v>2</v>
      </c>
      <c r="AA1194">
        <v>1</v>
      </c>
      <c r="AB1194">
        <v>1</v>
      </c>
      <c r="AC1194">
        <v>1</v>
      </c>
      <c r="AD1194">
        <v>2</v>
      </c>
      <c r="AE1194">
        <v>1</v>
      </c>
      <c r="AF1194">
        <v>9</v>
      </c>
      <c r="AG1194">
        <v>1</v>
      </c>
      <c r="AH1194">
        <v>1</v>
      </c>
      <c r="AI1194">
        <v>1</v>
      </c>
      <c r="AJ1194">
        <v>1</v>
      </c>
      <c r="AK1194">
        <v>2</v>
      </c>
      <c r="AL1194">
        <v>1</v>
      </c>
      <c r="AM1194">
        <v>2</v>
      </c>
      <c r="AN1194">
        <v>1</v>
      </c>
      <c r="AO1194">
        <v>1</v>
      </c>
      <c r="AP1194">
        <v>1</v>
      </c>
      <c r="AQ1194">
        <v>1</v>
      </c>
      <c r="AR1194">
        <v>1</v>
      </c>
      <c r="AS1194">
        <v>1</v>
      </c>
      <c r="AT1194">
        <v>1</v>
      </c>
      <c r="AU1194">
        <v>1</v>
      </c>
      <c r="AV1194">
        <v>1</v>
      </c>
      <c r="AW1194">
        <v>1</v>
      </c>
      <c r="AX1194">
        <v>1</v>
      </c>
      <c r="AY1194">
        <v>2</v>
      </c>
      <c r="AZ1194">
        <v>2</v>
      </c>
      <c r="BA1194">
        <v>4</v>
      </c>
      <c r="BB1194">
        <v>1</v>
      </c>
      <c r="BC1194">
        <v>3</v>
      </c>
      <c r="BD1194">
        <v>8</v>
      </c>
      <c r="BE1194">
        <v>1</v>
      </c>
      <c r="BF1194">
        <v>12</v>
      </c>
      <c r="BG1194">
        <v>12</v>
      </c>
      <c r="BH1194">
        <v>12</v>
      </c>
      <c r="BI1194">
        <v>12</v>
      </c>
      <c r="BJ1194">
        <v>12</v>
      </c>
      <c r="BK1194">
        <v>1</v>
      </c>
      <c r="BL1194">
        <v>5</v>
      </c>
      <c r="BM1194">
        <v>5</v>
      </c>
      <c r="BN1194">
        <v>4</v>
      </c>
      <c r="BO1194">
        <v>3</v>
      </c>
      <c r="BP1194">
        <v>4</v>
      </c>
      <c r="BQ1194">
        <v>7</v>
      </c>
      <c r="BR1194">
        <v>5</v>
      </c>
      <c r="BX1194">
        <v>1</v>
      </c>
      <c r="BY1194">
        <v>3</v>
      </c>
      <c r="BZ1194">
        <v>5</v>
      </c>
      <c r="CA1194">
        <v>4</v>
      </c>
      <c r="CB1194">
        <v>1</v>
      </c>
      <c r="CC1194">
        <v>6</v>
      </c>
      <c r="CF1194">
        <v>6</v>
      </c>
      <c r="CH1194">
        <f t="shared" si="138"/>
        <v>1</v>
      </c>
      <c r="CI1194" s="1">
        <f t="shared" si="139"/>
        <v>1.2777777777777777</v>
      </c>
      <c r="CJ1194">
        <f t="shared" si="140"/>
        <v>5</v>
      </c>
      <c r="CK1194">
        <f t="shared" si="141"/>
        <v>1</v>
      </c>
      <c r="CL1194" s="1">
        <f t="shared" si="142"/>
        <v>2.2777777777777777</v>
      </c>
      <c r="CM1194" s="1">
        <f t="shared" si="143"/>
        <v>2.2777777777777777</v>
      </c>
      <c r="CO1194" t="str">
        <f>IF(H1194&gt;Tolerances!$C$15, "High Sat", "Low Sat")</f>
        <v>High Sat</v>
      </c>
      <c r="CP1194" t="str">
        <f>IF(CM1194&lt;Tolerances!$D$15, "High EL", "Low EL")</f>
        <v>High EL</v>
      </c>
      <c r="CQ1194" t="str">
        <f t="shared" si="144"/>
        <v>Loyalist</v>
      </c>
      <c r="CR1194" t="str">
        <f>IF(AND(CM1194&lt;Tolerances!$D$19,'Respondent data Original'!H1194&gt;Tolerances!$C$19),"Enthusiast",IF(AND(CM1194&gt;Tolerances!$D$20,'Respondent data Original'!H1194&lt;Tolerances!$C$20),"Agitator"))</f>
        <v>Enthusiast</v>
      </c>
    </row>
    <row r="1195" spans="1:96">
      <c r="A1195">
        <v>1333</v>
      </c>
      <c r="B1195" t="s">
        <v>71</v>
      </c>
      <c r="C1195">
        <v>4</v>
      </c>
      <c r="D1195">
        <v>2</v>
      </c>
      <c r="E1195">
        <v>2</v>
      </c>
      <c r="F1195">
        <v>2</v>
      </c>
      <c r="G1195">
        <v>10</v>
      </c>
      <c r="H1195">
        <v>9</v>
      </c>
      <c r="J1195">
        <v>9</v>
      </c>
      <c r="L1195">
        <v>9</v>
      </c>
      <c r="N1195">
        <v>9</v>
      </c>
      <c r="P1195">
        <v>2</v>
      </c>
      <c r="Q1195">
        <v>2</v>
      </c>
      <c r="R1195">
        <v>3</v>
      </c>
      <c r="S1195">
        <v>3</v>
      </c>
      <c r="T1195">
        <v>2</v>
      </c>
      <c r="U1195">
        <v>2</v>
      </c>
      <c r="V1195">
        <v>2</v>
      </c>
      <c r="W1195">
        <v>3</v>
      </c>
      <c r="X1195">
        <v>2</v>
      </c>
      <c r="Y1195">
        <v>2</v>
      </c>
      <c r="Z1195">
        <v>4</v>
      </c>
      <c r="AA1195">
        <v>3</v>
      </c>
      <c r="AB1195">
        <v>3</v>
      </c>
      <c r="AC1195">
        <v>3</v>
      </c>
      <c r="AD1195">
        <v>3</v>
      </c>
      <c r="AE1195">
        <v>2</v>
      </c>
      <c r="AF1195">
        <v>9</v>
      </c>
      <c r="AG1195">
        <v>1</v>
      </c>
      <c r="AH1195">
        <v>3</v>
      </c>
      <c r="AI1195">
        <v>1</v>
      </c>
      <c r="AJ1195">
        <v>3</v>
      </c>
      <c r="AK1195">
        <v>2</v>
      </c>
      <c r="AL1195">
        <v>2</v>
      </c>
      <c r="AM1195">
        <v>3</v>
      </c>
      <c r="AN1195">
        <v>2</v>
      </c>
      <c r="AO1195">
        <v>1</v>
      </c>
      <c r="AP1195">
        <v>4</v>
      </c>
      <c r="AQ1195">
        <v>1</v>
      </c>
      <c r="AR1195">
        <v>1</v>
      </c>
      <c r="AS1195">
        <v>1</v>
      </c>
      <c r="AT1195">
        <v>3</v>
      </c>
      <c r="AU1195">
        <v>2</v>
      </c>
      <c r="AV1195">
        <v>1</v>
      </c>
      <c r="AW1195">
        <v>11</v>
      </c>
      <c r="AX1195">
        <v>11</v>
      </c>
      <c r="AY1195">
        <v>11</v>
      </c>
      <c r="AZ1195">
        <v>11</v>
      </c>
      <c r="BA1195">
        <v>8</v>
      </c>
      <c r="BB1195">
        <v>11</v>
      </c>
      <c r="BC1195">
        <v>7</v>
      </c>
      <c r="BD1195">
        <v>11</v>
      </c>
      <c r="BE1195">
        <v>7</v>
      </c>
      <c r="BF1195">
        <v>1</v>
      </c>
      <c r="BG1195">
        <v>1</v>
      </c>
      <c r="BH1195">
        <v>1</v>
      </c>
      <c r="BI1195">
        <v>12</v>
      </c>
      <c r="BJ1195">
        <v>12</v>
      </c>
      <c r="BK1195">
        <v>1</v>
      </c>
      <c r="BN1195">
        <v>5</v>
      </c>
      <c r="BO1195">
        <v>1</v>
      </c>
      <c r="BX1195">
        <v>2</v>
      </c>
      <c r="CF1195">
        <v>5</v>
      </c>
      <c r="CH1195">
        <f t="shared" si="138"/>
        <v>2</v>
      </c>
      <c r="CI1195" s="1">
        <f t="shared" si="139"/>
        <v>4.8888888888888893</v>
      </c>
      <c r="CJ1195">
        <f t="shared" si="140"/>
        <v>0</v>
      </c>
      <c r="CK1195">
        <f t="shared" si="141"/>
        <v>5</v>
      </c>
      <c r="CL1195" s="1">
        <f t="shared" si="142"/>
        <v>9.8888888888888893</v>
      </c>
      <c r="CM1195" s="1">
        <f t="shared" si="143"/>
        <v>19.777777777777779</v>
      </c>
      <c r="CO1195" t="str">
        <f>IF(H1195&gt;Tolerances!$C$15, "High Sat", "Low Sat")</f>
        <v>High Sat</v>
      </c>
      <c r="CP1195" t="str">
        <f>IF(CM1195&lt;Tolerances!$D$15, "High EL", "Low EL")</f>
        <v>Low EL</v>
      </c>
      <c r="CQ1195" t="str">
        <f t="shared" si="144"/>
        <v>Mercenary</v>
      </c>
      <c r="CR1195" t="b">
        <f>IF(AND(CM1195&lt;Tolerances!$D$19,'Respondent data Original'!H1195&gt;Tolerances!$C$19),"Enthusiast",IF(AND(CM1195&gt;Tolerances!$D$20,'Respondent data Original'!H1195&lt;Tolerances!$C$20),"Agitator"))</f>
        <v>0</v>
      </c>
    </row>
    <row r="1196" spans="1:96">
      <c r="A1196">
        <v>1334</v>
      </c>
      <c r="B1196" t="s">
        <v>71</v>
      </c>
      <c r="C1196">
        <v>2</v>
      </c>
      <c r="D1196">
        <v>2</v>
      </c>
      <c r="E1196">
        <v>1</v>
      </c>
      <c r="F1196">
        <v>2</v>
      </c>
      <c r="G1196">
        <v>12</v>
      </c>
      <c r="H1196">
        <v>9</v>
      </c>
      <c r="J1196">
        <v>7</v>
      </c>
      <c r="L1196">
        <v>7</v>
      </c>
      <c r="N1196">
        <v>9</v>
      </c>
      <c r="P1196">
        <v>6</v>
      </c>
      <c r="Q1196">
        <v>3</v>
      </c>
      <c r="R1196">
        <v>1</v>
      </c>
      <c r="S1196">
        <v>1</v>
      </c>
      <c r="T1196">
        <v>3</v>
      </c>
      <c r="U1196">
        <v>4</v>
      </c>
      <c r="V1196">
        <v>3</v>
      </c>
      <c r="W1196">
        <v>5</v>
      </c>
      <c r="X1196">
        <v>1</v>
      </c>
      <c r="Y1196">
        <v>2</v>
      </c>
      <c r="Z1196">
        <v>5</v>
      </c>
      <c r="AA1196">
        <v>4</v>
      </c>
      <c r="AB1196">
        <v>5</v>
      </c>
      <c r="AC1196">
        <v>5</v>
      </c>
      <c r="AD1196">
        <v>2</v>
      </c>
      <c r="AE1196">
        <v>5</v>
      </c>
      <c r="AF1196">
        <v>10</v>
      </c>
      <c r="AG1196">
        <v>4</v>
      </c>
      <c r="AH1196">
        <v>4</v>
      </c>
      <c r="AI1196">
        <v>1</v>
      </c>
      <c r="AJ1196">
        <v>1</v>
      </c>
      <c r="AK1196">
        <v>1</v>
      </c>
      <c r="AL1196">
        <v>4</v>
      </c>
      <c r="AM1196">
        <v>5</v>
      </c>
      <c r="AN1196">
        <v>2</v>
      </c>
      <c r="AO1196">
        <v>1</v>
      </c>
      <c r="AP1196">
        <v>5</v>
      </c>
      <c r="AQ1196">
        <v>5</v>
      </c>
      <c r="AR1196">
        <v>5</v>
      </c>
      <c r="AS1196">
        <v>5</v>
      </c>
      <c r="AT1196">
        <v>3</v>
      </c>
      <c r="AU1196">
        <v>2</v>
      </c>
      <c r="AV1196">
        <v>2</v>
      </c>
      <c r="AW1196">
        <v>5</v>
      </c>
      <c r="AX1196">
        <v>8</v>
      </c>
      <c r="AY1196">
        <v>9</v>
      </c>
      <c r="AZ1196">
        <v>6</v>
      </c>
      <c r="BA1196">
        <v>8</v>
      </c>
      <c r="BB1196">
        <v>6</v>
      </c>
      <c r="BC1196">
        <v>4</v>
      </c>
      <c r="BD1196">
        <v>8</v>
      </c>
      <c r="BE1196">
        <v>6</v>
      </c>
      <c r="BF1196">
        <v>12</v>
      </c>
      <c r="BG1196">
        <v>12</v>
      </c>
      <c r="BH1196">
        <v>12</v>
      </c>
      <c r="BI1196">
        <v>12</v>
      </c>
      <c r="BJ1196">
        <v>12</v>
      </c>
      <c r="BK1196">
        <v>1</v>
      </c>
      <c r="BL1196">
        <v>3</v>
      </c>
      <c r="BM1196">
        <v>3</v>
      </c>
      <c r="BN1196">
        <v>3</v>
      </c>
      <c r="BO1196">
        <v>8</v>
      </c>
      <c r="BX1196">
        <v>1</v>
      </c>
      <c r="BY1196">
        <v>2</v>
      </c>
      <c r="CF1196">
        <v>8</v>
      </c>
      <c r="CH1196">
        <f t="shared" si="138"/>
        <v>1</v>
      </c>
      <c r="CI1196" s="1">
        <f t="shared" si="139"/>
        <v>3.3333333333333335</v>
      </c>
      <c r="CJ1196">
        <f t="shared" si="140"/>
        <v>3</v>
      </c>
      <c r="CK1196">
        <f t="shared" si="141"/>
        <v>3</v>
      </c>
      <c r="CL1196" s="1">
        <f t="shared" si="142"/>
        <v>6.3333333333333339</v>
      </c>
      <c r="CM1196" s="1">
        <f t="shared" si="143"/>
        <v>6.3333333333333339</v>
      </c>
      <c r="CO1196" t="str">
        <f>IF(H1196&gt;Tolerances!$C$15, "High Sat", "Low Sat")</f>
        <v>High Sat</v>
      </c>
      <c r="CP1196" t="str">
        <f>IF(CM1196&lt;Tolerances!$D$15, "High EL", "Low EL")</f>
        <v>High EL</v>
      </c>
      <c r="CQ1196" t="str">
        <f t="shared" si="144"/>
        <v>Loyalist</v>
      </c>
      <c r="CR1196" t="b">
        <f>IF(AND(CM1196&lt;Tolerances!$D$19,'Respondent data Original'!H1196&gt;Tolerances!$C$19),"Enthusiast",IF(AND(CM1196&gt;Tolerances!$D$20,'Respondent data Original'!H1196&lt;Tolerances!$C$20),"Agitator"))</f>
        <v>0</v>
      </c>
    </row>
    <row r="1197" spans="1:96">
      <c r="A1197">
        <v>1336</v>
      </c>
      <c r="B1197" t="s">
        <v>71</v>
      </c>
      <c r="C1197">
        <v>3</v>
      </c>
      <c r="D1197">
        <v>1</v>
      </c>
      <c r="E1197">
        <v>1</v>
      </c>
      <c r="F1197">
        <v>2</v>
      </c>
      <c r="G1197">
        <v>12</v>
      </c>
      <c r="H1197">
        <v>9</v>
      </c>
      <c r="J1197">
        <v>9</v>
      </c>
      <c r="L1197">
        <v>9</v>
      </c>
      <c r="N1197">
        <v>9</v>
      </c>
      <c r="P1197">
        <v>4</v>
      </c>
      <c r="Q1197">
        <v>2</v>
      </c>
      <c r="R1197">
        <v>5</v>
      </c>
      <c r="S1197">
        <v>1</v>
      </c>
      <c r="T1197">
        <v>3</v>
      </c>
      <c r="U1197">
        <v>2</v>
      </c>
      <c r="V1197">
        <v>2</v>
      </c>
      <c r="W1197">
        <v>3</v>
      </c>
      <c r="X1197">
        <v>1</v>
      </c>
      <c r="Y1197">
        <v>1</v>
      </c>
      <c r="Z1197">
        <v>3</v>
      </c>
      <c r="AA1197">
        <v>2</v>
      </c>
      <c r="AB1197">
        <v>2</v>
      </c>
      <c r="AC1197">
        <v>3</v>
      </c>
      <c r="AD1197">
        <v>5</v>
      </c>
      <c r="AE1197">
        <v>3</v>
      </c>
      <c r="AF1197">
        <v>3</v>
      </c>
      <c r="AG1197">
        <v>2</v>
      </c>
      <c r="AH1197">
        <v>5</v>
      </c>
      <c r="AI1197">
        <v>2</v>
      </c>
      <c r="AJ1197">
        <v>2</v>
      </c>
      <c r="AK1197">
        <v>3</v>
      </c>
      <c r="AL1197">
        <v>2</v>
      </c>
      <c r="AM1197">
        <v>5</v>
      </c>
      <c r="AN1197">
        <v>2</v>
      </c>
      <c r="AO1197">
        <v>2</v>
      </c>
      <c r="AP1197">
        <v>2</v>
      </c>
      <c r="AQ1197">
        <v>2</v>
      </c>
      <c r="AR1197">
        <v>2</v>
      </c>
      <c r="AS1197">
        <v>2</v>
      </c>
      <c r="AT1197">
        <v>4</v>
      </c>
      <c r="AU1197">
        <v>2</v>
      </c>
      <c r="AV1197">
        <v>2</v>
      </c>
      <c r="AW1197">
        <v>7</v>
      </c>
      <c r="AX1197">
        <v>9</v>
      </c>
      <c r="AY1197">
        <v>8</v>
      </c>
      <c r="AZ1197">
        <v>9</v>
      </c>
      <c r="BA1197">
        <v>9</v>
      </c>
      <c r="BB1197">
        <v>5</v>
      </c>
      <c r="BC1197">
        <v>6</v>
      </c>
      <c r="BD1197">
        <v>11</v>
      </c>
      <c r="BE1197">
        <v>6</v>
      </c>
      <c r="BF1197">
        <v>12</v>
      </c>
      <c r="BG1197">
        <v>12</v>
      </c>
      <c r="BH1197">
        <v>12</v>
      </c>
      <c r="BI1197">
        <v>12</v>
      </c>
      <c r="BJ1197">
        <v>12</v>
      </c>
      <c r="BK1197">
        <v>1</v>
      </c>
      <c r="BL1197">
        <v>3</v>
      </c>
      <c r="BM1197">
        <v>3</v>
      </c>
      <c r="BN1197">
        <v>2</v>
      </c>
      <c r="BO1197">
        <v>6</v>
      </c>
      <c r="BP1197">
        <v>7</v>
      </c>
      <c r="BQ1197">
        <v>3</v>
      </c>
      <c r="BR1197">
        <v>5</v>
      </c>
      <c r="BX1197">
        <v>2</v>
      </c>
      <c r="CF1197">
        <v>7</v>
      </c>
      <c r="CH1197">
        <f t="shared" si="138"/>
        <v>2</v>
      </c>
      <c r="CI1197" s="1">
        <f t="shared" si="139"/>
        <v>3.8888888888888888</v>
      </c>
      <c r="CJ1197">
        <f t="shared" si="140"/>
        <v>3</v>
      </c>
      <c r="CK1197">
        <f t="shared" si="141"/>
        <v>3</v>
      </c>
      <c r="CL1197" s="1">
        <f t="shared" si="142"/>
        <v>6.8888888888888893</v>
      </c>
      <c r="CM1197" s="1">
        <f t="shared" si="143"/>
        <v>13.777777777777779</v>
      </c>
      <c r="CO1197" t="str">
        <f>IF(H1197&gt;Tolerances!$C$15, "High Sat", "Low Sat")</f>
        <v>High Sat</v>
      </c>
      <c r="CP1197" t="str">
        <f>IF(CM1197&lt;Tolerances!$D$15, "High EL", "Low EL")</f>
        <v>Low EL</v>
      </c>
      <c r="CQ1197" t="str">
        <f t="shared" si="144"/>
        <v>Mercenary</v>
      </c>
      <c r="CR1197" t="b">
        <f>IF(AND(CM1197&lt;Tolerances!$D$19,'Respondent data Original'!H1197&gt;Tolerances!$C$19),"Enthusiast",IF(AND(CM1197&gt;Tolerances!$D$20,'Respondent data Original'!H1197&lt;Tolerances!$C$20),"Agitator"))</f>
        <v>0</v>
      </c>
    </row>
    <row r="1198" spans="1:96">
      <c r="A1198">
        <v>1337</v>
      </c>
      <c r="B1198" t="s">
        <v>71</v>
      </c>
      <c r="C1198">
        <v>1</v>
      </c>
      <c r="D1198">
        <v>1</v>
      </c>
      <c r="E1198">
        <v>18</v>
      </c>
      <c r="F1198">
        <v>1</v>
      </c>
      <c r="G1198">
        <v>7</v>
      </c>
      <c r="I1198">
        <v>1</v>
      </c>
      <c r="K1198">
        <v>1</v>
      </c>
      <c r="M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3</v>
      </c>
      <c r="AA1198">
        <v>1</v>
      </c>
      <c r="AB1198">
        <v>1</v>
      </c>
      <c r="AF1198">
        <v>1</v>
      </c>
      <c r="AV1198">
        <v>2</v>
      </c>
      <c r="AW1198">
        <v>11</v>
      </c>
      <c r="AX1198">
        <v>11</v>
      </c>
      <c r="AY1198">
        <v>11</v>
      </c>
      <c r="AZ1198">
        <v>11</v>
      </c>
      <c r="BA1198">
        <v>11</v>
      </c>
      <c r="BB1198">
        <v>11</v>
      </c>
      <c r="BC1198">
        <v>11</v>
      </c>
      <c r="BD1198">
        <v>11</v>
      </c>
      <c r="BE1198">
        <v>6</v>
      </c>
      <c r="BF1198">
        <v>12</v>
      </c>
      <c r="BG1198">
        <v>12</v>
      </c>
      <c r="BH1198">
        <v>12</v>
      </c>
      <c r="BI1198">
        <v>12</v>
      </c>
      <c r="BJ1198">
        <v>12</v>
      </c>
      <c r="BK1198">
        <v>1</v>
      </c>
      <c r="BL1198">
        <v>1</v>
      </c>
      <c r="BM1198">
        <v>1</v>
      </c>
      <c r="BN1198">
        <v>1</v>
      </c>
      <c r="BO1198">
        <v>5</v>
      </c>
      <c r="BX1198">
        <v>2</v>
      </c>
      <c r="CF1198">
        <v>1</v>
      </c>
      <c r="CH1198">
        <f t="shared" si="138"/>
        <v>2</v>
      </c>
      <c r="CI1198" s="1">
        <f t="shared" si="139"/>
        <v>5.2222222222222223</v>
      </c>
      <c r="CJ1198">
        <f t="shared" si="140"/>
        <v>1</v>
      </c>
      <c r="CK1198">
        <f t="shared" si="141"/>
        <v>5</v>
      </c>
      <c r="CL1198" s="1">
        <f t="shared" si="142"/>
        <v>10.222222222222221</v>
      </c>
      <c r="CM1198" s="1">
        <f t="shared" si="143"/>
        <v>20.444444444444443</v>
      </c>
      <c r="CO1198" t="str">
        <f>IF(H1198&gt;Tolerances!$C$15, "High Sat", "Low Sat")</f>
        <v>Low Sat</v>
      </c>
      <c r="CP1198" t="str">
        <f>IF(CM1198&lt;Tolerances!$D$15, "High EL", "Low EL")</f>
        <v>Low EL</v>
      </c>
      <c r="CQ1198" t="str">
        <f t="shared" si="144"/>
        <v>Defector</v>
      </c>
      <c r="CR1198" t="str">
        <f>IF(AND(CM1198&lt;Tolerances!$D$19,'Respondent data Original'!H1198&gt;Tolerances!$C$19),"Enthusiast",IF(AND(CM1198&gt;Tolerances!$D$20,'Respondent data Original'!H1198&lt;Tolerances!$C$20),"Agitator"))</f>
        <v>Agitator</v>
      </c>
    </row>
    <row r="1199" spans="1:96">
      <c r="A1199">
        <v>1338</v>
      </c>
      <c r="B1199" t="s">
        <v>71</v>
      </c>
      <c r="C1199">
        <v>4</v>
      </c>
      <c r="D1199">
        <v>1</v>
      </c>
      <c r="E1199">
        <v>4</v>
      </c>
      <c r="F1199">
        <v>2</v>
      </c>
      <c r="G1199">
        <v>11</v>
      </c>
      <c r="H1199">
        <v>9</v>
      </c>
      <c r="J1199">
        <v>8</v>
      </c>
      <c r="L1199">
        <v>9</v>
      </c>
      <c r="N1199">
        <v>7</v>
      </c>
      <c r="P1199">
        <v>6</v>
      </c>
      <c r="Q1199">
        <v>1</v>
      </c>
      <c r="R1199">
        <v>3</v>
      </c>
      <c r="S1199">
        <v>1</v>
      </c>
      <c r="T1199">
        <v>2</v>
      </c>
      <c r="U1199">
        <v>1</v>
      </c>
      <c r="V1199">
        <v>3</v>
      </c>
      <c r="W1199">
        <v>2</v>
      </c>
      <c r="X1199">
        <v>1</v>
      </c>
      <c r="Y1199">
        <v>1</v>
      </c>
      <c r="Z1199">
        <v>5</v>
      </c>
      <c r="AA1199">
        <v>2</v>
      </c>
      <c r="AB1199">
        <v>3</v>
      </c>
      <c r="AC1199">
        <v>2</v>
      </c>
      <c r="AD1199">
        <v>3</v>
      </c>
      <c r="AE1199">
        <v>3</v>
      </c>
      <c r="AF1199">
        <v>3</v>
      </c>
      <c r="AG1199">
        <v>1</v>
      </c>
      <c r="AH1199">
        <v>4</v>
      </c>
      <c r="AI1199">
        <v>1</v>
      </c>
      <c r="AJ1199">
        <v>3</v>
      </c>
      <c r="AK1199">
        <v>2</v>
      </c>
      <c r="AL1199">
        <v>3</v>
      </c>
      <c r="AM1199">
        <v>4</v>
      </c>
      <c r="AN1199">
        <v>2</v>
      </c>
      <c r="AO1199">
        <v>1</v>
      </c>
      <c r="AP1199">
        <v>5</v>
      </c>
      <c r="AQ1199">
        <v>2</v>
      </c>
      <c r="AR1199">
        <v>2</v>
      </c>
      <c r="AS1199">
        <v>3</v>
      </c>
      <c r="AT1199">
        <v>3</v>
      </c>
      <c r="AU1199">
        <v>3</v>
      </c>
      <c r="AV1199">
        <v>1</v>
      </c>
      <c r="AW1199">
        <v>6</v>
      </c>
      <c r="AX1199">
        <v>9</v>
      </c>
      <c r="AY1199">
        <v>8</v>
      </c>
      <c r="AZ1199">
        <v>10</v>
      </c>
      <c r="BA1199">
        <v>5</v>
      </c>
      <c r="BB1199">
        <v>3</v>
      </c>
      <c r="BC1199">
        <v>4</v>
      </c>
      <c r="BD1199">
        <v>8</v>
      </c>
      <c r="BE1199">
        <v>1</v>
      </c>
      <c r="BF1199">
        <v>12</v>
      </c>
      <c r="BG1199">
        <v>12</v>
      </c>
      <c r="BH1199">
        <v>12</v>
      </c>
      <c r="BI1199">
        <v>12</v>
      </c>
      <c r="BJ1199">
        <v>12</v>
      </c>
      <c r="BK1199">
        <v>1</v>
      </c>
      <c r="BL1199">
        <v>3</v>
      </c>
      <c r="BM1199">
        <v>2</v>
      </c>
      <c r="BN1199">
        <v>1</v>
      </c>
      <c r="BO1199">
        <v>5</v>
      </c>
      <c r="BP1199">
        <v>7</v>
      </c>
      <c r="BX1199">
        <v>2</v>
      </c>
      <c r="CF1199">
        <v>8</v>
      </c>
      <c r="CH1199">
        <f t="shared" si="138"/>
        <v>2</v>
      </c>
      <c r="CI1199" s="1">
        <f t="shared" si="139"/>
        <v>3</v>
      </c>
      <c r="CJ1199">
        <f t="shared" si="140"/>
        <v>3</v>
      </c>
      <c r="CK1199">
        <f t="shared" si="141"/>
        <v>3</v>
      </c>
      <c r="CL1199" s="1">
        <f t="shared" si="142"/>
        <v>6</v>
      </c>
      <c r="CM1199" s="1">
        <f t="shared" si="143"/>
        <v>12</v>
      </c>
      <c r="CO1199" t="str">
        <f>IF(H1199&gt;Tolerances!$C$15, "High Sat", "Low Sat")</f>
        <v>High Sat</v>
      </c>
      <c r="CP1199" t="str">
        <f>IF(CM1199&lt;Tolerances!$D$15, "High EL", "Low EL")</f>
        <v>Low EL</v>
      </c>
      <c r="CQ1199" t="str">
        <f t="shared" si="144"/>
        <v>Mercenary</v>
      </c>
      <c r="CR1199" t="b">
        <f>IF(AND(CM1199&lt;Tolerances!$D$19,'Respondent data Original'!H1199&gt;Tolerances!$C$19),"Enthusiast",IF(AND(CM1199&gt;Tolerances!$D$20,'Respondent data Original'!H1199&lt;Tolerances!$C$20),"Agitator"))</f>
        <v>0</v>
      </c>
    </row>
    <row r="1200" spans="1:96">
      <c r="A1200">
        <v>1339</v>
      </c>
      <c r="B1200" t="s">
        <v>71</v>
      </c>
      <c r="C1200">
        <v>4</v>
      </c>
      <c r="D1200">
        <v>1</v>
      </c>
      <c r="E1200">
        <v>2</v>
      </c>
      <c r="F1200">
        <v>2</v>
      </c>
      <c r="G1200">
        <v>9</v>
      </c>
      <c r="H1200">
        <v>11</v>
      </c>
      <c r="J1200">
        <v>11</v>
      </c>
      <c r="L1200">
        <v>11</v>
      </c>
      <c r="N1200">
        <v>11</v>
      </c>
      <c r="P1200">
        <v>6</v>
      </c>
      <c r="Q1200">
        <v>1</v>
      </c>
      <c r="R1200">
        <v>1</v>
      </c>
      <c r="S1200">
        <v>1</v>
      </c>
      <c r="T1200">
        <v>1</v>
      </c>
      <c r="V1200">
        <v>1</v>
      </c>
      <c r="X1200">
        <v>1</v>
      </c>
      <c r="Y1200">
        <v>1</v>
      </c>
      <c r="AA1200">
        <v>1</v>
      </c>
      <c r="AB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L1200">
        <v>1</v>
      </c>
      <c r="AN1200">
        <v>1</v>
      </c>
      <c r="AO1200">
        <v>1</v>
      </c>
      <c r="AQ1200">
        <v>1</v>
      </c>
      <c r="AR1200">
        <v>1</v>
      </c>
      <c r="AS1200">
        <v>1</v>
      </c>
      <c r="AT1200">
        <v>1</v>
      </c>
      <c r="AU1200">
        <v>1</v>
      </c>
      <c r="AV1200">
        <v>1</v>
      </c>
      <c r="AW1200">
        <v>7</v>
      </c>
      <c r="AX1200">
        <v>7</v>
      </c>
      <c r="AY1200">
        <v>11</v>
      </c>
      <c r="AZ1200">
        <v>10</v>
      </c>
      <c r="BA1200">
        <v>10</v>
      </c>
      <c r="BB1200">
        <v>1</v>
      </c>
      <c r="BC1200">
        <v>1</v>
      </c>
      <c r="BD1200">
        <v>11</v>
      </c>
      <c r="BE1200">
        <v>1</v>
      </c>
      <c r="BF1200">
        <v>12</v>
      </c>
      <c r="BG1200">
        <v>12</v>
      </c>
      <c r="BH1200">
        <v>12</v>
      </c>
      <c r="BI1200">
        <v>12</v>
      </c>
      <c r="BJ1200">
        <v>12</v>
      </c>
      <c r="BK1200">
        <v>1</v>
      </c>
      <c r="BL1200">
        <v>3</v>
      </c>
      <c r="BM1200">
        <v>3</v>
      </c>
      <c r="BN1200">
        <v>3</v>
      </c>
      <c r="BO1200">
        <v>10</v>
      </c>
      <c r="BX1200">
        <v>1</v>
      </c>
      <c r="BY1200">
        <v>7</v>
      </c>
      <c r="CF1200">
        <v>1</v>
      </c>
      <c r="CH1200">
        <f t="shared" si="138"/>
        <v>1</v>
      </c>
      <c r="CI1200" s="1">
        <f t="shared" si="139"/>
        <v>3.2777777777777777</v>
      </c>
      <c r="CJ1200">
        <f t="shared" si="140"/>
        <v>3</v>
      </c>
      <c r="CK1200">
        <f t="shared" si="141"/>
        <v>3</v>
      </c>
      <c r="CL1200" s="1">
        <f t="shared" si="142"/>
        <v>6.2777777777777777</v>
      </c>
      <c r="CM1200" s="1">
        <f t="shared" si="143"/>
        <v>6.2777777777777777</v>
      </c>
      <c r="CO1200" t="str">
        <f>IF(H1200&gt;Tolerances!$C$15, "High Sat", "Low Sat")</f>
        <v>High Sat</v>
      </c>
      <c r="CP1200" t="str">
        <f>IF(CM1200&lt;Tolerances!$D$15, "High EL", "Low EL")</f>
        <v>High EL</v>
      </c>
      <c r="CQ1200" t="str">
        <f t="shared" si="144"/>
        <v>Loyalist</v>
      </c>
      <c r="CR1200" t="b">
        <f>IF(AND(CM1200&lt;Tolerances!$D$19,'Respondent data Original'!H1200&gt;Tolerances!$C$19),"Enthusiast",IF(AND(CM1200&gt;Tolerances!$D$20,'Respondent data Original'!H1200&lt;Tolerances!$C$20),"Agitator"))</f>
        <v>0</v>
      </c>
    </row>
    <row r="1201" spans="1:96">
      <c r="A1201">
        <v>1341</v>
      </c>
      <c r="B1201" t="s">
        <v>71</v>
      </c>
      <c r="C1201">
        <v>2</v>
      </c>
      <c r="D1201">
        <v>1</v>
      </c>
      <c r="E1201">
        <v>4</v>
      </c>
      <c r="F1201">
        <v>2</v>
      </c>
      <c r="G1201">
        <v>11</v>
      </c>
      <c r="H1201">
        <v>9</v>
      </c>
      <c r="J1201">
        <v>9</v>
      </c>
      <c r="L1201">
        <v>8</v>
      </c>
      <c r="N1201">
        <v>9</v>
      </c>
      <c r="P1201">
        <v>2</v>
      </c>
      <c r="Q1201">
        <v>2</v>
      </c>
      <c r="R1201">
        <v>1</v>
      </c>
      <c r="S1201">
        <v>3</v>
      </c>
      <c r="T1201">
        <v>3</v>
      </c>
      <c r="U1201">
        <v>2</v>
      </c>
      <c r="V1201">
        <v>2</v>
      </c>
      <c r="W1201">
        <v>2</v>
      </c>
      <c r="X1201">
        <v>3</v>
      </c>
      <c r="Y1201">
        <v>2</v>
      </c>
      <c r="Z1201">
        <v>3</v>
      </c>
      <c r="AA1201">
        <v>3</v>
      </c>
      <c r="AB1201">
        <v>1</v>
      </c>
      <c r="AC1201">
        <v>2</v>
      </c>
      <c r="AD1201">
        <v>2</v>
      </c>
      <c r="AE1201">
        <v>2</v>
      </c>
      <c r="AF1201">
        <v>9</v>
      </c>
      <c r="AG1201">
        <v>1</v>
      </c>
      <c r="AH1201">
        <v>3</v>
      </c>
      <c r="AI1201">
        <v>2</v>
      </c>
      <c r="AJ1201">
        <v>3</v>
      </c>
      <c r="AK1201">
        <v>1</v>
      </c>
      <c r="AL1201">
        <v>1</v>
      </c>
      <c r="AM1201">
        <v>1</v>
      </c>
      <c r="AN1201">
        <v>1</v>
      </c>
      <c r="AO1201">
        <v>4</v>
      </c>
      <c r="AP1201">
        <v>2</v>
      </c>
      <c r="AQ1201">
        <v>3</v>
      </c>
      <c r="AR1201">
        <v>1</v>
      </c>
      <c r="AS1201">
        <v>2</v>
      </c>
      <c r="AT1201">
        <v>2</v>
      </c>
      <c r="AU1201">
        <v>3</v>
      </c>
      <c r="AV1201">
        <v>1</v>
      </c>
      <c r="AW1201">
        <v>3</v>
      </c>
      <c r="AX1201">
        <v>4</v>
      </c>
      <c r="AY1201">
        <v>3</v>
      </c>
      <c r="AZ1201">
        <v>1</v>
      </c>
      <c r="BA1201">
        <v>4</v>
      </c>
      <c r="BB1201">
        <v>3</v>
      </c>
      <c r="BC1201">
        <v>2</v>
      </c>
      <c r="BD1201">
        <v>2</v>
      </c>
      <c r="BE1201">
        <v>2</v>
      </c>
      <c r="BF1201">
        <v>5</v>
      </c>
      <c r="BG1201">
        <v>2</v>
      </c>
      <c r="BH1201">
        <v>2</v>
      </c>
      <c r="BI1201">
        <v>1</v>
      </c>
      <c r="BJ1201">
        <v>4</v>
      </c>
      <c r="BK1201">
        <v>2</v>
      </c>
      <c r="BL1201">
        <v>2</v>
      </c>
      <c r="BM1201">
        <v>2</v>
      </c>
      <c r="BN1201">
        <v>2</v>
      </c>
      <c r="BO1201">
        <v>2</v>
      </c>
      <c r="BX1201">
        <v>2</v>
      </c>
      <c r="CF1201">
        <v>5</v>
      </c>
      <c r="CH1201">
        <f t="shared" si="138"/>
        <v>2</v>
      </c>
      <c r="CI1201" s="1">
        <f t="shared" si="139"/>
        <v>1.3333333333333333</v>
      </c>
      <c r="CJ1201">
        <f t="shared" si="140"/>
        <v>2</v>
      </c>
      <c r="CK1201">
        <f t="shared" si="141"/>
        <v>4</v>
      </c>
      <c r="CL1201" s="1">
        <f t="shared" si="142"/>
        <v>5.333333333333333</v>
      </c>
      <c r="CM1201" s="1">
        <f t="shared" si="143"/>
        <v>10.666666666666666</v>
      </c>
      <c r="CO1201" t="str">
        <f>IF(H1201&gt;Tolerances!$C$15, "High Sat", "Low Sat")</f>
        <v>High Sat</v>
      </c>
      <c r="CP1201" t="str">
        <f>IF(CM1201&lt;Tolerances!$D$15, "High EL", "Low EL")</f>
        <v>High EL</v>
      </c>
      <c r="CQ1201" t="str">
        <f t="shared" si="144"/>
        <v>Loyalist</v>
      </c>
      <c r="CR1201" t="b">
        <f>IF(AND(CM1201&lt;Tolerances!$D$19,'Respondent data Original'!H1201&gt;Tolerances!$C$19),"Enthusiast",IF(AND(CM1201&gt;Tolerances!$D$20,'Respondent data Original'!H1201&lt;Tolerances!$C$20),"Agitator"))</f>
        <v>0</v>
      </c>
    </row>
    <row r="1202" spans="1:96">
      <c r="A1202">
        <v>1342</v>
      </c>
      <c r="B1202" t="s">
        <v>71</v>
      </c>
      <c r="C1202">
        <v>4</v>
      </c>
      <c r="D1202">
        <v>1</v>
      </c>
      <c r="E1202">
        <v>4</v>
      </c>
      <c r="F1202">
        <v>2</v>
      </c>
      <c r="G1202">
        <v>10</v>
      </c>
      <c r="H1202">
        <v>11</v>
      </c>
      <c r="J1202">
        <v>11</v>
      </c>
      <c r="L1202">
        <v>1</v>
      </c>
      <c r="N1202">
        <v>1</v>
      </c>
      <c r="P1202">
        <v>5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5</v>
      </c>
      <c r="AH1202">
        <v>5</v>
      </c>
      <c r="AI1202">
        <v>5</v>
      </c>
      <c r="AJ1202">
        <v>5</v>
      </c>
      <c r="AK1202">
        <v>5</v>
      </c>
      <c r="AL1202">
        <v>5</v>
      </c>
      <c r="AM1202">
        <v>5</v>
      </c>
      <c r="AN1202">
        <v>5</v>
      </c>
      <c r="AO1202">
        <v>5</v>
      </c>
      <c r="AP1202">
        <v>5</v>
      </c>
      <c r="AQ1202">
        <v>5</v>
      </c>
      <c r="AR1202">
        <v>5</v>
      </c>
      <c r="AS1202">
        <v>5</v>
      </c>
      <c r="AT1202">
        <v>5</v>
      </c>
      <c r="AU1202">
        <v>5</v>
      </c>
      <c r="AV1202">
        <v>1</v>
      </c>
      <c r="AW1202">
        <v>11</v>
      </c>
      <c r="AX1202">
        <v>11</v>
      </c>
      <c r="AY1202">
        <v>11</v>
      </c>
      <c r="AZ1202">
        <v>11</v>
      </c>
      <c r="BA1202">
        <v>11</v>
      </c>
      <c r="BB1202">
        <v>11</v>
      </c>
      <c r="BC1202">
        <v>11</v>
      </c>
      <c r="BD1202">
        <v>11</v>
      </c>
      <c r="BE1202">
        <v>11</v>
      </c>
      <c r="BF1202">
        <v>11</v>
      </c>
      <c r="BG1202">
        <v>11</v>
      </c>
      <c r="BH1202">
        <v>11</v>
      </c>
      <c r="BI1202">
        <v>11</v>
      </c>
      <c r="BJ1202">
        <v>11</v>
      </c>
      <c r="BK1202">
        <v>1</v>
      </c>
      <c r="BL1202">
        <v>1</v>
      </c>
      <c r="BM1202">
        <v>1</v>
      </c>
      <c r="BN1202">
        <v>1</v>
      </c>
      <c r="BO1202">
        <v>10</v>
      </c>
      <c r="BX1202">
        <v>2</v>
      </c>
      <c r="CF1202">
        <v>1</v>
      </c>
      <c r="CH1202">
        <f t="shared" si="138"/>
        <v>2</v>
      </c>
      <c r="CI1202" s="1">
        <f t="shared" si="139"/>
        <v>5.5</v>
      </c>
      <c r="CJ1202">
        <f t="shared" si="140"/>
        <v>1</v>
      </c>
      <c r="CK1202">
        <f t="shared" si="141"/>
        <v>5</v>
      </c>
      <c r="CL1202" s="1">
        <f t="shared" si="142"/>
        <v>10.5</v>
      </c>
      <c r="CM1202" s="1">
        <f t="shared" si="143"/>
        <v>21</v>
      </c>
      <c r="CO1202" t="str">
        <f>IF(H1202&gt;Tolerances!$C$15, "High Sat", "Low Sat")</f>
        <v>High Sat</v>
      </c>
      <c r="CP1202" t="str">
        <f>IF(CM1202&lt;Tolerances!$D$15, "High EL", "Low EL")</f>
        <v>Low EL</v>
      </c>
      <c r="CQ1202" t="str">
        <f t="shared" si="144"/>
        <v>Mercenary</v>
      </c>
      <c r="CR1202" t="b">
        <f>IF(AND(CM1202&lt;Tolerances!$D$19,'Respondent data Original'!H1202&gt;Tolerances!$C$19),"Enthusiast",IF(AND(CM1202&gt;Tolerances!$D$20,'Respondent data Original'!H1202&lt;Tolerances!$C$20),"Agitator"))</f>
        <v>0</v>
      </c>
    </row>
    <row r="1203" spans="1:96">
      <c r="A1203">
        <v>1345</v>
      </c>
      <c r="B1203" t="s">
        <v>71</v>
      </c>
      <c r="C1203">
        <v>3</v>
      </c>
      <c r="D1203">
        <v>2</v>
      </c>
      <c r="E1203">
        <v>1</v>
      </c>
      <c r="F1203">
        <v>2</v>
      </c>
      <c r="G1203">
        <v>11</v>
      </c>
      <c r="H1203">
        <v>9</v>
      </c>
      <c r="J1203">
        <v>8</v>
      </c>
      <c r="L1203">
        <v>8</v>
      </c>
      <c r="N1203">
        <v>8</v>
      </c>
      <c r="P1203">
        <v>4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2</v>
      </c>
      <c r="AA1203">
        <v>1</v>
      </c>
      <c r="AB1203">
        <v>1</v>
      </c>
      <c r="AC1203">
        <v>1</v>
      </c>
      <c r="AD1203">
        <v>3</v>
      </c>
      <c r="AE1203">
        <v>2</v>
      </c>
      <c r="AF1203">
        <v>1</v>
      </c>
      <c r="AG1203">
        <v>2</v>
      </c>
      <c r="AH1203">
        <v>2</v>
      </c>
      <c r="AI1203">
        <v>2</v>
      </c>
      <c r="AJ1203">
        <v>2</v>
      </c>
      <c r="AK1203">
        <v>2</v>
      </c>
      <c r="AL1203">
        <v>1</v>
      </c>
      <c r="AM1203">
        <v>2</v>
      </c>
      <c r="AN1203">
        <v>3</v>
      </c>
      <c r="AO1203">
        <v>1</v>
      </c>
      <c r="AP1203">
        <v>2</v>
      </c>
      <c r="AQ1203">
        <v>2</v>
      </c>
      <c r="AR1203">
        <v>2</v>
      </c>
      <c r="AS1203">
        <v>2</v>
      </c>
      <c r="AT1203">
        <v>3</v>
      </c>
      <c r="AU1203">
        <v>2</v>
      </c>
      <c r="AV1203">
        <v>3</v>
      </c>
      <c r="AW1203">
        <v>11</v>
      </c>
      <c r="AX1203">
        <v>11</v>
      </c>
      <c r="AY1203">
        <v>11</v>
      </c>
      <c r="AZ1203">
        <v>10</v>
      </c>
      <c r="BA1203">
        <v>10</v>
      </c>
      <c r="BB1203">
        <v>11</v>
      </c>
      <c r="BC1203">
        <v>11</v>
      </c>
      <c r="BD1203">
        <v>11</v>
      </c>
      <c r="BE1203">
        <v>7</v>
      </c>
      <c r="BF1203">
        <v>6</v>
      </c>
      <c r="BG1203">
        <v>6</v>
      </c>
      <c r="BH1203">
        <v>6</v>
      </c>
      <c r="BI1203">
        <v>6</v>
      </c>
      <c r="BJ1203">
        <v>6</v>
      </c>
      <c r="BK1203">
        <v>4</v>
      </c>
      <c r="BL1203">
        <v>3</v>
      </c>
      <c r="BM1203">
        <v>2</v>
      </c>
      <c r="BN1203">
        <v>2</v>
      </c>
      <c r="BO1203">
        <v>3</v>
      </c>
      <c r="BP1203">
        <v>5</v>
      </c>
      <c r="BQ1203">
        <v>6</v>
      </c>
      <c r="BR1203">
        <v>4</v>
      </c>
      <c r="BS1203">
        <v>7</v>
      </c>
      <c r="BX1203">
        <v>2</v>
      </c>
      <c r="CF1203">
        <v>6</v>
      </c>
      <c r="CH1203">
        <f t="shared" si="138"/>
        <v>2</v>
      </c>
      <c r="CI1203" s="1">
        <f t="shared" si="139"/>
        <v>5.166666666666667</v>
      </c>
      <c r="CJ1203">
        <f t="shared" si="140"/>
        <v>3</v>
      </c>
      <c r="CK1203">
        <f t="shared" si="141"/>
        <v>3</v>
      </c>
      <c r="CL1203" s="1">
        <f t="shared" si="142"/>
        <v>8.1666666666666679</v>
      </c>
      <c r="CM1203" s="1">
        <f t="shared" si="143"/>
        <v>16.333333333333336</v>
      </c>
      <c r="CO1203" t="str">
        <f>IF(H1203&gt;Tolerances!$C$15, "High Sat", "Low Sat")</f>
        <v>High Sat</v>
      </c>
      <c r="CP1203" t="str">
        <f>IF(CM1203&lt;Tolerances!$D$15, "High EL", "Low EL")</f>
        <v>Low EL</v>
      </c>
      <c r="CQ1203" t="str">
        <f t="shared" si="144"/>
        <v>Mercenary</v>
      </c>
      <c r="CR1203" t="b">
        <f>IF(AND(CM1203&lt;Tolerances!$D$19,'Respondent data Original'!H1203&gt;Tolerances!$C$19),"Enthusiast",IF(AND(CM1203&gt;Tolerances!$D$20,'Respondent data Original'!H1203&lt;Tolerances!$C$20),"Agitator"))</f>
        <v>0</v>
      </c>
    </row>
    <row r="1204" spans="1:96">
      <c r="A1204">
        <v>1347</v>
      </c>
      <c r="B1204" t="s">
        <v>71</v>
      </c>
      <c r="C1204">
        <v>2</v>
      </c>
      <c r="D1204">
        <v>2</v>
      </c>
      <c r="E1204">
        <v>3</v>
      </c>
      <c r="F1204">
        <v>2</v>
      </c>
      <c r="G1204">
        <v>10</v>
      </c>
      <c r="H1204">
        <v>10</v>
      </c>
      <c r="J1204">
        <v>9</v>
      </c>
      <c r="L1204">
        <v>8</v>
      </c>
      <c r="N1204">
        <v>9</v>
      </c>
      <c r="P1204">
        <v>6</v>
      </c>
      <c r="Q1204">
        <v>3</v>
      </c>
      <c r="R1204">
        <v>2</v>
      </c>
      <c r="S1204">
        <v>2</v>
      </c>
      <c r="T1204">
        <v>2</v>
      </c>
      <c r="U1204">
        <v>2</v>
      </c>
      <c r="V1204">
        <v>2</v>
      </c>
      <c r="W1204">
        <v>3</v>
      </c>
      <c r="X1204">
        <v>2</v>
      </c>
      <c r="Y1204">
        <v>2</v>
      </c>
      <c r="Z1204">
        <v>2</v>
      </c>
      <c r="AA1204">
        <v>2</v>
      </c>
      <c r="AB1204">
        <v>2</v>
      </c>
      <c r="AC1204">
        <v>2</v>
      </c>
      <c r="AD1204">
        <v>2</v>
      </c>
      <c r="AE1204">
        <v>2</v>
      </c>
      <c r="AF1204">
        <v>9</v>
      </c>
      <c r="AG1204">
        <v>2</v>
      </c>
      <c r="AH1204">
        <v>2</v>
      </c>
      <c r="AI1204">
        <v>2</v>
      </c>
      <c r="AJ1204">
        <v>2</v>
      </c>
      <c r="AK1204">
        <v>2</v>
      </c>
      <c r="AL1204">
        <v>2</v>
      </c>
      <c r="AM1204">
        <v>3</v>
      </c>
      <c r="AN1204">
        <v>2</v>
      </c>
      <c r="AO1204">
        <v>2</v>
      </c>
      <c r="AP1204">
        <v>2</v>
      </c>
      <c r="AQ1204">
        <v>2</v>
      </c>
      <c r="AR1204">
        <v>2</v>
      </c>
      <c r="AS1204">
        <v>2</v>
      </c>
      <c r="AT1204">
        <v>2</v>
      </c>
      <c r="AU1204">
        <v>3</v>
      </c>
      <c r="AV1204">
        <v>1</v>
      </c>
      <c r="AW1204">
        <v>7</v>
      </c>
      <c r="AX1204">
        <v>6</v>
      </c>
      <c r="AY1204">
        <v>7</v>
      </c>
      <c r="AZ1204">
        <v>7</v>
      </c>
      <c r="BA1204">
        <v>8</v>
      </c>
      <c r="BB1204">
        <v>6</v>
      </c>
      <c r="BC1204">
        <v>7</v>
      </c>
      <c r="BD1204">
        <v>7</v>
      </c>
      <c r="BE1204">
        <v>6</v>
      </c>
      <c r="BF1204">
        <v>3</v>
      </c>
      <c r="BG1204">
        <v>3</v>
      </c>
      <c r="BH1204">
        <v>3</v>
      </c>
      <c r="BI1204">
        <v>3</v>
      </c>
      <c r="BJ1204">
        <v>3</v>
      </c>
      <c r="BK1204">
        <v>5</v>
      </c>
      <c r="BL1204">
        <v>3</v>
      </c>
      <c r="BM1204">
        <v>2</v>
      </c>
      <c r="BN1204">
        <v>1</v>
      </c>
      <c r="BO1204">
        <v>7</v>
      </c>
      <c r="BP1204">
        <v>6</v>
      </c>
      <c r="BX1204">
        <v>2</v>
      </c>
      <c r="CF1204">
        <v>8</v>
      </c>
      <c r="CH1204">
        <f t="shared" si="138"/>
        <v>2</v>
      </c>
      <c r="CI1204" s="1">
        <f t="shared" si="139"/>
        <v>3.3888888888888888</v>
      </c>
      <c r="CJ1204">
        <f t="shared" si="140"/>
        <v>3</v>
      </c>
      <c r="CK1204">
        <f t="shared" si="141"/>
        <v>3</v>
      </c>
      <c r="CL1204" s="1">
        <f t="shared" si="142"/>
        <v>6.3888888888888893</v>
      </c>
      <c r="CM1204" s="1">
        <f t="shared" si="143"/>
        <v>12.777777777777779</v>
      </c>
      <c r="CO1204" t="str">
        <f>IF(H1204&gt;Tolerances!$C$15, "High Sat", "Low Sat")</f>
        <v>High Sat</v>
      </c>
      <c r="CP1204" t="str">
        <f>IF(CM1204&lt;Tolerances!$D$15, "High EL", "Low EL")</f>
        <v>Low EL</v>
      </c>
      <c r="CQ1204" t="str">
        <f t="shared" si="144"/>
        <v>Mercenary</v>
      </c>
      <c r="CR1204" t="b">
        <f>IF(AND(CM1204&lt;Tolerances!$D$19,'Respondent data Original'!H1204&gt;Tolerances!$C$19),"Enthusiast",IF(AND(CM1204&gt;Tolerances!$D$20,'Respondent data Original'!H1204&lt;Tolerances!$C$20),"Agitator"))</f>
        <v>0</v>
      </c>
    </row>
    <row r="1205" spans="1:96">
      <c r="A1205">
        <v>1349</v>
      </c>
      <c r="B1205" t="s">
        <v>71</v>
      </c>
      <c r="C1205">
        <v>2</v>
      </c>
      <c r="D1205">
        <v>1</v>
      </c>
      <c r="E1205">
        <v>2</v>
      </c>
      <c r="F1205">
        <v>2</v>
      </c>
      <c r="G1205">
        <v>10</v>
      </c>
      <c r="H1205">
        <v>8</v>
      </c>
      <c r="J1205">
        <v>8</v>
      </c>
      <c r="L1205">
        <v>8</v>
      </c>
      <c r="N1205">
        <v>8</v>
      </c>
      <c r="P1205">
        <v>3</v>
      </c>
      <c r="Q1205">
        <v>2</v>
      </c>
      <c r="R1205">
        <v>2</v>
      </c>
      <c r="S1205">
        <v>1</v>
      </c>
      <c r="T1205">
        <v>1</v>
      </c>
      <c r="U1205">
        <v>2</v>
      </c>
      <c r="V1205">
        <v>2</v>
      </c>
      <c r="W1205">
        <v>2</v>
      </c>
      <c r="X1205">
        <v>2</v>
      </c>
      <c r="Y1205">
        <v>2</v>
      </c>
      <c r="Z1205">
        <v>2</v>
      </c>
      <c r="AA1205">
        <v>2</v>
      </c>
      <c r="AB1205">
        <v>2</v>
      </c>
      <c r="AC1205">
        <v>2</v>
      </c>
      <c r="AD1205">
        <v>2</v>
      </c>
      <c r="AE1205">
        <v>2</v>
      </c>
      <c r="AF1205">
        <v>8</v>
      </c>
      <c r="AG1205">
        <v>3</v>
      </c>
      <c r="AH1205">
        <v>3</v>
      </c>
      <c r="AI1205">
        <v>2</v>
      </c>
      <c r="AJ1205">
        <v>2</v>
      </c>
      <c r="AK1205">
        <v>3</v>
      </c>
      <c r="AL1205">
        <v>3</v>
      </c>
      <c r="AM1205">
        <v>2</v>
      </c>
      <c r="AN1205">
        <v>3</v>
      </c>
      <c r="AO1205">
        <v>3</v>
      </c>
      <c r="AP1205">
        <v>3</v>
      </c>
      <c r="AQ1205">
        <v>3</v>
      </c>
      <c r="AR1205">
        <v>3</v>
      </c>
      <c r="AS1205">
        <v>3</v>
      </c>
      <c r="AT1205">
        <v>3</v>
      </c>
      <c r="AU1205">
        <v>3</v>
      </c>
      <c r="AV1205">
        <v>1</v>
      </c>
      <c r="AW1205">
        <v>3</v>
      </c>
      <c r="AX1205">
        <v>3</v>
      </c>
      <c r="AY1205">
        <v>2</v>
      </c>
      <c r="AZ1205">
        <v>3</v>
      </c>
      <c r="BA1205">
        <v>2</v>
      </c>
      <c r="BB1205">
        <v>3</v>
      </c>
      <c r="BC1205">
        <v>2</v>
      </c>
      <c r="BD1205">
        <v>3</v>
      </c>
      <c r="BE1205">
        <v>2</v>
      </c>
      <c r="BF1205">
        <v>3</v>
      </c>
      <c r="BG1205">
        <v>3</v>
      </c>
      <c r="BH1205">
        <v>3</v>
      </c>
      <c r="BI1205">
        <v>2</v>
      </c>
      <c r="BJ1205">
        <v>2</v>
      </c>
      <c r="BK1205">
        <v>4</v>
      </c>
      <c r="BL1205">
        <v>3</v>
      </c>
      <c r="BM1205">
        <v>3</v>
      </c>
      <c r="BN1205">
        <v>3</v>
      </c>
      <c r="BO1205">
        <v>5</v>
      </c>
      <c r="BX1205">
        <v>2</v>
      </c>
      <c r="CF1205">
        <v>6</v>
      </c>
      <c r="CH1205">
        <f t="shared" si="138"/>
        <v>2</v>
      </c>
      <c r="CI1205" s="1">
        <f t="shared" si="139"/>
        <v>1.2777777777777777</v>
      </c>
      <c r="CJ1205">
        <f t="shared" si="140"/>
        <v>3</v>
      </c>
      <c r="CK1205">
        <f t="shared" si="141"/>
        <v>3</v>
      </c>
      <c r="CL1205" s="1">
        <f t="shared" si="142"/>
        <v>4.2777777777777777</v>
      </c>
      <c r="CM1205" s="1">
        <f t="shared" si="143"/>
        <v>8.5555555555555554</v>
      </c>
      <c r="CO1205" t="str">
        <f>IF(H1205&gt;Tolerances!$C$15, "High Sat", "Low Sat")</f>
        <v>High Sat</v>
      </c>
      <c r="CP1205" t="str">
        <f>IF(CM1205&lt;Tolerances!$D$15, "High EL", "Low EL")</f>
        <v>High EL</v>
      </c>
      <c r="CQ1205" t="str">
        <f t="shared" si="144"/>
        <v>Loyalist</v>
      </c>
      <c r="CR1205" t="b">
        <f>IF(AND(CM1205&lt;Tolerances!$D$19,'Respondent data Original'!H1205&gt;Tolerances!$C$19),"Enthusiast",IF(AND(CM1205&gt;Tolerances!$D$20,'Respondent data Original'!H1205&lt;Tolerances!$C$20),"Agitator"))</f>
        <v>0</v>
      </c>
    </row>
    <row r="1206" spans="1:96">
      <c r="A1206">
        <v>1350</v>
      </c>
      <c r="B1206" t="s">
        <v>71</v>
      </c>
      <c r="C1206">
        <v>4</v>
      </c>
      <c r="D1206">
        <v>1</v>
      </c>
      <c r="E1206">
        <v>1</v>
      </c>
      <c r="F1206">
        <v>2</v>
      </c>
      <c r="G1206">
        <v>9</v>
      </c>
      <c r="H1206">
        <v>9</v>
      </c>
      <c r="J1206">
        <v>9</v>
      </c>
      <c r="L1206">
        <v>9</v>
      </c>
      <c r="N1206">
        <v>9</v>
      </c>
      <c r="P1206">
        <v>4</v>
      </c>
      <c r="Q1206">
        <v>2</v>
      </c>
      <c r="R1206">
        <v>3</v>
      </c>
      <c r="S1206">
        <v>2</v>
      </c>
      <c r="T1206">
        <v>3</v>
      </c>
      <c r="U1206">
        <v>1</v>
      </c>
      <c r="V1206">
        <v>2</v>
      </c>
      <c r="W1206">
        <v>2</v>
      </c>
      <c r="X1206">
        <v>2</v>
      </c>
      <c r="Y1206">
        <v>1</v>
      </c>
      <c r="Z1206">
        <v>1</v>
      </c>
      <c r="AA1206">
        <v>1</v>
      </c>
      <c r="AB1206">
        <v>2</v>
      </c>
      <c r="AC1206">
        <v>2</v>
      </c>
      <c r="AD1206">
        <v>2</v>
      </c>
      <c r="AE1206">
        <v>1</v>
      </c>
      <c r="AF1206">
        <v>9</v>
      </c>
      <c r="AG1206">
        <v>2</v>
      </c>
      <c r="AH1206">
        <v>4</v>
      </c>
      <c r="AI1206">
        <v>2</v>
      </c>
      <c r="AJ1206">
        <v>1</v>
      </c>
      <c r="AK1206">
        <v>2</v>
      </c>
      <c r="AL1206">
        <v>3</v>
      </c>
      <c r="AM1206">
        <v>3</v>
      </c>
      <c r="AN1206">
        <v>1</v>
      </c>
      <c r="AO1206">
        <v>3</v>
      </c>
      <c r="AP1206">
        <v>2</v>
      </c>
      <c r="AQ1206">
        <v>2</v>
      </c>
      <c r="AR1206">
        <v>3</v>
      </c>
      <c r="AS1206">
        <v>3</v>
      </c>
      <c r="AT1206">
        <v>1</v>
      </c>
      <c r="AU1206">
        <v>1</v>
      </c>
      <c r="AV1206">
        <v>1</v>
      </c>
      <c r="AW1206">
        <v>11</v>
      </c>
      <c r="AX1206">
        <v>11</v>
      </c>
      <c r="AY1206">
        <v>9</v>
      </c>
      <c r="AZ1206">
        <v>9</v>
      </c>
      <c r="BA1206">
        <v>4</v>
      </c>
      <c r="BB1206">
        <v>7</v>
      </c>
      <c r="BC1206">
        <v>8</v>
      </c>
      <c r="BD1206">
        <v>10</v>
      </c>
      <c r="BE1206">
        <v>2</v>
      </c>
      <c r="BF1206">
        <v>9</v>
      </c>
      <c r="BG1206">
        <v>9</v>
      </c>
      <c r="BH1206">
        <v>7</v>
      </c>
      <c r="BI1206">
        <v>8</v>
      </c>
      <c r="BJ1206">
        <v>11</v>
      </c>
      <c r="BK1206">
        <v>3</v>
      </c>
      <c r="BL1206">
        <v>2</v>
      </c>
      <c r="BM1206">
        <v>1</v>
      </c>
      <c r="BO1206">
        <v>6</v>
      </c>
      <c r="BP1206">
        <v>4</v>
      </c>
      <c r="BQ1206">
        <v>2</v>
      </c>
      <c r="BR1206">
        <v>8</v>
      </c>
      <c r="BX1206">
        <v>1</v>
      </c>
      <c r="BY1206">
        <v>1</v>
      </c>
      <c r="BZ1206">
        <v>4</v>
      </c>
      <c r="CF1206">
        <v>5</v>
      </c>
      <c r="CH1206">
        <f t="shared" si="138"/>
        <v>1</v>
      </c>
      <c r="CI1206" s="1">
        <f t="shared" si="139"/>
        <v>3.9444444444444446</v>
      </c>
      <c r="CJ1206">
        <f t="shared" si="140"/>
        <v>2</v>
      </c>
      <c r="CK1206">
        <f t="shared" si="141"/>
        <v>4</v>
      </c>
      <c r="CL1206" s="1">
        <f t="shared" si="142"/>
        <v>7.9444444444444446</v>
      </c>
      <c r="CM1206" s="1">
        <f t="shared" si="143"/>
        <v>7.9444444444444446</v>
      </c>
      <c r="CO1206" t="str">
        <f>IF(H1206&gt;Tolerances!$C$15, "High Sat", "Low Sat")</f>
        <v>High Sat</v>
      </c>
      <c r="CP1206" t="str">
        <f>IF(CM1206&lt;Tolerances!$D$15, "High EL", "Low EL")</f>
        <v>High EL</v>
      </c>
      <c r="CQ1206" t="str">
        <f t="shared" si="144"/>
        <v>Loyalist</v>
      </c>
      <c r="CR1206" t="b">
        <f>IF(AND(CM1206&lt;Tolerances!$D$19,'Respondent data Original'!H1206&gt;Tolerances!$C$19),"Enthusiast",IF(AND(CM1206&gt;Tolerances!$D$20,'Respondent data Original'!H1206&lt;Tolerances!$C$20),"Agitator"))</f>
        <v>0</v>
      </c>
    </row>
    <row r="1207" spans="1:96">
      <c r="A1207">
        <v>1351</v>
      </c>
      <c r="B1207" t="s">
        <v>71</v>
      </c>
      <c r="C1207">
        <v>3</v>
      </c>
      <c r="D1207">
        <v>1</v>
      </c>
      <c r="E1207">
        <v>1</v>
      </c>
      <c r="F1207">
        <v>2</v>
      </c>
      <c r="G1207">
        <v>12</v>
      </c>
      <c r="H1207">
        <v>6</v>
      </c>
      <c r="J1207">
        <v>6</v>
      </c>
      <c r="L1207">
        <v>6</v>
      </c>
      <c r="N1207">
        <v>4</v>
      </c>
      <c r="P1207">
        <v>6</v>
      </c>
      <c r="Q1207">
        <v>1</v>
      </c>
      <c r="R1207">
        <v>1</v>
      </c>
      <c r="S1207">
        <v>1</v>
      </c>
      <c r="T1207">
        <v>3</v>
      </c>
      <c r="U1207">
        <v>1</v>
      </c>
      <c r="V1207">
        <v>1</v>
      </c>
      <c r="W1207">
        <v>2</v>
      </c>
      <c r="X1207">
        <v>2</v>
      </c>
      <c r="Y1207">
        <v>2</v>
      </c>
      <c r="Z1207">
        <v>3</v>
      </c>
      <c r="AA1207">
        <v>2</v>
      </c>
      <c r="AB1207">
        <v>2</v>
      </c>
      <c r="AC1207">
        <v>3</v>
      </c>
      <c r="AD1207">
        <v>4</v>
      </c>
      <c r="AE1207">
        <v>2</v>
      </c>
      <c r="AF1207">
        <v>2</v>
      </c>
      <c r="AG1207">
        <v>4</v>
      </c>
      <c r="AH1207">
        <v>4</v>
      </c>
      <c r="AI1207">
        <v>3</v>
      </c>
      <c r="AJ1207">
        <v>3</v>
      </c>
      <c r="AK1207">
        <v>3</v>
      </c>
      <c r="AL1207">
        <v>4</v>
      </c>
      <c r="AM1207">
        <v>4</v>
      </c>
      <c r="AN1207">
        <v>4</v>
      </c>
      <c r="AO1207">
        <v>3</v>
      </c>
      <c r="AP1207">
        <v>3</v>
      </c>
      <c r="AQ1207">
        <v>3</v>
      </c>
      <c r="AR1207">
        <v>3</v>
      </c>
      <c r="AS1207">
        <v>3</v>
      </c>
      <c r="AT1207">
        <v>4</v>
      </c>
      <c r="AU1207">
        <v>3</v>
      </c>
      <c r="AV1207">
        <v>1</v>
      </c>
      <c r="AW1207">
        <v>9</v>
      </c>
      <c r="AX1207">
        <v>11</v>
      </c>
      <c r="AY1207">
        <v>7</v>
      </c>
      <c r="AZ1207">
        <v>6</v>
      </c>
      <c r="BA1207">
        <v>8</v>
      </c>
      <c r="BB1207">
        <v>6</v>
      </c>
      <c r="BC1207">
        <v>7</v>
      </c>
      <c r="BD1207">
        <v>10</v>
      </c>
      <c r="BE1207">
        <v>7</v>
      </c>
      <c r="BF1207">
        <v>6</v>
      </c>
      <c r="BG1207">
        <v>6</v>
      </c>
      <c r="BH1207">
        <v>7</v>
      </c>
      <c r="BI1207">
        <v>7</v>
      </c>
      <c r="BJ1207">
        <v>7</v>
      </c>
      <c r="BK1207">
        <v>4</v>
      </c>
      <c r="BL1207">
        <v>2</v>
      </c>
      <c r="BM1207">
        <v>2</v>
      </c>
      <c r="BN1207">
        <v>3</v>
      </c>
      <c r="BO1207">
        <v>6</v>
      </c>
      <c r="BP1207">
        <v>5</v>
      </c>
      <c r="BX1207">
        <v>2</v>
      </c>
      <c r="CF1207">
        <v>7</v>
      </c>
      <c r="CH1207">
        <f t="shared" si="138"/>
        <v>2</v>
      </c>
      <c r="CI1207" s="1">
        <f t="shared" si="139"/>
        <v>3.9444444444444446</v>
      </c>
      <c r="CJ1207">
        <f t="shared" si="140"/>
        <v>2</v>
      </c>
      <c r="CK1207">
        <f t="shared" si="141"/>
        <v>4</v>
      </c>
      <c r="CL1207" s="1">
        <f t="shared" si="142"/>
        <v>7.9444444444444446</v>
      </c>
      <c r="CM1207" s="1">
        <f t="shared" si="143"/>
        <v>15.888888888888889</v>
      </c>
      <c r="CO1207" t="str">
        <f>IF(H1207&gt;Tolerances!$C$15, "High Sat", "Low Sat")</f>
        <v>Low Sat</v>
      </c>
      <c r="CP1207" t="str">
        <f>IF(CM1207&lt;Tolerances!$D$15, "High EL", "Low EL")</f>
        <v>Low EL</v>
      </c>
      <c r="CQ1207" t="str">
        <f t="shared" si="144"/>
        <v>Defector</v>
      </c>
      <c r="CR1207" t="b">
        <f>IF(AND(CM1207&lt;Tolerances!$D$19,'Respondent data Original'!H1207&gt;Tolerances!$C$19),"Enthusiast",IF(AND(CM1207&gt;Tolerances!$D$20,'Respondent data Original'!H1207&lt;Tolerances!$C$20),"Agitator"))</f>
        <v>0</v>
      </c>
    </row>
    <row r="1208" spans="1:96">
      <c r="A1208">
        <v>1353</v>
      </c>
      <c r="B1208" t="s">
        <v>71</v>
      </c>
      <c r="C1208">
        <v>2</v>
      </c>
      <c r="D1208">
        <v>2</v>
      </c>
      <c r="E1208">
        <v>18</v>
      </c>
      <c r="F1208">
        <v>2</v>
      </c>
      <c r="G1208">
        <v>11</v>
      </c>
      <c r="H1208">
        <v>11</v>
      </c>
      <c r="J1208">
        <v>11</v>
      </c>
      <c r="L1208">
        <v>11</v>
      </c>
      <c r="N1208">
        <v>11</v>
      </c>
      <c r="P1208">
        <v>4</v>
      </c>
      <c r="Q1208">
        <v>2</v>
      </c>
      <c r="R1208">
        <v>5</v>
      </c>
      <c r="S1208">
        <v>1</v>
      </c>
      <c r="T1208">
        <v>3</v>
      </c>
      <c r="U1208">
        <v>1</v>
      </c>
      <c r="V1208">
        <v>1</v>
      </c>
      <c r="W1208">
        <v>5</v>
      </c>
      <c r="X1208">
        <v>1</v>
      </c>
      <c r="Y1208">
        <v>1</v>
      </c>
      <c r="Z1208">
        <v>3</v>
      </c>
      <c r="AA1208">
        <v>1</v>
      </c>
      <c r="AB1208">
        <v>3</v>
      </c>
      <c r="AC1208">
        <v>2</v>
      </c>
      <c r="AD1208">
        <v>2</v>
      </c>
      <c r="AE1208">
        <v>2</v>
      </c>
      <c r="AF1208">
        <v>9</v>
      </c>
      <c r="AG1208">
        <v>2</v>
      </c>
      <c r="AH1208">
        <v>2</v>
      </c>
      <c r="AI1208">
        <v>1</v>
      </c>
      <c r="AJ1208">
        <v>1</v>
      </c>
      <c r="AK1208">
        <v>1</v>
      </c>
      <c r="AL1208">
        <v>1</v>
      </c>
      <c r="AM1208">
        <v>2</v>
      </c>
      <c r="AN1208">
        <v>1</v>
      </c>
      <c r="AO1208">
        <v>1</v>
      </c>
      <c r="AP1208">
        <v>2</v>
      </c>
      <c r="AQ1208">
        <v>2</v>
      </c>
      <c r="AR1208">
        <v>2</v>
      </c>
      <c r="AS1208">
        <v>2</v>
      </c>
      <c r="AT1208">
        <v>1</v>
      </c>
      <c r="AU1208">
        <v>2</v>
      </c>
      <c r="AV1208">
        <v>1</v>
      </c>
      <c r="AW1208">
        <v>10</v>
      </c>
      <c r="AX1208">
        <v>10</v>
      </c>
      <c r="AY1208">
        <v>7</v>
      </c>
      <c r="AZ1208">
        <v>6</v>
      </c>
      <c r="BA1208">
        <v>9</v>
      </c>
      <c r="BB1208">
        <v>1</v>
      </c>
      <c r="BC1208">
        <v>9</v>
      </c>
      <c r="BD1208">
        <v>8</v>
      </c>
      <c r="BE1208">
        <v>3</v>
      </c>
      <c r="BF1208">
        <v>12</v>
      </c>
      <c r="BG1208">
        <v>5</v>
      </c>
      <c r="BH1208">
        <v>12</v>
      </c>
      <c r="BI1208">
        <v>12</v>
      </c>
      <c r="BJ1208">
        <v>12</v>
      </c>
      <c r="BK1208">
        <v>1</v>
      </c>
      <c r="BL1208">
        <v>3</v>
      </c>
      <c r="BM1208">
        <v>3</v>
      </c>
      <c r="BN1208">
        <v>3</v>
      </c>
      <c r="BO1208">
        <v>4</v>
      </c>
      <c r="BX1208">
        <v>1</v>
      </c>
      <c r="BY1208">
        <v>5</v>
      </c>
      <c r="CF1208">
        <v>7</v>
      </c>
      <c r="CH1208">
        <f t="shared" si="138"/>
        <v>1</v>
      </c>
      <c r="CI1208" s="1">
        <f t="shared" si="139"/>
        <v>3.5</v>
      </c>
      <c r="CJ1208">
        <f t="shared" si="140"/>
        <v>3</v>
      </c>
      <c r="CK1208">
        <f t="shared" si="141"/>
        <v>3</v>
      </c>
      <c r="CL1208" s="1">
        <f t="shared" si="142"/>
        <v>6.5</v>
      </c>
      <c r="CM1208" s="1">
        <f t="shared" si="143"/>
        <v>6.5</v>
      </c>
      <c r="CO1208" t="str">
        <f>IF(H1208&gt;Tolerances!$C$15, "High Sat", "Low Sat")</f>
        <v>High Sat</v>
      </c>
      <c r="CP1208" t="str">
        <f>IF(CM1208&lt;Tolerances!$D$15, "High EL", "Low EL")</f>
        <v>High EL</v>
      </c>
      <c r="CQ1208" t="str">
        <f t="shared" si="144"/>
        <v>Loyalist</v>
      </c>
      <c r="CR1208" t="b">
        <f>IF(AND(CM1208&lt;Tolerances!$D$19,'Respondent data Original'!H1208&gt;Tolerances!$C$19),"Enthusiast",IF(AND(CM1208&gt;Tolerances!$D$20,'Respondent data Original'!H1208&lt;Tolerances!$C$20),"Agitator"))</f>
        <v>0</v>
      </c>
    </row>
    <row r="1209" spans="1:96">
      <c r="A1209">
        <v>1355</v>
      </c>
      <c r="B1209" t="s">
        <v>71</v>
      </c>
      <c r="C1209">
        <v>4</v>
      </c>
      <c r="D1209">
        <v>1</v>
      </c>
      <c r="E1209">
        <v>3</v>
      </c>
      <c r="F1209">
        <v>2</v>
      </c>
      <c r="G1209">
        <v>11</v>
      </c>
      <c r="H1209">
        <v>10</v>
      </c>
      <c r="J1209">
        <v>10</v>
      </c>
      <c r="L1209">
        <v>10</v>
      </c>
      <c r="N1209">
        <v>10</v>
      </c>
      <c r="P1209">
        <v>5</v>
      </c>
      <c r="Q1209">
        <v>2</v>
      </c>
      <c r="R1209">
        <v>5</v>
      </c>
      <c r="S1209">
        <v>2</v>
      </c>
      <c r="T1209">
        <v>3</v>
      </c>
      <c r="U1209">
        <v>3</v>
      </c>
      <c r="V1209">
        <v>2</v>
      </c>
      <c r="W1209">
        <v>3</v>
      </c>
      <c r="X1209">
        <v>2</v>
      </c>
      <c r="Y1209">
        <v>2</v>
      </c>
      <c r="Z1209">
        <v>4</v>
      </c>
      <c r="AA1209">
        <v>2</v>
      </c>
      <c r="AB1209">
        <v>4</v>
      </c>
      <c r="AC1209">
        <v>3</v>
      </c>
      <c r="AD1209">
        <v>4</v>
      </c>
      <c r="AE1209">
        <v>3</v>
      </c>
      <c r="AF1209">
        <v>10</v>
      </c>
      <c r="AG1209">
        <v>2</v>
      </c>
      <c r="AH1209">
        <v>4</v>
      </c>
      <c r="AI1209">
        <v>2</v>
      </c>
      <c r="AJ1209">
        <v>3</v>
      </c>
      <c r="AK1209">
        <v>2</v>
      </c>
      <c r="AL1209">
        <v>2</v>
      </c>
      <c r="AM1209">
        <v>4</v>
      </c>
      <c r="AN1209">
        <v>2</v>
      </c>
      <c r="AO1209">
        <v>2</v>
      </c>
      <c r="AP1209">
        <v>2</v>
      </c>
      <c r="AQ1209">
        <v>2</v>
      </c>
      <c r="AR1209">
        <v>3</v>
      </c>
      <c r="AS1209">
        <v>3</v>
      </c>
      <c r="AT1209">
        <v>1</v>
      </c>
      <c r="AU1209">
        <v>3</v>
      </c>
      <c r="AV1209">
        <v>1</v>
      </c>
      <c r="AW1209">
        <v>7</v>
      </c>
      <c r="AX1209">
        <v>7</v>
      </c>
      <c r="AY1209">
        <v>7</v>
      </c>
      <c r="AZ1209">
        <v>6</v>
      </c>
      <c r="BA1209">
        <v>6</v>
      </c>
      <c r="BB1209">
        <v>6</v>
      </c>
      <c r="BC1209">
        <v>7</v>
      </c>
      <c r="BD1209">
        <v>9</v>
      </c>
      <c r="BE1209">
        <v>4</v>
      </c>
      <c r="BF1209">
        <v>12</v>
      </c>
      <c r="BG1209">
        <v>12</v>
      </c>
      <c r="BH1209">
        <v>12</v>
      </c>
      <c r="BI1209">
        <v>12</v>
      </c>
      <c r="BJ1209">
        <v>12</v>
      </c>
      <c r="BK1209">
        <v>1</v>
      </c>
      <c r="BL1209">
        <v>4</v>
      </c>
      <c r="BM1209">
        <v>4</v>
      </c>
      <c r="BN1209">
        <v>4</v>
      </c>
      <c r="BO1209">
        <v>2</v>
      </c>
      <c r="BP1209">
        <v>3</v>
      </c>
      <c r="BQ1209">
        <v>7</v>
      </c>
      <c r="BR1209">
        <v>4</v>
      </c>
      <c r="BX1209">
        <v>1</v>
      </c>
      <c r="BY1209">
        <v>6</v>
      </c>
      <c r="CF1209">
        <v>4</v>
      </c>
      <c r="CH1209">
        <f t="shared" si="138"/>
        <v>1</v>
      </c>
      <c r="CI1209" s="1">
        <f t="shared" si="139"/>
        <v>3.2777777777777777</v>
      </c>
      <c r="CJ1209">
        <f t="shared" si="140"/>
        <v>4</v>
      </c>
      <c r="CK1209">
        <f t="shared" si="141"/>
        <v>2</v>
      </c>
      <c r="CL1209" s="1">
        <f t="shared" si="142"/>
        <v>5.2777777777777777</v>
      </c>
      <c r="CM1209" s="1">
        <f t="shared" si="143"/>
        <v>5.2777777777777777</v>
      </c>
      <c r="CO1209" t="str">
        <f>IF(H1209&gt;Tolerances!$C$15, "High Sat", "Low Sat")</f>
        <v>High Sat</v>
      </c>
      <c r="CP1209" t="str">
        <f>IF(CM1209&lt;Tolerances!$D$15, "High EL", "Low EL")</f>
        <v>High EL</v>
      </c>
      <c r="CQ1209" t="str">
        <f t="shared" si="144"/>
        <v>Loyalist</v>
      </c>
      <c r="CR1209" t="b">
        <f>IF(AND(CM1209&lt;Tolerances!$D$19,'Respondent data Original'!H1209&gt;Tolerances!$C$19),"Enthusiast",IF(AND(CM1209&gt;Tolerances!$D$20,'Respondent data Original'!H1209&lt;Tolerances!$C$20),"Agitator"))</f>
        <v>0</v>
      </c>
    </row>
    <row r="1210" spans="1:96">
      <c r="A1210">
        <v>1358</v>
      </c>
      <c r="B1210" t="s">
        <v>71</v>
      </c>
      <c r="C1210">
        <v>2</v>
      </c>
      <c r="D1210">
        <v>2</v>
      </c>
      <c r="E1210">
        <v>2</v>
      </c>
      <c r="F1210">
        <v>2</v>
      </c>
      <c r="G1210">
        <v>12</v>
      </c>
      <c r="H1210">
        <v>11</v>
      </c>
      <c r="J1210">
        <v>11</v>
      </c>
      <c r="L1210">
        <v>11</v>
      </c>
      <c r="N1210">
        <v>11</v>
      </c>
      <c r="P1210">
        <v>6</v>
      </c>
      <c r="Q1210">
        <v>1</v>
      </c>
      <c r="R1210">
        <v>2</v>
      </c>
      <c r="S1210">
        <v>1</v>
      </c>
      <c r="T1210">
        <v>1</v>
      </c>
      <c r="U1210">
        <v>1</v>
      </c>
      <c r="X1210">
        <v>1</v>
      </c>
      <c r="Y1210">
        <v>1</v>
      </c>
      <c r="AA1210">
        <v>2</v>
      </c>
      <c r="AB1210">
        <v>2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  <c r="AN1210">
        <v>1</v>
      </c>
      <c r="AO1210">
        <v>1</v>
      </c>
      <c r="AQ1210">
        <v>1</v>
      </c>
      <c r="AS1210">
        <v>1</v>
      </c>
      <c r="AU1210">
        <v>1</v>
      </c>
      <c r="AV1210">
        <v>1</v>
      </c>
      <c r="AW1210">
        <v>7</v>
      </c>
      <c r="AX1210">
        <v>6</v>
      </c>
      <c r="AY1210">
        <v>8</v>
      </c>
      <c r="AZ1210">
        <v>8</v>
      </c>
      <c r="BA1210">
        <v>6</v>
      </c>
      <c r="BB1210">
        <v>8</v>
      </c>
      <c r="BC1210">
        <v>7</v>
      </c>
      <c r="BD1210">
        <v>11</v>
      </c>
      <c r="BE1210">
        <v>1</v>
      </c>
      <c r="BF1210">
        <v>12</v>
      </c>
      <c r="BG1210">
        <v>12</v>
      </c>
      <c r="BH1210">
        <v>12</v>
      </c>
      <c r="BI1210">
        <v>12</v>
      </c>
      <c r="BJ1210">
        <v>12</v>
      </c>
      <c r="BK1210">
        <v>1</v>
      </c>
      <c r="BL1210">
        <v>5</v>
      </c>
      <c r="BM1210">
        <v>4</v>
      </c>
      <c r="BN1210">
        <v>4</v>
      </c>
      <c r="BO1210">
        <v>10</v>
      </c>
      <c r="BX1210">
        <v>1</v>
      </c>
      <c r="BY1210">
        <v>6</v>
      </c>
      <c r="BZ1210">
        <v>1</v>
      </c>
      <c r="CF1210">
        <v>6</v>
      </c>
      <c r="CH1210">
        <f t="shared" si="138"/>
        <v>1</v>
      </c>
      <c r="CI1210" s="1">
        <f t="shared" si="139"/>
        <v>3.4444444444444446</v>
      </c>
      <c r="CJ1210">
        <f t="shared" si="140"/>
        <v>5</v>
      </c>
      <c r="CK1210">
        <f t="shared" si="141"/>
        <v>1</v>
      </c>
      <c r="CL1210" s="1">
        <f t="shared" si="142"/>
        <v>4.4444444444444446</v>
      </c>
      <c r="CM1210" s="1">
        <f t="shared" si="143"/>
        <v>4.4444444444444446</v>
      </c>
      <c r="CO1210" t="str">
        <f>IF(H1210&gt;Tolerances!$C$15, "High Sat", "Low Sat")</f>
        <v>High Sat</v>
      </c>
      <c r="CP1210" t="str">
        <f>IF(CM1210&lt;Tolerances!$D$15, "High EL", "Low EL")</f>
        <v>High EL</v>
      </c>
      <c r="CQ1210" t="str">
        <f t="shared" si="144"/>
        <v>Loyalist</v>
      </c>
      <c r="CR1210" t="str">
        <f>IF(AND(CM1210&lt;Tolerances!$D$19,'Respondent data Original'!H1210&gt;Tolerances!$C$19),"Enthusiast",IF(AND(CM1210&gt;Tolerances!$D$20,'Respondent data Original'!H1210&lt;Tolerances!$C$20),"Agitator"))</f>
        <v>Enthusiast</v>
      </c>
    </row>
    <row r="1211" spans="1:96">
      <c r="A1211">
        <v>1360</v>
      </c>
      <c r="B1211" t="s">
        <v>71</v>
      </c>
      <c r="C1211">
        <v>4</v>
      </c>
      <c r="D1211">
        <v>2</v>
      </c>
      <c r="E1211">
        <v>2</v>
      </c>
      <c r="F1211">
        <v>2</v>
      </c>
      <c r="G1211">
        <v>11</v>
      </c>
      <c r="H1211">
        <v>8</v>
      </c>
      <c r="J1211">
        <v>8</v>
      </c>
      <c r="L1211">
        <v>8</v>
      </c>
      <c r="N1211">
        <v>8</v>
      </c>
      <c r="P1211">
        <v>6</v>
      </c>
      <c r="Q1211">
        <v>1</v>
      </c>
      <c r="R1211">
        <v>1</v>
      </c>
      <c r="S1211">
        <v>1</v>
      </c>
      <c r="T1211">
        <v>3</v>
      </c>
      <c r="U1211">
        <v>1</v>
      </c>
      <c r="V1211">
        <v>1</v>
      </c>
      <c r="W1211">
        <v>2</v>
      </c>
      <c r="X1211">
        <v>1</v>
      </c>
      <c r="Y1211">
        <v>1</v>
      </c>
      <c r="Z1211">
        <v>2</v>
      </c>
      <c r="AA1211">
        <v>1</v>
      </c>
      <c r="AB1211">
        <v>1</v>
      </c>
      <c r="AC1211">
        <v>2</v>
      </c>
      <c r="AD1211">
        <v>2</v>
      </c>
      <c r="AE1211">
        <v>2</v>
      </c>
      <c r="AF1211">
        <v>1</v>
      </c>
      <c r="AG1211">
        <v>4</v>
      </c>
      <c r="AI1211">
        <v>2</v>
      </c>
      <c r="AJ1211">
        <v>3</v>
      </c>
      <c r="AK1211">
        <v>3</v>
      </c>
      <c r="AL1211">
        <v>4</v>
      </c>
      <c r="AM1211">
        <v>4</v>
      </c>
      <c r="AN1211">
        <v>3</v>
      </c>
      <c r="AO1211">
        <v>3</v>
      </c>
      <c r="AP1211">
        <v>3</v>
      </c>
      <c r="AQ1211">
        <v>4</v>
      </c>
      <c r="AR1211">
        <v>4</v>
      </c>
      <c r="AS1211">
        <v>3</v>
      </c>
      <c r="AT1211">
        <v>5</v>
      </c>
      <c r="AU1211">
        <v>3</v>
      </c>
      <c r="AV1211">
        <v>3</v>
      </c>
      <c r="AW1211">
        <v>11</v>
      </c>
      <c r="AX1211">
        <v>11</v>
      </c>
      <c r="AY1211">
        <v>11</v>
      </c>
      <c r="AZ1211">
        <v>11</v>
      </c>
      <c r="BA1211">
        <v>11</v>
      </c>
      <c r="BB1211">
        <v>6</v>
      </c>
      <c r="BC1211">
        <v>6</v>
      </c>
      <c r="BD1211">
        <v>11</v>
      </c>
      <c r="BE1211">
        <v>11</v>
      </c>
      <c r="BF1211">
        <v>3</v>
      </c>
      <c r="BG1211">
        <v>12</v>
      </c>
      <c r="BH1211">
        <v>12</v>
      </c>
      <c r="BI1211">
        <v>12</v>
      </c>
      <c r="BJ1211">
        <v>12</v>
      </c>
      <c r="BK1211">
        <v>2</v>
      </c>
      <c r="BL1211">
        <v>4</v>
      </c>
      <c r="BM1211">
        <v>2</v>
      </c>
      <c r="BN1211">
        <v>1</v>
      </c>
      <c r="BO1211">
        <v>7</v>
      </c>
      <c r="BP1211">
        <v>3</v>
      </c>
      <c r="BQ1211">
        <v>6</v>
      </c>
      <c r="BX1211">
        <v>2</v>
      </c>
      <c r="CF1211">
        <v>21</v>
      </c>
      <c r="CH1211">
        <f t="shared" si="138"/>
        <v>2</v>
      </c>
      <c r="CI1211" s="1">
        <f t="shared" si="139"/>
        <v>4.9444444444444446</v>
      </c>
      <c r="CJ1211">
        <f t="shared" si="140"/>
        <v>4</v>
      </c>
      <c r="CK1211">
        <f t="shared" si="141"/>
        <v>2</v>
      </c>
      <c r="CL1211" s="1">
        <f t="shared" si="142"/>
        <v>6.9444444444444446</v>
      </c>
      <c r="CM1211" s="1">
        <f t="shared" si="143"/>
        <v>13.888888888888889</v>
      </c>
      <c r="CO1211" t="str">
        <f>IF(H1211&gt;Tolerances!$C$15, "High Sat", "Low Sat")</f>
        <v>High Sat</v>
      </c>
      <c r="CP1211" t="str">
        <f>IF(CM1211&lt;Tolerances!$D$15, "High EL", "Low EL")</f>
        <v>Low EL</v>
      </c>
      <c r="CQ1211" t="str">
        <f t="shared" si="144"/>
        <v>Mercenary</v>
      </c>
      <c r="CR1211" t="b">
        <f>IF(AND(CM1211&lt;Tolerances!$D$19,'Respondent data Original'!H1211&gt;Tolerances!$C$19),"Enthusiast",IF(AND(CM1211&gt;Tolerances!$D$20,'Respondent data Original'!H1211&lt;Tolerances!$C$20),"Agitator"))</f>
        <v>0</v>
      </c>
    </row>
    <row r="1212" spans="1:96">
      <c r="A1212">
        <v>1363</v>
      </c>
      <c r="B1212" t="s">
        <v>71</v>
      </c>
      <c r="C1212">
        <v>5</v>
      </c>
      <c r="D1212">
        <v>1</v>
      </c>
      <c r="E1212">
        <v>3</v>
      </c>
      <c r="F1212">
        <v>2</v>
      </c>
      <c r="G1212">
        <v>7</v>
      </c>
      <c r="H1212">
        <v>10</v>
      </c>
      <c r="J1212">
        <v>10</v>
      </c>
      <c r="L1212">
        <v>10</v>
      </c>
      <c r="N1212">
        <v>11</v>
      </c>
      <c r="P1212">
        <v>6</v>
      </c>
      <c r="Q1212">
        <v>1</v>
      </c>
      <c r="R1212">
        <v>1</v>
      </c>
      <c r="S1212">
        <v>1</v>
      </c>
      <c r="T1212">
        <v>3</v>
      </c>
      <c r="U1212">
        <v>5</v>
      </c>
      <c r="V1212">
        <v>1</v>
      </c>
      <c r="W1212">
        <v>5</v>
      </c>
      <c r="X1212">
        <v>1</v>
      </c>
      <c r="Y1212">
        <v>2</v>
      </c>
      <c r="AA1212">
        <v>2</v>
      </c>
      <c r="AB1212">
        <v>1</v>
      </c>
      <c r="AC1212">
        <v>1</v>
      </c>
      <c r="AE1212">
        <v>3</v>
      </c>
      <c r="AF1212">
        <v>10</v>
      </c>
      <c r="AG1212">
        <v>1</v>
      </c>
      <c r="AH1212">
        <v>1</v>
      </c>
      <c r="AI1212">
        <v>1</v>
      </c>
      <c r="AL1212">
        <v>1</v>
      </c>
      <c r="AN1212">
        <v>1</v>
      </c>
      <c r="AO1212">
        <v>1</v>
      </c>
      <c r="AP1212">
        <v>1</v>
      </c>
      <c r="AQ1212">
        <v>1</v>
      </c>
      <c r="AR1212">
        <v>1</v>
      </c>
      <c r="AV1212">
        <v>1</v>
      </c>
      <c r="AW1212">
        <v>6</v>
      </c>
      <c r="AX1212">
        <v>6</v>
      </c>
      <c r="AY1212">
        <v>6</v>
      </c>
      <c r="AZ1212">
        <v>6</v>
      </c>
      <c r="BA1212">
        <v>6</v>
      </c>
      <c r="BB1212">
        <v>6</v>
      </c>
      <c r="BC1212">
        <v>1</v>
      </c>
      <c r="BD1212">
        <v>9</v>
      </c>
      <c r="BE1212">
        <v>1</v>
      </c>
      <c r="BF1212">
        <v>12</v>
      </c>
      <c r="BG1212">
        <v>12</v>
      </c>
      <c r="BH1212">
        <v>12</v>
      </c>
      <c r="BI1212">
        <v>12</v>
      </c>
      <c r="BJ1212">
        <v>12</v>
      </c>
      <c r="BK1212">
        <v>1</v>
      </c>
      <c r="BL1212">
        <v>3</v>
      </c>
      <c r="BM1212">
        <v>3</v>
      </c>
      <c r="BN1212">
        <v>3</v>
      </c>
      <c r="BO1212">
        <v>10</v>
      </c>
      <c r="BX1212">
        <v>2</v>
      </c>
      <c r="CF1212">
        <v>5</v>
      </c>
      <c r="CH1212">
        <f t="shared" si="138"/>
        <v>2</v>
      </c>
      <c r="CI1212" s="1">
        <f t="shared" si="139"/>
        <v>2.6111111111111112</v>
      </c>
      <c r="CJ1212">
        <f t="shared" si="140"/>
        <v>3</v>
      </c>
      <c r="CK1212">
        <f t="shared" si="141"/>
        <v>3</v>
      </c>
      <c r="CL1212" s="1">
        <f t="shared" si="142"/>
        <v>5.6111111111111107</v>
      </c>
      <c r="CM1212" s="1">
        <f t="shared" si="143"/>
        <v>11.222222222222221</v>
      </c>
      <c r="CO1212" t="str">
        <f>IF(H1212&gt;Tolerances!$C$15, "High Sat", "Low Sat")</f>
        <v>High Sat</v>
      </c>
      <c r="CP1212" t="str">
        <f>IF(CM1212&lt;Tolerances!$D$15, "High EL", "Low EL")</f>
        <v>Low EL</v>
      </c>
      <c r="CQ1212" t="str">
        <f t="shared" si="144"/>
        <v>Mercenary</v>
      </c>
      <c r="CR1212" t="b">
        <f>IF(AND(CM1212&lt;Tolerances!$D$19,'Respondent data Original'!H1212&gt;Tolerances!$C$19),"Enthusiast",IF(AND(CM1212&gt;Tolerances!$D$20,'Respondent data Original'!H1212&lt;Tolerances!$C$20),"Agitator"))</f>
        <v>0</v>
      </c>
    </row>
    <row r="1213" spans="1:96">
      <c r="A1213">
        <v>1364</v>
      </c>
      <c r="B1213" t="s">
        <v>71</v>
      </c>
      <c r="C1213">
        <v>3</v>
      </c>
      <c r="D1213">
        <v>2</v>
      </c>
      <c r="E1213">
        <v>2</v>
      </c>
      <c r="F1213">
        <v>2</v>
      </c>
      <c r="G1213">
        <v>11</v>
      </c>
      <c r="H1213">
        <v>10</v>
      </c>
      <c r="J1213">
        <v>11</v>
      </c>
      <c r="L1213">
        <v>10</v>
      </c>
      <c r="N1213">
        <v>10</v>
      </c>
      <c r="P1213">
        <v>6</v>
      </c>
      <c r="Q1213">
        <v>3</v>
      </c>
      <c r="R1213">
        <v>3</v>
      </c>
      <c r="S1213">
        <v>2</v>
      </c>
      <c r="T1213">
        <v>3</v>
      </c>
      <c r="U1213">
        <v>3</v>
      </c>
      <c r="V1213">
        <v>2</v>
      </c>
      <c r="W1213">
        <v>4</v>
      </c>
      <c r="X1213">
        <v>1</v>
      </c>
      <c r="Y1213">
        <v>4</v>
      </c>
      <c r="Z1213">
        <v>5</v>
      </c>
      <c r="AA1213">
        <v>2</v>
      </c>
      <c r="AB1213">
        <v>2</v>
      </c>
      <c r="AC1213">
        <v>2</v>
      </c>
      <c r="AD1213">
        <v>3</v>
      </c>
      <c r="AE1213">
        <v>2</v>
      </c>
      <c r="AF1213">
        <v>1</v>
      </c>
      <c r="AG1213">
        <v>2</v>
      </c>
      <c r="AH1213">
        <v>1</v>
      </c>
      <c r="AI1213">
        <v>1</v>
      </c>
      <c r="AJ1213">
        <v>2</v>
      </c>
      <c r="AK1213">
        <v>1</v>
      </c>
      <c r="AL1213">
        <v>2</v>
      </c>
      <c r="AN1213">
        <v>1</v>
      </c>
      <c r="AO1213">
        <v>4</v>
      </c>
      <c r="AP1213">
        <v>2</v>
      </c>
      <c r="AQ1213">
        <v>2</v>
      </c>
      <c r="AR1213">
        <v>2</v>
      </c>
      <c r="AS1213">
        <v>3</v>
      </c>
      <c r="AT1213">
        <v>4</v>
      </c>
      <c r="AU1213">
        <v>2</v>
      </c>
      <c r="AV1213">
        <v>1</v>
      </c>
      <c r="AW1213">
        <v>5</v>
      </c>
      <c r="AX1213">
        <v>9</v>
      </c>
      <c r="AY1213">
        <v>3</v>
      </c>
      <c r="AZ1213">
        <v>7</v>
      </c>
      <c r="BA1213">
        <v>7</v>
      </c>
      <c r="BB1213">
        <v>5</v>
      </c>
      <c r="BC1213">
        <v>2</v>
      </c>
      <c r="BD1213">
        <v>7</v>
      </c>
      <c r="BE1213">
        <v>3</v>
      </c>
      <c r="BF1213">
        <v>12</v>
      </c>
      <c r="BG1213">
        <v>2</v>
      </c>
      <c r="BH1213">
        <v>12</v>
      </c>
      <c r="BI1213">
        <v>12</v>
      </c>
      <c r="BJ1213">
        <v>6</v>
      </c>
      <c r="BK1213">
        <v>2</v>
      </c>
      <c r="BL1213">
        <v>4</v>
      </c>
      <c r="BM1213">
        <v>3</v>
      </c>
      <c r="BN1213">
        <v>5</v>
      </c>
      <c r="BO1213">
        <v>2</v>
      </c>
      <c r="BX1213">
        <v>1</v>
      </c>
      <c r="BY1213">
        <v>4</v>
      </c>
      <c r="BZ1213">
        <v>1</v>
      </c>
      <c r="CA1213">
        <v>6</v>
      </c>
      <c r="CB1213">
        <v>3</v>
      </c>
      <c r="CF1213">
        <v>4</v>
      </c>
      <c r="CH1213">
        <f t="shared" si="138"/>
        <v>1</v>
      </c>
      <c r="CI1213" s="1">
        <f t="shared" si="139"/>
        <v>2.6666666666666665</v>
      </c>
      <c r="CJ1213">
        <f t="shared" si="140"/>
        <v>4</v>
      </c>
      <c r="CK1213">
        <f t="shared" si="141"/>
        <v>2</v>
      </c>
      <c r="CL1213" s="1">
        <f t="shared" si="142"/>
        <v>4.6666666666666661</v>
      </c>
      <c r="CM1213" s="1">
        <f t="shared" si="143"/>
        <v>4.6666666666666661</v>
      </c>
      <c r="CO1213" t="str">
        <f>IF(H1213&gt;Tolerances!$C$15, "High Sat", "Low Sat")</f>
        <v>High Sat</v>
      </c>
      <c r="CP1213" t="str">
        <f>IF(CM1213&lt;Tolerances!$D$15, "High EL", "Low EL")</f>
        <v>High EL</v>
      </c>
      <c r="CQ1213" t="str">
        <f t="shared" si="144"/>
        <v>Loyalist</v>
      </c>
      <c r="CR1213" t="str">
        <f>IF(AND(CM1213&lt;Tolerances!$D$19,'Respondent data Original'!H1213&gt;Tolerances!$C$19),"Enthusiast",IF(AND(CM1213&gt;Tolerances!$D$20,'Respondent data Original'!H1213&lt;Tolerances!$C$20),"Agitator"))</f>
        <v>Enthusiast</v>
      </c>
    </row>
    <row r="1214" spans="1:96">
      <c r="A1214">
        <v>1366</v>
      </c>
      <c r="B1214" t="s">
        <v>71</v>
      </c>
      <c r="C1214">
        <v>3</v>
      </c>
      <c r="D1214">
        <v>2</v>
      </c>
      <c r="E1214">
        <v>2</v>
      </c>
      <c r="F1214">
        <v>2</v>
      </c>
      <c r="G1214">
        <v>10</v>
      </c>
      <c r="H1214">
        <v>7</v>
      </c>
      <c r="J1214">
        <v>8</v>
      </c>
      <c r="L1214">
        <v>8</v>
      </c>
      <c r="N1214">
        <v>9</v>
      </c>
      <c r="P1214">
        <v>4</v>
      </c>
      <c r="Q1214">
        <v>1</v>
      </c>
      <c r="R1214">
        <v>4</v>
      </c>
      <c r="S1214">
        <v>2</v>
      </c>
      <c r="T1214">
        <v>1</v>
      </c>
      <c r="U1214">
        <v>2</v>
      </c>
      <c r="V1214">
        <v>3</v>
      </c>
      <c r="W1214">
        <v>1</v>
      </c>
      <c r="X1214">
        <v>2</v>
      </c>
      <c r="Y1214">
        <v>3</v>
      </c>
      <c r="Z1214">
        <v>4</v>
      </c>
      <c r="AA1214">
        <v>2</v>
      </c>
      <c r="AB1214">
        <v>3</v>
      </c>
      <c r="AC1214">
        <v>4</v>
      </c>
      <c r="AD1214">
        <v>3</v>
      </c>
      <c r="AE1214">
        <v>3</v>
      </c>
      <c r="AF1214">
        <v>8</v>
      </c>
      <c r="AG1214">
        <v>4</v>
      </c>
      <c r="AH1214">
        <v>3</v>
      </c>
      <c r="AI1214">
        <v>2</v>
      </c>
      <c r="AJ1214">
        <v>1</v>
      </c>
      <c r="AK1214">
        <v>3</v>
      </c>
      <c r="AL1214">
        <v>3</v>
      </c>
      <c r="AM1214">
        <v>5</v>
      </c>
      <c r="AN1214">
        <v>3</v>
      </c>
      <c r="AO1214">
        <v>3</v>
      </c>
      <c r="AP1214">
        <v>3</v>
      </c>
      <c r="AQ1214">
        <v>3</v>
      </c>
      <c r="AR1214">
        <v>3</v>
      </c>
      <c r="AS1214">
        <v>3</v>
      </c>
      <c r="AT1214">
        <v>3</v>
      </c>
      <c r="AU1214">
        <v>3</v>
      </c>
      <c r="AV1214">
        <v>2</v>
      </c>
      <c r="AW1214">
        <v>5</v>
      </c>
      <c r="AX1214">
        <v>11</v>
      </c>
      <c r="AY1214">
        <v>5</v>
      </c>
      <c r="AZ1214">
        <v>8</v>
      </c>
      <c r="BA1214">
        <v>9</v>
      </c>
      <c r="BB1214">
        <v>5</v>
      </c>
      <c r="BC1214">
        <v>10</v>
      </c>
      <c r="BD1214">
        <v>7</v>
      </c>
      <c r="BE1214">
        <v>10</v>
      </c>
      <c r="BF1214">
        <v>12</v>
      </c>
      <c r="BG1214">
        <v>12</v>
      </c>
      <c r="BH1214">
        <v>12</v>
      </c>
      <c r="BI1214">
        <v>12</v>
      </c>
      <c r="BJ1214">
        <v>12</v>
      </c>
      <c r="BK1214">
        <v>1</v>
      </c>
      <c r="BL1214">
        <v>3</v>
      </c>
      <c r="BM1214">
        <v>2</v>
      </c>
      <c r="BN1214">
        <v>2</v>
      </c>
      <c r="BO1214">
        <v>1</v>
      </c>
      <c r="BP1214">
        <v>5</v>
      </c>
      <c r="BQ1214">
        <v>6</v>
      </c>
      <c r="BR1214">
        <v>7</v>
      </c>
      <c r="BX1214">
        <v>3</v>
      </c>
      <c r="CF1214">
        <v>5</v>
      </c>
      <c r="CH1214">
        <f t="shared" si="138"/>
        <v>3</v>
      </c>
      <c r="CI1214" s="1">
        <f t="shared" si="139"/>
        <v>3.8888888888888888</v>
      </c>
      <c r="CJ1214">
        <f t="shared" si="140"/>
        <v>3</v>
      </c>
      <c r="CK1214">
        <f t="shared" si="141"/>
        <v>3</v>
      </c>
      <c r="CL1214" s="1">
        <f t="shared" si="142"/>
        <v>6.8888888888888893</v>
      </c>
      <c r="CM1214" s="1">
        <f t="shared" si="143"/>
        <v>20.666666666666668</v>
      </c>
      <c r="CO1214" t="str">
        <f>IF(H1214&gt;Tolerances!$C$15, "High Sat", "Low Sat")</f>
        <v>Low Sat</v>
      </c>
      <c r="CP1214" t="str">
        <f>IF(CM1214&lt;Tolerances!$D$15, "High EL", "Low EL")</f>
        <v>Low EL</v>
      </c>
      <c r="CQ1214" t="str">
        <f t="shared" si="144"/>
        <v>Defector</v>
      </c>
      <c r="CR1214" t="b">
        <f>IF(AND(CM1214&lt;Tolerances!$D$19,'Respondent data Original'!H1214&gt;Tolerances!$C$19),"Enthusiast",IF(AND(CM1214&gt;Tolerances!$D$20,'Respondent data Original'!H1214&lt;Tolerances!$C$20),"Agitator"))</f>
        <v>0</v>
      </c>
    </row>
    <row r="1215" spans="1:96">
      <c r="A1215">
        <v>1367</v>
      </c>
      <c r="B1215" t="s">
        <v>71</v>
      </c>
      <c r="C1215">
        <v>1</v>
      </c>
      <c r="D1215">
        <v>1</v>
      </c>
      <c r="E1215">
        <v>18</v>
      </c>
      <c r="F1215">
        <v>1</v>
      </c>
      <c r="G1215">
        <v>8</v>
      </c>
      <c r="H1215">
        <v>10</v>
      </c>
      <c r="J1215">
        <v>10</v>
      </c>
      <c r="L1215">
        <v>9</v>
      </c>
      <c r="N1215">
        <v>10</v>
      </c>
      <c r="P1215">
        <v>4</v>
      </c>
      <c r="Q1215">
        <v>2</v>
      </c>
      <c r="S1215">
        <v>1</v>
      </c>
      <c r="T1215">
        <v>2</v>
      </c>
      <c r="U1215">
        <v>5</v>
      </c>
      <c r="V1215">
        <v>1</v>
      </c>
      <c r="X1215">
        <v>2</v>
      </c>
      <c r="Y1215">
        <v>1</v>
      </c>
      <c r="AA1215">
        <v>2</v>
      </c>
      <c r="AB1215">
        <v>2</v>
      </c>
      <c r="AC1215">
        <v>1</v>
      </c>
      <c r="AD1215">
        <v>2</v>
      </c>
      <c r="AE1215">
        <v>2</v>
      </c>
      <c r="AF1215">
        <v>10</v>
      </c>
      <c r="AG1215">
        <v>1</v>
      </c>
      <c r="AH1215">
        <v>5</v>
      </c>
      <c r="AI1215">
        <v>1</v>
      </c>
      <c r="AJ1215">
        <v>1</v>
      </c>
      <c r="AK1215">
        <v>1</v>
      </c>
      <c r="AL1215">
        <v>1</v>
      </c>
      <c r="AM1215">
        <v>1</v>
      </c>
      <c r="AN1215">
        <v>1</v>
      </c>
      <c r="AO1215">
        <v>1</v>
      </c>
      <c r="AQ1215">
        <v>1</v>
      </c>
      <c r="AR1215">
        <v>1</v>
      </c>
      <c r="AS1215">
        <v>1</v>
      </c>
      <c r="AT1215">
        <v>1</v>
      </c>
      <c r="AU1215">
        <v>1</v>
      </c>
      <c r="AV1215">
        <v>1</v>
      </c>
      <c r="AW1215">
        <v>4</v>
      </c>
      <c r="AX1215">
        <v>7</v>
      </c>
      <c r="AY1215">
        <v>8</v>
      </c>
      <c r="AZ1215">
        <v>9</v>
      </c>
      <c r="BA1215">
        <v>5</v>
      </c>
      <c r="BB1215">
        <v>4</v>
      </c>
      <c r="BC1215">
        <v>3</v>
      </c>
      <c r="BD1215">
        <v>7</v>
      </c>
      <c r="BE1215">
        <v>2</v>
      </c>
      <c r="BF1215">
        <v>12</v>
      </c>
      <c r="BG1215">
        <v>12</v>
      </c>
      <c r="BH1215">
        <v>12</v>
      </c>
      <c r="BI1215">
        <v>12</v>
      </c>
      <c r="BJ1215">
        <v>12</v>
      </c>
      <c r="BK1215">
        <v>2</v>
      </c>
      <c r="BN1215">
        <v>5</v>
      </c>
      <c r="BO1215">
        <v>1</v>
      </c>
      <c r="BX1215">
        <v>1</v>
      </c>
      <c r="BY1215">
        <v>5</v>
      </c>
      <c r="BZ1215">
        <v>1</v>
      </c>
      <c r="CA1215">
        <v>6</v>
      </c>
      <c r="CF1215">
        <v>3</v>
      </c>
      <c r="CH1215">
        <f t="shared" si="138"/>
        <v>1</v>
      </c>
      <c r="CI1215" s="1">
        <f t="shared" si="139"/>
        <v>2.7222222222222223</v>
      </c>
      <c r="CJ1215">
        <f t="shared" si="140"/>
        <v>0</v>
      </c>
      <c r="CK1215">
        <f t="shared" si="141"/>
        <v>5</v>
      </c>
      <c r="CL1215" s="1">
        <f t="shared" si="142"/>
        <v>7.7222222222222223</v>
      </c>
      <c r="CM1215" s="1">
        <f t="shared" si="143"/>
        <v>7.7222222222222223</v>
      </c>
      <c r="CO1215" t="str">
        <f>IF(H1215&gt;Tolerances!$C$15, "High Sat", "Low Sat")</f>
        <v>High Sat</v>
      </c>
      <c r="CP1215" t="str">
        <f>IF(CM1215&lt;Tolerances!$D$15, "High EL", "Low EL")</f>
        <v>High EL</v>
      </c>
      <c r="CQ1215" t="str">
        <f t="shared" si="144"/>
        <v>Loyalist</v>
      </c>
      <c r="CR1215" t="b">
        <f>IF(AND(CM1215&lt;Tolerances!$D$19,'Respondent data Original'!H1215&gt;Tolerances!$C$19),"Enthusiast",IF(AND(CM1215&gt;Tolerances!$D$20,'Respondent data Original'!H1215&lt;Tolerances!$C$20),"Agitator"))</f>
        <v>0</v>
      </c>
    </row>
    <row r="1216" spans="1:96">
      <c r="A1216">
        <v>1369</v>
      </c>
      <c r="B1216" t="s">
        <v>71</v>
      </c>
      <c r="C1216">
        <v>5</v>
      </c>
      <c r="D1216">
        <v>1</v>
      </c>
      <c r="E1216">
        <v>4</v>
      </c>
      <c r="F1216">
        <v>2</v>
      </c>
      <c r="G1216">
        <v>10</v>
      </c>
      <c r="H1216">
        <v>10</v>
      </c>
      <c r="J1216">
        <v>10</v>
      </c>
      <c r="L1216">
        <v>10</v>
      </c>
      <c r="N1216">
        <v>9</v>
      </c>
      <c r="P1216">
        <v>5</v>
      </c>
      <c r="Q1216">
        <v>2</v>
      </c>
      <c r="S1216">
        <v>1</v>
      </c>
      <c r="T1216">
        <v>2</v>
      </c>
      <c r="V1216">
        <v>1</v>
      </c>
      <c r="W1216">
        <v>4</v>
      </c>
      <c r="X1216">
        <v>1</v>
      </c>
      <c r="Y1216">
        <v>2</v>
      </c>
      <c r="Z1216">
        <v>4</v>
      </c>
      <c r="AA1216">
        <v>1</v>
      </c>
      <c r="AB1216">
        <v>2</v>
      </c>
      <c r="AC1216">
        <v>2</v>
      </c>
      <c r="AD1216">
        <v>4</v>
      </c>
      <c r="AE1216">
        <v>3</v>
      </c>
      <c r="AF1216">
        <v>2</v>
      </c>
      <c r="AG1216">
        <v>2</v>
      </c>
      <c r="AI1216">
        <v>1</v>
      </c>
      <c r="AJ1216">
        <v>2</v>
      </c>
      <c r="AL1216">
        <v>1</v>
      </c>
      <c r="AM1216">
        <v>2</v>
      </c>
      <c r="AN1216">
        <v>1</v>
      </c>
      <c r="AO1216">
        <v>2</v>
      </c>
      <c r="AP1216">
        <v>5</v>
      </c>
      <c r="AQ1216">
        <v>1</v>
      </c>
      <c r="AR1216">
        <v>3</v>
      </c>
      <c r="AS1216">
        <v>2</v>
      </c>
      <c r="AT1216">
        <v>2</v>
      </c>
      <c r="AU1216">
        <v>1</v>
      </c>
      <c r="AV1216">
        <v>1</v>
      </c>
      <c r="AW1216">
        <v>7</v>
      </c>
      <c r="AX1216">
        <v>11</v>
      </c>
      <c r="AY1216">
        <v>7</v>
      </c>
      <c r="AZ1216">
        <v>9</v>
      </c>
      <c r="BA1216">
        <v>4</v>
      </c>
      <c r="BB1216">
        <v>9</v>
      </c>
      <c r="BC1216">
        <v>9</v>
      </c>
      <c r="BD1216">
        <v>9</v>
      </c>
      <c r="BE1216">
        <v>1</v>
      </c>
      <c r="BF1216">
        <v>12</v>
      </c>
      <c r="BG1216">
        <v>4</v>
      </c>
      <c r="BH1216">
        <v>12</v>
      </c>
      <c r="BI1216">
        <v>12</v>
      </c>
      <c r="BJ1216">
        <v>12</v>
      </c>
      <c r="BK1216">
        <v>1</v>
      </c>
      <c r="BL1216">
        <v>4</v>
      </c>
      <c r="BM1216">
        <v>4</v>
      </c>
      <c r="BN1216">
        <v>4</v>
      </c>
      <c r="BO1216">
        <v>10</v>
      </c>
      <c r="BX1216">
        <v>1</v>
      </c>
      <c r="BY1216">
        <v>3</v>
      </c>
      <c r="BZ1216">
        <v>6</v>
      </c>
      <c r="CF1216">
        <v>4</v>
      </c>
      <c r="CH1216">
        <f t="shared" si="138"/>
        <v>1</v>
      </c>
      <c r="CI1216" s="1">
        <f t="shared" si="139"/>
        <v>3.6666666666666665</v>
      </c>
      <c r="CJ1216">
        <f t="shared" si="140"/>
        <v>4</v>
      </c>
      <c r="CK1216">
        <f t="shared" si="141"/>
        <v>2</v>
      </c>
      <c r="CL1216" s="1">
        <f t="shared" si="142"/>
        <v>5.6666666666666661</v>
      </c>
      <c r="CM1216" s="1">
        <f t="shared" si="143"/>
        <v>5.6666666666666661</v>
      </c>
      <c r="CO1216" t="str">
        <f>IF(H1216&gt;Tolerances!$C$15, "High Sat", "Low Sat")</f>
        <v>High Sat</v>
      </c>
      <c r="CP1216" t="str">
        <f>IF(CM1216&lt;Tolerances!$D$15, "High EL", "Low EL")</f>
        <v>High EL</v>
      </c>
      <c r="CQ1216" t="str">
        <f t="shared" si="144"/>
        <v>Loyalist</v>
      </c>
      <c r="CR1216" t="b">
        <f>IF(AND(CM1216&lt;Tolerances!$D$19,'Respondent data Original'!H1216&gt;Tolerances!$C$19),"Enthusiast",IF(AND(CM1216&gt;Tolerances!$D$20,'Respondent data Original'!H1216&lt;Tolerances!$C$20),"Agitator"))</f>
        <v>0</v>
      </c>
    </row>
    <row r="1217" spans="1:96">
      <c r="A1217">
        <v>1370</v>
      </c>
      <c r="B1217" t="s">
        <v>71</v>
      </c>
      <c r="C1217">
        <v>3</v>
      </c>
      <c r="D1217">
        <v>2</v>
      </c>
      <c r="E1217">
        <v>2</v>
      </c>
      <c r="F1217">
        <v>2</v>
      </c>
      <c r="G1217">
        <v>12</v>
      </c>
      <c r="H1217">
        <v>8</v>
      </c>
      <c r="J1217">
        <v>8</v>
      </c>
      <c r="L1217">
        <v>8</v>
      </c>
      <c r="N1217">
        <v>9</v>
      </c>
      <c r="P1217">
        <v>5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4</v>
      </c>
      <c r="X1217">
        <v>1</v>
      </c>
      <c r="Y1217">
        <v>1</v>
      </c>
      <c r="Z1217">
        <v>3</v>
      </c>
      <c r="AA1217">
        <v>2</v>
      </c>
      <c r="AB1217">
        <v>2</v>
      </c>
      <c r="AC1217">
        <v>1</v>
      </c>
      <c r="AD1217">
        <v>4</v>
      </c>
      <c r="AE1217">
        <v>3</v>
      </c>
      <c r="AF1217">
        <v>1</v>
      </c>
      <c r="AG1217">
        <v>2</v>
      </c>
      <c r="AH1217">
        <v>1</v>
      </c>
      <c r="AI1217">
        <v>2</v>
      </c>
      <c r="AJ1217">
        <v>1</v>
      </c>
      <c r="AK1217">
        <v>3</v>
      </c>
      <c r="AL1217">
        <v>2</v>
      </c>
      <c r="AM1217">
        <v>3</v>
      </c>
      <c r="AN1217">
        <v>3</v>
      </c>
      <c r="AO1217">
        <v>2</v>
      </c>
      <c r="AP1217">
        <v>2</v>
      </c>
      <c r="AQ1217">
        <v>2</v>
      </c>
      <c r="AR1217">
        <v>3</v>
      </c>
      <c r="AS1217">
        <v>1</v>
      </c>
      <c r="AU1217">
        <v>2</v>
      </c>
      <c r="AV1217">
        <v>1</v>
      </c>
      <c r="AW1217">
        <v>6</v>
      </c>
      <c r="AX1217">
        <v>7</v>
      </c>
      <c r="AY1217">
        <v>9</v>
      </c>
      <c r="AZ1217">
        <v>6</v>
      </c>
      <c r="BA1217">
        <v>7</v>
      </c>
      <c r="BB1217">
        <v>6</v>
      </c>
      <c r="BC1217">
        <v>8</v>
      </c>
      <c r="BD1217">
        <v>8</v>
      </c>
      <c r="BE1217">
        <v>1</v>
      </c>
      <c r="BF1217">
        <v>12</v>
      </c>
      <c r="BG1217">
        <v>12</v>
      </c>
      <c r="BH1217">
        <v>12</v>
      </c>
      <c r="BI1217">
        <v>12</v>
      </c>
      <c r="BJ1217">
        <v>12</v>
      </c>
      <c r="BK1217">
        <v>1</v>
      </c>
      <c r="BL1217">
        <v>2</v>
      </c>
      <c r="BM1217">
        <v>2</v>
      </c>
      <c r="BN1217">
        <v>2</v>
      </c>
      <c r="BO1217">
        <v>2</v>
      </c>
      <c r="BP1217">
        <v>4</v>
      </c>
      <c r="BQ1217">
        <v>3</v>
      </c>
      <c r="BX1217">
        <v>2</v>
      </c>
      <c r="CF1217">
        <v>10</v>
      </c>
      <c r="CH1217">
        <f t="shared" si="138"/>
        <v>2</v>
      </c>
      <c r="CI1217" s="1">
        <f t="shared" si="139"/>
        <v>3.2222222222222223</v>
      </c>
      <c r="CJ1217">
        <f t="shared" si="140"/>
        <v>2</v>
      </c>
      <c r="CK1217">
        <f t="shared" si="141"/>
        <v>4</v>
      </c>
      <c r="CL1217" s="1">
        <f t="shared" si="142"/>
        <v>7.2222222222222223</v>
      </c>
      <c r="CM1217" s="1">
        <f t="shared" si="143"/>
        <v>14.444444444444445</v>
      </c>
      <c r="CO1217" t="str">
        <f>IF(H1217&gt;Tolerances!$C$15, "High Sat", "Low Sat")</f>
        <v>High Sat</v>
      </c>
      <c r="CP1217" t="str">
        <f>IF(CM1217&lt;Tolerances!$D$15, "High EL", "Low EL")</f>
        <v>Low EL</v>
      </c>
      <c r="CQ1217" t="str">
        <f t="shared" si="144"/>
        <v>Mercenary</v>
      </c>
      <c r="CR1217" t="b">
        <f>IF(AND(CM1217&lt;Tolerances!$D$19,'Respondent data Original'!H1217&gt;Tolerances!$C$19),"Enthusiast",IF(AND(CM1217&gt;Tolerances!$D$20,'Respondent data Original'!H1217&lt;Tolerances!$C$20),"Agitator"))</f>
        <v>0</v>
      </c>
    </row>
    <row r="1218" spans="1:96">
      <c r="A1218">
        <v>1371</v>
      </c>
      <c r="B1218" t="s">
        <v>71</v>
      </c>
      <c r="C1218">
        <v>4</v>
      </c>
      <c r="D1218">
        <v>1</v>
      </c>
      <c r="E1218">
        <v>2</v>
      </c>
      <c r="F1218">
        <v>2</v>
      </c>
      <c r="G1218">
        <v>12</v>
      </c>
      <c r="H1218">
        <v>9</v>
      </c>
      <c r="J1218">
        <v>8</v>
      </c>
      <c r="L1218">
        <v>6</v>
      </c>
      <c r="N1218">
        <v>6</v>
      </c>
      <c r="P1218">
        <v>6</v>
      </c>
      <c r="Q1218">
        <v>2</v>
      </c>
      <c r="R1218">
        <v>3</v>
      </c>
      <c r="S1218">
        <v>1</v>
      </c>
      <c r="T1218">
        <v>5</v>
      </c>
      <c r="U1218">
        <v>3</v>
      </c>
      <c r="V1218">
        <v>3</v>
      </c>
      <c r="W1218">
        <v>5</v>
      </c>
      <c r="X1218">
        <v>1</v>
      </c>
      <c r="Y1218">
        <v>2</v>
      </c>
      <c r="Z1218">
        <v>5</v>
      </c>
      <c r="AA1218">
        <v>2</v>
      </c>
      <c r="AB1218">
        <v>5</v>
      </c>
      <c r="AC1218">
        <v>5</v>
      </c>
      <c r="AD1218">
        <v>2</v>
      </c>
      <c r="AE1218">
        <v>5</v>
      </c>
      <c r="AF1218">
        <v>10</v>
      </c>
      <c r="AG1218">
        <v>2</v>
      </c>
      <c r="AH1218">
        <v>3</v>
      </c>
      <c r="AI1218">
        <v>1</v>
      </c>
      <c r="AJ1218">
        <v>3</v>
      </c>
      <c r="AK1218">
        <v>2</v>
      </c>
      <c r="AL1218">
        <v>2</v>
      </c>
      <c r="AM1218">
        <v>3</v>
      </c>
      <c r="AN1218">
        <v>2</v>
      </c>
      <c r="AO1218">
        <v>2</v>
      </c>
      <c r="AP1218">
        <v>3</v>
      </c>
      <c r="AQ1218">
        <v>2</v>
      </c>
      <c r="AR1218">
        <v>3</v>
      </c>
      <c r="AS1218">
        <v>4</v>
      </c>
      <c r="AT1218">
        <v>3</v>
      </c>
      <c r="AU1218">
        <v>3</v>
      </c>
      <c r="AV1218">
        <v>1</v>
      </c>
      <c r="AW1218">
        <v>2</v>
      </c>
      <c r="AX1218">
        <v>3</v>
      </c>
      <c r="AY1218">
        <v>4</v>
      </c>
      <c r="AZ1218">
        <v>4</v>
      </c>
      <c r="BA1218">
        <v>4</v>
      </c>
      <c r="BB1218">
        <v>2</v>
      </c>
      <c r="BC1218">
        <v>1</v>
      </c>
      <c r="BD1218">
        <v>3</v>
      </c>
      <c r="BE1218">
        <v>4</v>
      </c>
      <c r="BF1218">
        <v>12</v>
      </c>
      <c r="BG1218">
        <v>12</v>
      </c>
      <c r="BH1218">
        <v>12</v>
      </c>
      <c r="BI1218">
        <v>12</v>
      </c>
      <c r="BJ1218">
        <v>12</v>
      </c>
      <c r="BK1218">
        <v>1</v>
      </c>
      <c r="BN1218">
        <v>5</v>
      </c>
      <c r="BO1218">
        <v>10</v>
      </c>
      <c r="BX1218">
        <v>1</v>
      </c>
      <c r="BY1218">
        <v>1</v>
      </c>
      <c r="BZ1218">
        <v>5</v>
      </c>
      <c r="CA1218">
        <v>6</v>
      </c>
      <c r="CF1218">
        <v>7</v>
      </c>
      <c r="CH1218">
        <f t="shared" ref="CH1218:CH1281" si="145">BX1218</f>
        <v>1</v>
      </c>
      <c r="CI1218" s="1">
        <f t="shared" ref="CI1218:CI1281" si="146">AVERAGE(AW1218:BE1218)/2</f>
        <v>1.5</v>
      </c>
      <c r="CJ1218">
        <f t="shared" ref="CJ1218:CJ1281" si="147">BL1218</f>
        <v>0</v>
      </c>
      <c r="CK1218">
        <f t="shared" ref="CK1218:CK1281" si="148">IF(AND(CJ1218=5),1,IF(AND(CJ1218=4),2,IF(AND(CJ1218=3),3,IF(AND(CJ1218=2),4,IF(AND(CJ1218=1),5,IF(AND(CJ1218=0),5))))))</f>
        <v>5</v>
      </c>
      <c r="CL1218" s="1">
        <f t="shared" ref="CL1218:CL1281" si="149">CI1218+CK1218</f>
        <v>6.5</v>
      </c>
      <c r="CM1218" s="1">
        <f t="shared" ref="CM1218:CM1281" si="150">CH1218*CL1218</f>
        <v>6.5</v>
      </c>
      <c r="CO1218" t="str">
        <f>IF(H1218&gt;Tolerances!$C$15, "High Sat", "Low Sat")</f>
        <v>High Sat</v>
      </c>
      <c r="CP1218" t="str">
        <f>IF(CM1218&lt;Tolerances!$D$15, "High EL", "Low EL")</f>
        <v>High EL</v>
      </c>
      <c r="CQ1218" t="str">
        <f t="shared" si="144"/>
        <v>Loyalist</v>
      </c>
      <c r="CR1218" t="b">
        <f>IF(AND(CM1218&lt;Tolerances!$D$19,'Respondent data Original'!H1218&gt;Tolerances!$C$19),"Enthusiast",IF(AND(CM1218&gt;Tolerances!$D$20,'Respondent data Original'!H1218&lt;Tolerances!$C$20),"Agitator"))</f>
        <v>0</v>
      </c>
    </row>
    <row r="1219" spans="1:96">
      <c r="A1219">
        <v>1374</v>
      </c>
      <c r="B1219" t="s">
        <v>71</v>
      </c>
      <c r="C1219">
        <v>5</v>
      </c>
      <c r="D1219">
        <v>1</v>
      </c>
      <c r="E1219">
        <v>18</v>
      </c>
      <c r="F1219">
        <v>1</v>
      </c>
      <c r="G1219">
        <v>7</v>
      </c>
      <c r="I1219">
        <v>1</v>
      </c>
      <c r="K1219">
        <v>1</v>
      </c>
      <c r="M1219">
        <v>1</v>
      </c>
      <c r="O1219">
        <v>1</v>
      </c>
      <c r="P1219">
        <v>1</v>
      </c>
      <c r="Q1219">
        <v>1</v>
      </c>
      <c r="S1219">
        <v>1</v>
      </c>
      <c r="T1219">
        <v>5</v>
      </c>
      <c r="V1219">
        <v>2</v>
      </c>
      <c r="X1219">
        <v>1</v>
      </c>
      <c r="Y1219">
        <v>1</v>
      </c>
      <c r="AC1219">
        <v>5</v>
      </c>
      <c r="AD1219">
        <v>5</v>
      </c>
      <c r="AF1219">
        <v>1</v>
      </c>
      <c r="AV1219">
        <v>2</v>
      </c>
      <c r="AW1219">
        <v>7</v>
      </c>
      <c r="AX1219">
        <v>9</v>
      </c>
      <c r="AY1219">
        <v>9</v>
      </c>
      <c r="AZ1219">
        <v>7</v>
      </c>
      <c r="BA1219">
        <v>9</v>
      </c>
      <c r="BB1219">
        <v>9</v>
      </c>
      <c r="BC1219">
        <v>1</v>
      </c>
      <c r="BD1219">
        <v>11</v>
      </c>
      <c r="BE1219">
        <v>6</v>
      </c>
      <c r="BF1219">
        <v>12</v>
      </c>
      <c r="BG1219">
        <v>12</v>
      </c>
      <c r="BH1219">
        <v>12</v>
      </c>
      <c r="BI1219">
        <v>12</v>
      </c>
      <c r="BJ1219">
        <v>12</v>
      </c>
      <c r="BK1219">
        <v>1</v>
      </c>
      <c r="BL1219">
        <v>5</v>
      </c>
      <c r="BM1219">
        <v>5</v>
      </c>
      <c r="BN1219">
        <v>5</v>
      </c>
      <c r="BO1219">
        <v>10</v>
      </c>
      <c r="BX1219">
        <v>1</v>
      </c>
      <c r="BY1219">
        <v>7</v>
      </c>
      <c r="BZ1219">
        <v>6</v>
      </c>
      <c r="CF1219">
        <v>21</v>
      </c>
      <c r="CH1219">
        <f t="shared" si="145"/>
        <v>1</v>
      </c>
      <c r="CI1219" s="1">
        <f t="shared" si="146"/>
        <v>3.7777777777777777</v>
      </c>
      <c r="CJ1219">
        <f t="shared" si="147"/>
        <v>5</v>
      </c>
      <c r="CK1219">
        <f t="shared" si="148"/>
        <v>1</v>
      </c>
      <c r="CL1219" s="1">
        <f t="shared" si="149"/>
        <v>4.7777777777777777</v>
      </c>
      <c r="CM1219" s="1">
        <f t="shared" si="150"/>
        <v>4.7777777777777777</v>
      </c>
      <c r="CO1219" t="str">
        <f>IF(H1219&gt;Tolerances!$C$15, "High Sat", "Low Sat")</f>
        <v>Low Sat</v>
      </c>
      <c r="CP1219" t="str">
        <f>IF(CM1219&lt;Tolerances!$D$15, "High EL", "Low EL")</f>
        <v>High EL</v>
      </c>
      <c r="CQ1219" t="str">
        <f t="shared" si="144"/>
        <v>Hostage</v>
      </c>
      <c r="CR1219" t="b">
        <f>IF(AND(CM1219&lt;Tolerances!$D$19,'Respondent data Original'!H1219&gt;Tolerances!$C$19),"Enthusiast",IF(AND(CM1219&gt;Tolerances!$D$20,'Respondent data Original'!H1219&lt;Tolerances!$C$20),"Agitator"))</f>
        <v>0</v>
      </c>
    </row>
    <row r="1220" spans="1:96">
      <c r="A1220">
        <v>1376</v>
      </c>
      <c r="B1220" t="s">
        <v>71</v>
      </c>
      <c r="C1220">
        <v>1</v>
      </c>
      <c r="D1220">
        <v>1</v>
      </c>
      <c r="E1220">
        <v>1</v>
      </c>
      <c r="F1220">
        <v>2</v>
      </c>
      <c r="G1220">
        <v>7</v>
      </c>
      <c r="H1220">
        <v>10</v>
      </c>
      <c r="J1220">
        <v>10</v>
      </c>
      <c r="L1220">
        <v>10</v>
      </c>
      <c r="N1220">
        <v>10</v>
      </c>
      <c r="P1220">
        <v>5</v>
      </c>
      <c r="Q1220">
        <v>2</v>
      </c>
      <c r="R1220">
        <v>2</v>
      </c>
      <c r="S1220">
        <v>2</v>
      </c>
      <c r="T1220">
        <v>2</v>
      </c>
      <c r="U1220">
        <v>2</v>
      </c>
      <c r="V1220">
        <v>2</v>
      </c>
      <c r="W1220">
        <v>3</v>
      </c>
      <c r="X1220">
        <v>2</v>
      </c>
      <c r="Y1220">
        <v>2</v>
      </c>
      <c r="Z1220">
        <v>4</v>
      </c>
      <c r="AA1220">
        <v>2</v>
      </c>
      <c r="AB1220">
        <v>3</v>
      </c>
      <c r="AC1220">
        <v>4</v>
      </c>
      <c r="AD1220">
        <v>2</v>
      </c>
      <c r="AE1220">
        <v>2</v>
      </c>
      <c r="AF1220">
        <v>10</v>
      </c>
      <c r="AG1220">
        <v>2</v>
      </c>
      <c r="AH1220">
        <v>2</v>
      </c>
      <c r="AI1220">
        <v>2</v>
      </c>
      <c r="AJ1220">
        <v>2</v>
      </c>
      <c r="AK1220">
        <v>2</v>
      </c>
      <c r="AL1220">
        <v>4</v>
      </c>
      <c r="AN1220">
        <v>2</v>
      </c>
      <c r="AO1220">
        <v>2</v>
      </c>
      <c r="AP1220">
        <v>5</v>
      </c>
      <c r="AQ1220">
        <v>2</v>
      </c>
      <c r="AR1220">
        <v>5</v>
      </c>
      <c r="AS1220">
        <v>4</v>
      </c>
      <c r="AT1220">
        <v>2</v>
      </c>
      <c r="AU1220">
        <v>2</v>
      </c>
      <c r="AV1220">
        <v>3</v>
      </c>
      <c r="AW1220">
        <v>9</v>
      </c>
      <c r="AX1220">
        <v>11</v>
      </c>
      <c r="AY1220">
        <v>10</v>
      </c>
      <c r="AZ1220">
        <v>10</v>
      </c>
      <c r="BA1220">
        <v>10</v>
      </c>
      <c r="BB1220">
        <v>6</v>
      </c>
      <c r="BC1220">
        <v>9</v>
      </c>
      <c r="BD1220">
        <v>11</v>
      </c>
      <c r="BE1220">
        <v>6</v>
      </c>
      <c r="BF1220">
        <v>12</v>
      </c>
      <c r="BG1220">
        <v>11</v>
      </c>
      <c r="BH1220">
        <v>12</v>
      </c>
      <c r="BI1220">
        <v>12</v>
      </c>
      <c r="BJ1220">
        <v>12</v>
      </c>
      <c r="BK1220">
        <v>2</v>
      </c>
      <c r="BL1220">
        <v>4</v>
      </c>
      <c r="BM1220">
        <v>4</v>
      </c>
      <c r="BN1220">
        <v>3</v>
      </c>
      <c r="BO1220">
        <v>2</v>
      </c>
      <c r="BP1220">
        <v>3</v>
      </c>
      <c r="BQ1220">
        <v>1</v>
      </c>
      <c r="BR1220">
        <v>4</v>
      </c>
      <c r="BS1220">
        <v>6</v>
      </c>
      <c r="BT1220">
        <v>7</v>
      </c>
      <c r="BU1220">
        <v>5</v>
      </c>
      <c r="BV1220">
        <v>8</v>
      </c>
      <c r="BX1220">
        <v>2</v>
      </c>
      <c r="CF1220">
        <v>9</v>
      </c>
      <c r="CH1220">
        <f t="shared" si="145"/>
        <v>2</v>
      </c>
      <c r="CI1220" s="1">
        <f t="shared" si="146"/>
        <v>4.5555555555555554</v>
      </c>
      <c r="CJ1220">
        <f t="shared" si="147"/>
        <v>4</v>
      </c>
      <c r="CK1220">
        <f t="shared" si="148"/>
        <v>2</v>
      </c>
      <c r="CL1220" s="1">
        <f t="shared" si="149"/>
        <v>6.5555555555555554</v>
      </c>
      <c r="CM1220" s="1">
        <f t="shared" si="150"/>
        <v>13.111111111111111</v>
      </c>
      <c r="CO1220" t="str">
        <f>IF(H1220&gt;Tolerances!$C$15, "High Sat", "Low Sat")</f>
        <v>High Sat</v>
      </c>
      <c r="CP1220" t="str">
        <f>IF(CM1220&lt;Tolerances!$D$15, "High EL", "Low EL")</f>
        <v>Low EL</v>
      </c>
      <c r="CQ1220" t="str">
        <f t="shared" si="144"/>
        <v>Mercenary</v>
      </c>
      <c r="CR1220" t="b">
        <f>IF(AND(CM1220&lt;Tolerances!$D$19,'Respondent data Original'!H1220&gt;Tolerances!$C$19),"Enthusiast",IF(AND(CM1220&gt;Tolerances!$D$20,'Respondent data Original'!H1220&lt;Tolerances!$C$20),"Agitator"))</f>
        <v>0</v>
      </c>
    </row>
    <row r="1221" spans="1:96">
      <c r="A1221">
        <v>1380</v>
      </c>
      <c r="B1221" t="s">
        <v>71</v>
      </c>
      <c r="C1221">
        <v>2</v>
      </c>
      <c r="D1221">
        <v>1</v>
      </c>
      <c r="E1221">
        <v>1</v>
      </c>
      <c r="F1221">
        <v>2</v>
      </c>
      <c r="G1221">
        <v>11</v>
      </c>
      <c r="H1221">
        <v>9</v>
      </c>
      <c r="J1221">
        <v>9</v>
      </c>
      <c r="L1221">
        <v>8</v>
      </c>
      <c r="N1221">
        <v>9</v>
      </c>
      <c r="P1221">
        <v>5</v>
      </c>
      <c r="Q1221">
        <v>1</v>
      </c>
      <c r="R1221">
        <v>4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2</v>
      </c>
      <c r="AD1221">
        <v>1</v>
      </c>
      <c r="AE1221">
        <v>1</v>
      </c>
      <c r="AF1221">
        <v>8</v>
      </c>
      <c r="AG1221">
        <v>4</v>
      </c>
      <c r="AH1221">
        <v>4</v>
      </c>
      <c r="AI1221">
        <v>3</v>
      </c>
      <c r="AJ1221">
        <v>2</v>
      </c>
      <c r="AK1221">
        <v>4</v>
      </c>
      <c r="AL1221">
        <v>4</v>
      </c>
      <c r="AM1221">
        <v>4</v>
      </c>
      <c r="AN1221">
        <v>3</v>
      </c>
      <c r="AO1221">
        <v>4</v>
      </c>
      <c r="AP1221">
        <v>2</v>
      </c>
      <c r="AQ1221">
        <v>2</v>
      </c>
      <c r="AR1221">
        <v>3</v>
      </c>
      <c r="AS1221">
        <v>2</v>
      </c>
      <c r="AT1221">
        <v>3</v>
      </c>
      <c r="AU1221">
        <v>4</v>
      </c>
      <c r="AV1221">
        <v>1</v>
      </c>
      <c r="AW1221">
        <v>10</v>
      </c>
      <c r="AX1221">
        <v>10</v>
      </c>
      <c r="AY1221">
        <v>10</v>
      </c>
      <c r="AZ1221">
        <v>10</v>
      </c>
      <c r="BA1221">
        <v>9</v>
      </c>
      <c r="BB1221">
        <v>9</v>
      </c>
      <c r="BC1221">
        <v>8</v>
      </c>
      <c r="BD1221">
        <v>11</v>
      </c>
      <c r="BE1221">
        <v>4</v>
      </c>
      <c r="BF1221">
        <v>12</v>
      </c>
      <c r="BG1221">
        <v>6</v>
      </c>
      <c r="BH1221">
        <v>8</v>
      </c>
      <c r="BI1221">
        <v>12</v>
      </c>
      <c r="BJ1221">
        <v>12</v>
      </c>
      <c r="BK1221">
        <v>1</v>
      </c>
      <c r="BL1221">
        <v>2</v>
      </c>
      <c r="BM1221">
        <v>2</v>
      </c>
      <c r="BN1221">
        <v>2</v>
      </c>
      <c r="BO1221">
        <v>1</v>
      </c>
      <c r="BP1221">
        <v>3</v>
      </c>
      <c r="BQ1221">
        <v>4</v>
      </c>
      <c r="BR1221">
        <v>7</v>
      </c>
      <c r="BS1221">
        <v>5</v>
      </c>
      <c r="BT1221">
        <v>2</v>
      </c>
      <c r="BX1221">
        <v>2</v>
      </c>
      <c r="CF1221">
        <v>4</v>
      </c>
      <c r="CH1221">
        <f t="shared" si="145"/>
        <v>2</v>
      </c>
      <c r="CI1221" s="1">
        <f t="shared" si="146"/>
        <v>4.5</v>
      </c>
      <c r="CJ1221">
        <f t="shared" si="147"/>
        <v>2</v>
      </c>
      <c r="CK1221">
        <f t="shared" si="148"/>
        <v>4</v>
      </c>
      <c r="CL1221" s="1">
        <f t="shared" si="149"/>
        <v>8.5</v>
      </c>
      <c r="CM1221" s="1">
        <f t="shared" si="150"/>
        <v>17</v>
      </c>
      <c r="CO1221" t="str">
        <f>IF(H1221&gt;Tolerances!$C$15, "High Sat", "Low Sat")</f>
        <v>High Sat</v>
      </c>
      <c r="CP1221" t="str">
        <f>IF(CM1221&lt;Tolerances!$D$15, "High EL", "Low EL")</f>
        <v>Low EL</v>
      </c>
      <c r="CQ1221" t="str">
        <f t="shared" si="144"/>
        <v>Mercenary</v>
      </c>
      <c r="CR1221" t="b">
        <f>IF(AND(CM1221&lt;Tolerances!$D$19,'Respondent data Original'!H1221&gt;Tolerances!$C$19),"Enthusiast",IF(AND(CM1221&gt;Tolerances!$D$20,'Respondent data Original'!H1221&lt;Tolerances!$C$20),"Agitator"))</f>
        <v>0</v>
      </c>
    </row>
    <row r="1222" spans="1:96">
      <c r="A1222">
        <v>1381</v>
      </c>
      <c r="B1222" t="s">
        <v>71</v>
      </c>
      <c r="C1222">
        <v>2</v>
      </c>
      <c r="D1222">
        <v>2</v>
      </c>
      <c r="E1222">
        <v>1</v>
      </c>
      <c r="F1222">
        <v>2</v>
      </c>
      <c r="G1222">
        <v>11</v>
      </c>
      <c r="H1222">
        <v>11</v>
      </c>
      <c r="J1222">
        <v>10</v>
      </c>
      <c r="L1222">
        <v>11</v>
      </c>
      <c r="N1222">
        <v>11</v>
      </c>
      <c r="P1222">
        <v>3</v>
      </c>
      <c r="Q1222">
        <v>1</v>
      </c>
      <c r="R1222">
        <v>1</v>
      </c>
      <c r="S1222">
        <v>1</v>
      </c>
      <c r="T1222">
        <v>2</v>
      </c>
      <c r="U1222">
        <v>2</v>
      </c>
      <c r="V1222">
        <v>1</v>
      </c>
      <c r="W1222">
        <v>2</v>
      </c>
      <c r="X1222">
        <v>1</v>
      </c>
      <c r="Y1222">
        <v>1</v>
      </c>
      <c r="Z1222">
        <v>1</v>
      </c>
      <c r="AA1222">
        <v>1</v>
      </c>
      <c r="AB1222">
        <v>2</v>
      </c>
      <c r="AC1222">
        <v>1</v>
      </c>
      <c r="AD1222">
        <v>2</v>
      </c>
      <c r="AE1222">
        <v>2</v>
      </c>
      <c r="AF1222">
        <v>10</v>
      </c>
      <c r="AG1222">
        <v>2</v>
      </c>
      <c r="AH1222">
        <v>2</v>
      </c>
      <c r="AI1222">
        <v>2</v>
      </c>
      <c r="AJ1222">
        <v>2</v>
      </c>
      <c r="AK1222">
        <v>1</v>
      </c>
      <c r="AL1222">
        <v>1</v>
      </c>
      <c r="AM1222">
        <v>2</v>
      </c>
      <c r="AN1222">
        <v>1</v>
      </c>
      <c r="AO1222">
        <v>1</v>
      </c>
      <c r="AP1222">
        <v>1</v>
      </c>
      <c r="AQ1222">
        <v>1</v>
      </c>
      <c r="AR1222">
        <v>2</v>
      </c>
      <c r="AS1222">
        <v>2</v>
      </c>
      <c r="AT1222">
        <v>1</v>
      </c>
      <c r="AU1222">
        <v>1</v>
      </c>
      <c r="AV1222">
        <v>1</v>
      </c>
      <c r="AW1222">
        <v>4</v>
      </c>
      <c r="AX1222">
        <v>10</v>
      </c>
      <c r="AY1222">
        <v>6</v>
      </c>
      <c r="AZ1222">
        <v>10</v>
      </c>
      <c r="BA1222">
        <v>4</v>
      </c>
      <c r="BB1222">
        <v>10</v>
      </c>
      <c r="BC1222">
        <v>10</v>
      </c>
      <c r="BD1222">
        <v>11</v>
      </c>
      <c r="BE1222">
        <v>10</v>
      </c>
      <c r="BF1222">
        <v>1</v>
      </c>
      <c r="BG1222">
        <v>2</v>
      </c>
      <c r="BH1222">
        <v>1</v>
      </c>
      <c r="BI1222">
        <v>2</v>
      </c>
      <c r="BJ1222">
        <v>1</v>
      </c>
      <c r="BK1222">
        <v>1</v>
      </c>
      <c r="BL1222">
        <v>2</v>
      </c>
      <c r="BM1222">
        <v>1</v>
      </c>
      <c r="BO1222">
        <v>2</v>
      </c>
      <c r="BP1222">
        <v>7</v>
      </c>
      <c r="BX1222">
        <v>2</v>
      </c>
      <c r="CF1222">
        <v>6</v>
      </c>
      <c r="CH1222">
        <f t="shared" si="145"/>
        <v>2</v>
      </c>
      <c r="CI1222" s="1">
        <f t="shared" si="146"/>
        <v>4.166666666666667</v>
      </c>
      <c r="CJ1222">
        <f t="shared" si="147"/>
        <v>2</v>
      </c>
      <c r="CK1222">
        <f t="shared" si="148"/>
        <v>4</v>
      </c>
      <c r="CL1222" s="1">
        <f t="shared" si="149"/>
        <v>8.1666666666666679</v>
      </c>
      <c r="CM1222" s="1">
        <f t="shared" si="150"/>
        <v>16.333333333333336</v>
      </c>
      <c r="CO1222" t="str">
        <f>IF(H1222&gt;Tolerances!$C$15, "High Sat", "Low Sat")</f>
        <v>High Sat</v>
      </c>
      <c r="CP1222" t="str">
        <f>IF(CM1222&lt;Tolerances!$D$15, "High EL", "Low EL")</f>
        <v>Low EL</v>
      </c>
      <c r="CQ1222" t="str">
        <f t="shared" si="144"/>
        <v>Mercenary</v>
      </c>
      <c r="CR1222" t="b">
        <f>IF(AND(CM1222&lt;Tolerances!$D$19,'Respondent data Original'!H1222&gt;Tolerances!$C$19),"Enthusiast",IF(AND(CM1222&gt;Tolerances!$D$20,'Respondent data Original'!H1222&lt;Tolerances!$C$20),"Agitator"))</f>
        <v>0</v>
      </c>
    </row>
    <row r="1223" spans="1:96">
      <c r="A1223">
        <v>1383</v>
      </c>
      <c r="B1223" t="s">
        <v>71</v>
      </c>
      <c r="C1223">
        <v>4</v>
      </c>
      <c r="D1223">
        <v>1</v>
      </c>
      <c r="E1223">
        <v>2</v>
      </c>
      <c r="F1223">
        <v>2</v>
      </c>
      <c r="G1223">
        <v>12</v>
      </c>
      <c r="H1223">
        <v>9</v>
      </c>
      <c r="J1223">
        <v>11</v>
      </c>
      <c r="L1223">
        <v>10</v>
      </c>
      <c r="N1223">
        <v>9</v>
      </c>
      <c r="P1223">
        <v>6</v>
      </c>
      <c r="Q1223">
        <v>2</v>
      </c>
      <c r="R1223">
        <v>5</v>
      </c>
      <c r="S1223">
        <v>2</v>
      </c>
      <c r="T1223">
        <v>1</v>
      </c>
      <c r="U1223">
        <v>2</v>
      </c>
      <c r="V1223">
        <v>2</v>
      </c>
      <c r="W1223">
        <v>3</v>
      </c>
      <c r="X1223">
        <v>2</v>
      </c>
      <c r="Y1223">
        <v>2</v>
      </c>
      <c r="Z1223">
        <v>3</v>
      </c>
      <c r="AA1223">
        <v>2</v>
      </c>
      <c r="AB1223">
        <v>2</v>
      </c>
      <c r="AC1223">
        <v>1</v>
      </c>
      <c r="AD1223">
        <v>2</v>
      </c>
      <c r="AE1223">
        <v>2</v>
      </c>
      <c r="AF1223">
        <v>1</v>
      </c>
      <c r="AG1223">
        <v>2</v>
      </c>
      <c r="AI1223">
        <v>2</v>
      </c>
      <c r="AJ1223">
        <v>1</v>
      </c>
      <c r="AK1223">
        <v>2</v>
      </c>
      <c r="AL1223">
        <v>2</v>
      </c>
      <c r="AM1223">
        <v>2</v>
      </c>
      <c r="AN1223">
        <v>2</v>
      </c>
      <c r="AO1223">
        <v>2</v>
      </c>
      <c r="AP1223">
        <v>3</v>
      </c>
      <c r="AQ1223">
        <v>2</v>
      </c>
      <c r="AR1223">
        <v>2</v>
      </c>
      <c r="AS1223">
        <v>1</v>
      </c>
      <c r="AT1223">
        <v>2</v>
      </c>
      <c r="AU1223">
        <v>2</v>
      </c>
      <c r="AV1223">
        <v>1</v>
      </c>
      <c r="AW1223">
        <v>6</v>
      </c>
      <c r="AX1223">
        <v>7</v>
      </c>
      <c r="AY1223">
        <v>6</v>
      </c>
      <c r="AZ1223">
        <v>7</v>
      </c>
      <c r="BA1223">
        <v>6</v>
      </c>
      <c r="BB1223">
        <v>7</v>
      </c>
      <c r="BC1223">
        <v>6</v>
      </c>
      <c r="BD1223">
        <v>9</v>
      </c>
      <c r="BE1223">
        <v>1</v>
      </c>
      <c r="BF1223">
        <v>2</v>
      </c>
      <c r="BG1223">
        <v>3</v>
      </c>
      <c r="BH1223">
        <v>6</v>
      </c>
      <c r="BI1223">
        <v>6</v>
      </c>
      <c r="BJ1223">
        <v>6</v>
      </c>
      <c r="BK1223">
        <v>2</v>
      </c>
      <c r="BL1223">
        <v>5</v>
      </c>
      <c r="BM1223">
        <v>5</v>
      </c>
      <c r="BN1223">
        <v>5</v>
      </c>
      <c r="BO1223">
        <v>2</v>
      </c>
      <c r="BX1223">
        <v>1</v>
      </c>
      <c r="BY1223">
        <v>8</v>
      </c>
      <c r="CF1223">
        <v>8</v>
      </c>
      <c r="CH1223">
        <f t="shared" si="145"/>
        <v>1</v>
      </c>
      <c r="CI1223" s="1">
        <f t="shared" si="146"/>
        <v>3.0555555555555554</v>
      </c>
      <c r="CJ1223">
        <f t="shared" si="147"/>
        <v>5</v>
      </c>
      <c r="CK1223">
        <f t="shared" si="148"/>
        <v>1</v>
      </c>
      <c r="CL1223" s="1">
        <f t="shared" si="149"/>
        <v>4.0555555555555554</v>
      </c>
      <c r="CM1223" s="1">
        <f t="shared" si="150"/>
        <v>4.0555555555555554</v>
      </c>
      <c r="CO1223" t="str">
        <f>IF(H1223&gt;Tolerances!$C$15, "High Sat", "Low Sat")</f>
        <v>High Sat</v>
      </c>
      <c r="CP1223" t="str">
        <f>IF(CM1223&lt;Tolerances!$D$15, "High EL", "Low EL")</f>
        <v>High EL</v>
      </c>
      <c r="CQ1223" t="str">
        <f t="shared" si="144"/>
        <v>Loyalist</v>
      </c>
      <c r="CR1223" t="b">
        <f>IF(AND(CM1223&lt;Tolerances!$D$19,'Respondent data Original'!H1223&gt;Tolerances!$C$19),"Enthusiast",IF(AND(CM1223&gt;Tolerances!$D$20,'Respondent data Original'!H1223&lt;Tolerances!$C$20),"Agitator"))</f>
        <v>0</v>
      </c>
    </row>
    <row r="1224" spans="1:96">
      <c r="A1224">
        <v>1384</v>
      </c>
      <c r="B1224" t="s">
        <v>71</v>
      </c>
      <c r="C1224">
        <v>4</v>
      </c>
      <c r="D1224">
        <v>2</v>
      </c>
      <c r="E1224">
        <v>3</v>
      </c>
      <c r="F1224">
        <v>2</v>
      </c>
      <c r="G1224">
        <v>7</v>
      </c>
      <c r="H1224">
        <v>9</v>
      </c>
      <c r="J1224">
        <v>10</v>
      </c>
      <c r="L1224">
        <v>9</v>
      </c>
      <c r="N1224">
        <v>10</v>
      </c>
      <c r="P1224">
        <v>5</v>
      </c>
      <c r="Q1224">
        <v>1</v>
      </c>
      <c r="R1224">
        <v>2</v>
      </c>
      <c r="S1224">
        <v>1</v>
      </c>
      <c r="T1224">
        <v>2</v>
      </c>
      <c r="U1224">
        <v>1</v>
      </c>
      <c r="V1224">
        <v>2</v>
      </c>
      <c r="W1224">
        <v>2</v>
      </c>
      <c r="X1224">
        <v>1</v>
      </c>
      <c r="Y1224">
        <v>1</v>
      </c>
      <c r="Z1224">
        <v>1</v>
      </c>
      <c r="AA1224">
        <v>1</v>
      </c>
      <c r="AB1224">
        <v>2</v>
      </c>
      <c r="AC1224">
        <v>3</v>
      </c>
      <c r="AD1224">
        <v>3</v>
      </c>
      <c r="AE1224">
        <v>3</v>
      </c>
      <c r="AF1224">
        <v>11</v>
      </c>
      <c r="AG1224">
        <v>2</v>
      </c>
      <c r="AI1224">
        <v>2</v>
      </c>
      <c r="AJ1224">
        <v>1</v>
      </c>
      <c r="AK1224">
        <v>2</v>
      </c>
      <c r="AL1224">
        <v>2</v>
      </c>
      <c r="AN1224">
        <v>2</v>
      </c>
      <c r="AO1224">
        <v>1</v>
      </c>
      <c r="AQ1224">
        <v>2</v>
      </c>
      <c r="AR1224">
        <v>2</v>
      </c>
      <c r="AS1224">
        <v>2</v>
      </c>
      <c r="AT1224">
        <v>2</v>
      </c>
      <c r="AU1224">
        <v>2</v>
      </c>
      <c r="AV1224">
        <v>1</v>
      </c>
      <c r="AW1224">
        <v>8</v>
      </c>
      <c r="AX1224">
        <v>10</v>
      </c>
      <c r="AY1224">
        <v>10</v>
      </c>
      <c r="AZ1224">
        <v>7</v>
      </c>
      <c r="BA1224">
        <v>10</v>
      </c>
      <c r="BB1224">
        <v>6</v>
      </c>
      <c r="BC1224">
        <v>8</v>
      </c>
      <c r="BD1224">
        <v>10</v>
      </c>
      <c r="BE1224">
        <v>10</v>
      </c>
      <c r="BF1224">
        <v>12</v>
      </c>
      <c r="BG1224">
        <v>12</v>
      </c>
      <c r="BH1224">
        <v>12</v>
      </c>
      <c r="BI1224">
        <v>12</v>
      </c>
      <c r="BJ1224">
        <v>12</v>
      </c>
      <c r="BK1224">
        <v>1</v>
      </c>
      <c r="BL1224">
        <v>5</v>
      </c>
      <c r="BM1224">
        <v>4</v>
      </c>
      <c r="BN1224">
        <v>3</v>
      </c>
      <c r="BO1224">
        <v>4</v>
      </c>
      <c r="BP1224">
        <v>3</v>
      </c>
      <c r="BQ1224">
        <v>7</v>
      </c>
      <c r="BR1224">
        <v>5</v>
      </c>
      <c r="BX1224">
        <v>1</v>
      </c>
      <c r="BY1224">
        <v>8</v>
      </c>
      <c r="CF1224">
        <v>1</v>
      </c>
      <c r="CH1224">
        <f t="shared" si="145"/>
        <v>1</v>
      </c>
      <c r="CI1224" s="1">
        <f t="shared" si="146"/>
        <v>4.3888888888888893</v>
      </c>
      <c r="CJ1224">
        <f t="shared" si="147"/>
        <v>5</v>
      </c>
      <c r="CK1224">
        <f t="shared" si="148"/>
        <v>1</v>
      </c>
      <c r="CL1224" s="1">
        <f t="shared" si="149"/>
        <v>5.3888888888888893</v>
      </c>
      <c r="CM1224" s="1">
        <f t="shared" si="150"/>
        <v>5.3888888888888893</v>
      </c>
      <c r="CO1224" t="str">
        <f>IF(H1224&gt;Tolerances!$C$15, "High Sat", "Low Sat")</f>
        <v>High Sat</v>
      </c>
      <c r="CP1224" t="str">
        <f>IF(CM1224&lt;Tolerances!$D$15, "High EL", "Low EL")</f>
        <v>High EL</v>
      </c>
      <c r="CQ1224" t="str">
        <f t="shared" si="144"/>
        <v>Loyalist</v>
      </c>
      <c r="CR1224" t="b">
        <f>IF(AND(CM1224&lt;Tolerances!$D$19,'Respondent data Original'!H1224&gt;Tolerances!$C$19),"Enthusiast",IF(AND(CM1224&gt;Tolerances!$D$20,'Respondent data Original'!H1224&lt;Tolerances!$C$20),"Agitator"))</f>
        <v>0</v>
      </c>
    </row>
    <row r="1225" spans="1:96">
      <c r="A1225">
        <v>1385</v>
      </c>
      <c r="B1225" t="s">
        <v>71</v>
      </c>
      <c r="C1225">
        <v>3</v>
      </c>
      <c r="D1225">
        <v>1</v>
      </c>
      <c r="E1225">
        <v>5</v>
      </c>
      <c r="F1225">
        <v>2</v>
      </c>
      <c r="G1225">
        <v>11</v>
      </c>
      <c r="H1225">
        <v>9</v>
      </c>
      <c r="J1225">
        <v>9</v>
      </c>
      <c r="L1225">
        <v>9</v>
      </c>
      <c r="N1225">
        <v>9</v>
      </c>
      <c r="P1225">
        <v>3</v>
      </c>
      <c r="Q1225">
        <v>1</v>
      </c>
      <c r="R1225">
        <v>1</v>
      </c>
      <c r="S1225">
        <v>1</v>
      </c>
      <c r="T1225">
        <v>3</v>
      </c>
      <c r="U1225">
        <v>1</v>
      </c>
      <c r="V1225">
        <v>4</v>
      </c>
      <c r="W1225">
        <v>4</v>
      </c>
      <c r="X1225">
        <v>1</v>
      </c>
      <c r="Y1225">
        <v>1</v>
      </c>
      <c r="Z1225">
        <v>3</v>
      </c>
      <c r="AA1225">
        <v>4</v>
      </c>
      <c r="AB1225">
        <v>1</v>
      </c>
      <c r="AC1225">
        <v>4</v>
      </c>
      <c r="AD1225">
        <v>4</v>
      </c>
      <c r="AE1225">
        <v>4</v>
      </c>
      <c r="AF1225">
        <v>3</v>
      </c>
      <c r="AG1225">
        <v>3</v>
      </c>
      <c r="AI1225">
        <v>2</v>
      </c>
      <c r="AJ1225">
        <v>2</v>
      </c>
      <c r="AK1225">
        <v>3</v>
      </c>
      <c r="AL1225">
        <v>3</v>
      </c>
      <c r="AM1225">
        <v>3</v>
      </c>
      <c r="AN1225">
        <v>3</v>
      </c>
      <c r="AO1225">
        <v>3</v>
      </c>
      <c r="AP1225">
        <v>2</v>
      </c>
      <c r="AQ1225">
        <v>3</v>
      </c>
      <c r="AR1225">
        <v>3</v>
      </c>
      <c r="AS1225">
        <v>2</v>
      </c>
      <c r="AT1225">
        <v>2</v>
      </c>
      <c r="AU1225">
        <v>3</v>
      </c>
      <c r="AV1225">
        <v>2</v>
      </c>
      <c r="AW1225">
        <v>6</v>
      </c>
      <c r="AX1225">
        <v>6</v>
      </c>
      <c r="AY1225">
        <v>6</v>
      </c>
      <c r="AZ1225">
        <v>6</v>
      </c>
      <c r="BA1225">
        <v>6</v>
      </c>
      <c r="BB1225">
        <v>6</v>
      </c>
      <c r="BC1225">
        <v>6</v>
      </c>
      <c r="BD1225">
        <v>6</v>
      </c>
      <c r="BE1225">
        <v>1</v>
      </c>
      <c r="BF1225">
        <v>12</v>
      </c>
      <c r="BG1225">
        <v>3</v>
      </c>
      <c r="BH1225">
        <v>4</v>
      </c>
      <c r="BI1225">
        <v>12</v>
      </c>
      <c r="BJ1225">
        <v>12</v>
      </c>
      <c r="BK1225">
        <v>1</v>
      </c>
      <c r="BL1225">
        <v>3</v>
      </c>
      <c r="BM1225">
        <v>3</v>
      </c>
      <c r="BN1225">
        <v>2</v>
      </c>
      <c r="BO1225">
        <v>3</v>
      </c>
      <c r="BX1225">
        <v>1</v>
      </c>
      <c r="BY1225">
        <v>3</v>
      </c>
      <c r="CF1225">
        <v>3</v>
      </c>
      <c r="CH1225">
        <f t="shared" si="145"/>
        <v>1</v>
      </c>
      <c r="CI1225" s="1">
        <f t="shared" si="146"/>
        <v>2.7222222222222223</v>
      </c>
      <c r="CJ1225">
        <f t="shared" si="147"/>
        <v>3</v>
      </c>
      <c r="CK1225">
        <f t="shared" si="148"/>
        <v>3</v>
      </c>
      <c r="CL1225" s="1">
        <f t="shared" si="149"/>
        <v>5.7222222222222223</v>
      </c>
      <c r="CM1225" s="1">
        <f t="shared" si="150"/>
        <v>5.7222222222222223</v>
      </c>
      <c r="CO1225" t="str">
        <f>IF(H1225&gt;Tolerances!$C$15, "High Sat", "Low Sat")</f>
        <v>High Sat</v>
      </c>
      <c r="CP1225" t="str">
        <f>IF(CM1225&lt;Tolerances!$D$15, "High EL", "Low EL")</f>
        <v>High EL</v>
      </c>
      <c r="CQ1225" t="str">
        <f t="shared" si="144"/>
        <v>Loyalist</v>
      </c>
      <c r="CR1225" t="b">
        <f>IF(AND(CM1225&lt;Tolerances!$D$19,'Respondent data Original'!H1225&gt;Tolerances!$C$19),"Enthusiast",IF(AND(CM1225&gt;Tolerances!$D$20,'Respondent data Original'!H1225&lt;Tolerances!$C$20),"Agitator"))</f>
        <v>0</v>
      </c>
    </row>
    <row r="1226" spans="1:96">
      <c r="A1226">
        <v>1387</v>
      </c>
      <c r="B1226" t="s">
        <v>71</v>
      </c>
      <c r="C1226">
        <v>4</v>
      </c>
      <c r="D1226">
        <v>2</v>
      </c>
      <c r="E1226">
        <v>1</v>
      </c>
      <c r="F1226">
        <v>2</v>
      </c>
      <c r="G1226">
        <v>11</v>
      </c>
      <c r="H1226">
        <v>11</v>
      </c>
      <c r="J1226">
        <v>11</v>
      </c>
      <c r="L1226">
        <v>11</v>
      </c>
      <c r="N1226">
        <v>1</v>
      </c>
      <c r="P1226">
        <v>5</v>
      </c>
      <c r="Q1226">
        <v>5</v>
      </c>
      <c r="R1226">
        <v>4</v>
      </c>
      <c r="S1226">
        <v>5</v>
      </c>
      <c r="T1226">
        <v>1</v>
      </c>
      <c r="U1226">
        <v>4</v>
      </c>
      <c r="V1226">
        <v>2</v>
      </c>
      <c r="W1226">
        <v>4</v>
      </c>
      <c r="X1226">
        <v>2</v>
      </c>
      <c r="Y1226">
        <v>2</v>
      </c>
      <c r="Z1226">
        <v>5</v>
      </c>
      <c r="AA1226">
        <v>3</v>
      </c>
      <c r="AB1226">
        <v>5</v>
      </c>
      <c r="AC1226">
        <v>5</v>
      </c>
      <c r="AD1226">
        <v>5</v>
      </c>
      <c r="AE1226">
        <v>5</v>
      </c>
      <c r="AF1226">
        <v>1</v>
      </c>
      <c r="AG1226">
        <v>3</v>
      </c>
      <c r="AJ1226">
        <v>2</v>
      </c>
      <c r="AK1226">
        <v>3</v>
      </c>
      <c r="AM1226">
        <v>2</v>
      </c>
      <c r="AN1226">
        <v>2</v>
      </c>
      <c r="AO1226">
        <v>2</v>
      </c>
      <c r="AQ1226">
        <v>2</v>
      </c>
      <c r="AV1226">
        <v>1</v>
      </c>
      <c r="AW1226">
        <v>8</v>
      </c>
      <c r="AX1226">
        <v>11</v>
      </c>
      <c r="AY1226">
        <v>8</v>
      </c>
      <c r="AZ1226">
        <v>10</v>
      </c>
      <c r="BA1226">
        <v>6</v>
      </c>
      <c r="BB1226">
        <v>10</v>
      </c>
      <c r="BC1226">
        <v>6</v>
      </c>
      <c r="BD1226">
        <v>11</v>
      </c>
      <c r="BE1226">
        <v>1</v>
      </c>
      <c r="BF1226">
        <v>12</v>
      </c>
      <c r="BG1226">
        <v>12</v>
      </c>
      <c r="BH1226">
        <v>12</v>
      </c>
      <c r="BI1226">
        <v>12</v>
      </c>
      <c r="BJ1226">
        <v>12</v>
      </c>
      <c r="BK1226">
        <v>1</v>
      </c>
      <c r="BL1226">
        <v>5</v>
      </c>
      <c r="BM1226">
        <v>3</v>
      </c>
      <c r="BN1226">
        <v>3</v>
      </c>
      <c r="BO1226">
        <v>1</v>
      </c>
      <c r="BX1226">
        <v>1</v>
      </c>
      <c r="BY1226">
        <v>6</v>
      </c>
      <c r="CF1226">
        <v>8</v>
      </c>
      <c r="CH1226">
        <f t="shared" si="145"/>
        <v>1</v>
      </c>
      <c r="CI1226" s="1">
        <f t="shared" si="146"/>
        <v>3.9444444444444446</v>
      </c>
      <c r="CJ1226">
        <f t="shared" si="147"/>
        <v>5</v>
      </c>
      <c r="CK1226">
        <f t="shared" si="148"/>
        <v>1</v>
      </c>
      <c r="CL1226" s="1">
        <f t="shared" si="149"/>
        <v>4.9444444444444446</v>
      </c>
      <c r="CM1226" s="1">
        <f t="shared" si="150"/>
        <v>4.9444444444444446</v>
      </c>
      <c r="CO1226" t="str">
        <f>IF(H1226&gt;Tolerances!$C$15, "High Sat", "Low Sat")</f>
        <v>High Sat</v>
      </c>
      <c r="CP1226" t="str">
        <f>IF(CM1226&lt;Tolerances!$D$15, "High EL", "Low EL")</f>
        <v>High EL</v>
      </c>
      <c r="CQ1226" t="str">
        <f t="shared" si="144"/>
        <v>Loyalist</v>
      </c>
      <c r="CR1226" t="str">
        <f>IF(AND(CM1226&lt;Tolerances!$D$19,'Respondent data Original'!H1226&gt;Tolerances!$C$19),"Enthusiast",IF(AND(CM1226&gt;Tolerances!$D$20,'Respondent data Original'!H1226&lt;Tolerances!$C$20),"Agitator"))</f>
        <v>Enthusiast</v>
      </c>
    </row>
    <row r="1227" spans="1:96">
      <c r="A1227">
        <v>1389</v>
      </c>
      <c r="B1227" t="s">
        <v>71</v>
      </c>
      <c r="C1227">
        <v>3</v>
      </c>
      <c r="D1227">
        <v>2</v>
      </c>
      <c r="E1227">
        <v>5</v>
      </c>
      <c r="F1227">
        <v>2</v>
      </c>
      <c r="G1227">
        <v>9</v>
      </c>
      <c r="H1227">
        <v>9</v>
      </c>
      <c r="J1227">
        <v>9</v>
      </c>
      <c r="L1227">
        <v>9</v>
      </c>
      <c r="N1227">
        <v>8</v>
      </c>
      <c r="P1227">
        <v>5</v>
      </c>
      <c r="Q1227">
        <v>1</v>
      </c>
      <c r="S1227">
        <v>2</v>
      </c>
      <c r="T1227">
        <v>2</v>
      </c>
      <c r="U1227">
        <v>1</v>
      </c>
      <c r="V1227">
        <v>2</v>
      </c>
      <c r="X1227">
        <v>1</v>
      </c>
      <c r="Y1227">
        <v>2</v>
      </c>
      <c r="Z1227">
        <v>3</v>
      </c>
      <c r="AA1227">
        <v>2</v>
      </c>
      <c r="AB1227">
        <v>2</v>
      </c>
      <c r="AC1227">
        <v>3</v>
      </c>
      <c r="AD1227">
        <v>3</v>
      </c>
      <c r="AE1227">
        <v>2</v>
      </c>
      <c r="AF1227">
        <v>8</v>
      </c>
      <c r="AG1227">
        <v>2</v>
      </c>
      <c r="AI1227">
        <v>2</v>
      </c>
      <c r="AJ1227">
        <v>2</v>
      </c>
      <c r="AK1227">
        <v>2</v>
      </c>
      <c r="AL1227">
        <v>4</v>
      </c>
      <c r="AN1227">
        <v>2</v>
      </c>
      <c r="AO1227">
        <v>2</v>
      </c>
      <c r="AP1227">
        <v>3</v>
      </c>
      <c r="AQ1227">
        <v>2</v>
      </c>
      <c r="AR1227">
        <v>3</v>
      </c>
      <c r="AS1227">
        <v>3</v>
      </c>
      <c r="AT1227">
        <v>3</v>
      </c>
      <c r="AU1227">
        <v>3</v>
      </c>
      <c r="AV1227">
        <v>1</v>
      </c>
      <c r="AW1227">
        <v>4</v>
      </c>
      <c r="AX1227">
        <v>8</v>
      </c>
      <c r="AY1227">
        <v>4</v>
      </c>
      <c r="AZ1227">
        <v>2</v>
      </c>
      <c r="BA1227">
        <v>8</v>
      </c>
      <c r="BB1227">
        <v>4</v>
      </c>
      <c r="BC1227">
        <v>4</v>
      </c>
      <c r="BD1227">
        <v>9</v>
      </c>
      <c r="BE1227">
        <v>2</v>
      </c>
      <c r="BF1227">
        <v>1</v>
      </c>
      <c r="BG1227">
        <v>12</v>
      </c>
      <c r="BH1227">
        <v>12</v>
      </c>
      <c r="BI1227">
        <v>12</v>
      </c>
      <c r="BJ1227">
        <v>12</v>
      </c>
      <c r="BK1227">
        <v>3</v>
      </c>
      <c r="BL1227">
        <v>3</v>
      </c>
      <c r="BM1227">
        <v>1</v>
      </c>
      <c r="BN1227">
        <v>1</v>
      </c>
      <c r="BO1227">
        <v>2</v>
      </c>
      <c r="BP1227">
        <v>4</v>
      </c>
      <c r="BQ1227">
        <v>7</v>
      </c>
      <c r="BR1227">
        <v>3</v>
      </c>
      <c r="BS1227">
        <v>1</v>
      </c>
      <c r="BX1227">
        <v>2</v>
      </c>
      <c r="CF1227">
        <v>4</v>
      </c>
      <c r="CH1227">
        <f t="shared" si="145"/>
        <v>2</v>
      </c>
      <c r="CI1227" s="1">
        <f t="shared" si="146"/>
        <v>2.5</v>
      </c>
      <c r="CJ1227">
        <f t="shared" si="147"/>
        <v>3</v>
      </c>
      <c r="CK1227">
        <f t="shared" si="148"/>
        <v>3</v>
      </c>
      <c r="CL1227" s="1">
        <f t="shared" si="149"/>
        <v>5.5</v>
      </c>
      <c r="CM1227" s="1">
        <f t="shared" si="150"/>
        <v>11</v>
      </c>
      <c r="CO1227" t="str">
        <f>IF(H1227&gt;Tolerances!$C$15, "High Sat", "Low Sat")</f>
        <v>High Sat</v>
      </c>
      <c r="CP1227" t="str">
        <f>IF(CM1227&lt;Tolerances!$D$15, "High EL", "Low EL")</f>
        <v>Low EL</v>
      </c>
      <c r="CQ1227" t="str">
        <f t="shared" si="144"/>
        <v>Mercenary</v>
      </c>
      <c r="CR1227" t="b">
        <f>IF(AND(CM1227&lt;Tolerances!$D$19,'Respondent data Original'!H1227&gt;Tolerances!$C$19),"Enthusiast",IF(AND(CM1227&gt;Tolerances!$D$20,'Respondent data Original'!H1227&lt;Tolerances!$C$20),"Agitator"))</f>
        <v>0</v>
      </c>
    </row>
    <row r="1228" spans="1:96">
      <c r="A1228">
        <v>1392</v>
      </c>
      <c r="B1228" t="s">
        <v>71</v>
      </c>
      <c r="C1228">
        <v>3</v>
      </c>
      <c r="D1228">
        <v>1</v>
      </c>
      <c r="E1228">
        <v>1</v>
      </c>
      <c r="F1228">
        <v>2</v>
      </c>
      <c r="G1228">
        <v>8</v>
      </c>
      <c r="H1228">
        <v>10</v>
      </c>
      <c r="J1228">
        <v>11</v>
      </c>
      <c r="L1228">
        <v>10</v>
      </c>
      <c r="N1228">
        <v>10</v>
      </c>
      <c r="P1228">
        <v>6</v>
      </c>
      <c r="Q1228">
        <v>1</v>
      </c>
      <c r="R1228">
        <v>1</v>
      </c>
      <c r="S1228">
        <v>2</v>
      </c>
      <c r="T1228">
        <v>2</v>
      </c>
      <c r="U1228">
        <v>2</v>
      </c>
      <c r="V1228">
        <v>1</v>
      </c>
      <c r="W1228">
        <v>3</v>
      </c>
      <c r="X1228">
        <v>1</v>
      </c>
      <c r="Y1228">
        <v>1</v>
      </c>
      <c r="Z1228">
        <v>2</v>
      </c>
      <c r="AA1228">
        <v>2</v>
      </c>
      <c r="AB1228">
        <v>3</v>
      </c>
      <c r="AC1228">
        <v>3</v>
      </c>
      <c r="AD1228">
        <v>2</v>
      </c>
      <c r="AE1228">
        <v>3</v>
      </c>
      <c r="AF1228">
        <v>1</v>
      </c>
      <c r="AG1228">
        <v>3</v>
      </c>
      <c r="AH1228">
        <v>1</v>
      </c>
      <c r="AI1228">
        <v>1</v>
      </c>
      <c r="AJ1228">
        <v>2</v>
      </c>
      <c r="AK1228">
        <v>2</v>
      </c>
      <c r="AL1228">
        <v>2</v>
      </c>
      <c r="AM1228">
        <v>4</v>
      </c>
      <c r="AN1228">
        <v>1</v>
      </c>
      <c r="AO1228">
        <v>1</v>
      </c>
      <c r="AP1228">
        <v>2</v>
      </c>
      <c r="AQ1228">
        <v>2</v>
      </c>
      <c r="AR1228">
        <v>2</v>
      </c>
      <c r="AS1228">
        <v>3</v>
      </c>
      <c r="AT1228">
        <v>3</v>
      </c>
      <c r="AU1228">
        <v>3</v>
      </c>
      <c r="AV1228">
        <v>1</v>
      </c>
      <c r="AW1228">
        <v>9</v>
      </c>
      <c r="AX1228">
        <v>11</v>
      </c>
      <c r="AY1228">
        <v>8</v>
      </c>
      <c r="AZ1228">
        <v>9</v>
      </c>
      <c r="BA1228">
        <v>8</v>
      </c>
      <c r="BB1228">
        <v>10</v>
      </c>
      <c r="BC1228">
        <v>7</v>
      </c>
      <c r="BD1228">
        <v>9</v>
      </c>
      <c r="BE1228">
        <v>11</v>
      </c>
      <c r="BF1228">
        <v>12</v>
      </c>
      <c r="BG1228">
        <v>12</v>
      </c>
      <c r="BH1228">
        <v>1</v>
      </c>
      <c r="BI1228">
        <v>12</v>
      </c>
      <c r="BJ1228">
        <v>12</v>
      </c>
      <c r="BK1228">
        <v>1</v>
      </c>
      <c r="BL1228">
        <v>4</v>
      </c>
      <c r="BM1228">
        <v>3</v>
      </c>
      <c r="BN1228">
        <v>2</v>
      </c>
      <c r="BO1228">
        <v>4</v>
      </c>
      <c r="BP1228">
        <v>2</v>
      </c>
      <c r="BQ1228">
        <v>7</v>
      </c>
      <c r="BX1228">
        <v>1</v>
      </c>
      <c r="BY1228">
        <v>2</v>
      </c>
      <c r="BZ1228">
        <v>6</v>
      </c>
      <c r="CF1228">
        <v>5</v>
      </c>
      <c r="CH1228">
        <f t="shared" si="145"/>
        <v>1</v>
      </c>
      <c r="CI1228" s="1">
        <f t="shared" si="146"/>
        <v>4.5555555555555554</v>
      </c>
      <c r="CJ1228">
        <f t="shared" si="147"/>
        <v>4</v>
      </c>
      <c r="CK1228">
        <f t="shared" si="148"/>
        <v>2</v>
      </c>
      <c r="CL1228" s="1">
        <f t="shared" si="149"/>
        <v>6.5555555555555554</v>
      </c>
      <c r="CM1228" s="1">
        <f t="shared" si="150"/>
        <v>6.5555555555555554</v>
      </c>
      <c r="CO1228" t="str">
        <f>IF(H1228&gt;Tolerances!$C$15, "High Sat", "Low Sat")</f>
        <v>High Sat</v>
      </c>
      <c r="CP1228" t="str">
        <f>IF(CM1228&lt;Tolerances!$D$15, "High EL", "Low EL")</f>
        <v>High EL</v>
      </c>
      <c r="CQ1228" t="str">
        <f t="shared" ref="CQ1228:CQ1291" si="151">IF(AND(CP1228="High EL", CO1228="High Sat"),"Loyalist", IF(AND(CP1228="High EL", CO1228="Low Sat"),"Hostage", IF(AND(CP1228="Low EL", CO1228="Low Sat"),"Defector",IF(AND(CP1228="Low EL", CO1228="High Sat"),"Mercenary"))))</f>
        <v>Loyalist</v>
      </c>
      <c r="CR1228" t="b">
        <f>IF(AND(CM1228&lt;Tolerances!$D$19,'Respondent data Original'!H1228&gt;Tolerances!$C$19),"Enthusiast",IF(AND(CM1228&gt;Tolerances!$D$20,'Respondent data Original'!H1228&lt;Tolerances!$C$20),"Agitator"))</f>
        <v>0</v>
      </c>
    </row>
    <row r="1229" spans="1:96">
      <c r="A1229">
        <v>1393</v>
      </c>
      <c r="B1229" t="s">
        <v>71</v>
      </c>
      <c r="C1229">
        <v>4</v>
      </c>
      <c r="D1229">
        <v>1</v>
      </c>
      <c r="E1229">
        <v>2</v>
      </c>
      <c r="F1229">
        <v>2</v>
      </c>
      <c r="G1229">
        <v>10</v>
      </c>
      <c r="H1229">
        <v>8</v>
      </c>
      <c r="J1229">
        <v>9</v>
      </c>
      <c r="L1229">
        <v>8</v>
      </c>
      <c r="N1229">
        <v>8</v>
      </c>
      <c r="P1229">
        <v>6</v>
      </c>
      <c r="Q1229">
        <v>1</v>
      </c>
      <c r="R1229">
        <v>2</v>
      </c>
      <c r="S1229">
        <v>2</v>
      </c>
      <c r="T1229">
        <v>1</v>
      </c>
      <c r="U1229">
        <v>3</v>
      </c>
      <c r="V1229">
        <v>2</v>
      </c>
      <c r="W1229">
        <v>2</v>
      </c>
      <c r="X1229">
        <v>1</v>
      </c>
      <c r="Y1229">
        <v>2</v>
      </c>
      <c r="Z1229">
        <v>3</v>
      </c>
      <c r="AA1229">
        <v>2</v>
      </c>
      <c r="AB1229">
        <v>1</v>
      </c>
      <c r="AC1229">
        <v>3</v>
      </c>
      <c r="AD1229">
        <v>3</v>
      </c>
      <c r="AE1229">
        <v>2</v>
      </c>
      <c r="AF1229">
        <v>5</v>
      </c>
      <c r="AG1229">
        <v>3</v>
      </c>
      <c r="AH1229">
        <v>4</v>
      </c>
      <c r="AI1229">
        <v>2</v>
      </c>
      <c r="AJ1229">
        <v>2</v>
      </c>
      <c r="AK1229">
        <v>3</v>
      </c>
      <c r="AL1229">
        <v>3</v>
      </c>
      <c r="AM1229">
        <v>5</v>
      </c>
      <c r="AN1229">
        <v>3</v>
      </c>
      <c r="AO1229">
        <v>2</v>
      </c>
      <c r="AP1229">
        <v>3</v>
      </c>
      <c r="AQ1229">
        <v>3</v>
      </c>
      <c r="AR1229">
        <v>3</v>
      </c>
      <c r="AS1229">
        <v>3</v>
      </c>
      <c r="AT1229">
        <v>3</v>
      </c>
      <c r="AU1229">
        <v>3</v>
      </c>
      <c r="AV1229">
        <v>1</v>
      </c>
      <c r="AW1229">
        <v>9</v>
      </c>
      <c r="AX1229">
        <v>11</v>
      </c>
      <c r="AY1229">
        <v>10</v>
      </c>
      <c r="AZ1229">
        <v>6</v>
      </c>
      <c r="BA1229">
        <v>10</v>
      </c>
      <c r="BB1229">
        <v>7</v>
      </c>
      <c r="BC1229">
        <v>9</v>
      </c>
      <c r="BD1229">
        <v>11</v>
      </c>
      <c r="BE1229">
        <v>4</v>
      </c>
      <c r="BF1229">
        <v>12</v>
      </c>
      <c r="BG1229">
        <v>12</v>
      </c>
      <c r="BH1229">
        <v>12</v>
      </c>
      <c r="BI1229">
        <v>12</v>
      </c>
      <c r="BJ1229">
        <v>12</v>
      </c>
      <c r="BK1229">
        <v>1</v>
      </c>
      <c r="BL1229">
        <v>4</v>
      </c>
      <c r="BM1229">
        <v>2</v>
      </c>
      <c r="BN1229">
        <v>2</v>
      </c>
      <c r="BO1229">
        <v>4</v>
      </c>
      <c r="BP1229">
        <v>3</v>
      </c>
      <c r="BQ1229">
        <v>2</v>
      </c>
      <c r="BR1229">
        <v>7</v>
      </c>
      <c r="BS1229">
        <v>5</v>
      </c>
      <c r="BT1229">
        <v>6</v>
      </c>
      <c r="BX1229">
        <v>2</v>
      </c>
      <c r="CF1229">
        <v>4</v>
      </c>
      <c r="CH1229">
        <f t="shared" si="145"/>
        <v>2</v>
      </c>
      <c r="CI1229" s="1">
        <f t="shared" si="146"/>
        <v>4.2777777777777777</v>
      </c>
      <c r="CJ1229">
        <f t="shared" si="147"/>
        <v>4</v>
      </c>
      <c r="CK1229">
        <f t="shared" si="148"/>
        <v>2</v>
      </c>
      <c r="CL1229" s="1">
        <f t="shared" si="149"/>
        <v>6.2777777777777777</v>
      </c>
      <c r="CM1229" s="1">
        <f t="shared" si="150"/>
        <v>12.555555555555555</v>
      </c>
      <c r="CO1229" t="str">
        <f>IF(H1229&gt;Tolerances!$C$15, "High Sat", "Low Sat")</f>
        <v>High Sat</v>
      </c>
      <c r="CP1229" t="str">
        <f>IF(CM1229&lt;Tolerances!$D$15, "High EL", "Low EL")</f>
        <v>Low EL</v>
      </c>
      <c r="CQ1229" t="str">
        <f t="shared" si="151"/>
        <v>Mercenary</v>
      </c>
      <c r="CR1229" t="b">
        <f>IF(AND(CM1229&lt;Tolerances!$D$19,'Respondent data Original'!H1229&gt;Tolerances!$C$19),"Enthusiast",IF(AND(CM1229&gt;Tolerances!$D$20,'Respondent data Original'!H1229&lt;Tolerances!$C$20),"Agitator"))</f>
        <v>0</v>
      </c>
    </row>
    <row r="1230" spans="1:96">
      <c r="A1230">
        <v>1394</v>
      </c>
      <c r="B1230" t="s">
        <v>71</v>
      </c>
      <c r="C1230">
        <v>4</v>
      </c>
      <c r="D1230">
        <v>2</v>
      </c>
      <c r="E1230">
        <v>5</v>
      </c>
      <c r="F1230">
        <v>2</v>
      </c>
      <c r="G1230">
        <v>11</v>
      </c>
      <c r="H1230">
        <v>9</v>
      </c>
      <c r="J1230">
        <v>9</v>
      </c>
      <c r="L1230">
        <v>9</v>
      </c>
      <c r="N1230">
        <v>9</v>
      </c>
      <c r="P1230">
        <v>6</v>
      </c>
      <c r="Q1230">
        <v>1</v>
      </c>
      <c r="R1230">
        <v>1</v>
      </c>
      <c r="S1230">
        <v>1</v>
      </c>
      <c r="T1230">
        <v>1</v>
      </c>
      <c r="U1230">
        <v>1</v>
      </c>
      <c r="V1230">
        <v>1</v>
      </c>
      <c r="W1230">
        <v>1</v>
      </c>
      <c r="X1230">
        <v>1</v>
      </c>
      <c r="Y1230">
        <v>1</v>
      </c>
      <c r="Z1230">
        <v>1</v>
      </c>
      <c r="AA1230">
        <v>1</v>
      </c>
      <c r="AB1230">
        <v>1</v>
      </c>
      <c r="AC1230">
        <v>1</v>
      </c>
      <c r="AD1230">
        <v>1</v>
      </c>
      <c r="AE1230">
        <v>1</v>
      </c>
      <c r="AF1230">
        <v>11</v>
      </c>
      <c r="AG1230">
        <v>3</v>
      </c>
      <c r="AI1230">
        <v>2</v>
      </c>
      <c r="AJ1230">
        <v>1</v>
      </c>
      <c r="AK1230">
        <v>3</v>
      </c>
      <c r="AL1230">
        <v>4</v>
      </c>
      <c r="AN1230">
        <v>3</v>
      </c>
      <c r="AO1230">
        <v>2</v>
      </c>
      <c r="AP1230">
        <v>2</v>
      </c>
      <c r="AQ1230">
        <v>3</v>
      </c>
      <c r="AR1230">
        <v>4</v>
      </c>
      <c r="AS1230">
        <v>3</v>
      </c>
      <c r="AT1230">
        <v>3</v>
      </c>
      <c r="AU1230">
        <v>3</v>
      </c>
      <c r="AV1230">
        <v>1</v>
      </c>
      <c r="AW1230">
        <v>6</v>
      </c>
      <c r="AX1230">
        <v>11</v>
      </c>
      <c r="AY1230">
        <v>10</v>
      </c>
      <c r="AZ1230">
        <v>6</v>
      </c>
      <c r="BA1230">
        <v>10</v>
      </c>
      <c r="BB1230">
        <v>6</v>
      </c>
      <c r="BC1230">
        <v>1</v>
      </c>
      <c r="BD1230">
        <v>6</v>
      </c>
      <c r="BE1230">
        <v>1</v>
      </c>
      <c r="BF1230">
        <v>12</v>
      </c>
      <c r="BG1230">
        <v>11</v>
      </c>
      <c r="BH1230">
        <v>11</v>
      </c>
      <c r="BI1230">
        <v>12</v>
      </c>
      <c r="BJ1230">
        <v>11</v>
      </c>
      <c r="BK1230">
        <v>3</v>
      </c>
      <c r="BL1230">
        <v>1</v>
      </c>
      <c r="BO1230">
        <v>6</v>
      </c>
      <c r="BP1230">
        <v>4</v>
      </c>
      <c r="BQ1230">
        <v>2</v>
      </c>
      <c r="BR1230">
        <v>3</v>
      </c>
      <c r="BS1230">
        <v>7</v>
      </c>
      <c r="BX1230">
        <v>3</v>
      </c>
      <c r="CF1230">
        <v>5</v>
      </c>
      <c r="CH1230">
        <f t="shared" si="145"/>
        <v>3</v>
      </c>
      <c r="CI1230" s="1">
        <f t="shared" si="146"/>
        <v>3.1666666666666665</v>
      </c>
      <c r="CJ1230">
        <f t="shared" si="147"/>
        <v>1</v>
      </c>
      <c r="CK1230">
        <f t="shared" si="148"/>
        <v>5</v>
      </c>
      <c r="CL1230" s="1">
        <f t="shared" si="149"/>
        <v>8.1666666666666661</v>
      </c>
      <c r="CM1230" s="1">
        <f t="shared" si="150"/>
        <v>24.5</v>
      </c>
      <c r="CO1230" t="str">
        <f>IF(H1230&gt;Tolerances!$C$15, "High Sat", "Low Sat")</f>
        <v>High Sat</v>
      </c>
      <c r="CP1230" t="str">
        <f>IF(CM1230&lt;Tolerances!$D$15, "High EL", "Low EL")</f>
        <v>Low EL</v>
      </c>
      <c r="CQ1230" t="str">
        <f t="shared" si="151"/>
        <v>Mercenary</v>
      </c>
      <c r="CR1230" t="b">
        <f>IF(AND(CM1230&lt;Tolerances!$D$19,'Respondent data Original'!H1230&gt;Tolerances!$C$19),"Enthusiast",IF(AND(CM1230&gt;Tolerances!$D$20,'Respondent data Original'!H1230&lt;Tolerances!$C$20),"Agitator"))</f>
        <v>0</v>
      </c>
    </row>
    <row r="1231" spans="1:96">
      <c r="A1231">
        <v>1396</v>
      </c>
      <c r="B1231" t="s">
        <v>71</v>
      </c>
      <c r="C1231">
        <v>3</v>
      </c>
      <c r="D1231">
        <v>1</v>
      </c>
      <c r="E1231">
        <v>2</v>
      </c>
      <c r="F1231">
        <v>2</v>
      </c>
      <c r="G1231">
        <v>10</v>
      </c>
      <c r="H1231">
        <v>9</v>
      </c>
      <c r="J1231">
        <v>9</v>
      </c>
      <c r="L1231">
        <v>7</v>
      </c>
      <c r="O1231">
        <v>1</v>
      </c>
      <c r="P1231">
        <v>6</v>
      </c>
      <c r="Q1231">
        <v>2</v>
      </c>
      <c r="R1231">
        <v>2</v>
      </c>
      <c r="S1231">
        <v>2</v>
      </c>
      <c r="T1231">
        <v>2</v>
      </c>
      <c r="U1231">
        <v>1</v>
      </c>
      <c r="V1231">
        <v>2</v>
      </c>
      <c r="W1231">
        <v>2</v>
      </c>
      <c r="X1231">
        <v>2</v>
      </c>
      <c r="Y1231">
        <v>2</v>
      </c>
      <c r="Z1231">
        <v>2</v>
      </c>
      <c r="AA1231">
        <v>2</v>
      </c>
      <c r="AB1231">
        <v>2</v>
      </c>
      <c r="AC1231">
        <v>2</v>
      </c>
      <c r="AD1231">
        <v>2</v>
      </c>
      <c r="AE1231">
        <v>2</v>
      </c>
      <c r="AF1231">
        <v>6</v>
      </c>
      <c r="AG1231">
        <v>3</v>
      </c>
      <c r="AH1231">
        <v>3</v>
      </c>
      <c r="AI1231">
        <v>3</v>
      </c>
      <c r="AJ1231">
        <v>3</v>
      </c>
      <c r="AK1231">
        <v>3</v>
      </c>
      <c r="AL1231">
        <v>3</v>
      </c>
      <c r="AM1231">
        <v>3</v>
      </c>
      <c r="AN1231">
        <v>3</v>
      </c>
      <c r="AO1231">
        <v>3</v>
      </c>
      <c r="AP1231">
        <v>3</v>
      </c>
      <c r="AQ1231">
        <v>3</v>
      </c>
      <c r="AR1231">
        <v>3</v>
      </c>
      <c r="AS1231">
        <v>3</v>
      </c>
      <c r="AT1231">
        <v>3</v>
      </c>
      <c r="AU1231">
        <v>3</v>
      </c>
      <c r="AV1231">
        <v>2</v>
      </c>
      <c r="AW1231">
        <v>6</v>
      </c>
      <c r="AX1231">
        <v>6</v>
      </c>
      <c r="AY1231">
        <v>6</v>
      </c>
      <c r="AZ1231">
        <v>6</v>
      </c>
      <c r="BA1231">
        <v>6</v>
      </c>
      <c r="BB1231">
        <v>6</v>
      </c>
      <c r="BC1231">
        <v>6</v>
      </c>
      <c r="BD1231">
        <v>6</v>
      </c>
      <c r="BE1231">
        <v>6</v>
      </c>
      <c r="BF1231">
        <v>12</v>
      </c>
      <c r="BG1231">
        <v>12</v>
      </c>
      <c r="BH1231">
        <v>12</v>
      </c>
      <c r="BI1231">
        <v>12</v>
      </c>
      <c r="BJ1231">
        <v>12</v>
      </c>
      <c r="BK1231">
        <v>1</v>
      </c>
      <c r="BL1231">
        <v>5</v>
      </c>
      <c r="BM1231">
        <v>4</v>
      </c>
      <c r="BN1231">
        <v>2</v>
      </c>
      <c r="BO1231">
        <v>3</v>
      </c>
      <c r="BP1231">
        <v>7</v>
      </c>
      <c r="BX1231">
        <v>1</v>
      </c>
      <c r="BY1231">
        <v>2</v>
      </c>
      <c r="CF1231">
        <v>10</v>
      </c>
      <c r="CH1231">
        <f t="shared" si="145"/>
        <v>1</v>
      </c>
      <c r="CI1231" s="1">
        <f t="shared" si="146"/>
        <v>3</v>
      </c>
      <c r="CJ1231">
        <f t="shared" si="147"/>
        <v>5</v>
      </c>
      <c r="CK1231">
        <f t="shared" si="148"/>
        <v>1</v>
      </c>
      <c r="CL1231" s="1">
        <f t="shared" si="149"/>
        <v>4</v>
      </c>
      <c r="CM1231" s="1">
        <f t="shared" si="150"/>
        <v>4</v>
      </c>
      <c r="CO1231" t="str">
        <f>IF(H1231&gt;Tolerances!$C$15, "High Sat", "Low Sat")</f>
        <v>High Sat</v>
      </c>
      <c r="CP1231" t="str">
        <f>IF(CM1231&lt;Tolerances!$D$15, "High EL", "Low EL")</f>
        <v>High EL</v>
      </c>
      <c r="CQ1231" t="str">
        <f t="shared" si="151"/>
        <v>Loyalist</v>
      </c>
      <c r="CR1231" t="b">
        <f>IF(AND(CM1231&lt;Tolerances!$D$19,'Respondent data Original'!H1231&gt;Tolerances!$C$19),"Enthusiast",IF(AND(CM1231&gt;Tolerances!$D$20,'Respondent data Original'!H1231&lt;Tolerances!$C$20),"Agitator"))</f>
        <v>0</v>
      </c>
    </row>
    <row r="1232" spans="1:96">
      <c r="A1232">
        <v>1398</v>
      </c>
      <c r="B1232" t="s">
        <v>71</v>
      </c>
      <c r="C1232">
        <v>3</v>
      </c>
      <c r="D1232">
        <v>1</v>
      </c>
      <c r="E1232">
        <v>2</v>
      </c>
      <c r="F1232">
        <v>2</v>
      </c>
      <c r="G1232">
        <v>11</v>
      </c>
      <c r="H1232">
        <v>10</v>
      </c>
      <c r="J1232">
        <v>10</v>
      </c>
      <c r="L1232">
        <v>10</v>
      </c>
      <c r="N1232">
        <v>10</v>
      </c>
      <c r="P1232">
        <v>5</v>
      </c>
      <c r="Q1232">
        <v>1</v>
      </c>
      <c r="R1232">
        <v>2</v>
      </c>
      <c r="S1232">
        <v>1</v>
      </c>
      <c r="T1232">
        <v>2</v>
      </c>
      <c r="U1232">
        <v>2</v>
      </c>
      <c r="V1232">
        <v>1</v>
      </c>
      <c r="W1232">
        <v>3</v>
      </c>
      <c r="X1232">
        <v>1</v>
      </c>
      <c r="Y1232">
        <v>1</v>
      </c>
      <c r="Z1232">
        <v>3</v>
      </c>
      <c r="AA1232">
        <v>1</v>
      </c>
      <c r="AB1232">
        <v>2</v>
      </c>
      <c r="AC1232">
        <v>3</v>
      </c>
      <c r="AD1232">
        <v>5</v>
      </c>
      <c r="AE1232">
        <v>2</v>
      </c>
      <c r="AF1232">
        <v>6</v>
      </c>
      <c r="AG1232">
        <v>2</v>
      </c>
      <c r="AH1232">
        <v>1</v>
      </c>
      <c r="AI1232">
        <v>1</v>
      </c>
      <c r="AJ1232">
        <v>1</v>
      </c>
      <c r="AK1232">
        <v>1</v>
      </c>
      <c r="AL1232">
        <v>2</v>
      </c>
      <c r="AM1232">
        <v>4</v>
      </c>
      <c r="AN1232">
        <v>1</v>
      </c>
      <c r="AO1232">
        <v>1</v>
      </c>
      <c r="AP1232">
        <v>1</v>
      </c>
      <c r="AQ1232">
        <v>2</v>
      </c>
      <c r="AR1232">
        <v>2</v>
      </c>
      <c r="AS1232">
        <v>4</v>
      </c>
      <c r="AT1232">
        <v>3</v>
      </c>
      <c r="AU1232">
        <v>2</v>
      </c>
      <c r="AV1232">
        <v>1</v>
      </c>
      <c r="AW1232">
        <v>6</v>
      </c>
      <c r="AX1232">
        <v>9</v>
      </c>
      <c r="AY1232">
        <v>8</v>
      </c>
      <c r="AZ1232">
        <v>7</v>
      </c>
      <c r="BA1232">
        <v>8</v>
      </c>
      <c r="BB1232">
        <v>6</v>
      </c>
      <c r="BC1232">
        <v>2</v>
      </c>
      <c r="BD1232">
        <v>8</v>
      </c>
      <c r="BE1232">
        <v>6</v>
      </c>
      <c r="BF1232">
        <v>12</v>
      </c>
      <c r="BG1232">
        <v>12</v>
      </c>
      <c r="BH1232">
        <v>1</v>
      </c>
      <c r="BI1232">
        <v>12</v>
      </c>
      <c r="BJ1232">
        <v>12</v>
      </c>
      <c r="BK1232">
        <v>2</v>
      </c>
      <c r="BL1232">
        <v>5</v>
      </c>
      <c r="BM1232">
        <v>4</v>
      </c>
      <c r="BN1232">
        <v>3</v>
      </c>
      <c r="BO1232">
        <v>4</v>
      </c>
      <c r="BP1232">
        <v>2</v>
      </c>
      <c r="BQ1232">
        <v>6</v>
      </c>
      <c r="BR1232">
        <v>1</v>
      </c>
      <c r="BS1232">
        <v>5</v>
      </c>
      <c r="BT1232">
        <v>3</v>
      </c>
      <c r="BU1232">
        <v>7</v>
      </c>
      <c r="BX1232">
        <v>1</v>
      </c>
      <c r="BY1232">
        <v>6</v>
      </c>
      <c r="BZ1232">
        <v>5</v>
      </c>
      <c r="CA1232">
        <v>2</v>
      </c>
      <c r="CB1232">
        <v>3</v>
      </c>
      <c r="CF1232">
        <v>6</v>
      </c>
      <c r="CH1232">
        <f t="shared" si="145"/>
        <v>1</v>
      </c>
      <c r="CI1232" s="1">
        <f t="shared" si="146"/>
        <v>3.3333333333333335</v>
      </c>
      <c r="CJ1232">
        <f t="shared" si="147"/>
        <v>5</v>
      </c>
      <c r="CK1232">
        <f t="shared" si="148"/>
        <v>1</v>
      </c>
      <c r="CL1232" s="1">
        <f t="shared" si="149"/>
        <v>4.3333333333333339</v>
      </c>
      <c r="CM1232" s="1">
        <f t="shared" si="150"/>
        <v>4.3333333333333339</v>
      </c>
      <c r="CO1232" t="str">
        <f>IF(H1232&gt;Tolerances!$C$15, "High Sat", "Low Sat")</f>
        <v>High Sat</v>
      </c>
      <c r="CP1232" t="str">
        <f>IF(CM1232&lt;Tolerances!$D$15, "High EL", "Low EL")</f>
        <v>High EL</v>
      </c>
      <c r="CQ1232" t="str">
        <f t="shared" si="151"/>
        <v>Loyalist</v>
      </c>
      <c r="CR1232" t="str">
        <f>IF(AND(CM1232&lt;Tolerances!$D$19,'Respondent data Original'!H1232&gt;Tolerances!$C$19),"Enthusiast",IF(AND(CM1232&gt;Tolerances!$D$20,'Respondent data Original'!H1232&lt;Tolerances!$C$20),"Agitator"))</f>
        <v>Enthusiast</v>
      </c>
    </row>
    <row r="1233" spans="1:96">
      <c r="A1233">
        <v>1401</v>
      </c>
      <c r="B1233" t="s">
        <v>71</v>
      </c>
      <c r="C1233">
        <v>1</v>
      </c>
      <c r="D1233">
        <v>2</v>
      </c>
      <c r="E1233">
        <v>1</v>
      </c>
      <c r="F1233">
        <v>2</v>
      </c>
      <c r="G1233">
        <v>9</v>
      </c>
      <c r="H1233">
        <v>9</v>
      </c>
      <c r="J1233">
        <v>11</v>
      </c>
      <c r="L1233">
        <v>11</v>
      </c>
      <c r="N1233">
        <v>10</v>
      </c>
      <c r="P1233">
        <v>4</v>
      </c>
      <c r="Q1233">
        <v>4</v>
      </c>
      <c r="R1233">
        <v>5</v>
      </c>
      <c r="S1233">
        <v>2</v>
      </c>
      <c r="T1233">
        <v>3</v>
      </c>
      <c r="U1233">
        <v>2</v>
      </c>
      <c r="V1233">
        <v>3</v>
      </c>
      <c r="W1233">
        <v>4</v>
      </c>
      <c r="X1233">
        <v>3</v>
      </c>
      <c r="Y1233">
        <v>3</v>
      </c>
      <c r="Z1233">
        <v>3</v>
      </c>
      <c r="AA1233">
        <v>3</v>
      </c>
      <c r="AB1233">
        <v>4</v>
      </c>
      <c r="AC1233">
        <v>5</v>
      </c>
      <c r="AD1233">
        <v>4</v>
      </c>
      <c r="AE1233">
        <v>4</v>
      </c>
      <c r="AF1233">
        <v>7</v>
      </c>
      <c r="AG1233">
        <v>2</v>
      </c>
      <c r="AH1233">
        <v>4</v>
      </c>
      <c r="AI1233">
        <v>2</v>
      </c>
      <c r="AJ1233">
        <v>1</v>
      </c>
      <c r="AK1233">
        <v>2</v>
      </c>
      <c r="AL1233">
        <v>2</v>
      </c>
      <c r="AM1233">
        <v>3</v>
      </c>
      <c r="AN1233">
        <v>2</v>
      </c>
      <c r="AO1233">
        <v>2</v>
      </c>
      <c r="AP1233">
        <v>3</v>
      </c>
      <c r="AQ1233">
        <v>1</v>
      </c>
      <c r="AR1233">
        <v>2</v>
      </c>
      <c r="AS1233">
        <v>2</v>
      </c>
      <c r="AT1233">
        <v>1</v>
      </c>
      <c r="AU1233">
        <v>2</v>
      </c>
      <c r="AV1233">
        <v>1</v>
      </c>
      <c r="AW1233">
        <v>6</v>
      </c>
      <c r="AX1233">
        <v>6</v>
      </c>
      <c r="AY1233">
        <v>4</v>
      </c>
      <c r="AZ1233">
        <v>5</v>
      </c>
      <c r="BA1233">
        <v>6</v>
      </c>
      <c r="BB1233">
        <v>7</v>
      </c>
      <c r="BC1233">
        <v>3</v>
      </c>
      <c r="BD1233">
        <v>8</v>
      </c>
      <c r="BE1233">
        <v>4</v>
      </c>
      <c r="BF1233">
        <v>4</v>
      </c>
      <c r="BG1233">
        <v>5</v>
      </c>
      <c r="BH1233">
        <v>6</v>
      </c>
      <c r="BI1233">
        <v>6</v>
      </c>
      <c r="BJ1233">
        <v>7</v>
      </c>
      <c r="BK1233">
        <v>2</v>
      </c>
      <c r="BL1233">
        <v>4</v>
      </c>
      <c r="BM1233">
        <v>3</v>
      </c>
      <c r="BN1233">
        <v>3</v>
      </c>
      <c r="BO1233">
        <v>5</v>
      </c>
      <c r="BP1233">
        <v>3</v>
      </c>
      <c r="BQ1233">
        <v>7</v>
      </c>
      <c r="BX1233">
        <v>1</v>
      </c>
      <c r="BY1233">
        <v>1</v>
      </c>
      <c r="BZ1233">
        <v>6</v>
      </c>
      <c r="CA1233">
        <v>3</v>
      </c>
      <c r="CB1233">
        <v>5</v>
      </c>
      <c r="CF1233">
        <v>3</v>
      </c>
      <c r="CH1233">
        <f t="shared" si="145"/>
        <v>1</v>
      </c>
      <c r="CI1233" s="1">
        <f t="shared" si="146"/>
        <v>2.7222222222222223</v>
      </c>
      <c r="CJ1233">
        <f t="shared" si="147"/>
        <v>4</v>
      </c>
      <c r="CK1233">
        <f t="shared" si="148"/>
        <v>2</v>
      </c>
      <c r="CL1233" s="1">
        <f t="shared" si="149"/>
        <v>4.7222222222222223</v>
      </c>
      <c r="CM1233" s="1">
        <f t="shared" si="150"/>
        <v>4.7222222222222223</v>
      </c>
      <c r="CO1233" t="str">
        <f>IF(H1233&gt;Tolerances!$C$15, "High Sat", "Low Sat")</f>
        <v>High Sat</v>
      </c>
      <c r="CP1233" t="str">
        <f>IF(CM1233&lt;Tolerances!$D$15, "High EL", "Low EL")</f>
        <v>High EL</v>
      </c>
      <c r="CQ1233" t="str">
        <f t="shared" si="151"/>
        <v>Loyalist</v>
      </c>
      <c r="CR1233" t="b">
        <f>IF(AND(CM1233&lt;Tolerances!$D$19,'Respondent data Original'!H1233&gt;Tolerances!$C$19),"Enthusiast",IF(AND(CM1233&gt;Tolerances!$D$20,'Respondent data Original'!H1233&lt;Tolerances!$C$20),"Agitator"))</f>
        <v>0</v>
      </c>
    </row>
    <row r="1234" spans="1:96">
      <c r="A1234">
        <v>1402</v>
      </c>
      <c r="B1234" t="s">
        <v>71</v>
      </c>
      <c r="C1234">
        <v>2</v>
      </c>
      <c r="D1234">
        <v>1</v>
      </c>
      <c r="E1234">
        <v>3</v>
      </c>
      <c r="F1234">
        <v>2</v>
      </c>
      <c r="G1234">
        <v>8</v>
      </c>
      <c r="H1234">
        <v>9</v>
      </c>
      <c r="J1234">
        <v>9</v>
      </c>
      <c r="L1234">
        <v>10</v>
      </c>
      <c r="N1234">
        <v>8</v>
      </c>
      <c r="P1234">
        <v>5</v>
      </c>
      <c r="Q1234">
        <v>3</v>
      </c>
      <c r="R1234">
        <v>3</v>
      </c>
      <c r="S1234">
        <v>3</v>
      </c>
      <c r="T1234">
        <v>3</v>
      </c>
      <c r="U1234">
        <v>2</v>
      </c>
      <c r="V1234">
        <v>1</v>
      </c>
      <c r="W1234">
        <v>2</v>
      </c>
      <c r="X1234">
        <v>4</v>
      </c>
      <c r="Y1234">
        <v>2</v>
      </c>
      <c r="Z1234">
        <v>3</v>
      </c>
      <c r="AA1234">
        <v>2</v>
      </c>
      <c r="AB1234">
        <v>2</v>
      </c>
      <c r="AC1234">
        <v>3</v>
      </c>
      <c r="AD1234">
        <v>3</v>
      </c>
      <c r="AE1234">
        <v>2</v>
      </c>
      <c r="AF1234">
        <v>3</v>
      </c>
      <c r="AG1234">
        <v>3</v>
      </c>
      <c r="AH1234">
        <v>3</v>
      </c>
      <c r="AI1234">
        <v>3</v>
      </c>
      <c r="AJ1234">
        <v>3</v>
      </c>
      <c r="AK1234">
        <v>2</v>
      </c>
      <c r="AL1234">
        <v>2</v>
      </c>
      <c r="AM1234">
        <v>2</v>
      </c>
      <c r="AN1234">
        <v>2</v>
      </c>
      <c r="AO1234">
        <v>2</v>
      </c>
      <c r="AP1234">
        <v>2</v>
      </c>
      <c r="AQ1234">
        <v>2</v>
      </c>
      <c r="AR1234">
        <v>2</v>
      </c>
      <c r="AS1234">
        <v>2</v>
      </c>
      <c r="AT1234">
        <v>4</v>
      </c>
      <c r="AU1234">
        <v>3</v>
      </c>
      <c r="AV1234">
        <v>1</v>
      </c>
      <c r="AW1234">
        <v>10</v>
      </c>
      <c r="AX1234">
        <v>10</v>
      </c>
      <c r="AY1234">
        <v>6</v>
      </c>
      <c r="AZ1234">
        <v>8</v>
      </c>
      <c r="BA1234">
        <v>7</v>
      </c>
      <c r="BB1234">
        <v>5</v>
      </c>
      <c r="BC1234">
        <v>3</v>
      </c>
      <c r="BD1234">
        <v>11</v>
      </c>
      <c r="BE1234">
        <v>2</v>
      </c>
      <c r="BF1234">
        <v>12</v>
      </c>
      <c r="BG1234">
        <v>4</v>
      </c>
      <c r="BH1234">
        <v>12</v>
      </c>
      <c r="BI1234">
        <v>12</v>
      </c>
      <c r="BJ1234">
        <v>5</v>
      </c>
      <c r="BK1234">
        <v>2</v>
      </c>
      <c r="BL1234">
        <v>3</v>
      </c>
      <c r="BM1234">
        <v>2</v>
      </c>
      <c r="BN1234">
        <v>1</v>
      </c>
      <c r="BO1234">
        <v>2</v>
      </c>
      <c r="BP1234">
        <v>7</v>
      </c>
      <c r="BQ1234">
        <v>3</v>
      </c>
      <c r="BX1234">
        <v>2</v>
      </c>
      <c r="CF1234">
        <v>6</v>
      </c>
      <c r="CH1234">
        <f t="shared" si="145"/>
        <v>2</v>
      </c>
      <c r="CI1234" s="1">
        <f t="shared" si="146"/>
        <v>3.4444444444444446</v>
      </c>
      <c r="CJ1234">
        <f t="shared" si="147"/>
        <v>3</v>
      </c>
      <c r="CK1234">
        <f t="shared" si="148"/>
        <v>3</v>
      </c>
      <c r="CL1234" s="1">
        <f t="shared" si="149"/>
        <v>6.4444444444444446</v>
      </c>
      <c r="CM1234" s="1">
        <f t="shared" si="150"/>
        <v>12.888888888888889</v>
      </c>
      <c r="CO1234" t="str">
        <f>IF(H1234&gt;Tolerances!$C$15, "High Sat", "Low Sat")</f>
        <v>High Sat</v>
      </c>
      <c r="CP1234" t="str">
        <f>IF(CM1234&lt;Tolerances!$D$15, "High EL", "Low EL")</f>
        <v>Low EL</v>
      </c>
      <c r="CQ1234" t="str">
        <f t="shared" si="151"/>
        <v>Mercenary</v>
      </c>
      <c r="CR1234" t="b">
        <f>IF(AND(CM1234&lt;Tolerances!$D$19,'Respondent data Original'!H1234&gt;Tolerances!$C$19),"Enthusiast",IF(AND(CM1234&gt;Tolerances!$D$20,'Respondent data Original'!H1234&lt;Tolerances!$C$20),"Agitator"))</f>
        <v>0</v>
      </c>
    </row>
    <row r="1235" spans="1:96">
      <c r="A1235">
        <v>1404</v>
      </c>
      <c r="B1235" t="s">
        <v>71</v>
      </c>
      <c r="C1235">
        <v>4</v>
      </c>
      <c r="D1235">
        <v>1</v>
      </c>
      <c r="E1235">
        <v>3</v>
      </c>
      <c r="F1235">
        <v>2</v>
      </c>
      <c r="G1235">
        <v>8</v>
      </c>
      <c r="H1235">
        <v>8</v>
      </c>
      <c r="J1235">
        <v>8</v>
      </c>
      <c r="L1235">
        <v>7</v>
      </c>
      <c r="N1235">
        <v>5</v>
      </c>
      <c r="P1235">
        <v>6</v>
      </c>
      <c r="Q1235">
        <v>1</v>
      </c>
      <c r="R1235">
        <v>2</v>
      </c>
      <c r="S1235">
        <v>2</v>
      </c>
      <c r="T1235">
        <v>2</v>
      </c>
      <c r="U1235">
        <v>5</v>
      </c>
      <c r="V1235">
        <v>3</v>
      </c>
      <c r="W1235">
        <v>2</v>
      </c>
      <c r="X1235">
        <v>2</v>
      </c>
      <c r="Y1235">
        <v>2</v>
      </c>
      <c r="Z1235">
        <v>5</v>
      </c>
      <c r="AA1235">
        <v>2</v>
      </c>
      <c r="AB1235">
        <v>5</v>
      </c>
      <c r="AC1235">
        <v>5</v>
      </c>
      <c r="AD1235">
        <v>4</v>
      </c>
      <c r="AE1235">
        <v>5</v>
      </c>
      <c r="AF1235">
        <v>1</v>
      </c>
      <c r="AG1235">
        <v>1</v>
      </c>
      <c r="AH1235">
        <v>2</v>
      </c>
      <c r="AI1235">
        <v>3</v>
      </c>
      <c r="AJ1235">
        <v>3</v>
      </c>
      <c r="AL1235">
        <v>2</v>
      </c>
      <c r="AN1235">
        <v>4</v>
      </c>
      <c r="AO1235">
        <v>2</v>
      </c>
      <c r="AQ1235">
        <v>2</v>
      </c>
      <c r="AR1235">
        <v>3</v>
      </c>
      <c r="AS1235">
        <v>4</v>
      </c>
      <c r="AU1235">
        <v>4</v>
      </c>
      <c r="AV1235">
        <v>1</v>
      </c>
      <c r="AW1235">
        <v>5</v>
      </c>
      <c r="AX1235">
        <v>7</v>
      </c>
      <c r="AY1235">
        <v>6</v>
      </c>
      <c r="AZ1235">
        <v>6</v>
      </c>
      <c r="BA1235">
        <v>6</v>
      </c>
      <c r="BB1235">
        <v>2</v>
      </c>
      <c r="BC1235">
        <v>1</v>
      </c>
      <c r="BD1235">
        <v>6</v>
      </c>
      <c r="BE1235">
        <v>1</v>
      </c>
      <c r="BF1235">
        <v>12</v>
      </c>
      <c r="BG1235">
        <v>12</v>
      </c>
      <c r="BH1235">
        <v>12</v>
      </c>
      <c r="BI1235">
        <v>12</v>
      </c>
      <c r="BJ1235">
        <v>12</v>
      </c>
      <c r="BK1235">
        <v>1</v>
      </c>
      <c r="BN1235">
        <v>5</v>
      </c>
      <c r="BO1235">
        <v>9</v>
      </c>
      <c r="BX1235">
        <v>2</v>
      </c>
      <c r="CF1235">
        <v>1</v>
      </c>
      <c r="CH1235">
        <f t="shared" si="145"/>
        <v>2</v>
      </c>
      <c r="CI1235" s="1">
        <f t="shared" si="146"/>
        <v>2.2222222222222223</v>
      </c>
      <c r="CJ1235">
        <f t="shared" si="147"/>
        <v>0</v>
      </c>
      <c r="CK1235">
        <f t="shared" si="148"/>
        <v>5</v>
      </c>
      <c r="CL1235" s="1">
        <f t="shared" si="149"/>
        <v>7.2222222222222223</v>
      </c>
      <c r="CM1235" s="1">
        <f t="shared" si="150"/>
        <v>14.444444444444445</v>
      </c>
      <c r="CO1235" t="str">
        <f>IF(H1235&gt;Tolerances!$C$15, "High Sat", "Low Sat")</f>
        <v>High Sat</v>
      </c>
      <c r="CP1235" t="str">
        <f>IF(CM1235&lt;Tolerances!$D$15, "High EL", "Low EL")</f>
        <v>Low EL</v>
      </c>
      <c r="CQ1235" t="str">
        <f t="shared" si="151"/>
        <v>Mercenary</v>
      </c>
      <c r="CR1235" t="b">
        <f>IF(AND(CM1235&lt;Tolerances!$D$19,'Respondent data Original'!H1235&gt;Tolerances!$C$19),"Enthusiast",IF(AND(CM1235&gt;Tolerances!$D$20,'Respondent data Original'!H1235&lt;Tolerances!$C$20),"Agitator"))</f>
        <v>0</v>
      </c>
    </row>
    <row r="1236" spans="1:96">
      <c r="A1236">
        <v>1406</v>
      </c>
      <c r="B1236" t="s">
        <v>71</v>
      </c>
      <c r="C1236">
        <v>4</v>
      </c>
      <c r="D1236">
        <v>1</v>
      </c>
      <c r="E1236">
        <v>2</v>
      </c>
      <c r="F1236">
        <v>2</v>
      </c>
      <c r="G1236">
        <v>10</v>
      </c>
      <c r="H1236">
        <v>11</v>
      </c>
      <c r="J1236">
        <v>11</v>
      </c>
      <c r="L1236">
        <v>11</v>
      </c>
      <c r="N1236">
        <v>10</v>
      </c>
      <c r="P1236">
        <v>6</v>
      </c>
      <c r="Q1236">
        <v>1</v>
      </c>
      <c r="R1236">
        <v>1</v>
      </c>
      <c r="S1236">
        <v>2</v>
      </c>
      <c r="T1236">
        <v>1</v>
      </c>
      <c r="V1236">
        <v>1</v>
      </c>
      <c r="W1236">
        <v>1</v>
      </c>
      <c r="X1236">
        <v>1</v>
      </c>
      <c r="Y1236">
        <v>1</v>
      </c>
      <c r="Z1236">
        <v>2</v>
      </c>
      <c r="AA1236">
        <v>1</v>
      </c>
      <c r="AB1236">
        <v>1</v>
      </c>
      <c r="AC1236">
        <v>2</v>
      </c>
      <c r="AD1236">
        <v>2</v>
      </c>
      <c r="AE1236">
        <v>2</v>
      </c>
      <c r="AF1236">
        <v>8</v>
      </c>
      <c r="AG1236">
        <v>1</v>
      </c>
      <c r="AH1236">
        <v>1</v>
      </c>
      <c r="AI1236">
        <v>1</v>
      </c>
      <c r="AJ1236">
        <v>1</v>
      </c>
      <c r="AL1236">
        <v>1</v>
      </c>
      <c r="AM1236">
        <v>1</v>
      </c>
      <c r="AN1236">
        <v>1</v>
      </c>
      <c r="AO1236">
        <v>1</v>
      </c>
      <c r="AP1236">
        <v>2</v>
      </c>
      <c r="AQ1236">
        <v>1</v>
      </c>
      <c r="AR1236">
        <v>1</v>
      </c>
      <c r="AS1236">
        <v>1</v>
      </c>
      <c r="AT1236">
        <v>1</v>
      </c>
      <c r="AU1236">
        <v>1</v>
      </c>
      <c r="AV1236">
        <v>1</v>
      </c>
      <c r="AW1236">
        <v>5</v>
      </c>
      <c r="AX1236">
        <v>7</v>
      </c>
      <c r="AY1236">
        <v>6</v>
      </c>
      <c r="AZ1236">
        <v>6</v>
      </c>
      <c r="BA1236">
        <v>4</v>
      </c>
      <c r="BB1236">
        <v>6</v>
      </c>
      <c r="BC1236">
        <v>1</v>
      </c>
      <c r="BD1236">
        <v>9</v>
      </c>
      <c r="BE1236">
        <v>1</v>
      </c>
      <c r="BF1236">
        <v>12</v>
      </c>
      <c r="BG1236">
        <v>12</v>
      </c>
      <c r="BH1236">
        <v>12</v>
      </c>
      <c r="BI1236">
        <v>12</v>
      </c>
      <c r="BJ1236">
        <v>12</v>
      </c>
      <c r="BK1236">
        <v>1</v>
      </c>
      <c r="BL1236">
        <v>5</v>
      </c>
      <c r="BM1236">
        <v>5</v>
      </c>
      <c r="BN1236">
        <v>5</v>
      </c>
      <c r="BO1236">
        <v>10</v>
      </c>
      <c r="BX1236">
        <v>1</v>
      </c>
      <c r="BY1236">
        <v>5</v>
      </c>
      <c r="BZ1236">
        <v>6</v>
      </c>
      <c r="CA1236">
        <v>4</v>
      </c>
      <c r="CB1236">
        <v>3</v>
      </c>
      <c r="CF1236">
        <v>3</v>
      </c>
      <c r="CH1236">
        <f t="shared" si="145"/>
        <v>1</v>
      </c>
      <c r="CI1236" s="1">
        <f t="shared" si="146"/>
        <v>2.5</v>
      </c>
      <c r="CJ1236">
        <f t="shared" si="147"/>
        <v>5</v>
      </c>
      <c r="CK1236">
        <f t="shared" si="148"/>
        <v>1</v>
      </c>
      <c r="CL1236" s="1">
        <f t="shared" si="149"/>
        <v>3.5</v>
      </c>
      <c r="CM1236" s="1">
        <f t="shared" si="150"/>
        <v>3.5</v>
      </c>
      <c r="CO1236" t="str">
        <f>IF(H1236&gt;Tolerances!$C$15, "High Sat", "Low Sat")</f>
        <v>High Sat</v>
      </c>
      <c r="CP1236" t="str">
        <f>IF(CM1236&lt;Tolerances!$D$15, "High EL", "Low EL")</f>
        <v>High EL</v>
      </c>
      <c r="CQ1236" t="str">
        <f t="shared" si="151"/>
        <v>Loyalist</v>
      </c>
      <c r="CR1236" t="str">
        <f>IF(AND(CM1236&lt;Tolerances!$D$19,'Respondent data Original'!H1236&gt;Tolerances!$C$19),"Enthusiast",IF(AND(CM1236&gt;Tolerances!$D$20,'Respondent data Original'!H1236&lt;Tolerances!$C$20),"Agitator"))</f>
        <v>Enthusiast</v>
      </c>
    </row>
    <row r="1237" spans="1:96">
      <c r="A1237">
        <v>1407</v>
      </c>
      <c r="B1237" t="s">
        <v>71</v>
      </c>
      <c r="C1237">
        <v>1</v>
      </c>
      <c r="D1237">
        <v>2</v>
      </c>
      <c r="E1237">
        <v>1</v>
      </c>
      <c r="F1237">
        <v>2</v>
      </c>
      <c r="G1237">
        <v>7</v>
      </c>
      <c r="H1237">
        <v>10</v>
      </c>
      <c r="J1237">
        <v>11</v>
      </c>
      <c r="L1237">
        <v>11</v>
      </c>
      <c r="N1237">
        <v>10</v>
      </c>
      <c r="P1237">
        <v>5</v>
      </c>
      <c r="Q1237">
        <v>1</v>
      </c>
      <c r="R1237">
        <v>3</v>
      </c>
      <c r="S1237">
        <v>2</v>
      </c>
      <c r="T1237">
        <v>2</v>
      </c>
      <c r="U1237">
        <v>1</v>
      </c>
      <c r="V1237">
        <v>1</v>
      </c>
      <c r="W1237">
        <v>3</v>
      </c>
      <c r="X1237">
        <v>1</v>
      </c>
      <c r="Y1237">
        <v>1</v>
      </c>
      <c r="Z1237">
        <v>2</v>
      </c>
      <c r="AA1237">
        <v>1</v>
      </c>
      <c r="AB1237">
        <v>3</v>
      </c>
      <c r="AC1237">
        <v>3</v>
      </c>
      <c r="AD1237">
        <v>2</v>
      </c>
      <c r="AE1237">
        <v>2</v>
      </c>
      <c r="AF1237">
        <v>8</v>
      </c>
      <c r="AG1237">
        <v>1</v>
      </c>
      <c r="AH1237">
        <v>2</v>
      </c>
      <c r="AI1237">
        <v>1</v>
      </c>
      <c r="AJ1237">
        <v>1</v>
      </c>
      <c r="AK1237">
        <v>1</v>
      </c>
      <c r="AL1237">
        <v>1</v>
      </c>
      <c r="AM1237">
        <v>2</v>
      </c>
      <c r="AN1237">
        <v>1</v>
      </c>
      <c r="AO1237">
        <v>1</v>
      </c>
      <c r="AP1237">
        <v>1</v>
      </c>
      <c r="AQ1237">
        <v>1</v>
      </c>
      <c r="AR1237">
        <v>2</v>
      </c>
      <c r="AS1237">
        <v>1</v>
      </c>
      <c r="AT1237">
        <v>1</v>
      </c>
      <c r="AU1237">
        <v>1</v>
      </c>
      <c r="AV1237">
        <v>1</v>
      </c>
      <c r="AW1237">
        <v>4</v>
      </c>
      <c r="AX1237">
        <v>7</v>
      </c>
      <c r="AY1237">
        <v>4</v>
      </c>
      <c r="AZ1237">
        <v>7</v>
      </c>
      <c r="BA1237">
        <v>5</v>
      </c>
      <c r="BB1237">
        <v>3</v>
      </c>
      <c r="BC1237">
        <v>5</v>
      </c>
      <c r="BD1237">
        <v>8</v>
      </c>
      <c r="BE1237">
        <v>5</v>
      </c>
      <c r="BF1237">
        <v>12</v>
      </c>
      <c r="BG1237">
        <v>12</v>
      </c>
      <c r="BH1237">
        <v>12</v>
      </c>
      <c r="BI1237">
        <v>12</v>
      </c>
      <c r="BJ1237">
        <v>12</v>
      </c>
      <c r="BK1237">
        <v>1</v>
      </c>
      <c r="BM1237">
        <v>5</v>
      </c>
      <c r="BN1237">
        <v>4</v>
      </c>
      <c r="BO1237">
        <v>4</v>
      </c>
      <c r="BX1237">
        <v>1</v>
      </c>
      <c r="BY1237">
        <v>3</v>
      </c>
      <c r="BZ1237">
        <v>1</v>
      </c>
      <c r="CA1237">
        <v>6</v>
      </c>
      <c r="CB1237">
        <v>2</v>
      </c>
      <c r="CF1237">
        <v>3</v>
      </c>
      <c r="CH1237">
        <f t="shared" si="145"/>
        <v>1</v>
      </c>
      <c r="CI1237" s="1">
        <f t="shared" si="146"/>
        <v>2.6666666666666665</v>
      </c>
      <c r="CJ1237">
        <f t="shared" si="147"/>
        <v>0</v>
      </c>
      <c r="CK1237">
        <f t="shared" si="148"/>
        <v>5</v>
      </c>
      <c r="CL1237" s="1">
        <f t="shared" si="149"/>
        <v>7.6666666666666661</v>
      </c>
      <c r="CM1237" s="1">
        <f t="shared" si="150"/>
        <v>7.6666666666666661</v>
      </c>
      <c r="CO1237" t="str">
        <f>IF(H1237&gt;Tolerances!$C$15, "High Sat", "Low Sat")</f>
        <v>High Sat</v>
      </c>
      <c r="CP1237" t="str">
        <f>IF(CM1237&lt;Tolerances!$D$15, "High EL", "Low EL")</f>
        <v>High EL</v>
      </c>
      <c r="CQ1237" t="str">
        <f t="shared" si="151"/>
        <v>Loyalist</v>
      </c>
      <c r="CR1237" t="b">
        <f>IF(AND(CM1237&lt;Tolerances!$D$19,'Respondent data Original'!H1237&gt;Tolerances!$C$19),"Enthusiast",IF(AND(CM1237&gt;Tolerances!$D$20,'Respondent data Original'!H1237&lt;Tolerances!$C$20),"Agitator"))</f>
        <v>0</v>
      </c>
    </row>
    <row r="1238" spans="1:96">
      <c r="A1238">
        <v>1408</v>
      </c>
      <c r="B1238" t="s">
        <v>71</v>
      </c>
      <c r="C1238">
        <v>4</v>
      </c>
      <c r="D1238">
        <v>1</v>
      </c>
      <c r="E1238">
        <v>18</v>
      </c>
      <c r="F1238">
        <v>2</v>
      </c>
      <c r="G1238">
        <v>7</v>
      </c>
      <c r="H1238">
        <v>1</v>
      </c>
      <c r="J1238">
        <v>1</v>
      </c>
      <c r="L1238">
        <v>1</v>
      </c>
      <c r="N1238">
        <v>1</v>
      </c>
      <c r="P1238">
        <v>1</v>
      </c>
      <c r="Q1238">
        <v>1</v>
      </c>
      <c r="R1238">
        <v>3</v>
      </c>
      <c r="S1238">
        <v>2</v>
      </c>
      <c r="T1238">
        <v>3</v>
      </c>
      <c r="U1238">
        <v>2</v>
      </c>
      <c r="V1238">
        <v>2</v>
      </c>
      <c r="W1238">
        <v>3</v>
      </c>
      <c r="X1238">
        <v>2</v>
      </c>
      <c r="Y1238">
        <v>2</v>
      </c>
      <c r="Z1238">
        <v>3</v>
      </c>
      <c r="AA1238">
        <v>2</v>
      </c>
      <c r="AB1238">
        <v>4</v>
      </c>
      <c r="AC1238">
        <v>5</v>
      </c>
      <c r="AD1238">
        <v>5</v>
      </c>
      <c r="AE1238">
        <v>3</v>
      </c>
      <c r="AF1238">
        <v>1</v>
      </c>
      <c r="AV1238">
        <v>2</v>
      </c>
      <c r="AW1238">
        <v>1</v>
      </c>
      <c r="AX1238">
        <v>1</v>
      </c>
      <c r="AY1238">
        <v>1</v>
      </c>
      <c r="AZ1238">
        <v>1</v>
      </c>
      <c r="BA1238">
        <v>1</v>
      </c>
      <c r="BB1238">
        <v>1</v>
      </c>
      <c r="BC1238">
        <v>1</v>
      </c>
      <c r="BD1238">
        <v>1</v>
      </c>
      <c r="BE1238">
        <v>1</v>
      </c>
      <c r="BF1238">
        <v>12</v>
      </c>
      <c r="BG1238">
        <v>12</v>
      </c>
      <c r="BH1238">
        <v>12</v>
      </c>
      <c r="BI1238">
        <v>12</v>
      </c>
      <c r="BJ1238">
        <v>12</v>
      </c>
      <c r="BK1238">
        <v>1</v>
      </c>
      <c r="BL1238">
        <v>3</v>
      </c>
      <c r="BM1238">
        <v>3</v>
      </c>
      <c r="BN1238">
        <v>3</v>
      </c>
      <c r="BO1238">
        <v>10</v>
      </c>
      <c r="BX1238">
        <v>1</v>
      </c>
      <c r="BY1238">
        <v>8</v>
      </c>
      <c r="CF1238">
        <v>1</v>
      </c>
      <c r="CH1238">
        <f t="shared" si="145"/>
        <v>1</v>
      </c>
      <c r="CI1238" s="1">
        <f t="shared" si="146"/>
        <v>0.5</v>
      </c>
      <c r="CJ1238">
        <f t="shared" si="147"/>
        <v>3</v>
      </c>
      <c r="CK1238">
        <f t="shared" si="148"/>
        <v>3</v>
      </c>
      <c r="CL1238" s="1">
        <f t="shared" si="149"/>
        <v>3.5</v>
      </c>
      <c r="CM1238" s="1">
        <f t="shared" si="150"/>
        <v>3.5</v>
      </c>
      <c r="CO1238" t="str">
        <f>IF(H1238&gt;Tolerances!$C$15, "High Sat", "Low Sat")</f>
        <v>Low Sat</v>
      </c>
      <c r="CP1238" t="str">
        <f>IF(CM1238&lt;Tolerances!$D$15, "High EL", "Low EL")</f>
        <v>High EL</v>
      </c>
      <c r="CQ1238" t="str">
        <f t="shared" si="151"/>
        <v>Hostage</v>
      </c>
      <c r="CR1238" t="b">
        <f>IF(AND(CM1238&lt;Tolerances!$D$19,'Respondent data Original'!H1238&gt;Tolerances!$C$19),"Enthusiast",IF(AND(CM1238&gt;Tolerances!$D$20,'Respondent data Original'!H1238&lt;Tolerances!$C$20),"Agitator"))</f>
        <v>0</v>
      </c>
    </row>
    <row r="1239" spans="1:96">
      <c r="A1239">
        <v>1412</v>
      </c>
      <c r="B1239" t="s">
        <v>71</v>
      </c>
      <c r="C1239">
        <v>4</v>
      </c>
      <c r="D1239">
        <v>1</v>
      </c>
      <c r="E1239">
        <v>3</v>
      </c>
      <c r="F1239">
        <v>2</v>
      </c>
      <c r="G1239">
        <v>11</v>
      </c>
      <c r="H1239">
        <v>10</v>
      </c>
      <c r="J1239">
        <v>10</v>
      </c>
      <c r="L1239">
        <v>10</v>
      </c>
      <c r="N1239">
        <v>10</v>
      </c>
      <c r="P1239">
        <v>6</v>
      </c>
      <c r="Q1239">
        <v>2</v>
      </c>
      <c r="R1239">
        <v>3</v>
      </c>
      <c r="S1239">
        <v>1</v>
      </c>
      <c r="T1239">
        <v>3</v>
      </c>
      <c r="U1239">
        <v>3</v>
      </c>
      <c r="V1239">
        <v>1</v>
      </c>
      <c r="W1239">
        <v>4</v>
      </c>
      <c r="X1239">
        <v>1</v>
      </c>
      <c r="Y1239">
        <v>2</v>
      </c>
      <c r="Z1239">
        <v>2</v>
      </c>
      <c r="AA1239">
        <v>2</v>
      </c>
      <c r="AB1239">
        <v>2</v>
      </c>
      <c r="AC1239">
        <v>3</v>
      </c>
      <c r="AD1239">
        <v>3</v>
      </c>
      <c r="AE1239">
        <v>2</v>
      </c>
      <c r="AF1239">
        <v>1</v>
      </c>
      <c r="AG1239">
        <v>2</v>
      </c>
      <c r="AH1239">
        <v>2</v>
      </c>
      <c r="AI1239">
        <v>2</v>
      </c>
      <c r="AJ1239">
        <v>2</v>
      </c>
      <c r="AK1239">
        <v>2</v>
      </c>
      <c r="AL1239">
        <v>2</v>
      </c>
      <c r="AN1239">
        <v>2</v>
      </c>
      <c r="AO1239">
        <v>2</v>
      </c>
      <c r="AP1239">
        <v>2</v>
      </c>
      <c r="AQ1239">
        <v>2</v>
      </c>
      <c r="AR1239">
        <v>2</v>
      </c>
      <c r="AS1239">
        <v>3</v>
      </c>
      <c r="AU1239">
        <v>3</v>
      </c>
      <c r="AV1239">
        <v>3</v>
      </c>
      <c r="AW1239">
        <v>9</v>
      </c>
      <c r="AX1239">
        <v>9</v>
      </c>
      <c r="AY1239">
        <v>10</v>
      </c>
      <c r="AZ1239">
        <v>6</v>
      </c>
      <c r="BA1239">
        <v>10</v>
      </c>
      <c r="BB1239">
        <v>6</v>
      </c>
      <c r="BC1239">
        <v>6</v>
      </c>
      <c r="BD1239">
        <v>11</v>
      </c>
      <c r="BE1239">
        <v>1</v>
      </c>
      <c r="BF1239">
        <v>12</v>
      </c>
      <c r="BG1239">
        <v>12</v>
      </c>
      <c r="BH1239">
        <v>12</v>
      </c>
      <c r="BI1239">
        <v>12</v>
      </c>
      <c r="BJ1239">
        <v>12</v>
      </c>
      <c r="BK1239">
        <v>1</v>
      </c>
      <c r="BL1239">
        <v>5</v>
      </c>
      <c r="BM1239">
        <v>4</v>
      </c>
      <c r="BN1239">
        <v>3</v>
      </c>
      <c r="BO1239">
        <v>10</v>
      </c>
      <c r="BX1239">
        <v>1</v>
      </c>
      <c r="BY1239">
        <v>3</v>
      </c>
      <c r="BZ1239">
        <v>6</v>
      </c>
      <c r="CA1239">
        <v>5</v>
      </c>
      <c r="CF1239">
        <v>5</v>
      </c>
      <c r="CH1239">
        <f t="shared" si="145"/>
        <v>1</v>
      </c>
      <c r="CI1239" s="1">
        <f t="shared" si="146"/>
        <v>3.7777777777777777</v>
      </c>
      <c r="CJ1239">
        <f t="shared" si="147"/>
        <v>5</v>
      </c>
      <c r="CK1239">
        <f t="shared" si="148"/>
        <v>1</v>
      </c>
      <c r="CL1239" s="1">
        <f t="shared" si="149"/>
        <v>4.7777777777777777</v>
      </c>
      <c r="CM1239" s="1">
        <f t="shared" si="150"/>
        <v>4.7777777777777777</v>
      </c>
      <c r="CO1239" t="str">
        <f>IF(H1239&gt;Tolerances!$C$15, "High Sat", "Low Sat")</f>
        <v>High Sat</v>
      </c>
      <c r="CP1239" t="str">
        <f>IF(CM1239&lt;Tolerances!$D$15, "High EL", "Low EL")</f>
        <v>High EL</v>
      </c>
      <c r="CQ1239" t="str">
        <f t="shared" si="151"/>
        <v>Loyalist</v>
      </c>
      <c r="CR1239" t="str">
        <f>IF(AND(CM1239&lt;Tolerances!$D$19,'Respondent data Original'!H1239&gt;Tolerances!$C$19),"Enthusiast",IF(AND(CM1239&gt;Tolerances!$D$20,'Respondent data Original'!H1239&lt;Tolerances!$C$20),"Agitator"))</f>
        <v>Enthusiast</v>
      </c>
    </row>
    <row r="1240" spans="1:96">
      <c r="A1240">
        <v>1414</v>
      </c>
      <c r="B1240" t="s">
        <v>71</v>
      </c>
      <c r="C1240">
        <v>3</v>
      </c>
      <c r="D1240">
        <v>2</v>
      </c>
      <c r="E1240">
        <v>1</v>
      </c>
      <c r="F1240">
        <v>1</v>
      </c>
      <c r="G1240">
        <v>9</v>
      </c>
      <c r="H1240">
        <v>10</v>
      </c>
      <c r="J1240">
        <v>9</v>
      </c>
      <c r="L1240">
        <v>7</v>
      </c>
      <c r="N1240">
        <v>9</v>
      </c>
      <c r="P1240">
        <v>5</v>
      </c>
      <c r="Q1240">
        <v>2</v>
      </c>
      <c r="R1240">
        <v>1</v>
      </c>
      <c r="S1240">
        <v>1</v>
      </c>
      <c r="T1240">
        <v>4</v>
      </c>
      <c r="U1240">
        <v>3</v>
      </c>
      <c r="V1240">
        <v>2</v>
      </c>
      <c r="W1240">
        <v>3</v>
      </c>
      <c r="X1240">
        <v>1</v>
      </c>
      <c r="Y1240">
        <v>1</v>
      </c>
      <c r="Z1240">
        <v>2</v>
      </c>
      <c r="AA1240">
        <v>2</v>
      </c>
      <c r="AB1240">
        <v>3</v>
      </c>
      <c r="AC1240">
        <v>4</v>
      </c>
      <c r="AD1240">
        <v>2</v>
      </c>
      <c r="AE1240">
        <v>3</v>
      </c>
      <c r="AF1240">
        <v>8</v>
      </c>
      <c r="AG1240">
        <v>3</v>
      </c>
      <c r="AI1240">
        <v>1</v>
      </c>
      <c r="AJ1240">
        <v>1</v>
      </c>
      <c r="AK1240">
        <v>2</v>
      </c>
      <c r="AL1240">
        <v>2</v>
      </c>
      <c r="AN1240">
        <v>1</v>
      </c>
      <c r="AO1240">
        <v>1</v>
      </c>
      <c r="AP1240">
        <v>1</v>
      </c>
      <c r="AQ1240">
        <v>3</v>
      </c>
      <c r="AR1240">
        <v>2</v>
      </c>
      <c r="AS1240">
        <v>3</v>
      </c>
      <c r="AT1240">
        <v>1</v>
      </c>
      <c r="AU1240">
        <v>3</v>
      </c>
      <c r="AV1240">
        <v>2</v>
      </c>
      <c r="AW1240">
        <v>5</v>
      </c>
      <c r="AX1240">
        <v>10</v>
      </c>
      <c r="AY1240">
        <v>11</v>
      </c>
      <c r="AZ1240">
        <v>8</v>
      </c>
      <c r="BA1240">
        <v>6</v>
      </c>
      <c r="BB1240">
        <v>6</v>
      </c>
      <c r="BC1240">
        <v>1</v>
      </c>
      <c r="BD1240">
        <v>6</v>
      </c>
      <c r="BE1240">
        <v>11</v>
      </c>
      <c r="BF1240">
        <v>12</v>
      </c>
      <c r="BG1240">
        <v>12</v>
      </c>
      <c r="BH1240">
        <v>12</v>
      </c>
      <c r="BI1240">
        <v>12</v>
      </c>
      <c r="BJ1240">
        <v>12</v>
      </c>
      <c r="BK1240">
        <v>1</v>
      </c>
      <c r="BL1240">
        <v>3</v>
      </c>
      <c r="BM1240">
        <v>3</v>
      </c>
      <c r="BN1240">
        <v>2</v>
      </c>
      <c r="BO1240">
        <v>4</v>
      </c>
      <c r="BX1240">
        <v>2</v>
      </c>
      <c r="CF1240">
        <v>5</v>
      </c>
      <c r="CH1240">
        <f t="shared" si="145"/>
        <v>2</v>
      </c>
      <c r="CI1240" s="1">
        <f t="shared" si="146"/>
        <v>3.5555555555555554</v>
      </c>
      <c r="CJ1240">
        <f t="shared" si="147"/>
        <v>3</v>
      </c>
      <c r="CK1240">
        <f t="shared" si="148"/>
        <v>3</v>
      </c>
      <c r="CL1240" s="1">
        <f t="shared" si="149"/>
        <v>6.5555555555555554</v>
      </c>
      <c r="CM1240" s="1">
        <f t="shared" si="150"/>
        <v>13.111111111111111</v>
      </c>
      <c r="CO1240" t="str">
        <f>IF(H1240&gt;Tolerances!$C$15, "High Sat", "Low Sat")</f>
        <v>High Sat</v>
      </c>
      <c r="CP1240" t="str">
        <f>IF(CM1240&lt;Tolerances!$D$15, "High EL", "Low EL")</f>
        <v>Low EL</v>
      </c>
      <c r="CQ1240" t="str">
        <f t="shared" si="151"/>
        <v>Mercenary</v>
      </c>
      <c r="CR1240" t="b">
        <f>IF(AND(CM1240&lt;Tolerances!$D$19,'Respondent data Original'!H1240&gt;Tolerances!$C$19),"Enthusiast",IF(AND(CM1240&gt;Tolerances!$D$20,'Respondent data Original'!H1240&lt;Tolerances!$C$20),"Agitator"))</f>
        <v>0</v>
      </c>
    </row>
    <row r="1241" spans="1:96">
      <c r="A1241">
        <v>1418</v>
      </c>
      <c r="B1241" t="s">
        <v>71</v>
      </c>
      <c r="C1241">
        <v>4</v>
      </c>
      <c r="D1241">
        <v>1</v>
      </c>
      <c r="E1241">
        <v>4</v>
      </c>
      <c r="F1241">
        <v>2</v>
      </c>
      <c r="G1241">
        <v>9</v>
      </c>
      <c r="H1241">
        <v>9</v>
      </c>
      <c r="J1241">
        <v>9</v>
      </c>
      <c r="L1241">
        <v>9</v>
      </c>
      <c r="N1241">
        <v>9</v>
      </c>
      <c r="P1241">
        <v>3</v>
      </c>
      <c r="Q1241">
        <v>1</v>
      </c>
      <c r="R1241">
        <v>3</v>
      </c>
      <c r="S1241">
        <v>1</v>
      </c>
      <c r="T1241">
        <v>3</v>
      </c>
      <c r="U1241">
        <v>2</v>
      </c>
      <c r="V1241">
        <v>1</v>
      </c>
      <c r="W1241">
        <v>2</v>
      </c>
      <c r="X1241">
        <v>1</v>
      </c>
      <c r="Y1241">
        <v>1</v>
      </c>
      <c r="Z1241">
        <v>3</v>
      </c>
      <c r="AA1241">
        <v>2</v>
      </c>
      <c r="AB1241">
        <v>2</v>
      </c>
      <c r="AC1241">
        <v>3</v>
      </c>
      <c r="AD1241">
        <v>2</v>
      </c>
      <c r="AE1241">
        <v>3</v>
      </c>
      <c r="AF1241">
        <v>9</v>
      </c>
      <c r="AG1241">
        <v>2</v>
      </c>
      <c r="AH1241">
        <v>2</v>
      </c>
      <c r="AI1241">
        <v>3</v>
      </c>
      <c r="AJ1241">
        <v>2</v>
      </c>
      <c r="AK1241">
        <v>2</v>
      </c>
      <c r="AL1241">
        <v>1</v>
      </c>
      <c r="AM1241">
        <v>2</v>
      </c>
      <c r="AN1241">
        <v>2</v>
      </c>
      <c r="AO1241">
        <v>1</v>
      </c>
      <c r="AP1241">
        <v>2</v>
      </c>
      <c r="AQ1241">
        <v>1</v>
      </c>
      <c r="AR1241">
        <v>2</v>
      </c>
      <c r="AS1241">
        <v>2</v>
      </c>
      <c r="AT1241">
        <v>2</v>
      </c>
      <c r="AU1241">
        <v>2</v>
      </c>
      <c r="AV1241">
        <v>1</v>
      </c>
      <c r="AW1241">
        <v>8</v>
      </c>
      <c r="AX1241">
        <v>11</v>
      </c>
      <c r="AY1241">
        <v>10</v>
      </c>
      <c r="AZ1241">
        <v>9</v>
      </c>
      <c r="BA1241">
        <v>9</v>
      </c>
      <c r="BB1241">
        <v>7</v>
      </c>
      <c r="BC1241">
        <v>7</v>
      </c>
      <c r="BD1241">
        <v>9</v>
      </c>
      <c r="BE1241">
        <v>5</v>
      </c>
      <c r="BF1241">
        <v>12</v>
      </c>
      <c r="BG1241">
        <v>3</v>
      </c>
      <c r="BH1241">
        <v>3</v>
      </c>
      <c r="BI1241">
        <v>12</v>
      </c>
      <c r="BJ1241">
        <v>12</v>
      </c>
      <c r="BK1241">
        <v>2</v>
      </c>
      <c r="BL1241">
        <v>4</v>
      </c>
      <c r="BM1241">
        <v>2</v>
      </c>
      <c r="BN1241">
        <v>2</v>
      </c>
      <c r="BO1241">
        <v>6</v>
      </c>
      <c r="BP1241">
        <v>3</v>
      </c>
      <c r="BQ1241">
        <v>4</v>
      </c>
      <c r="BR1241">
        <v>7</v>
      </c>
      <c r="BS1241">
        <v>2</v>
      </c>
      <c r="BX1241">
        <v>2</v>
      </c>
      <c r="CF1241">
        <v>5</v>
      </c>
      <c r="CH1241">
        <f t="shared" si="145"/>
        <v>2</v>
      </c>
      <c r="CI1241" s="1">
        <f t="shared" si="146"/>
        <v>4.166666666666667</v>
      </c>
      <c r="CJ1241">
        <f t="shared" si="147"/>
        <v>4</v>
      </c>
      <c r="CK1241">
        <f t="shared" si="148"/>
        <v>2</v>
      </c>
      <c r="CL1241" s="1">
        <f t="shared" si="149"/>
        <v>6.166666666666667</v>
      </c>
      <c r="CM1241" s="1">
        <f t="shared" si="150"/>
        <v>12.333333333333334</v>
      </c>
      <c r="CO1241" t="str">
        <f>IF(H1241&gt;Tolerances!$C$15, "High Sat", "Low Sat")</f>
        <v>High Sat</v>
      </c>
      <c r="CP1241" t="str">
        <f>IF(CM1241&lt;Tolerances!$D$15, "High EL", "Low EL")</f>
        <v>Low EL</v>
      </c>
      <c r="CQ1241" t="str">
        <f t="shared" si="151"/>
        <v>Mercenary</v>
      </c>
      <c r="CR1241" t="b">
        <f>IF(AND(CM1241&lt;Tolerances!$D$19,'Respondent data Original'!H1241&gt;Tolerances!$C$19),"Enthusiast",IF(AND(CM1241&gt;Tolerances!$D$20,'Respondent data Original'!H1241&lt;Tolerances!$C$20),"Agitator"))</f>
        <v>0</v>
      </c>
    </row>
    <row r="1242" spans="1:96">
      <c r="A1242">
        <v>1420</v>
      </c>
      <c r="B1242" t="s">
        <v>71</v>
      </c>
      <c r="C1242">
        <v>3</v>
      </c>
      <c r="D1242">
        <v>1</v>
      </c>
      <c r="E1242">
        <v>3</v>
      </c>
      <c r="F1242">
        <v>2</v>
      </c>
      <c r="G1242">
        <v>9</v>
      </c>
      <c r="H1242">
        <v>8</v>
      </c>
      <c r="J1242">
        <v>8</v>
      </c>
      <c r="L1242">
        <v>9</v>
      </c>
      <c r="N1242">
        <v>9</v>
      </c>
      <c r="P1242">
        <v>1</v>
      </c>
      <c r="Q1242">
        <v>2</v>
      </c>
      <c r="S1242">
        <v>2</v>
      </c>
      <c r="T1242">
        <v>1</v>
      </c>
      <c r="U1242">
        <v>1</v>
      </c>
      <c r="V1242">
        <v>2</v>
      </c>
      <c r="W1242">
        <v>3</v>
      </c>
      <c r="X1242">
        <v>2</v>
      </c>
      <c r="Y1242">
        <v>1</v>
      </c>
      <c r="Z1242">
        <v>3</v>
      </c>
      <c r="AA1242">
        <v>2</v>
      </c>
      <c r="AB1242">
        <v>2</v>
      </c>
      <c r="AC1242">
        <v>2</v>
      </c>
      <c r="AD1242">
        <v>2</v>
      </c>
      <c r="AE1242">
        <v>3</v>
      </c>
      <c r="AF1242">
        <v>11</v>
      </c>
      <c r="AG1242">
        <v>2</v>
      </c>
      <c r="AH1242">
        <v>2</v>
      </c>
      <c r="AI1242">
        <v>3</v>
      </c>
      <c r="AJ1242">
        <v>2</v>
      </c>
      <c r="AK1242">
        <v>3</v>
      </c>
      <c r="AL1242">
        <v>2</v>
      </c>
      <c r="AM1242">
        <v>2</v>
      </c>
      <c r="AN1242">
        <v>3</v>
      </c>
      <c r="AO1242">
        <v>3</v>
      </c>
      <c r="AP1242">
        <v>3</v>
      </c>
      <c r="AQ1242">
        <v>2</v>
      </c>
      <c r="AR1242">
        <v>3</v>
      </c>
      <c r="AS1242">
        <v>2</v>
      </c>
      <c r="AT1242">
        <v>2</v>
      </c>
      <c r="AU1242">
        <v>2</v>
      </c>
      <c r="AV1242">
        <v>1</v>
      </c>
      <c r="AW1242">
        <v>9</v>
      </c>
      <c r="AX1242">
        <v>8</v>
      </c>
      <c r="AY1242">
        <v>9</v>
      </c>
      <c r="AZ1242">
        <v>9</v>
      </c>
      <c r="BA1242">
        <v>9</v>
      </c>
      <c r="BB1242">
        <v>8</v>
      </c>
      <c r="BC1242">
        <v>9</v>
      </c>
      <c r="BD1242">
        <v>8</v>
      </c>
      <c r="BE1242">
        <v>8</v>
      </c>
      <c r="BF1242">
        <v>4</v>
      </c>
      <c r="BG1242">
        <v>5</v>
      </c>
      <c r="BH1242">
        <v>4</v>
      </c>
      <c r="BI1242">
        <v>4</v>
      </c>
      <c r="BJ1242">
        <v>5</v>
      </c>
      <c r="BK1242">
        <v>1</v>
      </c>
      <c r="BL1242">
        <v>2</v>
      </c>
      <c r="BM1242">
        <v>2</v>
      </c>
      <c r="BN1242">
        <v>2</v>
      </c>
      <c r="BO1242">
        <v>10</v>
      </c>
      <c r="BX1242">
        <v>1</v>
      </c>
      <c r="BY1242">
        <v>3</v>
      </c>
      <c r="CF1242">
        <v>5</v>
      </c>
      <c r="CH1242">
        <f t="shared" si="145"/>
        <v>1</v>
      </c>
      <c r="CI1242" s="1">
        <f t="shared" si="146"/>
        <v>4.2777777777777777</v>
      </c>
      <c r="CJ1242">
        <f t="shared" si="147"/>
        <v>2</v>
      </c>
      <c r="CK1242">
        <f t="shared" si="148"/>
        <v>4</v>
      </c>
      <c r="CL1242" s="1">
        <f t="shared" si="149"/>
        <v>8.2777777777777786</v>
      </c>
      <c r="CM1242" s="1">
        <f t="shared" si="150"/>
        <v>8.2777777777777786</v>
      </c>
      <c r="CO1242" t="str">
        <f>IF(H1242&gt;Tolerances!$C$15, "High Sat", "Low Sat")</f>
        <v>High Sat</v>
      </c>
      <c r="CP1242" t="str">
        <f>IF(CM1242&lt;Tolerances!$D$15, "High EL", "Low EL")</f>
        <v>High EL</v>
      </c>
      <c r="CQ1242" t="str">
        <f t="shared" si="151"/>
        <v>Loyalist</v>
      </c>
      <c r="CR1242" t="b">
        <f>IF(AND(CM1242&lt;Tolerances!$D$19,'Respondent data Original'!H1242&gt;Tolerances!$C$19),"Enthusiast",IF(AND(CM1242&gt;Tolerances!$D$20,'Respondent data Original'!H1242&lt;Tolerances!$C$20),"Agitator"))</f>
        <v>0</v>
      </c>
    </row>
    <row r="1243" spans="1:96">
      <c r="A1243">
        <v>1421</v>
      </c>
      <c r="B1243" t="s">
        <v>71</v>
      </c>
      <c r="C1243">
        <v>1</v>
      </c>
      <c r="D1243">
        <v>2</v>
      </c>
      <c r="E1243">
        <v>4</v>
      </c>
      <c r="F1243">
        <v>2</v>
      </c>
      <c r="G1243">
        <v>8</v>
      </c>
      <c r="H1243">
        <v>8</v>
      </c>
      <c r="J1243">
        <v>6</v>
      </c>
      <c r="L1243">
        <v>6</v>
      </c>
      <c r="N1243">
        <v>8</v>
      </c>
      <c r="P1243">
        <v>3</v>
      </c>
      <c r="Q1243">
        <v>1</v>
      </c>
      <c r="R1243">
        <v>2</v>
      </c>
      <c r="S1243">
        <v>1</v>
      </c>
      <c r="T1243">
        <v>1</v>
      </c>
      <c r="U1243">
        <v>2</v>
      </c>
      <c r="V1243">
        <v>1</v>
      </c>
      <c r="W1243">
        <v>3</v>
      </c>
      <c r="X1243">
        <v>1</v>
      </c>
      <c r="Y1243">
        <v>1</v>
      </c>
      <c r="Z1243">
        <v>1</v>
      </c>
      <c r="AA1243">
        <v>1</v>
      </c>
      <c r="AB1243">
        <v>1</v>
      </c>
      <c r="AC1243">
        <v>3</v>
      </c>
      <c r="AD1243">
        <v>3</v>
      </c>
      <c r="AE1243">
        <v>1</v>
      </c>
      <c r="AF1243">
        <v>9</v>
      </c>
      <c r="AG1243">
        <v>2</v>
      </c>
      <c r="AH1243">
        <v>3</v>
      </c>
      <c r="AI1243">
        <v>3</v>
      </c>
      <c r="AJ1243">
        <v>3</v>
      </c>
      <c r="AK1243">
        <v>2</v>
      </c>
      <c r="AL1243">
        <v>3</v>
      </c>
      <c r="AN1243">
        <v>4</v>
      </c>
      <c r="AO1243">
        <v>3</v>
      </c>
      <c r="AP1243">
        <v>4</v>
      </c>
      <c r="AQ1243">
        <v>3</v>
      </c>
      <c r="AR1243">
        <v>3</v>
      </c>
      <c r="AS1243">
        <v>3</v>
      </c>
      <c r="AT1243">
        <v>3</v>
      </c>
      <c r="AU1243">
        <v>3</v>
      </c>
      <c r="AV1243">
        <v>3</v>
      </c>
      <c r="AW1243">
        <v>6</v>
      </c>
      <c r="AX1243">
        <v>9</v>
      </c>
      <c r="AY1243">
        <v>11</v>
      </c>
      <c r="AZ1243">
        <v>7</v>
      </c>
      <c r="BA1243">
        <v>7</v>
      </c>
      <c r="BB1243">
        <v>7</v>
      </c>
      <c r="BC1243">
        <v>5</v>
      </c>
      <c r="BD1243">
        <v>11</v>
      </c>
      <c r="BE1243">
        <v>9</v>
      </c>
      <c r="BF1243">
        <v>6</v>
      </c>
      <c r="BG1243">
        <v>12</v>
      </c>
      <c r="BH1243">
        <v>12</v>
      </c>
      <c r="BI1243">
        <v>12</v>
      </c>
      <c r="BJ1243">
        <v>3</v>
      </c>
      <c r="BK1243">
        <v>2</v>
      </c>
      <c r="BL1243">
        <v>2</v>
      </c>
      <c r="BM1243">
        <v>2</v>
      </c>
      <c r="BN1243">
        <v>2</v>
      </c>
      <c r="BO1243">
        <v>3</v>
      </c>
      <c r="BP1243">
        <v>7</v>
      </c>
      <c r="BQ1243">
        <v>5</v>
      </c>
      <c r="BR1243">
        <v>4</v>
      </c>
      <c r="BS1243">
        <v>6</v>
      </c>
      <c r="BX1243">
        <v>2</v>
      </c>
      <c r="CF1243">
        <v>21</v>
      </c>
      <c r="CH1243">
        <f t="shared" si="145"/>
        <v>2</v>
      </c>
      <c r="CI1243" s="1">
        <f t="shared" si="146"/>
        <v>4</v>
      </c>
      <c r="CJ1243">
        <f t="shared" si="147"/>
        <v>2</v>
      </c>
      <c r="CK1243">
        <f t="shared" si="148"/>
        <v>4</v>
      </c>
      <c r="CL1243" s="1">
        <f t="shared" si="149"/>
        <v>8</v>
      </c>
      <c r="CM1243" s="1">
        <f t="shared" si="150"/>
        <v>16</v>
      </c>
      <c r="CO1243" t="str">
        <f>IF(H1243&gt;Tolerances!$C$15, "High Sat", "Low Sat")</f>
        <v>High Sat</v>
      </c>
      <c r="CP1243" t="str">
        <f>IF(CM1243&lt;Tolerances!$D$15, "High EL", "Low EL")</f>
        <v>Low EL</v>
      </c>
      <c r="CQ1243" t="str">
        <f t="shared" si="151"/>
        <v>Mercenary</v>
      </c>
      <c r="CR1243" t="b">
        <f>IF(AND(CM1243&lt;Tolerances!$D$19,'Respondent data Original'!H1243&gt;Tolerances!$C$19),"Enthusiast",IF(AND(CM1243&gt;Tolerances!$D$20,'Respondent data Original'!H1243&lt;Tolerances!$C$20),"Agitator"))</f>
        <v>0</v>
      </c>
    </row>
    <row r="1244" spans="1:96">
      <c r="A1244">
        <v>1423</v>
      </c>
      <c r="B1244" t="s">
        <v>71</v>
      </c>
      <c r="C1244">
        <v>1</v>
      </c>
      <c r="D1244">
        <v>2</v>
      </c>
      <c r="E1244">
        <v>1</v>
      </c>
      <c r="F1244">
        <v>2</v>
      </c>
      <c r="G1244">
        <v>12</v>
      </c>
      <c r="H1244">
        <v>9</v>
      </c>
      <c r="J1244">
        <v>8</v>
      </c>
      <c r="L1244">
        <v>9</v>
      </c>
      <c r="N1244">
        <v>7</v>
      </c>
      <c r="P1244">
        <v>5</v>
      </c>
      <c r="Q1244">
        <v>2</v>
      </c>
      <c r="R1244">
        <v>4</v>
      </c>
      <c r="S1244">
        <v>2</v>
      </c>
      <c r="T1244">
        <v>2</v>
      </c>
      <c r="U1244">
        <v>3</v>
      </c>
      <c r="V1244">
        <v>3</v>
      </c>
      <c r="X1244">
        <v>2</v>
      </c>
      <c r="Y1244">
        <v>2</v>
      </c>
      <c r="Z1244">
        <v>3</v>
      </c>
      <c r="AA1244">
        <v>3</v>
      </c>
      <c r="AB1244">
        <v>4</v>
      </c>
      <c r="AC1244">
        <v>4</v>
      </c>
      <c r="AD1244">
        <v>3</v>
      </c>
      <c r="AE1244">
        <v>3</v>
      </c>
      <c r="AF1244">
        <v>1</v>
      </c>
      <c r="AG1244">
        <v>3</v>
      </c>
      <c r="AI1244">
        <v>3</v>
      </c>
      <c r="AJ1244">
        <v>2</v>
      </c>
      <c r="AK1244">
        <v>3</v>
      </c>
      <c r="AL1244">
        <v>2</v>
      </c>
      <c r="AN1244">
        <v>2</v>
      </c>
      <c r="AO1244">
        <v>2</v>
      </c>
      <c r="AP1244">
        <v>3</v>
      </c>
      <c r="AQ1244">
        <v>3</v>
      </c>
      <c r="AR1244">
        <v>3</v>
      </c>
      <c r="AS1244">
        <v>3</v>
      </c>
      <c r="AT1244">
        <v>3</v>
      </c>
      <c r="AU1244">
        <v>2</v>
      </c>
      <c r="AV1244">
        <v>3</v>
      </c>
      <c r="AW1244">
        <v>10</v>
      </c>
      <c r="AX1244">
        <v>10</v>
      </c>
      <c r="AY1244">
        <v>8</v>
      </c>
      <c r="AZ1244">
        <v>5</v>
      </c>
      <c r="BA1244">
        <v>6</v>
      </c>
      <c r="BB1244">
        <v>5</v>
      </c>
      <c r="BC1244">
        <v>8</v>
      </c>
      <c r="BD1244">
        <v>8</v>
      </c>
      <c r="BE1244">
        <v>2</v>
      </c>
      <c r="BF1244">
        <v>12</v>
      </c>
      <c r="BG1244">
        <v>4</v>
      </c>
      <c r="BH1244">
        <v>4</v>
      </c>
      <c r="BI1244">
        <v>12</v>
      </c>
      <c r="BJ1244">
        <v>12</v>
      </c>
      <c r="BK1244">
        <v>1</v>
      </c>
      <c r="BL1244">
        <v>3</v>
      </c>
      <c r="BM1244">
        <v>3</v>
      </c>
      <c r="BN1244">
        <v>3</v>
      </c>
      <c r="BO1244">
        <v>5</v>
      </c>
      <c r="BP1244">
        <v>7</v>
      </c>
      <c r="BQ1244">
        <v>4</v>
      </c>
      <c r="BX1244">
        <v>2</v>
      </c>
      <c r="CF1244">
        <v>5</v>
      </c>
      <c r="CH1244">
        <f t="shared" si="145"/>
        <v>2</v>
      </c>
      <c r="CI1244" s="1">
        <f t="shared" si="146"/>
        <v>3.4444444444444446</v>
      </c>
      <c r="CJ1244">
        <f t="shared" si="147"/>
        <v>3</v>
      </c>
      <c r="CK1244">
        <f t="shared" si="148"/>
        <v>3</v>
      </c>
      <c r="CL1244" s="1">
        <f t="shared" si="149"/>
        <v>6.4444444444444446</v>
      </c>
      <c r="CM1244" s="1">
        <f t="shared" si="150"/>
        <v>12.888888888888889</v>
      </c>
      <c r="CO1244" t="str">
        <f>IF(H1244&gt;Tolerances!$C$15, "High Sat", "Low Sat")</f>
        <v>High Sat</v>
      </c>
      <c r="CP1244" t="str">
        <f>IF(CM1244&lt;Tolerances!$D$15, "High EL", "Low EL")</f>
        <v>Low EL</v>
      </c>
      <c r="CQ1244" t="str">
        <f t="shared" si="151"/>
        <v>Mercenary</v>
      </c>
      <c r="CR1244" t="b">
        <f>IF(AND(CM1244&lt;Tolerances!$D$19,'Respondent data Original'!H1244&gt;Tolerances!$C$19),"Enthusiast",IF(AND(CM1244&gt;Tolerances!$D$20,'Respondent data Original'!H1244&lt;Tolerances!$C$20),"Agitator"))</f>
        <v>0</v>
      </c>
    </row>
    <row r="1245" spans="1:96">
      <c r="A1245">
        <v>1425</v>
      </c>
      <c r="B1245" t="s">
        <v>71</v>
      </c>
      <c r="C1245">
        <v>4</v>
      </c>
      <c r="D1245">
        <v>2</v>
      </c>
      <c r="E1245">
        <v>18</v>
      </c>
      <c r="F1245">
        <v>1</v>
      </c>
      <c r="G1245">
        <v>9</v>
      </c>
      <c r="H1245">
        <v>10</v>
      </c>
      <c r="J1245">
        <v>11</v>
      </c>
      <c r="L1245">
        <v>11</v>
      </c>
      <c r="N1245">
        <v>11</v>
      </c>
      <c r="P1245">
        <v>2</v>
      </c>
      <c r="Q1245">
        <v>1</v>
      </c>
      <c r="R1245">
        <v>3</v>
      </c>
      <c r="S1245">
        <v>1</v>
      </c>
      <c r="T1245">
        <v>2</v>
      </c>
      <c r="U1245">
        <v>1</v>
      </c>
      <c r="V1245">
        <v>2</v>
      </c>
      <c r="X1245">
        <v>1</v>
      </c>
      <c r="Y1245">
        <v>1</v>
      </c>
      <c r="Z1245">
        <v>1</v>
      </c>
      <c r="AA1245">
        <v>1</v>
      </c>
      <c r="AB1245">
        <v>3</v>
      </c>
      <c r="AC1245">
        <v>3</v>
      </c>
      <c r="AE1245">
        <v>2</v>
      </c>
      <c r="AF1245">
        <v>1</v>
      </c>
      <c r="AG1245">
        <v>1</v>
      </c>
      <c r="AI1245">
        <v>2</v>
      </c>
      <c r="AJ1245">
        <v>1</v>
      </c>
      <c r="AK1245">
        <v>2</v>
      </c>
      <c r="AL1245">
        <v>1</v>
      </c>
      <c r="AN1245">
        <v>2</v>
      </c>
      <c r="AO1245">
        <v>2</v>
      </c>
      <c r="AP1245">
        <v>2</v>
      </c>
      <c r="AQ1245">
        <v>2</v>
      </c>
      <c r="AR1245">
        <v>2</v>
      </c>
      <c r="AS1245">
        <v>2</v>
      </c>
      <c r="AU1245">
        <v>2</v>
      </c>
      <c r="AV1245">
        <v>1</v>
      </c>
      <c r="AW1245">
        <v>10</v>
      </c>
      <c r="AX1245">
        <v>10</v>
      </c>
      <c r="AY1245">
        <v>10</v>
      </c>
      <c r="AZ1245">
        <v>10</v>
      </c>
      <c r="BA1245">
        <v>9</v>
      </c>
      <c r="BB1245">
        <v>6</v>
      </c>
      <c r="BC1245">
        <v>6</v>
      </c>
      <c r="BD1245">
        <v>11</v>
      </c>
      <c r="BE1245">
        <v>1</v>
      </c>
      <c r="BF1245">
        <v>2</v>
      </c>
      <c r="BG1245">
        <v>12</v>
      </c>
      <c r="BH1245">
        <v>2</v>
      </c>
      <c r="BI1245">
        <v>12</v>
      </c>
      <c r="BJ1245">
        <v>2</v>
      </c>
      <c r="BK1245">
        <v>2</v>
      </c>
      <c r="BN1245">
        <v>5</v>
      </c>
      <c r="BO1245">
        <v>4</v>
      </c>
      <c r="BP1245">
        <v>5</v>
      </c>
      <c r="BQ1245">
        <v>3</v>
      </c>
      <c r="BR1245">
        <v>7</v>
      </c>
      <c r="BS1245">
        <v>2</v>
      </c>
      <c r="BT1245">
        <v>6</v>
      </c>
      <c r="BX1245">
        <v>1</v>
      </c>
      <c r="BY1245">
        <v>3</v>
      </c>
      <c r="BZ1245">
        <v>6</v>
      </c>
      <c r="CF1245">
        <v>2</v>
      </c>
      <c r="CH1245">
        <f t="shared" si="145"/>
        <v>1</v>
      </c>
      <c r="CI1245" s="1">
        <f t="shared" si="146"/>
        <v>4.0555555555555554</v>
      </c>
      <c r="CJ1245">
        <f t="shared" si="147"/>
        <v>0</v>
      </c>
      <c r="CK1245">
        <f t="shared" si="148"/>
        <v>5</v>
      </c>
      <c r="CL1245" s="1">
        <f t="shared" si="149"/>
        <v>9.0555555555555554</v>
      </c>
      <c r="CM1245" s="1">
        <f t="shared" si="150"/>
        <v>9.0555555555555554</v>
      </c>
      <c r="CO1245" t="str">
        <f>IF(H1245&gt;Tolerances!$C$15, "High Sat", "Low Sat")</f>
        <v>High Sat</v>
      </c>
      <c r="CP1245" t="str">
        <f>IF(CM1245&lt;Tolerances!$D$15, "High EL", "Low EL")</f>
        <v>High EL</v>
      </c>
      <c r="CQ1245" t="str">
        <f t="shared" si="151"/>
        <v>Loyalist</v>
      </c>
      <c r="CR1245" t="b">
        <f>IF(AND(CM1245&lt;Tolerances!$D$19,'Respondent data Original'!H1245&gt;Tolerances!$C$19),"Enthusiast",IF(AND(CM1245&gt;Tolerances!$D$20,'Respondent data Original'!H1245&lt;Tolerances!$C$20),"Agitator"))</f>
        <v>0</v>
      </c>
    </row>
    <row r="1246" spans="1:96">
      <c r="A1246">
        <v>1427</v>
      </c>
      <c r="B1246" t="s">
        <v>71</v>
      </c>
      <c r="C1246">
        <v>3</v>
      </c>
      <c r="D1246">
        <v>2</v>
      </c>
      <c r="E1246">
        <v>2</v>
      </c>
      <c r="F1246">
        <v>2</v>
      </c>
      <c r="G1246">
        <v>10</v>
      </c>
      <c r="H1246">
        <v>9</v>
      </c>
      <c r="J1246">
        <v>9</v>
      </c>
      <c r="M1246">
        <v>1</v>
      </c>
      <c r="O1246">
        <v>1</v>
      </c>
      <c r="P1246">
        <v>6</v>
      </c>
      <c r="AF1246">
        <v>6</v>
      </c>
      <c r="AV1246">
        <v>1</v>
      </c>
      <c r="AW1246">
        <v>6</v>
      </c>
      <c r="AX1246">
        <v>6</v>
      </c>
      <c r="AY1246">
        <v>6</v>
      </c>
      <c r="AZ1246">
        <v>6</v>
      </c>
      <c r="BA1246">
        <v>6</v>
      </c>
      <c r="BB1246">
        <v>6</v>
      </c>
      <c r="BC1246">
        <v>6</v>
      </c>
      <c r="BD1246">
        <v>6</v>
      </c>
      <c r="BE1246">
        <v>6</v>
      </c>
      <c r="BF1246">
        <v>12</v>
      </c>
      <c r="BG1246">
        <v>12</v>
      </c>
      <c r="BH1246">
        <v>12</v>
      </c>
      <c r="BI1246">
        <v>12</v>
      </c>
      <c r="BJ1246">
        <v>12</v>
      </c>
      <c r="BK1246">
        <v>1</v>
      </c>
      <c r="BL1246">
        <v>3</v>
      </c>
      <c r="BM1246">
        <v>3</v>
      </c>
      <c r="BN1246">
        <v>3</v>
      </c>
      <c r="BO1246">
        <v>10</v>
      </c>
      <c r="BX1246">
        <v>2</v>
      </c>
      <c r="CF1246">
        <v>8</v>
      </c>
      <c r="CH1246">
        <f t="shared" si="145"/>
        <v>2</v>
      </c>
      <c r="CI1246" s="1">
        <f t="shared" si="146"/>
        <v>3</v>
      </c>
      <c r="CJ1246">
        <f t="shared" si="147"/>
        <v>3</v>
      </c>
      <c r="CK1246">
        <f t="shared" si="148"/>
        <v>3</v>
      </c>
      <c r="CL1246" s="1">
        <f t="shared" si="149"/>
        <v>6</v>
      </c>
      <c r="CM1246" s="1">
        <f t="shared" si="150"/>
        <v>12</v>
      </c>
      <c r="CO1246" t="str">
        <f>IF(H1246&gt;Tolerances!$C$15, "High Sat", "Low Sat")</f>
        <v>High Sat</v>
      </c>
      <c r="CP1246" t="str">
        <f>IF(CM1246&lt;Tolerances!$D$15, "High EL", "Low EL")</f>
        <v>Low EL</v>
      </c>
      <c r="CQ1246" t="str">
        <f t="shared" si="151"/>
        <v>Mercenary</v>
      </c>
      <c r="CR1246" t="b">
        <f>IF(AND(CM1246&lt;Tolerances!$D$19,'Respondent data Original'!H1246&gt;Tolerances!$C$19),"Enthusiast",IF(AND(CM1246&gt;Tolerances!$D$20,'Respondent data Original'!H1246&lt;Tolerances!$C$20),"Agitator"))</f>
        <v>0</v>
      </c>
    </row>
    <row r="1247" spans="1:96">
      <c r="A1247">
        <v>1430</v>
      </c>
      <c r="B1247" t="s">
        <v>71</v>
      </c>
      <c r="C1247">
        <v>4</v>
      </c>
      <c r="D1247">
        <v>1</v>
      </c>
      <c r="E1247">
        <v>4</v>
      </c>
      <c r="F1247">
        <v>2</v>
      </c>
      <c r="G1247">
        <v>10</v>
      </c>
      <c r="H1247">
        <v>9</v>
      </c>
      <c r="J1247">
        <v>9</v>
      </c>
      <c r="L1247">
        <v>9</v>
      </c>
      <c r="N1247">
        <v>9</v>
      </c>
      <c r="P1247">
        <v>2</v>
      </c>
      <c r="Q1247">
        <v>3</v>
      </c>
      <c r="R1247">
        <v>3</v>
      </c>
      <c r="S1247">
        <v>1</v>
      </c>
      <c r="T1247">
        <v>3</v>
      </c>
      <c r="U1247">
        <v>2</v>
      </c>
      <c r="V1247">
        <v>3</v>
      </c>
      <c r="W1247">
        <v>4</v>
      </c>
      <c r="X1247">
        <v>1</v>
      </c>
      <c r="Y1247">
        <v>2</v>
      </c>
      <c r="Z1247">
        <v>4</v>
      </c>
      <c r="AA1247">
        <v>2</v>
      </c>
      <c r="AB1247">
        <v>3</v>
      </c>
      <c r="AC1247">
        <v>3</v>
      </c>
      <c r="AD1247">
        <v>4</v>
      </c>
      <c r="AE1247">
        <v>3</v>
      </c>
      <c r="AF1247">
        <v>7</v>
      </c>
      <c r="AG1247">
        <v>3</v>
      </c>
      <c r="AI1247">
        <v>2</v>
      </c>
      <c r="AJ1247">
        <v>1</v>
      </c>
      <c r="AK1247">
        <v>2</v>
      </c>
      <c r="AL1247">
        <v>4</v>
      </c>
      <c r="AN1247">
        <v>2</v>
      </c>
      <c r="AO1247">
        <v>3</v>
      </c>
      <c r="AP1247">
        <v>4</v>
      </c>
      <c r="AQ1247">
        <v>2</v>
      </c>
      <c r="AR1247">
        <v>3</v>
      </c>
      <c r="AS1247">
        <v>3</v>
      </c>
      <c r="AT1247">
        <v>3</v>
      </c>
      <c r="AU1247">
        <v>3</v>
      </c>
      <c r="AV1247">
        <v>1</v>
      </c>
      <c r="AW1247">
        <v>5</v>
      </c>
      <c r="AX1247">
        <v>4</v>
      </c>
      <c r="AY1247">
        <v>4</v>
      </c>
      <c r="AZ1247">
        <v>6</v>
      </c>
      <c r="BA1247">
        <v>5</v>
      </c>
      <c r="BB1247">
        <v>4</v>
      </c>
      <c r="BC1247">
        <v>4</v>
      </c>
      <c r="BD1247">
        <v>2</v>
      </c>
      <c r="BE1247">
        <v>9</v>
      </c>
      <c r="BF1247">
        <v>12</v>
      </c>
      <c r="BG1247">
        <v>12</v>
      </c>
      <c r="BH1247">
        <v>12</v>
      </c>
      <c r="BI1247">
        <v>12</v>
      </c>
      <c r="BJ1247">
        <v>12</v>
      </c>
      <c r="BK1247">
        <v>1</v>
      </c>
      <c r="BL1247">
        <v>3</v>
      </c>
      <c r="BM1247">
        <v>2</v>
      </c>
      <c r="BN1247">
        <v>2</v>
      </c>
      <c r="BO1247">
        <v>4</v>
      </c>
      <c r="BP1247">
        <v>7</v>
      </c>
      <c r="BQ1247">
        <v>3</v>
      </c>
      <c r="BX1247">
        <v>1</v>
      </c>
      <c r="BY1247">
        <v>3</v>
      </c>
      <c r="BZ1247">
        <v>1</v>
      </c>
      <c r="CA1247">
        <v>5</v>
      </c>
      <c r="CB1247">
        <v>6</v>
      </c>
      <c r="CF1247">
        <v>6</v>
      </c>
      <c r="CH1247">
        <f t="shared" si="145"/>
        <v>1</v>
      </c>
      <c r="CI1247" s="1">
        <f t="shared" si="146"/>
        <v>2.3888888888888888</v>
      </c>
      <c r="CJ1247">
        <f t="shared" si="147"/>
        <v>3</v>
      </c>
      <c r="CK1247">
        <f t="shared" si="148"/>
        <v>3</v>
      </c>
      <c r="CL1247" s="1">
        <f t="shared" si="149"/>
        <v>5.3888888888888893</v>
      </c>
      <c r="CM1247" s="1">
        <f t="shared" si="150"/>
        <v>5.3888888888888893</v>
      </c>
      <c r="CO1247" t="str">
        <f>IF(H1247&gt;Tolerances!$C$15, "High Sat", "Low Sat")</f>
        <v>High Sat</v>
      </c>
      <c r="CP1247" t="str">
        <f>IF(CM1247&lt;Tolerances!$D$15, "High EL", "Low EL")</f>
        <v>High EL</v>
      </c>
      <c r="CQ1247" t="str">
        <f t="shared" si="151"/>
        <v>Loyalist</v>
      </c>
      <c r="CR1247" t="b">
        <f>IF(AND(CM1247&lt;Tolerances!$D$19,'Respondent data Original'!H1247&gt;Tolerances!$C$19),"Enthusiast",IF(AND(CM1247&gt;Tolerances!$D$20,'Respondent data Original'!H1247&lt;Tolerances!$C$20),"Agitator"))</f>
        <v>0</v>
      </c>
    </row>
    <row r="1248" spans="1:96">
      <c r="A1248">
        <v>1433</v>
      </c>
      <c r="B1248" t="s">
        <v>71</v>
      </c>
      <c r="C1248">
        <v>4</v>
      </c>
      <c r="D1248">
        <v>1</v>
      </c>
      <c r="E1248">
        <v>3</v>
      </c>
      <c r="F1248">
        <v>2</v>
      </c>
      <c r="G1248">
        <v>12</v>
      </c>
      <c r="H1248">
        <v>9</v>
      </c>
      <c r="J1248">
        <v>9</v>
      </c>
      <c r="L1248">
        <v>9</v>
      </c>
      <c r="N1248">
        <v>8</v>
      </c>
      <c r="P1248">
        <v>1</v>
      </c>
      <c r="Q1248">
        <v>2</v>
      </c>
      <c r="R1248">
        <v>4</v>
      </c>
      <c r="S1248">
        <v>1</v>
      </c>
      <c r="T1248">
        <v>2</v>
      </c>
      <c r="U1248">
        <v>1</v>
      </c>
      <c r="V1248">
        <v>2</v>
      </c>
      <c r="W1248">
        <v>3</v>
      </c>
      <c r="X1248">
        <v>1</v>
      </c>
      <c r="Y1248">
        <v>2</v>
      </c>
      <c r="Z1248">
        <v>3</v>
      </c>
      <c r="AA1248">
        <v>2</v>
      </c>
      <c r="AB1248">
        <v>2</v>
      </c>
      <c r="AC1248">
        <v>4</v>
      </c>
      <c r="AD1248">
        <v>3</v>
      </c>
      <c r="AE1248">
        <v>3</v>
      </c>
      <c r="AF1248">
        <v>6</v>
      </c>
      <c r="AG1248">
        <v>3</v>
      </c>
      <c r="AH1248">
        <v>2</v>
      </c>
      <c r="AI1248">
        <v>3</v>
      </c>
      <c r="AJ1248">
        <v>2</v>
      </c>
      <c r="AK1248">
        <v>3</v>
      </c>
      <c r="AL1248">
        <v>2</v>
      </c>
      <c r="AM1248">
        <v>3</v>
      </c>
      <c r="AN1248">
        <v>3</v>
      </c>
      <c r="AO1248">
        <v>3</v>
      </c>
      <c r="AP1248">
        <v>3</v>
      </c>
      <c r="AQ1248">
        <v>3</v>
      </c>
      <c r="AR1248">
        <v>3</v>
      </c>
      <c r="AS1248">
        <v>3</v>
      </c>
      <c r="AT1248">
        <v>3</v>
      </c>
      <c r="AU1248">
        <v>3</v>
      </c>
      <c r="AV1248">
        <v>1</v>
      </c>
      <c r="AW1248">
        <v>7</v>
      </c>
      <c r="AX1248">
        <v>11</v>
      </c>
      <c r="AY1248">
        <v>9</v>
      </c>
      <c r="AZ1248">
        <v>6</v>
      </c>
      <c r="BA1248">
        <v>8</v>
      </c>
      <c r="BB1248">
        <v>6</v>
      </c>
      <c r="BC1248">
        <v>3</v>
      </c>
      <c r="BD1248">
        <v>11</v>
      </c>
      <c r="BE1248">
        <v>2</v>
      </c>
      <c r="BF1248">
        <v>12</v>
      </c>
      <c r="BG1248">
        <v>1</v>
      </c>
      <c r="BH1248">
        <v>5</v>
      </c>
      <c r="BI1248">
        <v>12</v>
      </c>
      <c r="BJ1248">
        <v>12</v>
      </c>
      <c r="BK1248">
        <v>1</v>
      </c>
      <c r="BL1248">
        <v>3</v>
      </c>
      <c r="BM1248">
        <v>3</v>
      </c>
      <c r="BN1248">
        <v>3</v>
      </c>
      <c r="BO1248">
        <v>4</v>
      </c>
      <c r="BX1248">
        <v>1</v>
      </c>
      <c r="BY1248">
        <v>6</v>
      </c>
      <c r="CF1248">
        <v>7</v>
      </c>
      <c r="CH1248">
        <f t="shared" si="145"/>
        <v>1</v>
      </c>
      <c r="CI1248" s="1">
        <f t="shared" si="146"/>
        <v>3.5</v>
      </c>
      <c r="CJ1248">
        <f t="shared" si="147"/>
        <v>3</v>
      </c>
      <c r="CK1248">
        <f t="shared" si="148"/>
        <v>3</v>
      </c>
      <c r="CL1248" s="1">
        <f t="shared" si="149"/>
        <v>6.5</v>
      </c>
      <c r="CM1248" s="1">
        <f t="shared" si="150"/>
        <v>6.5</v>
      </c>
      <c r="CO1248" t="str">
        <f>IF(H1248&gt;Tolerances!$C$15, "High Sat", "Low Sat")</f>
        <v>High Sat</v>
      </c>
      <c r="CP1248" t="str">
        <f>IF(CM1248&lt;Tolerances!$D$15, "High EL", "Low EL")</f>
        <v>High EL</v>
      </c>
      <c r="CQ1248" t="str">
        <f t="shared" si="151"/>
        <v>Loyalist</v>
      </c>
      <c r="CR1248" t="b">
        <f>IF(AND(CM1248&lt;Tolerances!$D$19,'Respondent data Original'!H1248&gt;Tolerances!$C$19),"Enthusiast",IF(AND(CM1248&gt;Tolerances!$D$20,'Respondent data Original'!H1248&lt;Tolerances!$C$20),"Agitator"))</f>
        <v>0</v>
      </c>
    </row>
    <row r="1249" spans="1:96">
      <c r="A1249">
        <v>1434</v>
      </c>
      <c r="B1249" t="s">
        <v>71</v>
      </c>
      <c r="C1249">
        <v>1</v>
      </c>
      <c r="D1249">
        <v>2</v>
      </c>
      <c r="E1249">
        <v>4</v>
      </c>
      <c r="F1249">
        <v>2</v>
      </c>
      <c r="G1249">
        <v>11</v>
      </c>
      <c r="H1249">
        <v>6</v>
      </c>
      <c r="J1249">
        <v>1</v>
      </c>
      <c r="L1249">
        <v>1</v>
      </c>
      <c r="N1249">
        <v>1</v>
      </c>
      <c r="P1249">
        <v>6</v>
      </c>
      <c r="Q1249">
        <v>1</v>
      </c>
      <c r="R1249">
        <v>1</v>
      </c>
      <c r="S1249">
        <v>2</v>
      </c>
      <c r="T1249">
        <v>4</v>
      </c>
      <c r="U1249">
        <v>3</v>
      </c>
      <c r="V1249">
        <v>1</v>
      </c>
      <c r="W1249">
        <v>2</v>
      </c>
      <c r="X1249">
        <v>1</v>
      </c>
      <c r="Y1249">
        <v>1</v>
      </c>
      <c r="Z1249">
        <v>1</v>
      </c>
      <c r="AA1249">
        <v>3</v>
      </c>
      <c r="AB1249">
        <v>1</v>
      </c>
      <c r="AC1249">
        <v>3</v>
      </c>
      <c r="AD1249">
        <v>5</v>
      </c>
      <c r="AE1249">
        <v>3</v>
      </c>
      <c r="AF1249">
        <v>1</v>
      </c>
      <c r="AG1249">
        <v>5</v>
      </c>
      <c r="AH1249">
        <v>5</v>
      </c>
      <c r="AI1249">
        <v>1</v>
      </c>
      <c r="AJ1249">
        <v>3</v>
      </c>
      <c r="AK1249">
        <v>2</v>
      </c>
      <c r="AL1249">
        <v>5</v>
      </c>
      <c r="AM1249">
        <v>5</v>
      </c>
      <c r="AN1249">
        <v>2</v>
      </c>
      <c r="AO1249">
        <v>1</v>
      </c>
      <c r="AP1249">
        <v>3</v>
      </c>
      <c r="AQ1249">
        <v>2</v>
      </c>
      <c r="AR1249">
        <v>5</v>
      </c>
      <c r="AS1249">
        <v>3</v>
      </c>
      <c r="AT1249">
        <v>5</v>
      </c>
      <c r="AU1249">
        <v>4</v>
      </c>
      <c r="AV1249">
        <v>2</v>
      </c>
      <c r="AW1249">
        <v>7</v>
      </c>
      <c r="AX1249">
        <v>8</v>
      </c>
      <c r="AY1249">
        <v>11</v>
      </c>
      <c r="AZ1249">
        <v>11</v>
      </c>
      <c r="BA1249">
        <v>6</v>
      </c>
      <c r="BB1249">
        <v>11</v>
      </c>
      <c r="BC1249">
        <v>1</v>
      </c>
      <c r="BD1249">
        <v>11</v>
      </c>
      <c r="BE1249">
        <v>7</v>
      </c>
      <c r="BF1249">
        <v>4</v>
      </c>
      <c r="BG1249">
        <v>7</v>
      </c>
      <c r="BH1249">
        <v>7</v>
      </c>
      <c r="BI1249">
        <v>12</v>
      </c>
      <c r="BJ1249">
        <v>12</v>
      </c>
      <c r="BK1249">
        <v>5</v>
      </c>
      <c r="BL1249">
        <v>1</v>
      </c>
      <c r="BO1249">
        <v>7</v>
      </c>
      <c r="BX1249">
        <v>3</v>
      </c>
      <c r="CF1249">
        <v>3</v>
      </c>
      <c r="CH1249">
        <f t="shared" si="145"/>
        <v>3</v>
      </c>
      <c r="CI1249" s="1">
        <f t="shared" si="146"/>
        <v>4.0555555555555554</v>
      </c>
      <c r="CJ1249">
        <f t="shared" si="147"/>
        <v>1</v>
      </c>
      <c r="CK1249">
        <f t="shared" si="148"/>
        <v>5</v>
      </c>
      <c r="CL1249" s="1">
        <f t="shared" si="149"/>
        <v>9.0555555555555554</v>
      </c>
      <c r="CM1249" s="1">
        <f t="shared" si="150"/>
        <v>27.166666666666664</v>
      </c>
      <c r="CO1249" t="str">
        <f>IF(H1249&gt;Tolerances!$C$15, "High Sat", "Low Sat")</f>
        <v>Low Sat</v>
      </c>
      <c r="CP1249" t="str">
        <f>IF(CM1249&lt;Tolerances!$D$15, "High EL", "Low EL")</f>
        <v>Low EL</v>
      </c>
      <c r="CQ1249" t="str">
        <f t="shared" si="151"/>
        <v>Defector</v>
      </c>
      <c r="CR1249" t="b">
        <f>IF(AND(CM1249&lt;Tolerances!$D$19,'Respondent data Original'!H1249&gt;Tolerances!$C$19),"Enthusiast",IF(AND(CM1249&gt;Tolerances!$D$20,'Respondent data Original'!H1249&lt;Tolerances!$C$20),"Agitator"))</f>
        <v>0</v>
      </c>
    </row>
    <row r="1250" spans="1:96">
      <c r="A1250">
        <v>1436</v>
      </c>
      <c r="B1250" t="s">
        <v>71</v>
      </c>
      <c r="C1250">
        <v>5</v>
      </c>
      <c r="D1250">
        <v>1</v>
      </c>
      <c r="E1250">
        <v>3</v>
      </c>
      <c r="F1250">
        <v>1</v>
      </c>
      <c r="G1250">
        <v>8</v>
      </c>
      <c r="H1250">
        <v>7</v>
      </c>
      <c r="J1250">
        <v>6</v>
      </c>
      <c r="L1250">
        <v>6</v>
      </c>
      <c r="N1250">
        <v>4</v>
      </c>
      <c r="P1250">
        <v>4</v>
      </c>
      <c r="Q1250">
        <v>3</v>
      </c>
      <c r="R1250">
        <v>2</v>
      </c>
      <c r="S1250">
        <v>2</v>
      </c>
      <c r="T1250">
        <v>2</v>
      </c>
      <c r="U1250">
        <v>4</v>
      </c>
      <c r="V1250">
        <v>2</v>
      </c>
      <c r="W1250">
        <v>4</v>
      </c>
      <c r="X1250">
        <v>1</v>
      </c>
      <c r="Y1250">
        <v>2</v>
      </c>
      <c r="Z1250">
        <v>2</v>
      </c>
      <c r="AA1250">
        <v>3</v>
      </c>
      <c r="AB1250">
        <v>3</v>
      </c>
      <c r="AC1250">
        <v>3</v>
      </c>
      <c r="AD1250">
        <v>3</v>
      </c>
      <c r="AE1250">
        <v>2</v>
      </c>
      <c r="AF1250">
        <v>1</v>
      </c>
      <c r="AG1250">
        <v>3</v>
      </c>
      <c r="AH1250">
        <v>3</v>
      </c>
      <c r="AI1250">
        <v>3</v>
      </c>
      <c r="AJ1250">
        <v>3</v>
      </c>
      <c r="AK1250">
        <v>3</v>
      </c>
      <c r="AL1250">
        <v>3</v>
      </c>
      <c r="AM1250">
        <v>3</v>
      </c>
      <c r="AN1250">
        <v>4</v>
      </c>
      <c r="AO1250">
        <v>4</v>
      </c>
      <c r="AP1250">
        <v>3</v>
      </c>
      <c r="AQ1250">
        <v>3</v>
      </c>
      <c r="AR1250">
        <v>3</v>
      </c>
      <c r="AS1250">
        <v>3</v>
      </c>
      <c r="AT1250">
        <v>4</v>
      </c>
      <c r="AU1250">
        <v>2</v>
      </c>
      <c r="AV1250">
        <v>2</v>
      </c>
      <c r="AW1250">
        <v>8</v>
      </c>
      <c r="AX1250">
        <v>8</v>
      </c>
      <c r="AY1250">
        <v>6</v>
      </c>
      <c r="AZ1250">
        <v>6</v>
      </c>
      <c r="BA1250">
        <v>8</v>
      </c>
      <c r="BB1250">
        <v>9</v>
      </c>
      <c r="BC1250">
        <v>6</v>
      </c>
      <c r="BD1250">
        <v>9</v>
      </c>
      <c r="BE1250">
        <v>3</v>
      </c>
      <c r="BF1250">
        <v>12</v>
      </c>
      <c r="BG1250">
        <v>12</v>
      </c>
      <c r="BH1250">
        <v>12</v>
      </c>
      <c r="BI1250">
        <v>12</v>
      </c>
      <c r="BJ1250">
        <v>12</v>
      </c>
      <c r="BK1250">
        <v>1</v>
      </c>
      <c r="BL1250">
        <v>2</v>
      </c>
      <c r="BM1250">
        <v>2</v>
      </c>
      <c r="BN1250">
        <v>1</v>
      </c>
      <c r="BO1250">
        <v>1</v>
      </c>
      <c r="BP1250">
        <v>4</v>
      </c>
      <c r="BX1250">
        <v>2</v>
      </c>
      <c r="CF1250">
        <v>4</v>
      </c>
      <c r="CH1250">
        <f t="shared" si="145"/>
        <v>2</v>
      </c>
      <c r="CI1250" s="1">
        <f t="shared" si="146"/>
        <v>3.5</v>
      </c>
      <c r="CJ1250">
        <f t="shared" si="147"/>
        <v>2</v>
      </c>
      <c r="CK1250">
        <f t="shared" si="148"/>
        <v>4</v>
      </c>
      <c r="CL1250" s="1">
        <f t="shared" si="149"/>
        <v>7.5</v>
      </c>
      <c r="CM1250" s="1">
        <f t="shared" si="150"/>
        <v>15</v>
      </c>
      <c r="CO1250" t="str">
        <f>IF(H1250&gt;Tolerances!$C$15, "High Sat", "Low Sat")</f>
        <v>Low Sat</v>
      </c>
      <c r="CP1250" t="str">
        <f>IF(CM1250&lt;Tolerances!$D$15, "High EL", "Low EL")</f>
        <v>Low EL</v>
      </c>
      <c r="CQ1250" t="str">
        <f t="shared" si="151"/>
        <v>Defector</v>
      </c>
      <c r="CR1250" t="b">
        <f>IF(AND(CM1250&lt;Tolerances!$D$19,'Respondent data Original'!H1250&gt;Tolerances!$C$19),"Enthusiast",IF(AND(CM1250&gt;Tolerances!$D$20,'Respondent data Original'!H1250&lt;Tolerances!$C$20),"Agitator"))</f>
        <v>0</v>
      </c>
    </row>
    <row r="1251" spans="1:96">
      <c r="A1251">
        <v>1438</v>
      </c>
      <c r="B1251" t="s">
        <v>71</v>
      </c>
      <c r="C1251">
        <v>4</v>
      </c>
      <c r="D1251">
        <v>1</v>
      </c>
      <c r="E1251">
        <v>1</v>
      </c>
      <c r="F1251">
        <v>2</v>
      </c>
      <c r="G1251">
        <v>12</v>
      </c>
      <c r="H1251">
        <v>9</v>
      </c>
      <c r="J1251">
        <v>9</v>
      </c>
      <c r="L1251">
        <v>9</v>
      </c>
      <c r="N1251">
        <v>9</v>
      </c>
      <c r="P1251">
        <v>5</v>
      </c>
      <c r="Q1251">
        <v>2</v>
      </c>
      <c r="R1251">
        <v>2</v>
      </c>
      <c r="S1251">
        <v>1</v>
      </c>
      <c r="T1251">
        <v>1</v>
      </c>
      <c r="U1251">
        <v>1</v>
      </c>
      <c r="V1251">
        <v>1</v>
      </c>
      <c r="W1251">
        <v>2</v>
      </c>
      <c r="X1251">
        <v>1</v>
      </c>
      <c r="Y1251">
        <v>1</v>
      </c>
      <c r="Z1251">
        <v>1</v>
      </c>
      <c r="AA1251">
        <v>2</v>
      </c>
      <c r="AB1251">
        <v>2</v>
      </c>
      <c r="AC1251">
        <v>3</v>
      </c>
      <c r="AD1251">
        <v>4</v>
      </c>
      <c r="AE1251">
        <v>1</v>
      </c>
      <c r="AF1251">
        <v>1</v>
      </c>
      <c r="AG1251">
        <v>1</v>
      </c>
      <c r="AH1251">
        <v>3</v>
      </c>
      <c r="AI1251">
        <v>1</v>
      </c>
      <c r="AJ1251">
        <v>1</v>
      </c>
      <c r="AK1251">
        <v>1</v>
      </c>
      <c r="AL1251">
        <v>1</v>
      </c>
      <c r="AM1251">
        <v>3</v>
      </c>
      <c r="AN1251">
        <v>1</v>
      </c>
      <c r="AO1251">
        <v>1</v>
      </c>
      <c r="AP1251">
        <v>1</v>
      </c>
      <c r="AQ1251">
        <v>1</v>
      </c>
      <c r="AR1251">
        <v>1</v>
      </c>
      <c r="AS1251">
        <v>2</v>
      </c>
      <c r="AT1251">
        <v>5</v>
      </c>
      <c r="AU1251">
        <v>2</v>
      </c>
      <c r="AV1251">
        <v>1</v>
      </c>
      <c r="AW1251">
        <v>6</v>
      </c>
      <c r="AX1251">
        <v>3</v>
      </c>
      <c r="AY1251">
        <v>6</v>
      </c>
      <c r="AZ1251">
        <v>3</v>
      </c>
      <c r="BA1251">
        <v>6</v>
      </c>
      <c r="BB1251">
        <v>1</v>
      </c>
      <c r="BC1251">
        <v>6</v>
      </c>
      <c r="BD1251">
        <v>6</v>
      </c>
      <c r="BE1251">
        <v>1</v>
      </c>
      <c r="BF1251">
        <v>12</v>
      </c>
      <c r="BG1251">
        <v>2</v>
      </c>
      <c r="BH1251">
        <v>8</v>
      </c>
      <c r="BI1251">
        <v>12</v>
      </c>
      <c r="BJ1251">
        <v>12</v>
      </c>
      <c r="BK1251">
        <v>3</v>
      </c>
      <c r="BM1251">
        <v>5</v>
      </c>
      <c r="BN1251">
        <v>4</v>
      </c>
      <c r="BO1251">
        <v>8</v>
      </c>
      <c r="BP1251">
        <v>7</v>
      </c>
      <c r="BQ1251">
        <v>1</v>
      </c>
      <c r="BR1251">
        <v>2</v>
      </c>
      <c r="BS1251">
        <v>5</v>
      </c>
      <c r="BX1251">
        <v>1</v>
      </c>
      <c r="BY1251">
        <v>1</v>
      </c>
      <c r="BZ1251">
        <v>3</v>
      </c>
      <c r="CA1251">
        <v>5</v>
      </c>
      <c r="CB1251">
        <v>6</v>
      </c>
      <c r="CF1251">
        <v>10</v>
      </c>
      <c r="CH1251">
        <f t="shared" si="145"/>
        <v>1</v>
      </c>
      <c r="CI1251" s="1">
        <f t="shared" si="146"/>
        <v>2.1111111111111112</v>
      </c>
      <c r="CJ1251">
        <f t="shared" si="147"/>
        <v>0</v>
      </c>
      <c r="CK1251">
        <f t="shared" si="148"/>
        <v>5</v>
      </c>
      <c r="CL1251" s="1">
        <f t="shared" si="149"/>
        <v>7.1111111111111107</v>
      </c>
      <c r="CM1251" s="1">
        <f t="shared" si="150"/>
        <v>7.1111111111111107</v>
      </c>
      <c r="CO1251" t="str">
        <f>IF(H1251&gt;Tolerances!$C$15, "High Sat", "Low Sat")</f>
        <v>High Sat</v>
      </c>
      <c r="CP1251" t="str">
        <f>IF(CM1251&lt;Tolerances!$D$15, "High EL", "Low EL")</f>
        <v>High EL</v>
      </c>
      <c r="CQ1251" t="str">
        <f t="shared" si="151"/>
        <v>Loyalist</v>
      </c>
      <c r="CR1251" t="b">
        <f>IF(AND(CM1251&lt;Tolerances!$D$19,'Respondent data Original'!H1251&gt;Tolerances!$C$19),"Enthusiast",IF(AND(CM1251&gt;Tolerances!$D$20,'Respondent data Original'!H1251&lt;Tolerances!$C$20),"Agitator"))</f>
        <v>0</v>
      </c>
    </row>
    <row r="1252" spans="1:96">
      <c r="A1252">
        <v>1442</v>
      </c>
      <c r="B1252" t="s">
        <v>71</v>
      </c>
      <c r="C1252">
        <v>1</v>
      </c>
      <c r="D1252">
        <v>1</v>
      </c>
      <c r="E1252">
        <v>1</v>
      </c>
      <c r="F1252">
        <v>2</v>
      </c>
      <c r="G1252">
        <v>10</v>
      </c>
      <c r="H1252">
        <v>9</v>
      </c>
      <c r="J1252">
        <v>7</v>
      </c>
      <c r="L1252">
        <v>6</v>
      </c>
      <c r="N1252">
        <v>3</v>
      </c>
      <c r="P1252">
        <v>6</v>
      </c>
      <c r="Q1252">
        <v>5</v>
      </c>
      <c r="R1252">
        <v>5</v>
      </c>
      <c r="S1252">
        <v>1</v>
      </c>
      <c r="T1252">
        <v>2</v>
      </c>
      <c r="U1252">
        <v>1</v>
      </c>
      <c r="V1252">
        <v>1</v>
      </c>
      <c r="W1252">
        <v>5</v>
      </c>
      <c r="X1252">
        <v>1</v>
      </c>
      <c r="Y1252">
        <v>1</v>
      </c>
      <c r="Z1252">
        <v>2</v>
      </c>
      <c r="AA1252">
        <v>1</v>
      </c>
      <c r="AB1252">
        <v>5</v>
      </c>
      <c r="AC1252">
        <v>1</v>
      </c>
      <c r="AD1252">
        <v>5</v>
      </c>
      <c r="AE1252">
        <v>3</v>
      </c>
      <c r="AF1252">
        <v>9</v>
      </c>
      <c r="AG1252">
        <v>1</v>
      </c>
      <c r="AH1252">
        <v>5</v>
      </c>
      <c r="AI1252">
        <v>1</v>
      </c>
      <c r="AJ1252">
        <v>1</v>
      </c>
      <c r="AK1252">
        <v>1</v>
      </c>
      <c r="AL1252">
        <v>1</v>
      </c>
      <c r="AM1252">
        <v>5</v>
      </c>
      <c r="AN1252">
        <v>1</v>
      </c>
      <c r="AO1252">
        <v>1</v>
      </c>
      <c r="AP1252">
        <v>1</v>
      </c>
      <c r="AQ1252">
        <v>1</v>
      </c>
      <c r="AR1252">
        <v>1</v>
      </c>
      <c r="AS1252">
        <v>1</v>
      </c>
      <c r="AT1252">
        <v>3</v>
      </c>
      <c r="AU1252">
        <v>1</v>
      </c>
      <c r="AV1252">
        <v>1</v>
      </c>
      <c r="AW1252">
        <v>2</v>
      </c>
      <c r="AX1252">
        <v>2</v>
      </c>
      <c r="AY1252">
        <v>2</v>
      </c>
      <c r="AZ1252">
        <v>2</v>
      </c>
      <c r="BA1252">
        <v>2</v>
      </c>
      <c r="BB1252">
        <v>2</v>
      </c>
      <c r="BC1252">
        <v>2</v>
      </c>
      <c r="BD1252">
        <v>2</v>
      </c>
      <c r="BE1252">
        <v>1</v>
      </c>
      <c r="BF1252">
        <v>12</v>
      </c>
      <c r="BG1252">
        <v>12</v>
      </c>
      <c r="BH1252">
        <v>1</v>
      </c>
      <c r="BI1252">
        <v>12</v>
      </c>
      <c r="BJ1252">
        <v>12</v>
      </c>
      <c r="BK1252">
        <v>3</v>
      </c>
      <c r="BL1252">
        <v>5</v>
      </c>
      <c r="BM1252">
        <v>1</v>
      </c>
      <c r="BN1252">
        <v>1</v>
      </c>
      <c r="BO1252">
        <v>1</v>
      </c>
      <c r="BP1252">
        <v>3</v>
      </c>
      <c r="BQ1252">
        <v>8</v>
      </c>
      <c r="BR1252">
        <v>7</v>
      </c>
      <c r="BX1252">
        <v>1</v>
      </c>
      <c r="BY1252">
        <v>2</v>
      </c>
      <c r="CF1252">
        <v>4</v>
      </c>
      <c r="CH1252">
        <f t="shared" si="145"/>
        <v>1</v>
      </c>
      <c r="CI1252" s="1">
        <f t="shared" si="146"/>
        <v>0.94444444444444442</v>
      </c>
      <c r="CJ1252">
        <f t="shared" si="147"/>
        <v>5</v>
      </c>
      <c r="CK1252">
        <f t="shared" si="148"/>
        <v>1</v>
      </c>
      <c r="CL1252" s="1">
        <f t="shared" si="149"/>
        <v>1.9444444444444444</v>
      </c>
      <c r="CM1252" s="1">
        <f t="shared" si="150"/>
        <v>1.9444444444444444</v>
      </c>
      <c r="CO1252" t="str">
        <f>IF(H1252&gt;Tolerances!$C$15, "High Sat", "Low Sat")</f>
        <v>High Sat</v>
      </c>
      <c r="CP1252" t="str">
        <f>IF(CM1252&lt;Tolerances!$D$15, "High EL", "Low EL")</f>
        <v>High EL</v>
      </c>
      <c r="CQ1252" t="str">
        <f t="shared" si="151"/>
        <v>Loyalist</v>
      </c>
      <c r="CR1252" t="b">
        <f>IF(AND(CM1252&lt;Tolerances!$D$19,'Respondent data Original'!H1252&gt;Tolerances!$C$19),"Enthusiast",IF(AND(CM1252&gt;Tolerances!$D$20,'Respondent data Original'!H1252&lt;Tolerances!$C$20),"Agitator"))</f>
        <v>0</v>
      </c>
    </row>
    <row r="1253" spans="1:96">
      <c r="A1253">
        <v>1443</v>
      </c>
      <c r="B1253" t="s">
        <v>71</v>
      </c>
      <c r="C1253">
        <v>3</v>
      </c>
      <c r="D1253">
        <v>2</v>
      </c>
      <c r="E1253">
        <v>1</v>
      </c>
      <c r="F1253">
        <v>2</v>
      </c>
      <c r="G1253">
        <v>11</v>
      </c>
      <c r="H1253">
        <v>10</v>
      </c>
      <c r="J1253">
        <v>10</v>
      </c>
      <c r="L1253">
        <v>10</v>
      </c>
      <c r="N1253">
        <v>10</v>
      </c>
      <c r="P1253">
        <v>6</v>
      </c>
      <c r="Q1253">
        <v>1</v>
      </c>
      <c r="R1253">
        <v>1</v>
      </c>
      <c r="S1253">
        <v>1</v>
      </c>
      <c r="T1253">
        <v>2</v>
      </c>
      <c r="U1253">
        <v>1</v>
      </c>
      <c r="V1253">
        <v>2</v>
      </c>
      <c r="W1253">
        <v>2</v>
      </c>
      <c r="X1253">
        <v>1</v>
      </c>
      <c r="Y1253">
        <v>1</v>
      </c>
      <c r="Z1253">
        <v>3</v>
      </c>
      <c r="AA1253">
        <v>1</v>
      </c>
      <c r="AB1253">
        <v>3</v>
      </c>
      <c r="AC1253">
        <v>2</v>
      </c>
      <c r="AD1253">
        <v>2</v>
      </c>
      <c r="AE1253">
        <v>2</v>
      </c>
      <c r="AF1253">
        <v>10</v>
      </c>
      <c r="AG1253">
        <v>2</v>
      </c>
      <c r="AH1253">
        <v>2</v>
      </c>
      <c r="AI1253">
        <v>1</v>
      </c>
      <c r="AJ1253">
        <v>1</v>
      </c>
      <c r="AK1253">
        <v>2</v>
      </c>
      <c r="AL1253">
        <v>2</v>
      </c>
      <c r="AM1253">
        <v>2</v>
      </c>
      <c r="AN1253">
        <v>1</v>
      </c>
      <c r="AO1253">
        <v>1</v>
      </c>
      <c r="AP1253">
        <v>2</v>
      </c>
      <c r="AQ1253">
        <v>2</v>
      </c>
      <c r="AR1253">
        <v>2</v>
      </c>
      <c r="AS1253">
        <v>2</v>
      </c>
      <c r="AT1253">
        <v>2</v>
      </c>
      <c r="AU1253">
        <v>2</v>
      </c>
      <c r="AV1253">
        <v>1</v>
      </c>
      <c r="AW1253">
        <v>10</v>
      </c>
      <c r="AX1253">
        <v>10</v>
      </c>
      <c r="AY1253">
        <v>10</v>
      </c>
      <c r="AZ1253">
        <v>9</v>
      </c>
      <c r="BA1253">
        <v>9</v>
      </c>
      <c r="BB1253">
        <v>10</v>
      </c>
      <c r="BC1253">
        <v>8</v>
      </c>
      <c r="BD1253">
        <v>11</v>
      </c>
      <c r="BE1253">
        <v>7</v>
      </c>
      <c r="BF1253">
        <v>12</v>
      </c>
      <c r="BG1253">
        <v>12</v>
      </c>
      <c r="BH1253">
        <v>12</v>
      </c>
      <c r="BI1253">
        <v>12</v>
      </c>
      <c r="BJ1253">
        <v>12</v>
      </c>
      <c r="BK1253">
        <v>1</v>
      </c>
      <c r="BL1253">
        <v>4</v>
      </c>
      <c r="BM1253">
        <v>4</v>
      </c>
      <c r="BN1253">
        <v>3</v>
      </c>
      <c r="BO1253">
        <v>10</v>
      </c>
      <c r="BX1253">
        <v>1</v>
      </c>
      <c r="BY1253">
        <v>3</v>
      </c>
      <c r="BZ1253">
        <v>1</v>
      </c>
      <c r="CF1253">
        <v>4</v>
      </c>
      <c r="CH1253">
        <f t="shared" si="145"/>
        <v>1</v>
      </c>
      <c r="CI1253" s="1">
        <f t="shared" si="146"/>
        <v>4.666666666666667</v>
      </c>
      <c r="CJ1253">
        <f t="shared" si="147"/>
        <v>4</v>
      </c>
      <c r="CK1253">
        <f t="shared" si="148"/>
        <v>2</v>
      </c>
      <c r="CL1253" s="1">
        <f t="shared" si="149"/>
        <v>6.666666666666667</v>
      </c>
      <c r="CM1253" s="1">
        <f t="shared" si="150"/>
        <v>6.666666666666667</v>
      </c>
      <c r="CO1253" t="str">
        <f>IF(H1253&gt;Tolerances!$C$15, "High Sat", "Low Sat")</f>
        <v>High Sat</v>
      </c>
      <c r="CP1253" t="str">
        <f>IF(CM1253&lt;Tolerances!$D$15, "High EL", "Low EL")</f>
        <v>High EL</v>
      </c>
      <c r="CQ1253" t="str">
        <f t="shared" si="151"/>
        <v>Loyalist</v>
      </c>
      <c r="CR1253" t="b">
        <f>IF(AND(CM1253&lt;Tolerances!$D$19,'Respondent data Original'!H1253&gt;Tolerances!$C$19),"Enthusiast",IF(AND(CM1253&gt;Tolerances!$D$20,'Respondent data Original'!H1253&lt;Tolerances!$C$20),"Agitator"))</f>
        <v>0</v>
      </c>
    </row>
    <row r="1254" spans="1:96">
      <c r="A1254">
        <v>1445</v>
      </c>
      <c r="B1254" t="s">
        <v>71</v>
      </c>
      <c r="C1254">
        <v>4</v>
      </c>
      <c r="D1254">
        <v>2</v>
      </c>
      <c r="E1254">
        <v>8</v>
      </c>
      <c r="F1254">
        <v>1</v>
      </c>
      <c r="G1254">
        <v>8</v>
      </c>
      <c r="H1254">
        <v>11</v>
      </c>
      <c r="J1254">
        <v>11</v>
      </c>
      <c r="L1254">
        <v>11</v>
      </c>
      <c r="N1254">
        <v>8</v>
      </c>
      <c r="P1254">
        <v>5</v>
      </c>
      <c r="Q1254">
        <v>1</v>
      </c>
      <c r="R1254">
        <v>5</v>
      </c>
      <c r="S1254">
        <v>1</v>
      </c>
      <c r="T1254">
        <v>1</v>
      </c>
      <c r="U1254">
        <v>5</v>
      </c>
      <c r="V1254">
        <v>1</v>
      </c>
      <c r="W1254">
        <v>5</v>
      </c>
      <c r="X1254">
        <v>1</v>
      </c>
      <c r="Y1254">
        <v>3</v>
      </c>
      <c r="Z1254">
        <v>5</v>
      </c>
      <c r="AA1254">
        <v>1</v>
      </c>
      <c r="AB1254">
        <v>5</v>
      </c>
      <c r="AC1254">
        <v>5</v>
      </c>
      <c r="AD1254">
        <v>4</v>
      </c>
      <c r="AE1254">
        <v>5</v>
      </c>
      <c r="AF1254">
        <v>1</v>
      </c>
      <c r="AG1254">
        <v>2</v>
      </c>
      <c r="AI1254">
        <v>1</v>
      </c>
      <c r="AJ1254">
        <v>1</v>
      </c>
      <c r="AK1254">
        <v>3</v>
      </c>
      <c r="AL1254">
        <v>1</v>
      </c>
      <c r="AN1254">
        <v>1</v>
      </c>
      <c r="AO1254">
        <v>1</v>
      </c>
      <c r="AQ1254">
        <v>1</v>
      </c>
      <c r="AR1254">
        <v>1</v>
      </c>
      <c r="AU1254">
        <v>3</v>
      </c>
      <c r="AV1254">
        <v>3</v>
      </c>
      <c r="AW1254">
        <v>6</v>
      </c>
      <c r="AX1254">
        <v>7</v>
      </c>
      <c r="AY1254">
        <v>7</v>
      </c>
      <c r="AZ1254">
        <v>1</v>
      </c>
      <c r="BA1254">
        <v>7</v>
      </c>
      <c r="BB1254">
        <v>3</v>
      </c>
      <c r="BC1254">
        <v>1</v>
      </c>
      <c r="BD1254">
        <v>11</v>
      </c>
      <c r="BE1254">
        <v>1</v>
      </c>
      <c r="BF1254">
        <v>1</v>
      </c>
      <c r="BG1254">
        <v>12</v>
      </c>
      <c r="BH1254">
        <v>1</v>
      </c>
      <c r="BI1254">
        <v>12</v>
      </c>
      <c r="BJ1254">
        <v>12</v>
      </c>
      <c r="BK1254">
        <v>1</v>
      </c>
      <c r="BL1254">
        <v>4</v>
      </c>
      <c r="BM1254">
        <v>3</v>
      </c>
      <c r="BN1254">
        <v>2</v>
      </c>
      <c r="BO1254">
        <v>4</v>
      </c>
      <c r="BX1254">
        <v>1</v>
      </c>
      <c r="BY1254">
        <v>6</v>
      </c>
      <c r="CF1254">
        <v>6</v>
      </c>
      <c r="CH1254">
        <f t="shared" si="145"/>
        <v>1</v>
      </c>
      <c r="CI1254" s="1">
        <f t="shared" si="146"/>
        <v>2.4444444444444446</v>
      </c>
      <c r="CJ1254">
        <f t="shared" si="147"/>
        <v>4</v>
      </c>
      <c r="CK1254">
        <f t="shared" si="148"/>
        <v>2</v>
      </c>
      <c r="CL1254" s="1">
        <f t="shared" si="149"/>
        <v>4.4444444444444446</v>
      </c>
      <c r="CM1254" s="1">
        <f t="shared" si="150"/>
        <v>4.4444444444444446</v>
      </c>
      <c r="CO1254" t="str">
        <f>IF(H1254&gt;Tolerances!$C$15, "High Sat", "Low Sat")</f>
        <v>High Sat</v>
      </c>
      <c r="CP1254" t="str">
        <f>IF(CM1254&lt;Tolerances!$D$15, "High EL", "Low EL")</f>
        <v>High EL</v>
      </c>
      <c r="CQ1254" t="str">
        <f t="shared" si="151"/>
        <v>Loyalist</v>
      </c>
      <c r="CR1254" t="str">
        <f>IF(AND(CM1254&lt;Tolerances!$D$19,'Respondent data Original'!H1254&gt;Tolerances!$C$19),"Enthusiast",IF(AND(CM1254&gt;Tolerances!$D$20,'Respondent data Original'!H1254&lt;Tolerances!$C$20),"Agitator"))</f>
        <v>Enthusiast</v>
      </c>
    </row>
    <row r="1255" spans="1:96">
      <c r="A1255">
        <v>1447</v>
      </c>
      <c r="B1255" t="s">
        <v>71</v>
      </c>
      <c r="C1255">
        <v>3</v>
      </c>
      <c r="D1255">
        <v>2</v>
      </c>
      <c r="E1255">
        <v>2</v>
      </c>
      <c r="F1255">
        <v>2</v>
      </c>
      <c r="G1255">
        <v>12</v>
      </c>
      <c r="H1255">
        <v>7</v>
      </c>
      <c r="J1255">
        <v>8</v>
      </c>
      <c r="L1255">
        <v>8</v>
      </c>
      <c r="N1255">
        <v>8</v>
      </c>
      <c r="P1255">
        <v>6</v>
      </c>
      <c r="Q1255">
        <v>2</v>
      </c>
      <c r="R1255">
        <v>3</v>
      </c>
      <c r="S1255">
        <v>1</v>
      </c>
      <c r="T1255">
        <v>2</v>
      </c>
      <c r="U1255">
        <v>1</v>
      </c>
      <c r="V1255">
        <v>2</v>
      </c>
      <c r="W1255">
        <v>3</v>
      </c>
      <c r="X1255">
        <v>1</v>
      </c>
      <c r="Y1255">
        <v>2</v>
      </c>
      <c r="Z1255">
        <v>2</v>
      </c>
      <c r="AA1255">
        <v>1</v>
      </c>
      <c r="AB1255">
        <v>3</v>
      </c>
      <c r="AC1255">
        <v>2</v>
      </c>
      <c r="AD1255">
        <v>3</v>
      </c>
      <c r="AE1255">
        <v>4</v>
      </c>
      <c r="AF1255">
        <v>6</v>
      </c>
      <c r="AG1255">
        <v>3</v>
      </c>
      <c r="AH1255">
        <v>4</v>
      </c>
      <c r="AI1255">
        <v>3</v>
      </c>
      <c r="AJ1255">
        <v>2</v>
      </c>
      <c r="AK1255">
        <v>3</v>
      </c>
      <c r="AL1255">
        <v>4</v>
      </c>
      <c r="AM1255">
        <v>5</v>
      </c>
      <c r="AN1255">
        <v>4</v>
      </c>
      <c r="AO1255">
        <v>3</v>
      </c>
      <c r="AP1255">
        <v>2</v>
      </c>
      <c r="AQ1255">
        <v>3</v>
      </c>
      <c r="AR1255">
        <v>5</v>
      </c>
      <c r="AS1255">
        <v>3</v>
      </c>
      <c r="AT1255">
        <v>4</v>
      </c>
      <c r="AU1255">
        <v>3</v>
      </c>
      <c r="AV1255">
        <v>2</v>
      </c>
      <c r="AW1255">
        <v>10</v>
      </c>
      <c r="AX1255">
        <v>11</v>
      </c>
      <c r="AY1255">
        <v>11</v>
      </c>
      <c r="AZ1255">
        <v>5</v>
      </c>
      <c r="BA1255">
        <v>11</v>
      </c>
      <c r="BB1255">
        <v>8</v>
      </c>
      <c r="BC1255">
        <v>8</v>
      </c>
      <c r="BD1255">
        <v>11</v>
      </c>
      <c r="BE1255">
        <v>5</v>
      </c>
      <c r="BF1255">
        <v>8</v>
      </c>
      <c r="BG1255">
        <v>5</v>
      </c>
      <c r="BH1255">
        <v>8</v>
      </c>
      <c r="BI1255">
        <v>8</v>
      </c>
      <c r="BJ1255">
        <v>8</v>
      </c>
      <c r="BK1255">
        <v>3</v>
      </c>
      <c r="BL1255">
        <v>3</v>
      </c>
      <c r="BM1255">
        <v>2</v>
      </c>
      <c r="BN1255">
        <v>1</v>
      </c>
      <c r="BO1255">
        <v>1</v>
      </c>
      <c r="BP1255">
        <v>8</v>
      </c>
      <c r="BQ1255">
        <v>7</v>
      </c>
      <c r="BR1255">
        <v>2</v>
      </c>
      <c r="BX1255">
        <v>2</v>
      </c>
      <c r="CF1255">
        <v>21</v>
      </c>
      <c r="CH1255">
        <f t="shared" si="145"/>
        <v>2</v>
      </c>
      <c r="CI1255" s="1">
        <f t="shared" si="146"/>
        <v>4.4444444444444446</v>
      </c>
      <c r="CJ1255">
        <f t="shared" si="147"/>
        <v>3</v>
      </c>
      <c r="CK1255">
        <f t="shared" si="148"/>
        <v>3</v>
      </c>
      <c r="CL1255" s="1">
        <f t="shared" si="149"/>
        <v>7.4444444444444446</v>
      </c>
      <c r="CM1255" s="1">
        <f t="shared" si="150"/>
        <v>14.888888888888889</v>
      </c>
      <c r="CO1255" t="str">
        <f>IF(H1255&gt;Tolerances!$C$15, "High Sat", "Low Sat")</f>
        <v>Low Sat</v>
      </c>
      <c r="CP1255" t="str">
        <f>IF(CM1255&lt;Tolerances!$D$15, "High EL", "Low EL")</f>
        <v>Low EL</v>
      </c>
      <c r="CQ1255" t="str">
        <f t="shared" si="151"/>
        <v>Defector</v>
      </c>
      <c r="CR1255" t="b">
        <f>IF(AND(CM1255&lt;Tolerances!$D$19,'Respondent data Original'!H1255&gt;Tolerances!$C$19),"Enthusiast",IF(AND(CM1255&gt;Tolerances!$D$20,'Respondent data Original'!H1255&lt;Tolerances!$C$20),"Agitator"))</f>
        <v>0</v>
      </c>
    </row>
    <row r="1256" spans="1:96">
      <c r="A1256">
        <v>1449</v>
      </c>
      <c r="B1256" t="s">
        <v>71</v>
      </c>
      <c r="C1256">
        <v>4</v>
      </c>
      <c r="D1256">
        <v>2</v>
      </c>
      <c r="E1256">
        <v>1</v>
      </c>
      <c r="F1256">
        <v>2</v>
      </c>
      <c r="G1256">
        <v>12</v>
      </c>
      <c r="H1256">
        <v>11</v>
      </c>
      <c r="J1256">
        <v>11</v>
      </c>
      <c r="L1256">
        <v>11</v>
      </c>
      <c r="N1256">
        <v>11</v>
      </c>
      <c r="P1256">
        <v>6</v>
      </c>
      <c r="Q1256">
        <v>1</v>
      </c>
      <c r="R1256">
        <v>2</v>
      </c>
      <c r="S1256">
        <v>1</v>
      </c>
      <c r="T1256">
        <v>1</v>
      </c>
      <c r="U1256">
        <v>1</v>
      </c>
      <c r="V1256">
        <v>2</v>
      </c>
      <c r="W1256">
        <v>2</v>
      </c>
      <c r="X1256">
        <v>3</v>
      </c>
      <c r="Y1256">
        <v>1</v>
      </c>
      <c r="Z1256">
        <v>4</v>
      </c>
      <c r="AA1256">
        <v>2</v>
      </c>
      <c r="AB1256">
        <v>2</v>
      </c>
      <c r="AC1256">
        <v>2</v>
      </c>
      <c r="AD1256">
        <v>3</v>
      </c>
      <c r="AE1256">
        <v>1</v>
      </c>
      <c r="AF1256">
        <v>5</v>
      </c>
      <c r="AG1256">
        <v>3</v>
      </c>
      <c r="AH1256">
        <v>1</v>
      </c>
      <c r="AI1256">
        <v>1</v>
      </c>
      <c r="AJ1256">
        <v>2</v>
      </c>
      <c r="AK1256">
        <v>2</v>
      </c>
      <c r="AL1256">
        <v>1</v>
      </c>
      <c r="AM1256">
        <v>2</v>
      </c>
      <c r="AN1256">
        <v>2</v>
      </c>
      <c r="AO1256">
        <v>1</v>
      </c>
      <c r="AP1256">
        <v>3</v>
      </c>
      <c r="AQ1256">
        <v>1</v>
      </c>
      <c r="AR1256">
        <v>2</v>
      </c>
      <c r="AS1256">
        <v>2</v>
      </c>
      <c r="AU1256">
        <v>2</v>
      </c>
      <c r="AV1256">
        <v>1</v>
      </c>
      <c r="AW1256">
        <v>8</v>
      </c>
      <c r="AX1256">
        <v>9</v>
      </c>
      <c r="AY1256">
        <v>7</v>
      </c>
      <c r="AZ1256">
        <v>3</v>
      </c>
      <c r="BA1256">
        <v>7</v>
      </c>
      <c r="BB1256">
        <v>3</v>
      </c>
      <c r="BC1256">
        <v>6</v>
      </c>
      <c r="BD1256">
        <v>10</v>
      </c>
      <c r="BE1256">
        <v>8</v>
      </c>
      <c r="BF1256">
        <v>2</v>
      </c>
      <c r="BG1256">
        <v>3</v>
      </c>
      <c r="BH1256">
        <v>3</v>
      </c>
      <c r="BI1256">
        <v>12</v>
      </c>
      <c r="BJ1256">
        <v>12</v>
      </c>
      <c r="BK1256">
        <v>2</v>
      </c>
      <c r="BL1256">
        <v>4</v>
      </c>
      <c r="BM1256">
        <v>4</v>
      </c>
      <c r="BN1256">
        <v>3</v>
      </c>
      <c r="BO1256">
        <v>7</v>
      </c>
      <c r="BX1256">
        <v>1</v>
      </c>
      <c r="BY1256">
        <v>5</v>
      </c>
      <c r="CF1256">
        <v>3</v>
      </c>
      <c r="CH1256">
        <f t="shared" si="145"/>
        <v>1</v>
      </c>
      <c r="CI1256" s="1">
        <f t="shared" si="146"/>
        <v>3.3888888888888888</v>
      </c>
      <c r="CJ1256">
        <f t="shared" si="147"/>
        <v>4</v>
      </c>
      <c r="CK1256">
        <f t="shared" si="148"/>
        <v>2</v>
      </c>
      <c r="CL1256" s="1">
        <f t="shared" si="149"/>
        <v>5.3888888888888893</v>
      </c>
      <c r="CM1256" s="1">
        <f t="shared" si="150"/>
        <v>5.3888888888888893</v>
      </c>
      <c r="CO1256" t="str">
        <f>IF(H1256&gt;Tolerances!$C$15, "High Sat", "Low Sat")</f>
        <v>High Sat</v>
      </c>
      <c r="CP1256" t="str">
        <f>IF(CM1256&lt;Tolerances!$D$15, "High EL", "Low EL")</f>
        <v>High EL</v>
      </c>
      <c r="CQ1256" t="str">
        <f t="shared" si="151"/>
        <v>Loyalist</v>
      </c>
      <c r="CR1256" t="b">
        <f>IF(AND(CM1256&lt;Tolerances!$D$19,'Respondent data Original'!H1256&gt;Tolerances!$C$19),"Enthusiast",IF(AND(CM1256&gt;Tolerances!$D$20,'Respondent data Original'!H1256&lt;Tolerances!$C$20),"Agitator"))</f>
        <v>0</v>
      </c>
    </row>
    <row r="1257" spans="1:96">
      <c r="A1257">
        <v>1450</v>
      </c>
      <c r="B1257" t="s">
        <v>71</v>
      </c>
      <c r="C1257">
        <v>5</v>
      </c>
      <c r="D1257">
        <v>2</v>
      </c>
      <c r="E1257">
        <v>3</v>
      </c>
      <c r="F1257">
        <v>2</v>
      </c>
      <c r="G1257">
        <v>12</v>
      </c>
      <c r="H1257">
        <v>9</v>
      </c>
      <c r="J1257">
        <v>6</v>
      </c>
      <c r="L1257">
        <v>1</v>
      </c>
      <c r="N1257">
        <v>7</v>
      </c>
      <c r="P1257">
        <v>3</v>
      </c>
      <c r="Q1257">
        <v>3</v>
      </c>
      <c r="R1257">
        <v>3</v>
      </c>
      <c r="S1257">
        <v>1</v>
      </c>
      <c r="T1257">
        <v>3</v>
      </c>
      <c r="U1257">
        <v>5</v>
      </c>
      <c r="V1257">
        <v>1</v>
      </c>
      <c r="W1257">
        <v>3</v>
      </c>
      <c r="X1257">
        <v>1</v>
      </c>
      <c r="Y1257">
        <v>1</v>
      </c>
      <c r="Z1257">
        <v>2</v>
      </c>
      <c r="AA1257">
        <v>2</v>
      </c>
      <c r="AB1257">
        <v>3</v>
      </c>
      <c r="AC1257">
        <v>5</v>
      </c>
      <c r="AD1257">
        <v>5</v>
      </c>
      <c r="AE1257">
        <v>1</v>
      </c>
      <c r="AF1257">
        <v>1</v>
      </c>
      <c r="AG1257">
        <v>4</v>
      </c>
      <c r="AH1257">
        <v>3</v>
      </c>
      <c r="AI1257">
        <v>3</v>
      </c>
      <c r="AJ1257">
        <v>3</v>
      </c>
      <c r="AK1257">
        <v>3</v>
      </c>
      <c r="AL1257">
        <v>3</v>
      </c>
      <c r="AM1257">
        <v>4</v>
      </c>
      <c r="AN1257">
        <v>3</v>
      </c>
      <c r="AO1257">
        <v>3</v>
      </c>
      <c r="AP1257">
        <v>3</v>
      </c>
      <c r="AQ1257">
        <v>4</v>
      </c>
      <c r="AR1257">
        <v>4</v>
      </c>
      <c r="AU1257">
        <v>4</v>
      </c>
      <c r="AV1257">
        <v>1</v>
      </c>
      <c r="AW1257">
        <v>11</v>
      </c>
      <c r="AX1257">
        <v>11</v>
      </c>
      <c r="AY1257">
        <v>11</v>
      </c>
      <c r="AZ1257">
        <v>11</v>
      </c>
      <c r="BA1257">
        <v>11</v>
      </c>
      <c r="BB1257">
        <v>11</v>
      </c>
      <c r="BC1257">
        <v>1</v>
      </c>
      <c r="BD1257">
        <v>11</v>
      </c>
      <c r="BE1257">
        <v>1</v>
      </c>
      <c r="BF1257">
        <v>12</v>
      </c>
      <c r="BG1257">
        <v>12</v>
      </c>
      <c r="BH1257">
        <v>12</v>
      </c>
      <c r="BI1257">
        <v>12</v>
      </c>
      <c r="BJ1257">
        <v>12</v>
      </c>
      <c r="BK1257">
        <v>1</v>
      </c>
      <c r="BL1257">
        <v>3</v>
      </c>
      <c r="BM1257">
        <v>3</v>
      </c>
      <c r="BN1257">
        <v>3</v>
      </c>
      <c r="BO1257">
        <v>9</v>
      </c>
      <c r="BX1257">
        <v>1</v>
      </c>
      <c r="BY1257">
        <v>8</v>
      </c>
      <c r="CF1257">
        <v>1</v>
      </c>
      <c r="CH1257">
        <f t="shared" si="145"/>
        <v>1</v>
      </c>
      <c r="CI1257" s="1">
        <f t="shared" si="146"/>
        <v>4.3888888888888893</v>
      </c>
      <c r="CJ1257">
        <f t="shared" si="147"/>
        <v>3</v>
      </c>
      <c r="CK1257">
        <f t="shared" si="148"/>
        <v>3</v>
      </c>
      <c r="CL1257" s="1">
        <f t="shared" si="149"/>
        <v>7.3888888888888893</v>
      </c>
      <c r="CM1257" s="1">
        <f t="shared" si="150"/>
        <v>7.3888888888888893</v>
      </c>
      <c r="CO1257" t="str">
        <f>IF(H1257&gt;Tolerances!$C$15, "High Sat", "Low Sat")</f>
        <v>High Sat</v>
      </c>
      <c r="CP1257" t="str">
        <f>IF(CM1257&lt;Tolerances!$D$15, "High EL", "Low EL")</f>
        <v>High EL</v>
      </c>
      <c r="CQ1257" t="str">
        <f t="shared" si="151"/>
        <v>Loyalist</v>
      </c>
      <c r="CR1257" t="b">
        <f>IF(AND(CM1257&lt;Tolerances!$D$19,'Respondent data Original'!H1257&gt;Tolerances!$C$19),"Enthusiast",IF(AND(CM1257&gt;Tolerances!$D$20,'Respondent data Original'!H1257&lt;Tolerances!$C$20),"Agitator"))</f>
        <v>0</v>
      </c>
    </row>
    <row r="1258" spans="1:96">
      <c r="A1258">
        <v>1452</v>
      </c>
      <c r="B1258" t="s">
        <v>71</v>
      </c>
      <c r="C1258">
        <v>1</v>
      </c>
      <c r="D1258">
        <v>1</v>
      </c>
      <c r="E1258">
        <v>2</v>
      </c>
      <c r="F1258">
        <v>2</v>
      </c>
      <c r="G1258">
        <v>10</v>
      </c>
      <c r="H1258">
        <v>6</v>
      </c>
      <c r="J1258">
        <v>5</v>
      </c>
      <c r="L1258">
        <v>4</v>
      </c>
      <c r="N1258">
        <v>5</v>
      </c>
      <c r="P1258">
        <v>4</v>
      </c>
      <c r="Q1258">
        <v>2</v>
      </c>
      <c r="R1258">
        <v>1</v>
      </c>
      <c r="S1258">
        <v>3</v>
      </c>
      <c r="T1258">
        <v>1</v>
      </c>
      <c r="U1258">
        <v>3</v>
      </c>
      <c r="V1258">
        <v>3</v>
      </c>
      <c r="W1258">
        <v>1</v>
      </c>
      <c r="X1258">
        <v>1</v>
      </c>
      <c r="Y1258">
        <v>4</v>
      </c>
      <c r="Z1258">
        <v>2</v>
      </c>
      <c r="AA1258">
        <v>2</v>
      </c>
      <c r="AB1258">
        <v>3</v>
      </c>
      <c r="AC1258">
        <v>3</v>
      </c>
      <c r="AD1258">
        <v>3</v>
      </c>
      <c r="AE1258">
        <v>3</v>
      </c>
      <c r="AF1258">
        <v>9</v>
      </c>
      <c r="AG1258">
        <v>2</v>
      </c>
      <c r="AH1258">
        <v>1</v>
      </c>
      <c r="AI1258">
        <v>1</v>
      </c>
      <c r="AJ1258">
        <v>1</v>
      </c>
      <c r="AK1258">
        <v>2</v>
      </c>
      <c r="AL1258">
        <v>3</v>
      </c>
      <c r="AM1258">
        <v>1</v>
      </c>
      <c r="AN1258">
        <v>2</v>
      </c>
      <c r="AO1258">
        <v>3</v>
      </c>
      <c r="AP1258">
        <v>2</v>
      </c>
      <c r="AQ1258">
        <v>2</v>
      </c>
      <c r="AR1258">
        <v>3</v>
      </c>
      <c r="AS1258">
        <v>3</v>
      </c>
      <c r="AT1258">
        <v>3</v>
      </c>
      <c r="AU1258">
        <v>1</v>
      </c>
      <c r="AV1258">
        <v>3</v>
      </c>
      <c r="AW1258">
        <v>11</v>
      </c>
      <c r="AX1258">
        <v>11</v>
      </c>
      <c r="AY1258">
        <v>11</v>
      </c>
      <c r="AZ1258">
        <v>11</v>
      </c>
      <c r="BA1258">
        <v>9</v>
      </c>
      <c r="BB1258">
        <v>6</v>
      </c>
      <c r="BC1258">
        <v>11</v>
      </c>
      <c r="BD1258">
        <v>8</v>
      </c>
      <c r="BE1258">
        <v>8</v>
      </c>
      <c r="BF1258">
        <v>4</v>
      </c>
      <c r="BG1258">
        <v>4</v>
      </c>
      <c r="BH1258">
        <v>4</v>
      </c>
      <c r="BI1258">
        <v>4</v>
      </c>
      <c r="BJ1258">
        <v>5</v>
      </c>
      <c r="BK1258">
        <v>4</v>
      </c>
      <c r="BL1258">
        <v>1</v>
      </c>
      <c r="BO1258">
        <v>5</v>
      </c>
      <c r="BP1258">
        <v>3</v>
      </c>
      <c r="BQ1258">
        <v>7</v>
      </c>
      <c r="BX1258">
        <v>2</v>
      </c>
      <c r="CF1258">
        <v>21</v>
      </c>
      <c r="CH1258">
        <f t="shared" si="145"/>
        <v>2</v>
      </c>
      <c r="CI1258" s="1">
        <f t="shared" si="146"/>
        <v>4.7777777777777777</v>
      </c>
      <c r="CJ1258">
        <f t="shared" si="147"/>
        <v>1</v>
      </c>
      <c r="CK1258">
        <f t="shared" si="148"/>
        <v>5</v>
      </c>
      <c r="CL1258" s="1">
        <f t="shared" si="149"/>
        <v>9.7777777777777786</v>
      </c>
      <c r="CM1258" s="1">
        <f t="shared" si="150"/>
        <v>19.555555555555557</v>
      </c>
      <c r="CO1258" t="str">
        <f>IF(H1258&gt;Tolerances!$C$15, "High Sat", "Low Sat")</f>
        <v>Low Sat</v>
      </c>
      <c r="CP1258" t="str">
        <f>IF(CM1258&lt;Tolerances!$D$15, "High EL", "Low EL")</f>
        <v>Low EL</v>
      </c>
      <c r="CQ1258" t="str">
        <f t="shared" si="151"/>
        <v>Defector</v>
      </c>
      <c r="CR1258" t="b">
        <f>IF(AND(CM1258&lt;Tolerances!$D$19,'Respondent data Original'!H1258&gt;Tolerances!$C$19),"Enthusiast",IF(AND(CM1258&gt;Tolerances!$D$20,'Respondent data Original'!H1258&lt;Tolerances!$C$20),"Agitator"))</f>
        <v>0</v>
      </c>
    </row>
    <row r="1259" spans="1:96">
      <c r="A1259">
        <v>1453</v>
      </c>
      <c r="B1259" t="s">
        <v>71</v>
      </c>
      <c r="C1259">
        <v>5</v>
      </c>
      <c r="D1259">
        <v>1</v>
      </c>
      <c r="E1259">
        <v>2</v>
      </c>
      <c r="F1259">
        <v>2</v>
      </c>
      <c r="G1259">
        <v>12</v>
      </c>
      <c r="H1259">
        <v>9</v>
      </c>
      <c r="J1259">
        <v>6</v>
      </c>
      <c r="L1259">
        <v>3</v>
      </c>
      <c r="N1259">
        <v>6</v>
      </c>
      <c r="P1259">
        <v>6</v>
      </c>
      <c r="Q1259">
        <v>3</v>
      </c>
      <c r="R1259">
        <v>2</v>
      </c>
      <c r="S1259">
        <v>2</v>
      </c>
      <c r="T1259">
        <v>1</v>
      </c>
      <c r="U1259">
        <v>2</v>
      </c>
      <c r="V1259">
        <v>2</v>
      </c>
      <c r="W1259">
        <v>1</v>
      </c>
      <c r="X1259">
        <v>1</v>
      </c>
      <c r="Y1259">
        <v>2</v>
      </c>
      <c r="Z1259">
        <v>2</v>
      </c>
      <c r="AA1259">
        <v>3</v>
      </c>
      <c r="AB1259">
        <v>1</v>
      </c>
      <c r="AC1259">
        <v>2</v>
      </c>
      <c r="AD1259">
        <v>2</v>
      </c>
      <c r="AE1259">
        <v>2</v>
      </c>
      <c r="AF1259">
        <v>2</v>
      </c>
      <c r="AG1259">
        <v>4</v>
      </c>
      <c r="AI1259">
        <v>2</v>
      </c>
      <c r="AJ1259">
        <v>1</v>
      </c>
      <c r="AK1259">
        <v>2</v>
      </c>
      <c r="AL1259">
        <v>2</v>
      </c>
      <c r="AN1259">
        <v>2</v>
      </c>
      <c r="AO1259">
        <v>2</v>
      </c>
      <c r="AP1259">
        <v>3</v>
      </c>
      <c r="AR1259">
        <v>2</v>
      </c>
      <c r="AS1259">
        <v>3</v>
      </c>
      <c r="AU1259">
        <v>3</v>
      </c>
      <c r="AV1259">
        <v>2</v>
      </c>
      <c r="AW1259">
        <v>3</v>
      </c>
      <c r="AX1259">
        <v>9</v>
      </c>
      <c r="AY1259">
        <v>3</v>
      </c>
      <c r="AZ1259">
        <v>5</v>
      </c>
      <c r="BA1259">
        <v>3</v>
      </c>
      <c r="BB1259">
        <v>6</v>
      </c>
      <c r="BC1259">
        <v>9</v>
      </c>
      <c r="BD1259">
        <v>9</v>
      </c>
      <c r="BE1259">
        <v>6</v>
      </c>
      <c r="BF1259">
        <v>12</v>
      </c>
      <c r="BG1259">
        <v>12</v>
      </c>
      <c r="BH1259">
        <v>12</v>
      </c>
      <c r="BI1259">
        <v>12</v>
      </c>
      <c r="BJ1259">
        <v>12</v>
      </c>
      <c r="BK1259">
        <v>1</v>
      </c>
      <c r="BL1259">
        <v>4</v>
      </c>
      <c r="BM1259">
        <v>2</v>
      </c>
      <c r="BN1259">
        <v>1</v>
      </c>
      <c r="BO1259">
        <v>2</v>
      </c>
      <c r="BP1259">
        <v>5</v>
      </c>
      <c r="BQ1259">
        <v>7</v>
      </c>
      <c r="BX1259">
        <v>2</v>
      </c>
      <c r="CF1259">
        <v>7</v>
      </c>
      <c r="CH1259">
        <f t="shared" si="145"/>
        <v>2</v>
      </c>
      <c r="CI1259" s="1">
        <f t="shared" si="146"/>
        <v>2.9444444444444446</v>
      </c>
      <c r="CJ1259">
        <f t="shared" si="147"/>
        <v>4</v>
      </c>
      <c r="CK1259">
        <f t="shared" si="148"/>
        <v>2</v>
      </c>
      <c r="CL1259" s="1">
        <f t="shared" si="149"/>
        <v>4.9444444444444446</v>
      </c>
      <c r="CM1259" s="1">
        <f t="shared" si="150"/>
        <v>9.8888888888888893</v>
      </c>
      <c r="CO1259" t="str">
        <f>IF(H1259&gt;Tolerances!$C$15, "High Sat", "Low Sat")</f>
        <v>High Sat</v>
      </c>
      <c r="CP1259" t="str">
        <f>IF(CM1259&lt;Tolerances!$D$15, "High EL", "Low EL")</f>
        <v>High EL</v>
      </c>
      <c r="CQ1259" t="str">
        <f t="shared" si="151"/>
        <v>Loyalist</v>
      </c>
      <c r="CR1259" t="b">
        <f>IF(AND(CM1259&lt;Tolerances!$D$19,'Respondent data Original'!H1259&gt;Tolerances!$C$19),"Enthusiast",IF(AND(CM1259&gt;Tolerances!$D$20,'Respondent data Original'!H1259&lt;Tolerances!$C$20),"Agitator"))</f>
        <v>0</v>
      </c>
    </row>
    <row r="1260" spans="1:96">
      <c r="A1260">
        <v>1455</v>
      </c>
      <c r="B1260" t="s">
        <v>71</v>
      </c>
      <c r="C1260">
        <v>2</v>
      </c>
      <c r="D1260">
        <v>1</v>
      </c>
      <c r="E1260">
        <v>1</v>
      </c>
      <c r="F1260">
        <v>2</v>
      </c>
      <c r="G1260">
        <v>12</v>
      </c>
      <c r="H1260">
        <v>11</v>
      </c>
      <c r="J1260">
        <v>11</v>
      </c>
      <c r="L1260">
        <v>11</v>
      </c>
      <c r="N1260">
        <v>11</v>
      </c>
      <c r="P1260">
        <v>6</v>
      </c>
      <c r="Q1260">
        <v>1</v>
      </c>
      <c r="R1260">
        <v>1</v>
      </c>
      <c r="S1260">
        <v>1</v>
      </c>
      <c r="T1260">
        <v>1</v>
      </c>
      <c r="U1260">
        <v>1</v>
      </c>
      <c r="V1260">
        <v>1</v>
      </c>
      <c r="W1260">
        <v>1</v>
      </c>
      <c r="X1260">
        <v>1</v>
      </c>
      <c r="Y1260">
        <v>1</v>
      </c>
      <c r="Z1260">
        <v>1</v>
      </c>
      <c r="AA1260">
        <v>1</v>
      </c>
      <c r="AB1260">
        <v>1</v>
      </c>
      <c r="AC1260">
        <v>1</v>
      </c>
      <c r="AD1260">
        <v>1</v>
      </c>
      <c r="AE1260">
        <v>1</v>
      </c>
      <c r="AF1260">
        <v>11</v>
      </c>
      <c r="AG1260">
        <v>1</v>
      </c>
      <c r="AH1260">
        <v>1</v>
      </c>
      <c r="AI1260">
        <v>1</v>
      </c>
      <c r="AJ1260">
        <v>1</v>
      </c>
      <c r="AK1260">
        <v>1</v>
      </c>
      <c r="AL1260">
        <v>1</v>
      </c>
      <c r="AM1260">
        <v>1</v>
      </c>
      <c r="AN1260">
        <v>1</v>
      </c>
      <c r="AO1260">
        <v>1</v>
      </c>
      <c r="AP1260">
        <v>1</v>
      </c>
      <c r="AQ1260">
        <v>1</v>
      </c>
      <c r="AR1260">
        <v>1</v>
      </c>
      <c r="AS1260">
        <v>2</v>
      </c>
      <c r="AT1260">
        <v>1</v>
      </c>
      <c r="AU1260">
        <v>1</v>
      </c>
      <c r="AV1260">
        <v>1</v>
      </c>
      <c r="AW1260">
        <v>5</v>
      </c>
      <c r="AX1260">
        <v>4</v>
      </c>
      <c r="AY1260">
        <v>1</v>
      </c>
      <c r="AZ1260">
        <v>8</v>
      </c>
      <c r="BA1260">
        <v>1</v>
      </c>
      <c r="BB1260">
        <v>3</v>
      </c>
      <c r="BC1260">
        <v>1</v>
      </c>
      <c r="BD1260">
        <v>3</v>
      </c>
      <c r="BE1260">
        <v>6</v>
      </c>
      <c r="BF1260">
        <v>1</v>
      </c>
      <c r="BG1260">
        <v>1</v>
      </c>
      <c r="BH1260">
        <v>1</v>
      </c>
      <c r="BI1260">
        <v>1</v>
      </c>
      <c r="BJ1260">
        <v>1</v>
      </c>
      <c r="BK1260">
        <v>3</v>
      </c>
      <c r="BN1260">
        <v>5</v>
      </c>
      <c r="BO1260">
        <v>4</v>
      </c>
      <c r="BP1260">
        <v>7</v>
      </c>
      <c r="BQ1260">
        <v>6</v>
      </c>
      <c r="BX1260">
        <v>1</v>
      </c>
      <c r="BY1260">
        <v>6</v>
      </c>
      <c r="CF1260">
        <v>9</v>
      </c>
      <c r="CH1260">
        <f t="shared" si="145"/>
        <v>1</v>
      </c>
      <c r="CI1260" s="1">
        <f t="shared" si="146"/>
        <v>1.7777777777777777</v>
      </c>
      <c r="CJ1260">
        <f t="shared" si="147"/>
        <v>0</v>
      </c>
      <c r="CK1260">
        <f t="shared" si="148"/>
        <v>5</v>
      </c>
      <c r="CL1260" s="1">
        <f t="shared" si="149"/>
        <v>6.7777777777777777</v>
      </c>
      <c r="CM1260" s="1">
        <f t="shared" si="150"/>
        <v>6.7777777777777777</v>
      </c>
      <c r="CO1260" t="str">
        <f>IF(H1260&gt;Tolerances!$C$15, "High Sat", "Low Sat")</f>
        <v>High Sat</v>
      </c>
      <c r="CP1260" t="str">
        <f>IF(CM1260&lt;Tolerances!$D$15, "High EL", "Low EL")</f>
        <v>High EL</v>
      </c>
      <c r="CQ1260" t="str">
        <f t="shared" si="151"/>
        <v>Loyalist</v>
      </c>
      <c r="CR1260" t="b">
        <f>IF(AND(CM1260&lt;Tolerances!$D$19,'Respondent data Original'!H1260&gt;Tolerances!$C$19),"Enthusiast",IF(AND(CM1260&gt;Tolerances!$D$20,'Respondent data Original'!H1260&lt;Tolerances!$C$20),"Agitator"))</f>
        <v>0</v>
      </c>
    </row>
    <row r="1261" spans="1:96">
      <c r="A1261">
        <v>1457</v>
      </c>
      <c r="B1261" t="s">
        <v>71</v>
      </c>
      <c r="C1261">
        <v>4</v>
      </c>
      <c r="D1261">
        <v>2</v>
      </c>
      <c r="E1261">
        <v>8</v>
      </c>
      <c r="F1261">
        <v>1</v>
      </c>
      <c r="G1261">
        <v>7</v>
      </c>
      <c r="H1261">
        <v>9</v>
      </c>
      <c r="J1261">
        <v>9</v>
      </c>
      <c r="L1261">
        <v>9</v>
      </c>
      <c r="N1261">
        <v>3</v>
      </c>
      <c r="P1261">
        <v>3</v>
      </c>
      <c r="Q1261">
        <v>1</v>
      </c>
      <c r="R1261">
        <v>5</v>
      </c>
      <c r="S1261">
        <v>2</v>
      </c>
      <c r="T1261">
        <v>5</v>
      </c>
      <c r="U1261">
        <v>5</v>
      </c>
      <c r="V1261">
        <v>3</v>
      </c>
      <c r="W1261">
        <v>5</v>
      </c>
      <c r="X1261">
        <v>2</v>
      </c>
      <c r="Y1261">
        <v>1</v>
      </c>
      <c r="Z1261">
        <v>1</v>
      </c>
      <c r="AA1261">
        <v>1</v>
      </c>
      <c r="AB1261">
        <v>5</v>
      </c>
      <c r="AC1261">
        <v>5</v>
      </c>
      <c r="AD1261">
        <v>5</v>
      </c>
      <c r="AE1261">
        <v>5</v>
      </c>
      <c r="AF1261">
        <v>7</v>
      </c>
      <c r="AG1261">
        <v>2</v>
      </c>
      <c r="AH1261">
        <v>5</v>
      </c>
      <c r="AI1261">
        <v>2</v>
      </c>
      <c r="AJ1261">
        <v>5</v>
      </c>
      <c r="AL1261">
        <v>3</v>
      </c>
      <c r="AN1261">
        <v>2</v>
      </c>
      <c r="AO1261">
        <v>2</v>
      </c>
      <c r="AP1261">
        <v>2</v>
      </c>
      <c r="AQ1261">
        <v>3</v>
      </c>
      <c r="AT1261">
        <v>2</v>
      </c>
      <c r="AV1261">
        <v>1</v>
      </c>
      <c r="AW1261">
        <v>6</v>
      </c>
      <c r="AX1261">
        <v>7</v>
      </c>
      <c r="AY1261">
        <v>3</v>
      </c>
      <c r="AZ1261">
        <v>4</v>
      </c>
      <c r="BA1261">
        <v>7</v>
      </c>
      <c r="BB1261">
        <v>8</v>
      </c>
      <c r="BC1261">
        <v>1</v>
      </c>
      <c r="BD1261">
        <v>1</v>
      </c>
      <c r="BE1261">
        <v>11</v>
      </c>
      <c r="BF1261">
        <v>12</v>
      </c>
      <c r="BG1261">
        <v>12</v>
      </c>
      <c r="BH1261">
        <v>12</v>
      </c>
      <c r="BI1261">
        <v>12</v>
      </c>
      <c r="BJ1261">
        <v>12</v>
      </c>
      <c r="BK1261">
        <v>1</v>
      </c>
      <c r="BL1261">
        <v>4</v>
      </c>
      <c r="BM1261">
        <v>2</v>
      </c>
      <c r="BN1261">
        <v>2</v>
      </c>
      <c r="BO1261">
        <v>10</v>
      </c>
      <c r="BX1261">
        <v>1</v>
      </c>
      <c r="BY1261">
        <v>8</v>
      </c>
      <c r="CF1261">
        <v>3</v>
      </c>
      <c r="CH1261">
        <f t="shared" si="145"/>
        <v>1</v>
      </c>
      <c r="CI1261" s="1">
        <f t="shared" si="146"/>
        <v>2.6666666666666665</v>
      </c>
      <c r="CJ1261">
        <f t="shared" si="147"/>
        <v>4</v>
      </c>
      <c r="CK1261">
        <f t="shared" si="148"/>
        <v>2</v>
      </c>
      <c r="CL1261" s="1">
        <f t="shared" si="149"/>
        <v>4.6666666666666661</v>
      </c>
      <c r="CM1261" s="1">
        <f t="shared" si="150"/>
        <v>4.6666666666666661</v>
      </c>
      <c r="CO1261" t="str">
        <f>IF(H1261&gt;Tolerances!$C$15, "High Sat", "Low Sat")</f>
        <v>High Sat</v>
      </c>
      <c r="CP1261" t="str">
        <f>IF(CM1261&lt;Tolerances!$D$15, "High EL", "Low EL")</f>
        <v>High EL</v>
      </c>
      <c r="CQ1261" t="str">
        <f t="shared" si="151"/>
        <v>Loyalist</v>
      </c>
      <c r="CR1261" t="b">
        <f>IF(AND(CM1261&lt;Tolerances!$D$19,'Respondent data Original'!H1261&gt;Tolerances!$C$19),"Enthusiast",IF(AND(CM1261&gt;Tolerances!$D$20,'Respondent data Original'!H1261&lt;Tolerances!$C$20),"Agitator"))</f>
        <v>0</v>
      </c>
    </row>
    <row r="1262" spans="1:96">
      <c r="A1262">
        <v>1460</v>
      </c>
      <c r="B1262" t="s">
        <v>71</v>
      </c>
      <c r="C1262">
        <v>4</v>
      </c>
      <c r="D1262">
        <v>2</v>
      </c>
      <c r="E1262">
        <v>1</v>
      </c>
      <c r="F1262">
        <v>2</v>
      </c>
      <c r="G1262">
        <v>11</v>
      </c>
      <c r="H1262">
        <v>11</v>
      </c>
      <c r="J1262">
        <v>11</v>
      </c>
      <c r="L1262">
        <v>11</v>
      </c>
      <c r="N1262">
        <v>11</v>
      </c>
      <c r="P1262">
        <v>6</v>
      </c>
      <c r="Q1262">
        <v>3</v>
      </c>
      <c r="R1262">
        <v>4</v>
      </c>
      <c r="S1262">
        <v>1</v>
      </c>
      <c r="T1262">
        <v>1</v>
      </c>
      <c r="U1262">
        <v>1</v>
      </c>
      <c r="V1262">
        <v>1</v>
      </c>
      <c r="X1262">
        <v>1</v>
      </c>
      <c r="Y1262">
        <v>1</v>
      </c>
      <c r="Z1262">
        <v>3</v>
      </c>
      <c r="AA1262">
        <v>1</v>
      </c>
      <c r="AB1262">
        <v>3</v>
      </c>
      <c r="AC1262">
        <v>3</v>
      </c>
      <c r="AD1262">
        <v>2</v>
      </c>
      <c r="AE1262">
        <v>4</v>
      </c>
      <c r="AF1262">
        <v>8</v>
      </c>
      <c r="AG1262">
        <v>3</v>
      </c>
      <c r="AI1262">
        <v>1</v>
      </c>
      <c r="AJ1262">
        <v>1</v>
      </c>
      <c r="AK1262">
        <v>1</v>
      </c>
      <c r="AL1262">
        <v>1</v>
      </c>
      <c r="AN1262">
        <v>1</v>
      </c>
      <c r="AO1262">
        <v>1</v>
      </c>
      <c r="AQ1262">
        <v>1</v>
      </c>
      <c r="AR1262">
        <v>2</v>
      </c>
      <c r="AT1262">
        <v>3</v>
      </c>
      <c r="AV1262">
        <v>1</v>
      </c>
      <c r="AW1262">
        <v>6</v>
      </c>
      <c r="AX1262">
        <v>6</v>
      </c>
      <c r="AY1262">
        <v>6</v>
      </c>
      <c r="AZ1262">
        <v>1</v>
      </c>
      <c r="BA1262">
        <v>6</v>
      </c>
      <c r="BB1262">
        <v>1</v>
      </c>
      <c r="BC1262">
        <v>6</v>
      </c>
      <c r="BD1262">
        <v>6</v>
      </c>
      <c r="BE1262">
        <v>1</v>
      </c>
      <c r="BF1262">
        <v>12</v>
      </c>
      <c r="BG1262">
        <v>12</v>
      </c>
      <c r="BH1262">
        <v>12</v>
      </c>
      <c r="BI1262">
        <v>12</v>
      </c>
      <c r="BJ1262">
        <v>12</v>
      </c>
      <c r="BK1262">
        <v>1</v>
      </c>
      <c r="BN1262">
        <v>5</v>
      </c>
      <c r="BO1262">
        <v>10</v>
      </c>
      <c r="BX1262">
        <v>1</v>
      </c>
      <c r="BY1262">
        <v>1</v>
      </c>
      <c r="BZ1262">
        <v>3</v>
      </c>
      <c r="CA1262">
        <v>5</v>
      </c>
      <c r="CB1262">
        <v>6</v>
      </c>
      <c r="CF1262">
        <v>8</v>
      </c>
      <c r="CH1262">
        <f t="shared" si="145"/>
        <v>1</v>
      </c>
      <c r="CI1262" s="1">
        <f t="shared" si="146"/>
        <v>2.1666666666666665</v>
      </c>
      <c r="CJ1262">
        <f t="shared" si="147"/>
        <v>0</v>
      </c>
      <c r="CK1262">
        <f t="shared" si="148"/>
        <v>5</v>
      </c>
      <c r="CL1262" s="1">
        <f t="shared" si="149"/>
        <v>7.1666666666666661</v>
      </c>
      <c r="CM1262" s="1">
        <f t="shared" si="150"/>
        <v>7.1666666666666661</v>
      </c>
      <c r="CO1262" t="str">
        <f>IF(H1262&gt;Tolerances!$C$15, "High Sat", "Low Sat")</f>
        <v>High Sat</v>
      </c>
      <c r="CP1262" t="str">
        <f>IF(CM1262&lt;Tolerances!$D$15, "High EL", "Low EL")</f>
        <v>High EL</v>
      </c>
      <c r="CQ1262" t="str">
        <f t="shared" si="151"/>
        <v>Loyalist</v>
      </c>
      <c r="CR1262" t="b">
        <f>IF(AND(CM1262&lt;Tolerances!$D$19,'Respondent data Original'!H1262&gt;Tolerances!$C$19),"Enthusiast",IF(AND(CM1262&gt;Tolerances!$D$20,'Respondent data Original'!H1262&lt;Tolerances!$C$20),"Agitator"))</f>
        <v>0</v>
      </c>
    </row>
    <row r="1263" spans="1:96">
      <c r="A1263">
        <v>1461</v>
      </c>
      <c r="B1263" t="s">
        <v>71</v>
      </c>
      <c r="C1263">
        <v>4</v>
      </c>
      <c r="D1263">
        <v>1</v>
      </c>
      <c r="E1263">
        <v>3</v>
      </c>
      <c r="F1263">
        <v>2</v>
      </c>
      <c r="G1263">
        <v>12</v>
      </c>
      <c r="H1263">
        <v>10</v>
      </c>
      <c r="J1263">
        <v>10</v>
      </c>
      <c r="L1263">
        <v>10</v>
      </c>
      <c r="N1263">
        <v>10</v>
      </c>
      <c r="P1263">
        <v>6</v>
      </c>
      <c r="Q1263">
        <v>1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5</v>
      </c>
      <c r="X1263">
        <v>1</v>
      </c>
      <c r="Y1263">
        <v>1</v>
      </c>
      <c r="Z1263">
        <v>1</v>
      </c>
      <c r="AA1263">
        <v>2</v>
      </c>
      <c r="AB1263">
        <v>3</v>
      </c>
      <c r="AC1263">
        <v>4</v>
      </c>
      <c r="AD1263">
        <v>3</v>
      </c>
      <c r="AE1263">
        <v>3</v>
      </c>
      <c r="AF1263">
        <v>11</v>
      </c>
      <c r="AG1263">
        <v>2</v>
      </c>
      <c r="AH1263">
        <v>1</v>
      </c>
      <c r="AI1263">
        <v>2</v>
      </c>
      <c r="AJ1263">
        <v>1</v>
      </c>
      <c r="AK1263">
        <v>2</v>
      </c>
      <c r="AL1263">
        <v>2</v>
      </c>
      <c r="AM1263">
        <v>4</v>
      </c>
      <c r="AN1263">
        <v>1</v>
      </c>
      <c r="AO1263">
        <v>2</v>
      </c>
      <c r="AP1263">
        <v>1</v>
      </c>
      <c r="AQ1263">
        <v>3</v>
      </c>
      <c r="AR1263">
        <v>3</v>
      </c>
      <c r="AS1263">
        <v>3</v>
      </c>
      <c r="AT1263">
        <v>3</v>
      </c>
      <c r="AU1263">
        <v>3</v>
      </c>
      <c r="AV1263">
        <v>1</v>
      </c>
      <c r="AW1263">
        <v>6</v>
      </c>
      <c r="AX1263">
        <v>6</v>
      </c>
      <c r="AY1263">
        <v>6</v>
      </c>
      <c r="AZ1263">
        <v>6</v>
      </c>
      <c r="BA1263">
        <v>6</v>
      </c>
      <c r="BB1263">
        <v>1</v>
      </c>
      <c r="BC1263">
        <v>6</v>
      </c>
      <c r="BD1263">
        <v>10</v>
      </c>
      <c r="BE1263">
        <v>1</v>
      </c>
      <c r="BF1263">
        <v>12</v>
      </c>
      <c r="BG1263">
        <v>1</v>
      </c>
      <c r="BH1263">
        <v>12</v>
      </c>
      <c r="BI1263">
        <v>12</v>
      </c>
      <c r="BJ1263">
        <v>12</v>
      </c>
      <c r="BK1263">
        <v>1</v>
      </c>
      <c r="BL1263">
        <v>5</v>
      </c>
      <c r="BM1263">
        <v>4</v>
      </c>
      <c r="BN1263">
        <v>4</v>
      </c>
      <c r="BO1263">
        <v>7</v>
      </c>
      <c r="BP1263">
        <v>3</v>
      </c>
      <c r="BQ1263">
        <v>4</v>
      </c>
      <c r="BX1263">
        <v>1</v>
      </c>
      <c r="BY1263">
        <v>6</v>
      </c>
      <c r="BZ1263">
        <v>4</v>
      </c>
      <c r="CA1263">
        <v>3</v>
      </c>
      <c r="CB1263">
        <v>5</v>
      </c>
      <c r="CF1263">
        <v>6</v>
      </c>
      <c r="CH1263">
        <f t="shared" si="145"/>
        <v>1</v>
      </c>
      <c r="CI1263" s="1">
        <f t="shared" si="146"/>
        <v>2.6666666666666665</v>
      </c>
      <c r="CJ1263">
        <f t="shared" si="147"/>
        <v>5</v>
      </c>
      <c r="CK1263">
        <f t="shared" si="148"/>
        <v>1</v>
      </c>
      <c r="CL1263" s="1">
        <f t="shared" si="149"/>
        <v>3.6666666666666665</v>
      </c>
      <c r="CM1263" s="1">
        <f t="shared" si="150"/>
        <v>3.6666666666666665</v>
      </c>
      <c r="CO1263" t="str">
        <f>IF(H1263&gt;Tolerances!$C$15, "High Sat", "Low Sat")</f>
        <v>High Sat</v>
      </c>
      <c r="CP1263" t="str">
        <f>IF(CM1263&lt;Tolerances!$D$15, "High EL", "Low EL")</f>
        <v>High EL</v>
      </c>
      <c r="CQ1263" t="str">
        <f t="shared" si="151"/>
        <v>Loyalist</v>
      </c>
      <c r="CR1263" t="str">
        <f>IF(AND(CM1263&lt;Tolerances!$D$19,'Respondent data Original'!H1263&gt;Tolerances!$C$19),"Enthusiast",IF(AND(CM1263&gt;Tolerances!$D$20,'Respondent data Original'!H1263&lt;Tolerances!$C$20),"Agitator"))</f>
        <v>Enthusiast</v>
      </c>
    </row>
    <row r="1264" spans="1:96">
      <c r="A1264">
        <v>1464</v>
      </c>
      <c r="B1264" t="s">
        <v>71</v>
      </c>
      <c r="C1264">
        <v>3</v>
      </c>
      <c r="D1264">
        <v>2</v>
      </c>
      <c r="E1264">
        <v>1</v>
      </c>
      <c r="F1264">
        <v>2</v>
      </c>
      <c r="G1264">
        <v>12</v>
      </c>
      <c r="H1264">
        <v>11</v>
      </c>
      <c r="J1264">
        <v>11</v>
      </c>
      <c r="L1264">
        <v>11</v>
      </c>
      <c r="N1264">
        <v>11</v>
      </c>
      <c r="P1264">
        <v>5</v>
      </c>
      <c r="Q1264">
        <v>2</v>
      </c>
      <c r="R1264">
        <v>2</v>
      </c>
      <c r="S1264">
        <v>2</v>
      </c>
      <c r="T1264">
        <v>5</v>
      </c>
      <c r="U1264">
        <v>5</v>
      </c>
      <c r="V1264">
        <v>2</v>
      </c>
      <c r="W1264">
        <v>5</v>
      </c>
      <c r="X1264">
        <v>1</v>
      </c>
      <c r="Y1264">
        <v>1</v>
      </c>
      <c r="Z1264">
        <v>5</v>
      </c>
      <c r="AA1264">
        <v>2</v>
      </c>
      <c r="AB1264">
        <v>3</v>
      </c>
      <c r="AC1264">
        <v>5</v>
      </c>
      <c r="AD1264">
        <v>2</v>
      </c>
      <c r="AE1264">
        <v>5</v>
      </c>
      <c r="AF1264">
        <v>9</v>
      </c>
      <c r="AG1264">
        <v>2</v>
      </c>
      <c r="AH1264">
        <v>2</v>
      </c>
      <c r="AI1264">
        <v>1</v>
      </c>
      <c r="AJ1264">
        <v>2</v>
      </c>
      <c r="AL1264">
        <v>2</v>
      </c>
      <c r="AN1264">
        <v>1</v>
      </c>
      <c r="AO1264">
        <v>2</v>
      </c>
      <c r="AP1264">
        <v>2</v>
      </c>
      <c r="AQ1264">
        <v>1</v>
      </c>
      <c r="AR1264">
        <v>2</v>
      </c>
      <c r="AS1264">
        <v>2</v>
      </c>
      <c r="AT1264">
        <v>2</v>
      </c>
      <c r="AU1264">
        <v>2</v>
      </c>
      <c r="AV1264">
        <v>1</v>
      </c>
      <c r="AW1264">
        <v>6</v>
      </c>
      <c r="AX1264">
        <v>10</v>
      </c>
      <c r="AY1264">
        <v>6</v>
      </c>
      <c r="AZ1264">
        <v>6</v>
      </c>
      <c r="BA1264">
        <v>6</v>
      </c>
      <c r="BB1264">
        <v>6</v>
      </c>
      <c r="BC1264">
        <v>6</v>
      </c>
      <c r="BD1264">
        <v>9</v>
      </c>
      <c r="BE1264">
        <v>1</v>
      </c>
      <c r="BF1264">
        <v>12</v>
      </c>
      <c r="BG1264">
        <v>12</v>
      </c>
      <c r="BH1264">
        <v>1</v>
      </c>
      <c r="BI1264">
        <v>12</v>
      </c>
      <c r="BJ1264">
        <v>12</v>
      </c>
      <c r="BK1264">
        <v>1</v>
      </c>
      <c r="BL1264">
        <v>4</v>
      </c>
      <c r="BM1264">
        <v>3</v>
      </c>
      <c r="BN1264">
        <v>3</v>
      </c>
      <c r="BO1264">
        <v>10</v>
      </c>
      <c r="BX1264">
        <v>1</v>
      </c>
      <c r="BY1264">
        <v>7</v>
      </c>
      <c r="BZ1264">
        <v>5</v>
      </c>
      <c r="CA1264">
        <v>6</v>
      </c>
      <c r="CF1264">
        <v>7</v>
      </c>
      <c r="CH1264">
        <f t="shared" si="145"/>
        <v>1</v>
      </c>
      <c r="CI1264" s="1">
        <f t="shared" si="146"/>
        <v>3.1111111111111112</v>
      </c>
      <c r="CJ1264">
        <f t="shared" si="147"/>
        <v>4</v>
      </c>
      <c r="CK1264">
        <f t="shared" si="148"/>
        <v>2</v>
      </c>
      <c r="CL1264" s="1">
        <f t="shared" si="149"/>
        <v>5.1111111111111107</v>
      </c>
      <c r="CM1264" s="1">
        <f t="shared" si="150"/>
        <v>5.1111111111111107</v>
      </c>
      <c r="CO1264" t="str">
        <f>IF(H1264&gt;Tolerances!$C$15, "High Sat", "Low Sat")</f>
        <v>High Sat</v>
      </c>
      <c r="CP1264" t="str">
        <f>IF(CM1264&lt;Tolerances!$D$15, "High EL", "Low EL")</f>
        <v>High EL</v>
      </c>
      <c r="CQ1264" t="str">
        <f t="shared" si="151"/>
        <v>Loyalist</v>
      </c>
      <c r="CR1264" t="b">
        <f>IF(AND(CM1264&lt;Tolerances!$D$19,'Respondent data Original'!H1264&gt;Tolerances!$C$19),"Enthusiast",IF(AND(CM1264&gt;Tolerances!$D$20,'Respondent data Original'!H1264&lt;Tolerances!$C$20),"Agitator"))</f>
        <v>0</v>
      </c>
    </row>
    <row r="1265" spans="1:96">
      <c r="A1265">
        <v>1465</v>
      </c>
      <c r="B1265" t="s">
        <v>71</v>
      </c>
      <c r="C1265">
        <v>2</v>
      </c>
      <c r="D1265">
        <v>2</v>
      </c>
      <c r="E1265">
        <v>3</v>
      </c>
      <c r="F1265">
        <v>2</v>
      </c>
      <c r="G1265">
        <v>9</v>
      </c>
      <c r="H1265">
        <v>7</v>
      </c>
      <c r="J1265">
        <v>8</v>
      </c>
      <c r="L1265">
        <v>8</v>
      </c>
      <c r="N1265">
        <v>7</v>
      </c>
      <c r="P1265">
        <v>4</v>
      </c>
      <c r="Q1265">
        <v>1</v>
      </c>
      <c r="R1265">
        <v>2</v>
      </c>
      <c r="S1265">
        <v>1</v>
      </c>
      <c r="T1265">
        <v>1</v>
      </c>
      <c r="U1265">
        <v>2</v>
      </c>
      <c r="V1265">
        <v>2</v>
      </c>
      <c r="W1265">
        <v>1</v>
      </c>
      <c r="X1265">
        <v>1</v>
      </c>
      <c r="Y1265">
        <v>1</v>
      </c>
      <c r="Z1265">
        <v>1</v>
      </c>
      <c r="AA1265">
        <v>1</v>
      </c>
      <c r="AB1265">
        <v>2</v>
      </c>
      <c r="AC1265">
        <v>3</v>
      </c>
      <c r="AD1265">
        <v>3</v>
      </c>
      <c r="AE1265">
        <v>2</v>
      </c>
      <c r="AF1265">
        <v>8</v>
      </c>
      <c r="AG1265">
        <v>3</v>
      </c>
      <c r="AH1265">
        <v>3</v>
      </c>
      <c r="AI1265">
        <v>1</v>
      </c>
      <c r="AJ1265">
        <v>2</v>
      </c>
      <c r="AK1265">
        <v>3</v>
      </c>
      <c r="AL1265">
        <v>2</v>
      </c>
      <c r="AM1265">
        <v>2</v>
      </c>
      <c r="AN1265">
        <v>3</v>
      </c>
      <c r="AO1265">
        <v>1</v>
      </c>
      <c r="AP1265">
        <v>1</v>
      </c>
      <c r="AQ1265">
        <v>3</v>
      </c>
      <c r="AR1265">
        <v>2</v>
      </c>
      <c r="AS1265">
        <v>1</v>
      </c>
      <c r="AT1265">
        <v>2</v>
      </c>
      <c r="AU1265">
        <v>1</v>
      </c>
      <c r="AV1265">
        <v>1</v>
      </c>
      <c r="AW1265">
        <v>7</v>
      </c>
      <c r="AX1265">
        <v>3</v>
      </c>
      <c r="AY1265">
        <v>5</v>
      </c>
      <c r="AZ1265">
        <v>7</v>
      </c>
      <c r="BA1265">
        <v>3</v>
      </c>
      <c r="BB1265">
        <v>6</v>
      </c>
      <c r="BC1265">
        <v>6</v>
      </c>
      <c r="BD1265">
        <v>5</v>
      </c>
      <c r="BE1265">
        <v>7</v>
      </c>
      <c r="BF1265">
        <v>2</v>
      </c>
      <c r="BG1265">
        <v>2</v>
      </c>
      <c r="BH1265">
        <v>3</v>
      </c>
      <c r="BI1265">
        <v>3</v>
      </c>
      <c r="BJ1265">
        <v>1</v>
      </c>
      <c r="BK1265">
        <v>1</v>
      </c>
      <c r="BL1265">
        <v>4</v>
      </c>
      <c r="BM1265">
        <v>4</v>
      </c>
      <c r="BN1265">
        <v>4</v>
      </c>
      <c r="BO1265">
        <v>8</v>
      </c>
      <c r="BP1265">
        <v>5</v>
      </c>
      <c r="BX1265">
        <v>2</v>
      </c>
      <c r="CF1265">
        <v>10</v>
      </c>
      <c r="CH1265">
        <f t="shared" si="145"/>
        <v>2</v>
      </c>
      <c r="CI1265" s="1">
        <f t="shared" si="146"/>
        <v>2.7222222222222223</v>
      </c>
      <c r="CJ1265">
        <f t="shared" si="147"/>
        <v>4</v>
      </c>
      <c r="CK1265">
        <f t="shared" si="148"/>
        <v>2</v>
      </c>
      <c r="CL1265" s="1">
        <f t="shared" si="149"/>
        <v>4.7222222222222223</v>
      </c>
      <c r="CM1265" s="1">
        <f t="shared" si="150"/>
        <v>9.4444444444444446</v>
      </c>
      <c r="CO1265" t="str">
        <f>IF(H1265&gt;Tolerances!$C$15, "High Sat", "Low Sat")</f>
        <v>Low Sat</v>
      </c>
      <c r="CP1265" t="str">
        <f>IF(CM1265&lt;Tolerances!$D$15, "High EL", "Low EL")</f>
        <v>High EL</v>
      </c>
      <c r="CQ1265" t="str">
        <f t="shared" si="151"/>
        <v>Hostage</v>
      </c>
      <c r="CR1265" t="b">
        <f>IF(AND(CM1265&lt;Tolerances!$D$19,'Respondent data Original'!H1265&gt;Tolerances!$C$19),"Enthusiast",IF(AND(CM1265&gt;Tolerances!$D$20,'Respondent data Original'!H1265&lt;Tolerances!$C$20),"Agitator"))</f>
        <v>0</v>
      </c>
    </row>
    <row r="1266" spans="1:96">
      <c r="A1266">
        <v>1466</v>
      </c>
      <c r="B1266" t="s">
        <v>71</v>
      </c>
      <c r="C1266">
        <v>2</v>
      </c>
      <c r="D1266">
        <v>2</v>
      </c>
      <c r="E1266">
        <v>2</v>
      </c>
      <c r="F1266">
        <v>2</v>
      </c>
      <c r="G1266">
        <v>11</v>
      </c>
      <c r="H1266">
        <v>6</v>
      </c>
      <c r="J1266">
        <v>6</v>
      </c>
      <c r="L1266">
        <v>6</v>
      </c>
      <c r="N1266">
        <v>6</v>
      </c>
      <c r="P1266">
        <v>1</v>
      </c>
      <c r="Q1266">
        <v>3</v>
      </c>
      <c r="R1266">
        <v>3</v>
      </c>
      <c r="S1266">
        <v>3</v>
      </c>
      <c r="T1266">
        <v>3</v>
      </c>
      <c r="U1266">
        <v>3</v>
      </c>
      <c r="V1266">
        <v>3</v>
      </c>
      <c r="W1266">
        <v>3</v>
      </c>
      <c r="X1266">
        <v>3</v>
      </c>
      <c r="Y1266">
        <v>3</v>
      </c>
      <c r="Z1266">
        <v>3</v>
      </c>
      <c r="AA1266">
        <v>3</v>
      </c>
      <c r="AB1266">
        <v>3</v>
      </c>
      <c r="AC1266">
        <v>3</v>
      </c>
      <c r="AD1266">
        <v>3</v>
      </c>
      <c r="AE1266">
        <v>3</v>
      </c>
      <c r="AF1266">
        <v>6</v>
      </c>
      <c r="AG1266">
        <v>3</v>
      </c>
      <c r="AH1266">
        <v>3</v>
      </c>
      <c r="AI1266">
        <v>3</v>
      </c>
      <c r="AJ1266">
        <v>3</v>
      </c>
      <c r="AK1266">
        <v>3</v>
      </c>
      <c r="AL1266">
        <v>3</v>
      </c>
      <c r="AM1266">
        <v>3</v>
      </c>
      <c r="AN1266">
        <v>3</v>
      </c>
      <c r="AO1266">
        <v>3</v>
      </c>
      <c r="AP1266">
        <v>3</v>
      </c>
      <c r="AQ1266">
        <v>3</v>
      </c>
      <c r="AR1266">
        <v>3</v>
      </c>
      <c r="AS1266">
        <v>3</v>
      </c>
      <c r="AT1266">
        <v>3</v>
      </c>
      <c r="AU1266">
        <v>3</v>
      </c>
      <c r="AV1266">
        <v>1</v>
      </c>
      <c r="AW1266">
        <v>6</v>
      </c>
      <c r="AX1266">
        <v>6</v>
      </c>
      <c r="AY1266">
        <v>6</v>
      </c>
      <c r="AZ1266">
        <v>6</v>
      </c>
      <c r="BA1266">
        <v>6</v>
      </c>
      <c r="BB1266">
        <v>6</v>
      </c>
      <c r="BC1266">
        <v>6</v>
      </c>
      <c r="BD1266">
        <v>6</v>
      </c>
      <c r="BE1266">
        <v>6</v>
      </c>
      <c r="BF1266">
        <v>6</v>
      </c>
      <c r="BG1266">
        <v>6</v>
      </c>
      <c r="BH1266">
        <v>6</v>
      </c>
      <c r="BI1266">
        <v>6</v>
      </c>
      <c r="BJ1266">
        <v>6</v>
      </c>
      <c r="BK1266">
        <v>1</v>
      </c>
      <c r="BL1266">
        <v>3</v>
      </c>
      <c r="BM1266">
        <v>3</v>
      </c>
      <c r="BN1266">
        <v>3</v>
      </c>
      <c r="BO1266">
        <v>5</v>
      </c>
      <c r="BP1266">
        <v>3</v>
      </c>
      <c r="BQ1266">
        <v>7</v>
      </c>
      <c r="BX1266">
        <v>1</v>
      </c>
      <c r="BY1266">
        <v>3</v>
      </c>
      <c r="BZ1266">
        <v>7</v>
      </c>
      <c r="CA1266">
        <v>4</v>
      </c>
      <c r="CF1266">
        <v>1</v>
      </c>
      <c r="CH1266">
        <f t="shared" si="145"/>
        <v>1</v>
      </c>
      <c r="CI1266" s="1">
        <f t="shared" si="146"/>
        <v>3</v>
      </c>
      <c r="CJ1266">
        <f t="shared" si="147"/>
        <v>3</v>
      </c>
      <c r="CK1266">
        <f t="shared" si="148"/>
        <v>3</v>
      </c>
      <c r="CL1266" s="1">
        <f t="shared" si="149"/>
        <v>6</v>
      </c>
      <c r="CM1266" s="1">
        <f t="shared" si="150"/>
        <v>6</v>
      </c>
      <c r="CO1266" t="str">
        <f>IF(H1266&gt;Tolerances!$C$15, "High Sat", "Low Sat")</f>
        <v>Low Sat</v>
      </c>
      <c r="CP1266" t="str">
        <f>IF(CM1266&lt;Tolerances!$D$15, "High EL", "Low EL")</f>
        <v>High EL</v>
      </c>
      <c r="CQ1266" t="str">
        <f t="shared" si="151"/>
        <v>Hostage</v>
      </c>
      <c r="CR1266" t="b">
        <f>IF(AND(CM1266&lt;Tolerances!$D$19,'Respondent data Original'!H1266&gt;Tolerances!$C$19),"Enthusiast",IF(AND(CM1266&gt;Tolerances!$D$20,'Respondent data Original'!H1266&lt;Tolerances!$C$20),"Agitator"))</f>
        <v>0</v>
      </c>
    </row>
    <row r="1267" spans="1:96">
      <c r="A1267">
        <v>1467</v>
      </c>
      <c r="B1267" t="s">
        <v>71</v>
      </c>
      <c r="C1267">
        <v>3</v>
      </c>
      <c r="D1267">
        <v>2</v>
      </c>
      <c r="E1267">
        <v>2</v>
      </c>
      <c r="F1267">
        <v>2</v>
      </c>
      <c r="G1267">
        <v>12</v>
      </c>
      <c r="H1267">
        <v>3</v>
      </c>
      <c r="J1267">
        <v>1</v>
      </c>
      <c r="L1267">
        <v>1</v>
      </c>
      <c r="N1267">
        <v>1</v>
      </c>
      <c r="P1267">
        <v>3</v>
      </c>
      <c r="Q1267">
        <v>2</v>
      </c>
      <c r="R1267">
        <v>5</v>
      </c>
      <c r="S1267">
        <v>1</v>
      </c>
      <c r="T1267">
        <v>2</v>
      </c>
      <c r="U1267">
        <v>1</v>
      </c>
      <c r="V1267">
        <v>1</v>
      </c>
      <c r="W1267">
        <v>5</v>
      </c>
      <c r="X1267">
        <v>1</v>
      </c>
      <c r="Y1267">
        <v>1</v>
      </c>
      <c r="Z1267">
        <v>4</v>
      </c>
      <c r="AA1267">
        <v>2</v>
      </c>
      <c r="AB1267">
        <v>2</v>
      </c>
      <c r="AC1267">
        <v>4</v>
      </c>
      <c r="AD1267">
        <v>2</v>
      </c>
      <c r="AE1267">
        <v>4</v>
      </c>
      <c r="AF1267">
        <v>6</v>
      </c>
      <c r="AG1267">
        <v>3</v>
      </c>
      <c r="AI1267">
        <v>3</v>
      </c>
      <c r="AJ1267">
        <v>1</v>
      </c>
      <c r="AK1267">
        <v>2</v>
      </c>
      <c r="AL1267">
        <v>5</v>
      </c>
      <c r="AN1267">
        <v>3</v>
      </c>
      <c r="AO1267">
        <v>3</v>
      </c>
      <c r="AP1267">
        <v>3</v>
      </c>
      <c r="AQ1267">
        <v>5</v>
      </c>
      <c r="AR1267">
        <v>5</v>
      </c>
      <c r="AS1267">
        <v>5</v>
      </c>
      <c r="AT1267">
        <v>5</v>
      </c>
      <c r="AU1267">
        <v>3</v>
      </c>
      <c r="AV1267">
        <v>2</v>
      </c>
      <c r="AW1267">
        <v>6</v>
      </c>
      <c r="AX1267">
        <v>11</v>
      </c>
      <c r="AY1267">
        <v>11</v>
      </c>
      <c r="AZ1267">
        <v>2</v>
      </c>
      <c r="BA1267">
        <v>11</v>
      </c>
      <c r="BB1267">
        <v>6</v>
      </c>
      <c r="BC1267">
        <v>11</v>
      </c>
      <c r="BD1267">
        <v>9</v>
      </c>
      <c r="BE1267">
        <v>1</v>
      </c>
      <c r="BF1267">
        <v>3</v>
      </c>
      <c r="BG1267">
        <v>12</v>
      </c>
      <c r="BH1267">
        <v>12</v>
      </c>
      <c r="BI1267">
        <v>12</v>
      </c>
      <c r="BJ1267">
        <v>12</v>
      </c>
      <c r="BK1267">
        <v>3</v>
      </c>
      <c r="BL1267">
        <v>3</v>
      </c>
      <c r="BM1267">
        <v>2</v>
      </c>
      <c r="BN1267">
        <v>2</v>
      </c>
      <c r="BO1267">
        <v>2</v>
      </c>
      <c r="BP1267">
        <v>6</v>
      </c>
      <c r="BQ1267">
        <v>4</v>
      </c>
      <c r="BR1267">
        <v>7</v>
      </c>
      <c r="BX1267">
        <v>3</v>
      </c>
      <c r="CF1267">
        <v>5</v>
      </c>
      <c r="CH1267">
        <f t="shared" si="145"/>
        <v>3</v>
      </c>
      <c r="CI1267" s="1">
        <f t="shared" si="146"/>
        <v>3.7777777777777777</v>
      </c>
      <c r="CJ1267">
        <f t="shared" si="147"/>
        <v>3</v>
      </c>
      <c r="CK1267">
        <f t="shared" si="148"/>
        <v>3</v>
      </c>
      <c r="CL1267" s="1">
        <f t="shared" si="149"/>
        <v>6.7777777777777777</v>
      </c>
      <c r="CM1267" s="1">
        <f t="shared" si="150"/>
        <v>20.333333333333332</v>
      </c>
      <c r="CO1267" t="str">
        <f>IF(H1267&gt;Tolerances!$C$15, "High Sat", "Low Sat")</f>
        <v>Low Sat</v>
      </c>
      <c r="CP1267" t="str">
        <f>IF(CM1267&lt;Tolerances!$D$15, "High EL", "Low EL")</f>
        <v>Low EL</v>
      </c>
      <c r="CQ1267" t="str">
        <f t="shared" si="151"/>
        <v>Defector</v>
      </c>
      <c r="CR1267" t="str">
        <f>IF(AND(CM1267&lt;Tolerances!$D$19,'Respondent data Original'!H1267&gt;Tolerances!$C$19),"Enthusiast",IF(AND(CM1267&gt;Tolerances!$D$20,'Respondent data Original'!H1267&lt;Tolerances!$C$20),"Agitator"))</f>
        <v>Agitator</v>
      </c>
    </row>
    <row r="1268" spans="1:96">
      <c r="A1268">
        <v>1468</v>
      </c>
      <c r="B1268" t="s">
        <v>71</v>
      </c>
      <c r="C1268">
        <v>1</v>
      </c>
      <c r="D1268">
        <v>2</v>
      </c>
      <c r="E1268">
        <v>1</v>
      </c>
      <c r="F1268">
        <v>2</v>
      </c>
      <c r="G1268">
        <v>9</v>
      </c>
      <c r="H1268">
        <v>11</v>
      </c>
      <c r="J1268">
        <v>11</v>
      </c>
      <c r="L1268">
        <v>11</v>
      </c>
      <c r="N1268">
        <v>11</v>
      </c>
      <c r="P1268">
        <v>2</v>
      </c>
      <c r="Q1268">
        <v>1</v>
      </c>
      <c r="R1268">
        <v>1</v>
      </c>
      <c r="S1268">
        <v>1</v>
      </c>
      <c r="T1268">
        <v>1</v>
      </c>
      <c r="U1268">
        <v>1</v>
      </c>
      <c r="V1268">
        <v>1</v>
      </c>
      <c r="W1268">
        <v>1</v>
      </c>
      <c r="X1268">
        <v>1</v>
      </c>
      <c r="Y1268">
        <v>1</v>
      </c>
      <c r="Z1268">
        <v>1</v>
      </c>
      <c r="AA1268">
        <v>1</v>
      </c>
      <c r="AB1268">
        <v>1</v>
      </c>
      <c r="AC1268">
        <v>1</v>
      </c>
      <c r="AD1268">
        <v>1</v>
      </c>
      <c r="AE1268">
        <v>1</v>
      </c>
      <c r="AF1268">
        <v>9</v>
      </c>
      <c r="AG1268">
        <v>1</v>
      </c>
      <c r="AH1268">
        <v>1</v>
      </c>
      <c r="AI1268">
        <v>1</v>
      </c>
      <c r="AJ1268">
        <v>1</v>
      </c>
      <c r="AK1268">
        <v>1</v>
      </c>
      <c r="AL1268">
        <v>1</v>
      </c>
      <c r="AM1268">
        <v>1</v>
      </c>
      <c r="AN1268">
        <v>1</v>
      </c>
      <c r="AO1268">
        <v>1</v>
      </c>
      <c r="AP1268">
        <v>1</v>
      </c>
      <c r="AQ1268">
        <v>1</v>
      </c>
      <c r="AR1268">
        <v>1</v>
      </c>
      <c r="AS1268">
        <v>1</v>
      </c>
      <c r="AT1268">
        <v>1</v>
      </c>
      <c r="AU1268">
        <v>1</v>
      </c>
      <c r="AV1268">
        <v>1</v>
      </c>
      <c r="AW1268">
        <v>6</v>
      </c>
      <c r="AX1268">
        <v>7</v>
      </c>
      <c r="AY1268">
        <v>6</v>
      </c>
      <c r="AZ1268">
        <v>1</v>
      </c>
      <c r="BA1268">
        <v>6</v>
      </c>
      <c r="BB1268">
        <v>1</v>
      </c>
      <c r="BC1268">
        <v>6</v>
      </c>
      <c r="BD1268">
        <v>11</v>
      </c>
      <c r="BE1268">
        <v>1</v>
      </c>
      <c r="BF1268">
        <v>1</v>
      </c>
      <c r="BG1268">
        <v>1</v>
      </c>
      <c r="BH1268">
        <v>1</v>
      </c>
      <c r="BI1268">
        <v>1</v>
      </c>
      <c r="BJ1268">
        <v>1</v>
      </c>
      <c r="BK1268">
        <v>2</v>
      </c>
      <c r="BL1268">
        <v>5</v>
      </c>
      <c r="BM1268">
        <v>4</v>
      </c>
      <c r="BN1268">
        <v>2</v>
      </c>
      <c r="BO1268">
        <v>5</v>
      </c>
      <c r="BP1268">
        <v>7</v>
      </c>
      <c r="BX1268">
        <v>2</v>
      </c>
      <c r="CF1268">
        <v>8</v>
      </c>
      <c r="CH1268">
        <f t="shared" si="145"/>
        <v>2</v>
      </c>
      <c r="CI1268" s="1">
        <f t="shared" si="146"/>
        <v>2.5</v>
      </c>
      <c r="CJ1268">
        <f t="shared" si="147"/>
        <v>5</v>
      </c>
      <c r="CK1268">
        <f t="shared" si="148"/>
        <v>1</v>
      </c>
      <c r="CL1268" s="1">
        <f t="shared" si="149"/>
        <v>3.5</v>
      </c>
      <c r="CM1268" s="1">
        <f t="shared" si="150"/>
        <v>7</v>
      </c>
      <c r="CO1268" t="str">
        <f>IF(H1268&gt;Tolerances!$C$15, "High Sat", "Low Sat")</f>
        <v>High Sat</v>
      </c>
      <c r="CP1268" t="str">
        <f>IF(CM1268&lt;Tolerances!$D$15, "High EL", "Low EL")</f>
        <v>High EL</v>
      </c>
      <c r="CQ1268" t="str">
        <f t="shared" si="151"/>
        <v>Loyalist</v>
      </c>
      <c r="CR1268" t="b">
        <f>IF(AND(CM1268&lt;Tolerances!$D$19,'Respondent data Original'!H1268&gt;Tolerances!$C$19),"Enthusiast",IF(AND(CM1268&gt;Tolerances!$D$20,'Respondent data Original'!H1268&lt;Tolerances!$C$20),"Agitator"))</f>
        <v>0</v>
      </c>
    </row>
    <row r="1269" spans="1:96">
      <c r="A1269">
        <v>1469</v>
      </c>
      <c r="B1269" t="s">
        <v>71</v>
      </c>
      <c r="C1269">
        <v>3</v>
      </c>
      <c r="D1269">
        <v>1</v>
      </c>
      <c r="E1269">
        <v>3</v>
      </c>
      <c r="F1269">
        <v>2</v>
      </c>
      <c r="G1269">
        <v>12</v>
      </c>
      <c r="H1269">
        <v>10</v>
      </c>
      <c r="J1269">
        <v>10</v>
      </c>
      <c r="L1269">
        <v>10</v>
      </c>
      <c r="N1269">
        <v>9</v>
      </c>
      <c r="P1269">
        <v>6</v>
      </c>
      <c r="Q1269">
        <v>1</v>
      </c>
      <c r="R1269">
        <v>5</v>
      </c>
      <c r="S1269">
        <v>1</v>
      </c>
      <c r="T1269">
        <v>2</v>
      </c>
      <c r="U1269">
        <v>1</v>
      </c>
      <c r="V1269">
        <v>1</v>
      </c>
      <c r="W1269">
        <v>2</v>
      </c>
      <c r="X1269">
        <v>1</v>
      </c>
      <c r="Y1269">
        <v>1</v>
      </c>
      <c r="Z1269">
        <v>1</v>
      </c>
      <c r="AA1269">
        <v>2</v>
      </c>
      <c r="AB1269">
        <v>2</v>
      </c>
      <c r="AC1269">
        <v>2</v>
      </c>
      <c r="AD1269">
        <v>3</v>
      </c>
      <c r="AE1269">
        <v>2</v>
      </c>
      <c r="AF1269">
        <v>1</v>
      </c>
      <c r="AG1269">
        <v>2</v>
      </c>
      <c r="AH1269">
        <v>5</v>
      </c>
      <c r="AI1269">
        <v>2</v>
      </c>
      <c r="AJ1269">
        <v>1</v>
      </c>
      <c r="AK1269">
        <v>2</v>
      </c>
      <c r="AL1269">
        <v>2</v>
      </c>
      <c r="AM1269">
        <v>5</v>
      </c>
      <c r="AN1269">
        <v>1</v>
      </c>
      <c r="AO1269">
        <v>1</v>
      </c>
      <c r="AP1269">
        <v>1</v>
      </c>
      <c r="AQ1269">
        <v>2</v>
      </c>
      <c r="AR1269">
        <v>2</v>
      </c>
      <c r="AS1269">
        <v>2</v>
      </c>
      <c r="AU1269">
        <v>2</v>
      </c>
      <c r="AV1269">
        <v>2</v>
      </c>
      <c r="AW1269">
        <v>6</v>
      </c>
      <c r="AX1269">
        <v>7</v>
      </c>
      <c r="AY1269">
        <v>10</v>
      </c>
      <c r="AZ1269">
        <v>6</v>
      </c>
      <c r="BA1269">
        <v>9</v>
      </c>
      <c r="BB1269">
        <v>7</v>
      </c>
      <c r="BC1269">
        <v>6</v>
      </c>
      <c r="BD1269">
        <v>10</v>
      </c>
      <c r="BE1269">
        <v>1</v>
      </c>
      <c r="BF1269">
        <v>4</v>
      </c>
      <c r="BG1269">
        <v>4</v>
      </c>
      <c r="BH1269">
        <v>8</v>
      </c>
      <c r="BI1269">
        <v>12</v>
      </c>
      <c r="BJ1269">
        <v>3</v>
      </c>
      <c r="BK1269">
        <v>1</v>
      </c>
      <c r="BL1269">
        <v>3</v>
      </c>
      <c r="BM1269">
        <v>2</v>
      </c>
      <c r="BN1269">
        <v>2</v>
      </c>
      <c r="BO1269">
        <v>3</v>
      </c>
      <c r="BP1269">
        <v>4</v>
      </c>
      <c r="BQ1269">
        <v>5</v>
      </c>
      <c r="BX1269">
        <v>2</v>
      </c>
      <c r="CF1269">
        <v>6</v>
      </c>
      <c r="CH1269">
        <f t="shared" si="145"/>
        <v>2</v>
      </c>
      <c r="CI1269" s="1">
        <f t="shared" si="146"/>
        <v>3.4444444444444446</v>
      </c>
      <c r="CJ1269">
        <f t="shared" si="147"/>
        <v>3</v>
      </c>
      <c r="CK1269">
        <f t="shared" si="148"/>
        <v>3</v>
      </c>
      <c r="CL1269" s="1">
        <f t="shared" si="149"/>
        <v>6.4444444444444446</v>
      </c>
      <c r="CM1269" s="1">
        <f t="shared" si="150"/>
        <v>12.888888888888889</v>
      </c>
      <c r="CO1269" t="str">
        <f>IF(H1269&gt;Tolerances!$C$15, "High Sat", "Low Sat")</f>
        <v>High Sat</v>
      </c>
      <c r="CP1269" t="str">
        <f>IF(CM1269&lt;Tolerances!$D$15, "High EL", "Low EL")</f>
        <v>Low EL</v>
      </c>
      <c r="CQ1269" t="str">
        <f t="shared" si="151"/>
        <v>Mercenary</v>
      </c>
      <c r="CR1269" t="b">
        <f>IF(AND(CM1269&lt;Tolerances!$D$19,'Respondent data Original'!H1269&gt;Tolerances!$C$19),"Enthusiast",IF(AND(CM1269&gt;Tolerances!$D$20,'Respondent data Original'!H1269&lt;Tolerances!$C$20),"Agitator"))</f>
        <v>0</v>
      </c>
    </row>
    <row r="1270" spans="1:96">
      <c r="A1270">
        <v>1470</v>
      </c>
      <c r="B1270" t="s">
        <v>71</v>
      </c>
      <c r="C1270">
        <v>2</v>
      </c>
      <c r="D1270">
        <v>2</v>
      </c>
      <c r="E1270">
        <v>5</v>
      </c>
      <c r="F1270">
        <v>2</v>
      </c>
      <c r="G1270">
        <v>12</v>
      </c>
      <c r="H1270">
        <v>9</v>
      </c>
      <c r="J1270">
        <v>4</v>
      </c>
      <c r="L1270">
        <v>4</v>
      </c>
      <c r="N1270">
        <v>3</v>
      </c>
      <c r="P1270">
        <v>1</v>
      </c>
      <c r="Q1270">
        <v>1</v>
      </c>
      <c r="R1270">
        <v>1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v>1</v>
      </c>
      <c r="Y1270">
        <v>1</v>
      </c>
      <c r="Z1270">
        <v>1</v>
      </c>
      <c r="AA1270">
        <v>1</v>
      </c>
      <c r="AB1270">
        <v>1</v>
      </c>
      <c r="AC1270">
        <v>1</v>
      </c>
      <c r="AD1270">
        <v>1</v>
      </c>
      <c r="AE1270">
        <v>1</v>
      </c>
      <c r="AF1270">
        <v>8</v>
      </c>
      <c r="AG1270">
        <v>3</v>
      </c>
      <c r="AH1270">
        <v>5</v>
      </c>
      <c r="AI1270">
        <v>4</v>
      </c>
      <c r="AJ1270">
        <v>4</v>
      </c>
      <c r="AK1270">
        <v>3</v>
      </c>
      <c r="AL1270">
        <v>3</v>
      </c>
      <c r="AM1270">
        <v>5</v>
      </c>
      <c r="AN1270">
        <v>3</v>
      </c>
      <c r="AO1270">
        <v>4</v>
      </c>
      <c r="AP1270">
        <v>4</v>
      </c>
      <c r="AQ1270">
        <v>4</v>
      </c>
      <c r="AR1270">
        <v>3</v>
      </c>
      <c r="AS1270">
        <v>4</v>
      </c>
      <c r="AT1270">
        <v>4</v>
      </c>
      <c r="AU1270">
        <v>3</v>
      </c>
      <c r="AV1270">
        <v>3</v>
      </c>
      <c r="AW1270">
        <v>10</v>
      </c>
      <c r="AX1270">
        <v>8</v>
      </c>
      <c r="AY1270">
        <v>7</v>
      </c>
      <c r="AZ1270">
        <v>8</v>
      </c>
      <c r="BA1270">
        <v>8</v>
      </c>
      <c r="BB1270">
        <v>8</v>
      </c>
      <c r="BC1270">
        <v>5</v>
      </c>
      <c r="BD1270">
        <v>7</v>
      </c>
      <c r="BE1270">
        <v>5</v>
      </c>
      <c r="BF1270">
        <v>12</v>
      </c>
      <c r="BG1270">
        <v>12</v>
      </c>
      <c r="BH1270">
        <v>12</v>
      </c>
      <c r="BI1270">
        <v>12</v>
      </c>
      <c r="BJ1270">
        <v>12</v>
      </c>
      <c r="BK1270">
        <v>1</v>
      </c>
      <c r="BL1270">
        <v>5</v>
      </c>
      <c r="BM1270">
        <v>5</v>
      </c>
      <c r="BN1270">
        <v>4</v>
      </c>
      <c r="BO1270">
        <v>1</v>
      </c>
      <c r="BP1270">
        <v>5</v>
      </c>
      <c r="BQ1270">
        <v>3</v>
      </c>
      <c r="BR1270">
        <v>4</v>
      </c>
      <c r="BS1270">
        <v>2</v>
      </c>
      <c r="BX1270">
        <v>2</v>
      </c>
      <c r="CF1270">
        <v>3</v>
      </c>
      <c r="CH1270">
        <f t="shared" si="145"/>
        <v>2</v>
      </c>
      <c r="CI1270" s="1">
        <f t="shared" si="146"/>
        <v>3.6666666666666665</v>
      </c>
      <c r="CJ1270">
        <f t="shared" si="147"/>
        <v>5</v>
      </c>
      <c r="CK1270">
        <f t="shared" si="148"/>
        <v>1</v>
      </c>
      <c r="CL1270" s="1">
        <f t="shared" si="149"/>
        <v>4.6666666666666661</v>
      </c>
      <c r="CM1270" s="1">
        <f t="shared" si="150"/>
        <v>9.3333333333333321</v>
      </c>
      <c r="CO1270" t="str">
        <f>IF(H1270&gt;Tolerances!$C$15, "High Sat", "Low Sat")</f>
        <v>High Sat</v>
      </c>
      <c r="CP1270" t="str">
        <f>IF(CM1270&lt;Tolerances!$D$15, "High EL", "Low EL")</f>
        <v>High EL</v>
      </c>
      <c r="CQ1270" t="str">
        <f t="shared" si="151"/>
        <v>Loyalist</v>
      </c>
      <c r="CR1270" t="b">
        <f>IF(AND(CM1270&lt;Tolerances!$D$19,'Respondent data Original'!H1270&gt;Tolerances!$C$19),"Enthusiast",IF(AND(CM1270&gt;Tolerances!$D$20,'Respondent data Original'!H1270&lt;Tolerances!$C$20),"Agitator"))</f>
        <v>0</v>
      </c>
    </row>
    <row r="1271" spans="1:96">
      <c r="A1271">
        <v>1473</v>
      </c>
      <c r="B1271" t="s">
        <v>71</v>
      </c>
      <c r="C1271">
        <v>2</v>
      </c>
      <c r="D1271">
        <v>1</v>
      </c>
      <c r="E1271">
        <v>4</v>
      </c>
      <c r="F1271">
        <v>2</v>
      </c>
      <c r="G1271">
        <v>11</v>
      </c>
      <c r="H1271">
        <v>5</v>
      </c>
      <c r="J1271">
        <v>5</v>
      </c>
      <c r="L1271">
        <v>3</v>
      </c>
      <c r="N1271">
        <v>2</v>
      </c>
      <c r="P1271">
        <v>5</v>
      </c>
      <c r="Q1271">
        <v>2</v>
      </c>
      <c r="R1271">
        <v>2</v>
      </c>
      <c r="S1271">
        <v>2</v>
      </c>
      <c r="T1271">
        <v>2</v>
      </c>
      <c r="U1271">
        <v>1</v>
      </c>
      <c r="V1271">
        <v>3</v>
      </c>
      <c r="W1271">
        <v>4</v>
      </c>
      <c r="X1271">
        <v>1</v>
      </c>
      <c r="Y1271">
        <v>2</v>
      </c>
      <c r="Z1271">
        <v>3</v>
      </c>
      <c r="AA1271">
        <v>3</v>
      </c>
      <c r="AB1271">
        <v>3</v>
      </c>
      <c r="AC1271">
        <v>3</v>
      </c>
      <c r="AD1271">
        <v>4</v>
      </c>
      <c r="AE1271">
        <v>3</v>
      </c>
      <c r="AF1271">
        <v>1</v>
      </c>
      <c r="AG1271">
        <v>5</v>
      </c>
      <c r="AH1271">
        <v>2</v>
      </c>
      <c r="AI1271">
        <v>4</v>
      </c>
      <c r="AJ1271">
        <v>2</v>
      </c>
      <c r="AK1271">
        <v>2</v>
      </c>
      <c r="AL1271">
        <v>4</v>
      </c>
      <c r="AM1271">
        <v>4</v>
      </c>
      <c r="AN1271">
        <v>4</v>
      </c>
      <c r="AO1271">
        <v>2</v>
      </c>
      <c r="AP1271">
        <v>2</v>
      </c>
      <c r="AQ1271">
        <v>5</v>
      </c>
      <c r="AR1271">
        <v>4</v>
      </c>
      <c r="AS1271">
        <v>4</v>
      </c>
      <c r="AT1271">
        <v>5</v>
      </c>
      <c r="AU1271">
        <v>3</v>
      </c>
      <c r="AV1271">
        <v>2</v>
      </c>
      <c r="AW1271">
        <v>9</v>
      </c>
      <c r="AX1271">
        <v>4</v>
      </c>
      <c r="AY1271">
        <v>8</v>
      </c>
      <c r="AZ1271">
        <v>10</v>
      </c>
      <c r="BA1271">
        <v>7</v>
      </c>
      <c r="BB1271">
        <v>8</v>
      </c>
      <c r="BC1271">
        <v>9</v>
      </c>
      <c r="BD1271">
        <v>7</v>
      </c>
      <c r="BE1271">
        <v>3</v>
      </c>
      <c r="BF1271">
        <v>8</v>
      </c>
      <c r="BG1271">
        <v>6</v>
      </c>
      <c r="BH1271">
        <v>4</v>
      </c>
      <c r="BI1271">
        <v>7</v>
      </c>
      <c r="BJ1271">
        <v>4</v>
      </c>
      <c r="BK1271">
        <v>2</v>
      </c>
      <c r="BL1271">
        <v>3</v>
      </c>
      <c r="BM1271">
        <v>2</v>
      </c>
      <c r="BN1271">
        <v>1</v>
      </c>
      <c r="BO1271">
        <v>4</v>
      </c>
      <c r="BP1271">
        <v>1</v>
      </c>
      <c r="BQ1271">
        <v>2</v>
      </c>
      <c r="BR1271">
        <v>5</v>
      </c>
      <c r="BS1271">
        <v>7</v>
      </c>
      <c r="BT1271">
        <v>3</v>
      </c>
      <c r="BX1271">
        <v>2</v>
      </c>
      <c r="CF1271">
        <v>4</v>
      </c>
      <c r="CH1271">
        <f t="shared" si="145"/>
        <v>2</v>
      </c>
      <c r="CI1271" s="1">
        <f t="shared" si="146"/>
        <v>3.6111111111111112</v>
      </c>
      <c r="CJ1271">
        <f t="shared" si="147"/>
        <v>3</v>
      </c>
      <c r="CK1271">
        <f t="shared" si="148"/>
        <v>3</v>
      </c>
      <c r="CL1271" s="1">
        <f t="shared" si="149"/>
        <v>6.6111111111111107</v>
      </c>
      <c r="CM1271" s="1">
        <f t="shared" si="150"/>
        <v>13.222222222222221</v>
      </c>
      <c r="CO1271" t="str">
        <f>IF(H1271&gt;Tolerances!$C$15, "High Sat", "Low Sat")</f>
        <v>Low Sat</v>
      </c>
      <c r="CP1271" t="str">
        <f>IF(CM1271&lt;Tolerances!$D$15, "High EL", "Low EL")</f>
        <v>Low EL</v>
      </c>
      <c r="CQ1271" t="str">
        <f t="shared" si="151"/>
        <v>Defector</v>
      </c>
      <c r="CR1271" t="b">
        <f>IF(AND(CM1271&lt;Tolerances!$D$19,'Respondent data Original'!H1271&gt;Tolerances!$C$19),"Enthusiast",IF(AND(CM1271&gt;Tolerances!$D$20,'Respondent data Original'!H1271&lt;Tolerances!$C$20),"Agitator"))</f>
        <v>0</v>
      </c>
    </row>
    <row r="1272" spans="1:96">
      <c r="A1272">
        <v>1474</v>
      </c>
      <c r="B1272" t="s">
        <v>71</v>
      </c>
      <c r="C1272">
        <v>1</v>
      </c>
      <c r="D1272">
        <v>2</v>
      </c>
      <c r="E1272">
        <v>1</v>
      </c>
      <c r="F1272">
        <v>2</v>
      </c>
      <c r="G1272">
        <v>9</v>
      </c>
      <c r="H1272">
        <v>9</v>
      </c>
      <c r="J1272">
        <v>9</v>
      </c>
      <c r="L1272">
        <v>9</v>
      </c>
      <c r="N1272">
        <v>10</v>
      </c>
      <c r="P1272">
        <v>5</v>
      </c>
      <c r="Q1272">
        <v>2</v>
      </c>
      <c r="R1272">
        <v>2</v>
      </c>
      <c r="S1272">
        <v>2</v>
      </c>
      <c r="T1272">
        <v>3</v>
      </c>
      <c r="U1272">
        <v>2</v>
      </c>
      <c r="V1272">
        <v>2</v>
      </c>
      <c r="W1272">
        <v>3</v>
      </c>
      <c r="X1272">
        <v>2</v>
      </c>
      <c r="Y1272">
        <v>3</v>
      </c>
      <c r="Z1272">
        <v>3</v>
      </c>
      <c r="AA1272">
        <v>2</v>
      </c>
      <c r="AB1272">
        <v>3</v>
      </c>
      <c r="AC1272">
        <v>3</v>
      </c>
      <c r="AD1272">
        <v>3</v>
      </c>
      <c r="AE1272">
        <v>3</v>
      </c>
      <c r="AF1272">
        <v>6</v>
      </c>
      <c r="AG1272">
        <v>2</v>
      </c>
      <c r="AH1272">
        <v>2</v>
      </c>
      <c r="AI1272">
        <v>2</v>
      </c>
      <c r="AJ1272">
        <v>2</v>
      </c>
      <c r="AK1272">
        <v>2</v>
      </c>
      <c r="AL1272">
        <v>3</v>
      </c>
      <c r="AM1272">
        <v>4</v>
      </c>
      <c r="AN1272">
        <v>3</v>
      </c>
      <c r="AO1272">
        <v>3</v>
      </c>
      <c r="AP1272">
        <v>3</v>
      </c>
      <c r="AQ1272">
        <v>2</v>
      </c>
      <c r="AR1272">
        <v>3</v>
      </c>
      <c r="AS1272">
        <v>3</v>
      </c>
      <c r="AT1272">
        <v>3</v>
      </c>
      <c r="AU1272">
        <v>3</v>
      </c>
      <c r="AV1272">
        <v>1</v>
      </c>
      <c r="AW1272">
        <v>6</v>
      </c>
      <c r="AX1272">
        <v>5</v>
      </c>
      <c r="AY1272">
        <v>6</v>
      </c>
      <c r="AZ1272">
        <v>6</v>
      </c>
      <c r="BA1272">
        <v>5</v>
      </c>
      <c r="BB1272">
        <v>3</v>
      </c>
      <c r="BC1272">
        <v>1</v>
      </c>
      <c r="BD1272">
        <v>7</v>
      </c>
      <c r="BE1272">
        <v>3</v>
      </c>
      <c r="BF1272">
        <v>12</v>
      </c>
      <c r="BG1272">
        <v>12</v>
      </c>
      <c r="BH1272">
        <v>12</v>
      </c>
      <c r="BI1272">
        <v>12</v>
      </c>
      <c r="BJ1272">
        <v>12</v>
      </c>
      <c r="BK1272">
        <v>1</v>
      </c>
      <c r="BL1272">
        <v>3</v>
      </c>
      <c r="BM1272">
        <v>2</v>
      </c>
      <c r="BN1272">
        <v>2</v>
      </c>
      <c r="BO1272">
        <v>9</v>
      </c>
      <c r="BX1272">
        <v>1</v>
      </c>
      <c r="BY1272">
        <v>6</v>
      </c>
      <c r="CF1272">
        <v>21</v>
      </c>
      <c r="CH1272">
        <f t="shared" si="145"/>
        <v>1</v>
      </c>
      <c r="CI1272" s="1">
        <f t="shared" si="146"/>
        <v>2.3333333333333335</v>
      </c>
      <c r="CJ1272">
        <f t="shared" si="147"/>
        <v>3</v>
      </c>
      <c r="CK1272">
        <f t="shared" si="148"/>
        <v>3</v>
      </c>
      <c r="CL1272" s="1">
        <f t="shared" si="149"/>
        <v>5.3333333333333339</v>
      </c>
      <c r="CM1272" s="1">
        <f t="shared" si="150"/>
        <v>5.3333333333333339</v>
      </c>
      <c r="CO1272" t="str">
        <f>IF(H1272&gt;Tolerances!$C$15, "High Sat", "Low Sat")</f>
        <v>High Sat</v>
      </c>
      <c r="CP1272" t="str">
        <f>IF(CM1272&lt;Tolerances!$D$15, "High EL", "Low EL")</f>
        <v>High EL</v>
      </c>
      <c r="CQ1272" t="str">
        <f t="shared" si="151"/>
        <v>Loyalist</v>
      </c>
      <c r="CR1272" t="b">
        <f>IF(AND(CM1272&lt;Tolerances!$D$19,'Respondent data Original'!H1272&gt;Tolerances!$C$19),"Enthusiast",IF(AND(CM1272&gt;Tolerances!$D$20,'Respondent data Original'!H1272&lt;Tolerances!$C$20),"Agitator"))</f>
        <v>0</v>
      </c>
    </row>
    <row r="1273" spans="1:96">
      <c r="A1273">
        <v>1475</v>
      </c>
      <c r="B1273" t="s">
        <v>71</v>
      </c>
      <c r="C1273">
        <v>3</v>
      </c>
      <c r="D1273">
        <v>2</v>
      </c>
      <c r="E1273">
        <v>2</v>
      </c>
      <c r="F1273">
        <v>2</v>
      </c>
      <c r="G1273">
        <v>9</v>
      </c>
      <c r="H1273">
        <v>10</v>
      </c>
      <c r="J1273">
        <v>11</v>
      </c>
      <c r="L1273">
        <v>9</v>
      </c>
      <c r="N1273">
        <v>9</v>
      </c>
      <c r="P1273">
        <v>1</v>
      </c>
      <c r="Q1273">
        <v>1</v>
      </c>
      <c r="R1273">
        <v>3</v>
      </c>
      <c r="S1273">
        <v>1</v>
      </c>
      <c r="T1273">
        <v>2</v>
      </c>
      <c r="U1273">
        <v>1</v>
      </c>
      <c r="V1273">
        <v>1</v>
      </c>
      <c r="W1273">
        <v>3</v>
      </c>
      <c r="X1273">
        <v>1</v>
      </c>
      <c r="Y1273">
        <v>1</v>
      </c>
      <c r="Z1273">
        <v>3</v>
      </c>
      <c r="AA1273">
        <v>1</v>
      </c>
      <c r="AB1273">
        <v>3</v>
      </c>
      <c r="AC1273">
        <v>3</v>
      </c>
      <c r="AD1273">
        <v>3</v>
      </c>
      <c r="AE1273">
        <v>2</v>
      </c>
      <c r="AF1273">
        <v>11</v>
      </c>
      <c r="AG1273">
        <v>2</v>
      </c>
      <c r="AH1273">
        <v>3</v>
      </c>
      <c r="AI1273">
        <v>2</v>
      </c>
      <c r="AJ1273">
        <v>2</v>
      </c>
      <c r="AK1273">
        <v>2</v>
      </c>
      <c r="AL1273">
        <v>1</v>
      </c>
      <c r="AM1273">
        <v>3</v>
      </c>
      <c r="AN1273">
        <v>2</v>
      </c>
      <c r="AO1273">
        <v>1</v>
      </c>
      <c r="AP1273">
        <v>3</v>
      </c>
      <c r="AQ1273">
        <v>1</v>
      </c>
      <c r="AR1273">
        <v>1</v>
      </c>
      <c r="AS1273">
        <v>2</v>
      </c>
      <c r="AT1273">
        <v>1</v>
      </c>
      <c r="AU1273">
        <v>1</v>
      </c>
      <c r="AV1273">
        <v>1</v>
      </c>
      <c r="AW1273">
        <v>6</v>
      </c>
      <c r="AX1273">
        <v>11</v>
      </c>
      <c r="AY1273">
        <v>6</v>
      </c>
      <c r="AZ1273">
        <v>6</v>
      </c>
      <c r="BA1273">
        <v>6</v>
      </c>
      <c r="BB1273">
        <v>6</v>
      </c>
      <c r="BC1273">
        <v>6</v>
      </c>
      <c r="BD1273">
        <v>6</v>
      </c>
      <c r="BE1273">
        <v>1</v>
      </c>
      <c r="BF1273">
        <v>12</v>
      </c>
      <c r="BG1273">
        <v>1</v>
      </c>
      <c r="BH1273">
        <v>12</v>
      </c>
      <c r="BI1273">
        <v>12</v>
      </c>
      <c r="BJ1273">
        <v>12</v>
      </c>
      <c r="BK1273">
        <v>1</v>
      </c>
      <c r="BL1273">
        <v>3</v>
      </c>
      <c r="BM1273">
        <v>3</v>
      </c>
      <c r="BN1273">
        <v>3</v>
      </c>
      <c r="BO1273">
        <v>10</v>
      </c>
      <c r="BX1273">
        <v>1</v>
      </c>
      <c r="BY1273">
        <v>6</v>
      </c>
      <c r="CF1273">
        <v>5</v>
      </c>
      <c r="CH1273">
        <f t="shared" si="145"/>
        <v>1</v>
      </c>
      <c r="CI1273" s="1">
        <f t="shared" si="146"/>
        <v>3</v>
      </c>
      <c r="CJ1273">
        <f t="shared" si="147"/>
        <v>3</v>
      </c>
      <c r="CK1273">
        <f t="shared" si="148"/>
        <v>3</v>
      </c>
      <c r="CL1273" s="1">
        <f t="shared" si="149"/>
        <v>6</v>
      </c>
      <c r="CM1273" s="1">
        <f t="shared" si="150"/>
        <v>6</v>
      </c>
      <c r="CO1273" t="str">
        <f>IF(H1273&gt;Tolerances!$C$15, "High Sat", "Low Sat")</f>
        <v>High Sat</v>
      </c>
      <c r="CP1273" t="str">
        <f>IF(CM1273&lt;Tolerances!$D$15, "High EL", "Low EL")</f>
        <v>High EL</v>
      </c>
      <c r="CQ1273" t="str">
        <f t="shared" si="151"/>
        <v>Loyalist</v>
      </c>
      <c r="CR1273" t="b">
        <f>IF(AND(CM1273&lt;Tolerances!$D$19,'Respondent data Original'!H1273&gt;Tolerances!$C$19),"Enthusiast",IF(AND(CM1273&gt;Tolerances!$D$20,'Respondent data Original'!H1273&lt;Tolerances!$C$20),"Agitator"))</f>
        <v>0</v>
      </c>
    </row>
    <row r="1274" spans="1:96">
      <c r="A1274">
        <v>1476</v>
      </c>
      <c r="B1274" t="s">
        <v>71</v>
      </c>
      <c r="C1274">
        <v>4</v>
      </c>
      <c r="D1274">
        <v>2</v>
      </c>
      <c r="E1274">
        <v>7</v>
      </c>
      <c r="F1274">
        <v>2</v>
      </c>
      <c r="G1274">
        <v>10</v>
      </c>
      <c r="H1274">
        <v>10</v>
      </c>
      <c r="J1274">
        <v>10</v>
      </c>
      <c r="L1274">
        <v>10</v>
      </c>
      <c r="N1274">
        <v>10</v>
      </c>
      <c r="P1274">
        <v>6</v>
      </c>
      <c r="Q1274">
        <v>2</v>
      </c>
      <c r="R1274">
        <v>2</v>
      </c>
      <c r="S1274">
        <v>2</v>
      </c>
      <c r="T1274">
        <v>2</v>
      </c>
      <c r="U1274">
        <v>2</v>
      </c>
      <c r="V1274">
        <v>2</v>
      </c>
      <c r="W1274">
        <v>2</v>
      </c>
      <c r="X1274">
        <v>2</v>
      </c>
      <c r="Y1274">
        <v>2</v>
      </c>
      <c r="Z1274">
        <v>2</v>
      </c>
      <c r="AA1274">
        <v>2</v>
      </c>
      <c r="AB1274">
        <v>2</v>
      </c>
      <c r="AC1274">
        <v>2</v>
      </c>
      <c r="AD1274">
        <v>2</v>
      </c>
      <c r="AE1274">
        <v>2</v>
      </c>
      <c r="AF1274">
        <v>10</v>
      </c>
      <c r="AG1274">
        <v>2</v>
      </c>
      <c r="AH1274">
        <v>2</v>
      </c>
      <c r="AI1274">
        <v>2</v>
      </c>
      <c r="AJ1274">
        <v>2</v>
      </c>
      <c r="AK1274">
        <v>2</v>
      </c>
      <c r="AL1274">
        <v>2</v>
      </c>
      <c r="AM1274">
        <v>2</v>
      </c>
      <c r="AN1274">
        <v>2</v>
      </c>
      <c r="AO1274">
        <v>2</v>
      </c>
      <c r="AP1274">
        <v>2</v>
      </c>
      <c r="AQ1274">
        <v>2</v>
      </c>
      <c r="AR1274">
        <v>2</v>
      </c>
      <c r="AS1274">
        <v>2</v>
      </c>
      <c r="AT1274">
        <v>2</v>
      </c>
      <c r="AU1274">
        <v>2</v>
      </c>
      <c r="AV1274">
        <v>1</v>
      </c>
      <c r="AW1274">
        <v>6</v>
      </c>
      <c r="AX1274">
        <v>6</v>
      </c>
      <c r="AY1274">
        <v>6</v>
      </c>
      <c r="AZ1274">
        <v>6</v>
      </c>
      <c r="BA1274">
        <v>6</v>
      </c>
      <c r="BB1274">
        <v>6</v>
      </c>
      <c r="BC1274">
        <v>6</v>
      </c>
      <c r="BD1274">
        <v>6</v>
      </c>
      <c r="BE1274">
        <v>6</v>
      </c>
      <c r="BF1274">
        <v>3</v>
      </c>
      <c r="BG1274">
        <v>3</v>
      </c>
      <c r="BH1274">
        <v>3</v>
      </c>
      <c r="BI1274">
        <v>3</v>
      </c>
      <c r="BJ1274">
        <v>3</v>
      </c>
      <c r="BK1274">
        <v>1</v>
      </c>
      <c r="BL1274">
        <v>5</v>
      </c>
      <c r="BM1274">
        <v>2</v>
      </c>
      <c r="BN1274">
        <v>3</v>
      </c>
      <c r="BO1274">
        <v>7</v>
      </c>
      <c r="BX1274">
        <v>1</v>
      </c>
      <c r="BY1274">
        <v>5</v>
      </c>
      <c r="CF1274">
        <v>5</v>
      </c>
      <c r="CH1274">
        <f t="shared" si="145"/>
        <v>1</v>
      </c>
      <c r="CI1274" s="1">
        <f t="shared" si="146"/>
        <v>3</v>
      </c>
      <c r="CJ1274">
        <f t="shared" si="147"/>
        <v>5</v>
      </c>
      <c r="CK1274">
        <f t="shared" si="148"/>
        <v>1</v>
      </c>
      <c r="CL1274" s="1">
        <f t="shared" si="149"/>
        <v>4</v>
      </c>
      <c r="CM1274" s="1">
        <f t="shared" si="150"/>
        <v>4</v>
      </c>
      <c r="CO1274" t="str">
        <f>IF(H1274&gt;Tolerances!$C$15, "High Sat", "Low Sat")</f>
        <v>High Sat</v>
      </c>
      <c r="CP1274" t="str">
        <f>IF(CM1274&lt;Tolerances!$D$15, "High EL", "Low EL")</f>
        <v>High EL</v>
      </c>
      <c r="CQ1274" t="str">
        <f t="shared" si="151"/>
        <v>Loyalist</v>
      </c>
      <c r="CR1274" t="str">
        <f>IF(AND(CM1274&lt;Tolerances!$D$19,'Respondent data Original'!H1274&gt;Tolerances!$C$19),"Enthusiast",IF(AND(CM1274&gt;Tolerances!$D$20,'Respondent data Original'!H1274&lt;Tolerances!$C$20),"Agitator"))</f>
        <v>Enthusiast</v>
      </c>
    </row>
    <row r="1275" spans="1:96">
      <c r="A1275">
        <v>1478</v>
      </c>
      <c r="B1275" t="s">
        <v>71</v>
      </c>
      <c r="C1275">
        <v>5</v>
      </c>
      <c r="D1275">
        <v>1</v>
      </c>
      <c r="E1275">
        <v>1</v>
      </c>
      <c r="F1275">
        <v>2</v>
      </c>
      <c r="G1275">
        <v>11</v>
      </c>
      <c r="H1275">
        <v>9</v>
      </c>
      <c r="J1275">
        <v>9</v>
      </c>
      <c r="L1275">
        <v>9</v>
      </c>
      <c r="N1275">
        <v>8</v>
      </c>
      <c r="P1275">
        <v>6</v>
      </c>
      <c r="Q1275">
        <v>4</v>
      </c>
      <c r="R1275">
        <v>3</v>
      </c>
      <c r="S1275">
        <v>2</v>
      </c>
      <c r="T1275">
        <v>4</v>
      </c>
      <c r="V1275">
        <v>3</v>
      </c>
      <c r="W1275">
        <v>5</v>
      </c>
      <c r="X1275">
        <v>2</v>
      </c>
      <c r="Y1275">
        <v>3</v>
      </c>
      <c r="Z1275">
        <v>4</v>
      </c>
      <c r="AA1275">
        <v>3</v>
      </c>
      <c r="AB1275">
        <v>3</v>
      </c>
      <c r="AC1275">
        <v>3</v>
      </c>
      <c r="AD1275">
        <v>3</v>
      </c>
      <c r="AE1275">
        <v>3</v>
      </c>
      <c r="AF1275">
        <v>7</v>
      </c>
      <c r="AG1275">
        <v>4</v>
      </c>
      <c r="AH1275">
        <v>2</v>
      </c>
      <c r="AI1275">
        <v>2</v>
      </c>
      <c r="AJ1275">
        <v>3</v>
      </c>
      <c r="AL1275">
        <v>3</v>
      </c>
      <c r="AN1275">
        <v>2</v>
      </c>
      <c r="AO1275">
        <v>2</v>
      </c>
      <c r="AQ1275">
        <v>3</v>
      </c>
      <c r="AR1275">
        <v>3</v>
      </c>
      <c r="AS1275">
        <v>3</v>
      </c>
      <c r="AT1275">
        <v>3</v>
      </c>
      <c r="AU1275">
        <v>3</v>
      </c>
      <c r="AV1275">
        <v>1</v>
      </c>
      <c r="AW1275">
        <v>6</v>
      </c>
      <c r="AX1275">
        <v>10</v>
      </c>
      <c r="AY1275">
        <v>9</v>
      </c>
      <c r="AZ1275">
        <v>8</v>
      </c>
      <c r="BA1275">
        <v>10</v>
      </c>
      <c r="BB1275">
        <v>7</v>
      </c>
      <c r="BC1275">
        <v>6</v>
      </c>
      <c r="BD1275">
        <v>9</v>
      </c>
      <c r="BE1275">
        <v>6</v>
      </c>
      <c r="BF1275">
        <v>12</v>
      </c>
      <c r="BG1275">
        <v>12</v>
      </c>
      <c r="BH1275">
        <v>12</v>
      </c>
      <c r="BI1275">
        <v>12</v>
      </c>
      <c r="BJ1275">
        <v>12</v>
      </c>
      <c r="BK1275">
        <v>1</v>
      </c>
      <c r="BL1275">
        <v>5</v>
      </c>
      <c r="BM1275">
        <v>4</v>
      </c>
      <c r="BN1275">
        <v>4</v>
      </c>
      <c r="BO1275">
        <v>4</v>
      </c>
      <c r="BX1275">
        <v>1</v>
      </c>
      <c r="BY1275">
        <v>2</v>
      </c>
      <c r="BZ1275">
        <v>5</v>
      </c>
      <c r="CF1275">
        <v>7</v>
      </c>
      <c r="CH1275">
        <f t="shared" si="145"/>
        <v>1</v>
      </c>
      <c r="CI1275" s="1">
        <f t="shared" si="146"/>
        <v>3.9444444444444446</v>
      </c>
      <c r="CJ1275">
        <f t="shared" si="147"/>
        <v>5</v>
      </c>
      <c r="CK1275">
        <f t="shared" si="148"/>
        <v>1</v>
      </c>
      <c r="CL1275" s="1">
        <f t="shared" si="149"/>
        <v>4.9444444444444446</v>
      </c>
      <c r="CM1275" s="1">
        <f t="shared" si="150"/>
        <v>4.9444444444444446</v>
      </c>
      <c r="CO1275" t="str">
        <f>IF(H1275&gt;Tolerances!$C$15, "High Sat", "Low Sat")</f>
        <v>High Sat</v>
      </c>
      <c r="CP1275" t="str">
        <f>IF(CM1275&lt;Tolerances!$D$15, "High EL", "Low EL")</f>
        <v>High EL</v>
      </c>
      <c r="CQ1275" t="str">
        <f t="shared" si="151"/>
        <v>Loyalist</v>
      </c>
      <c r="CR1275" t="b">
        <f>IF(AND(CM1275&lt;Tolerances!$D$19,'Respondent data Original'!H1275&gt;Tolerances!$C$19),"Enthusiast",IF(AND(CM1275&gt;Tolerances!$D$20,'Respondent data Original'!H1275&lt;Tolerances!$C$20),"Agitator"))</f>
        <v>0</v>
      </c>
    </row>
    <row r="1276" spans="1:96">
      <c r="A1276">
        <v>1479</v>
      </c>
      <c r="B1276" t="s">
        <v>71</v>
      </c>
      <c r="C1276">
        <v>2</v>
      </c>
      <c r="D1276">
        <v>1</v>
      </c>
      <c r="E1276">
        <v>1</v>
      </c>
      <c r="F1276">
        <v>2</v>
      </c>
      <c r="G1276">
        <v>11</v>
      </c>
      <c r="H1276">
        <v>9</v>
      </c>
      <c r="J1276">
        <v>10</v>
      </c>
      <c r="L1276">
        <v>10</v>
      </c>
      <c r="N1276">
        <v>10</v>
      </c>
      <c r="P1276">
        <v>1</v>
      </c>
      <c r="Q1276">
        <v>2</v>
      </c>
      <c r="S1276">
        <v>1</v>
      </c>
      <c r="T1276">
        <v>1</v>
      </c>
      <c r="U1276">
        <v>1</v>
      </c>
      <c r="V1276">
        <v>2</v>
      </c>
      <c r="X1276">
        <v>1</v>
      </c>
      <c r="Y1276">
        <v>1</v>
      </c>
      <c r="AA1276">
        <v>3</v>
      </c>
      <c r="AB1276">
        <v>3</v>
      </c>
      <c r="AC1276">
        <v>3</v>
      </c>
      <c r="AE1276">
        <v>2</v>
      </c>
      <c r="AF1276">
        <v>9</v>
      </c>
      <c r="AG1276">
        <v>3</v>
      </c>
      <c r="AI1276">
        <v>2</v>
      </c>
      <c r="AJ1276">
        <v>1</v>
      </c>
      <c r="AK1276">
        <v>2</v>
      </c>
      <c r="AL1276">
        <v>3</v>
      </c>
      <c r="AN1276">
        <v>2</v>
      </c>
      <c r="AO1276">
        <v>2</v>
      </c>
      <c r="AQ1276">
        <v>3</v>
      </c>
      <c r="AR1276">
        <v>2</v>
      </c>
      <c r="AT1276">
        <v>2</v>
      </c>
      <c r="AU1276">
        <v>2</v>
      </c>
      <c r="AV1276">
        <v>1</v>
      </c>
      <c r="AW1276">
        <v>4</v>
      </c>
      <c r="AX1276">
        <v>7</v>
      </c>
      <c r="AY1276">
        <v>6</v>
      </c>
      <c r="AZ1276">
        <v>5</v>
      </c>
      <c r="BA1276">
        <v>4</v>
      </c>
      <c r="BB1276">
        <v>3</v>
      </c>
      <c r="BC1276">
        <v>9</v>
      </c>
      <c r="BD1276">
        <v>6</v>
      </c>
      <c r="BE1276">
        <v>3</v>
      </c>
      <c r="BF1276">
        <v>12</v>
      </c>
      <c r="BG1276">
        <v>12</v>
      </c>
      <c r="BH1276">
        <v>12</v>
      </c>
      <c r="BI1276">
        <v>12</v>
      </c>
      <c r="BJ1276">
        <v>12</v>
      </c>
      <c r="BK1276">
        <v>1</v>
      </c>
      <c r="BL1276">
        <v>4</v>
      </c>
      <c r="BM1276">
        <v>3</v>
      </c>
      <c r="BN1276">
        <v>3</v>
      </c>
      <c r="BO1276">
        <v>7</v>
      </c>
      <c r="BP1276">
        <v>3</v>
      </c>
      <c r="BQ1276">
        <v>4</v>
      </c>
      <c r="BR1276">
        <v>6</v>
      </c>
      <c r="BX1276">
        <v>1</v>
      </c>
      <c r="BY1276">
        <v>6</v>
      </c>
      <c r="BZ1276">
        <v>5</v>
      </c>
      <c r="CF1276">
        <v>6</v>
      </c>
      <c r="CH1276">
        <f t="shared" si="145"/>
        <v>1</v>
      </c>
      <c r="CI1276" s="1">
        <f t="shared" si="146"/>
        <v>2.6111111111111112</v>
      </c>
      <c r="CJ1276">
        <f t="shared" si="147"/>
        <v>4</v>
      </c>
      <c r="CK1276">
        <f t="shared" si="148"/>
        <v>2</v>
      </c>
      <c r="CL1276" s="1">
        <f t="shared" si="149"/>
        <v>4.6111111111111107</v>
      </c>
      <c r="CM1276" s="1">
        <f t="shared" si="150"/>
        <v>4.6111111111111107</v>
      </c>
      <c r="CO1276" t="str">
        <f>IF(H1276&gt;Tolerances!$C$15, "High Sat", "Low Sat")</f>
        <v>High Sat</v>
      </c>
      <c r="CP1276" t="str">
        <f>IF(CM1276&lt;Tolerances!$D$15, "High EL", "Low EL")</f>
        <v>High EL</v>
      </c>
      <c r="CQ1276" t="str">
        <f t="shared" si="151"/>
        <v>Loyalist</v>
      </c>
      <c r="CR1276" t="b">
        <f>IF(AND(CM1276&lt;Tolerances!$D$19,'Respondent data Original'!H1276&gt;Tolerances!$C$19),"Enthusiast",IF(AND(CM1276&gt;Tolerances!$D$20,'Respondent data Original'!H1276&lt;Tolerances!$C$20),"Agitator"))</f>
        <v>0</v>
      </c>
    </row>
    <row r="1277" spans="1:96">
      <c r="A1277">
        <v>1481</v>
      </c>
      <c r="B1277" t="s">
        <v>71</v>
      </c>
      <c r="C1277">
        <v>4</v>
      </c>
      <c r="D1277">
        <v>2</v>
      </c>
      <c r="E1277">
        <v>2</v>
      </c>
      <c r="F1277">
        <v>2</v>
      </c>
      <c r="G1277">
        <v>9</v>
      </c>
      <c r="H1277">
        <v>10</v>
      </c>
      <c r="J1277">
        <v>10</v>
      </c>
      <c r="L1277">
        <v>10</v>
      </c>
      <c r="N1277">
        <v>9</v>
      </c>
      <c r="P1277">
        <v>5</v>
      </c>
      <c r="Q1277">
        <v>1</v>
      </c>
      <c r="R1277">
        <v>1</v>
      </c>
      <c r="S1277">
        <v>2</v>
      </c>
      <c r="T1277">
        <v>2</v>
      </c>
      <c r="U1277">
        <v>3</v>
      </c>
      <c r="V1277">
        <v>2</v>
      </c>
      <c r="W1277">
        <v>2</v>
      </c>
      <c r="X1277">
        <v>2</v>
      </c>
      <c r="Y1277">
        <v>2</v>
      </c>
      <c r="Z1277">
        <v>2</v>
      </c>
      <c r="AA1277">
        <v>2</v>
      </c>
      <c r="AB1277">
        <v>2</v>
      </c>
      <c r="AC1277">
        <v>2</v>
      </c>
      <c r="AD1277">
        <v>3</v>
      </c>
      <c r="AE1277">
        <v>2</v>
      </c>
      <c r="AF1277">
        <v>8</v>
      </c>
      <c r="AG1277">
        <v>2</v>
      </c>
      <c r="AH1277">
        <v>4</v>
      </c>
      <c r="AI1277">
        <v>2</v>
      </c>
      <c r="AJ1277">
        <v>2</v>
      </c>
      <c r="AK1277">
        <v>2</v>
      </c>
      <c r="AL1277">
        <v>1</v>
      </c>
      <c r="AM1277">
        <v>3</v>
      </c>
      <c r="AN1277">
        <v>1</v>
      </c>
      <c r="AO1277">
        <v>2</v>
      </c>
      <c r="AP1277">
        <v>2</v>
      </c>
      <c r="AQ1277">
        <v>1</v>
      </c>
      <c r="AR1277">
        <v>1</v>
      </c>
      <c r="AS1277">
        <v>2</v>
      </c>
      <c r="AT1277">
        <v>2</v>
      </c>
      <c r="AU1277">
        <v>1</v>
      </c>
      <c r="AV1277">
        <v>1</v>
      </c>
      <c r="AW1277">
        <v>8</v>
      </c>
      <c r="AX1277">
        <v>8</v>
      </c>
      <c r="AY1277">
        <v>10</v>
      </c>
      <c r="AZ1277">
        <v>6</v>
      </c>
      <c r="BA1277">
        <v>9</v>
      </c>
      <c r="BB1277">
        <v>6</v>
      </c>
      <c r="BC1277">
        <v>8</v>
      </c>
      <c r="BD1277">
        <v>10</v>
      </c>
      <c r="BE1277">
        <v>3</v>
      </c>
      <c r="BF1277">
        <v>2</v>
      </c>
      <c r="BG1277">
        <v>12</v>
      </c>
      <c r="BH1277">
        <v>12</v>
      </c>
      <c r="BI1277">
        <v>12</v>
      </c>
      <c r="BJ1277">
        <v>12</v>
      </c>
      <c r="BK1277">
        <v>2</v>
      </c>
      <c r="BL1277">
        <v>4</v>
      </c>
      <c r="BM1277">
        <v>3</v>
      </c>
      <c r="BN1277">
        <v>2</v>
      </c>
      <c r="BO1277">
        <v>1</v>
      </c>
      <c r="BX1277">
        <v>1</v>
      </c>
      <c r="BY1277">
        <v>2</v>
      </c>
      <c r="BZ1277">
        <v>3</v>
      </c>
      <c r="CA1277">
        <v>1</v>
      </c>
      <c r="CF1277">
        <v>5</v>
      </c>
      <c r="CH1277">
        <f t="shared" si="145"/>
        <v>1</v>
      </c>
      <c r="CI1277" s="1">
        <f t="shared" si="146"/>
        <v>3.7777777777777777</v>
      </c>
      <c r="CJ1277">
        <f t="shared" si="147"/>
        <v>4</v>
      </c>
      <c r="CK1277">
        <f t="shared" si="148"/>
        <v>2</v>
      </c>
      <c r="CL1277" s="1">
        <f t="shared" si="149"/>
        <v>5.7777777777777777</v>
      </c>
      <c r="CM1277" s="1">
        <f t="shared" si="150"/>
        <v>5.7777777777777777</v>
      </c>
      <c r="CO1277" t="str">
        <f>IF(H1277&gt;Tolerances!$C$15, "High Sat", "Low Sat")</f>
        <v>High Sat</v>
      </c>
      <c r="CP1277" t="str">
        <f>IF(CM1277&lt;Tolerances!$D$15, "High EL", "Low EL")</f>
        <v>High EL</v>
      </c>
      <c r="CQ1277" t="str">
        <f t="shared" si="151"/>
        <v>Loyalist</v>
      </c>
      <c r="CR1277" t="b">
        <f>IF(AND(CM1277&lt;Tolerances!$D$19,'Respondent data Original'!H1277&gt;Tolerances!$C$19),"Enthusiast",IF(AND(CM1277&gt;Tolerances!$D$20,'Respondent data Original'!H1277&lt;Tolerances!$C$20),"Agitator"))</f>
        <v>0</v>
      </c>
    </row>
    <row r="1278" spans="1:96">
      <c r="A1278">
        <v>1482</v>
      </c>
      <c r="B1278" t="s">
        <v>71</v>
      </c>
      <c r="C1278">
        <v>3</v>
      </c>
      <c r="D1278">
        <v>2</v>
      </c>
      <c r="E1278">
        <v>2</v>
      </c>
      <c r="F1278">
        <v>2</v>
      </c>
      <c r="G1278">
        <v>12</v>
      </c>
      <c r="H1278">
        <v>9</v>
      </c>
      <c r="J1278">
        <v>9</v>
      </c>
      <c r="L1278">
        <v>8</v>
      </c>
      <c r="N1278">
        <v>9</v>
      </c>
      <c r="P1278">
        <v>3</v>
      </c>
      <c r="Q1278">
        <v>3</v>
      </c>
      <c r="R1278">
        <v>4</v>
      </c>
      <c r="S1278">
        <v>1</v>
      </c>
      <c r="T1278">
        <v>1</v>
      </c>
      <c r="U1278">
        <v>2</v>
      </c>
      <c r="V1278">
        <v>4</v>
      </c>
      <c r="X1278">
        <v>1</v>
      </c>
      <c r="Y1278">
        <v>2</v>
      </c>
      <c r="AA1278">
        <v>3</v>
      </c>
      <c r="AB1278">
        <v>3</v>
      </c>
      <c r="AC1278">
        <v>3</v>
      </c>
      <c r="AD1278">
        <v>4</v>
      </c>
      <c r="AE1278">
        <v>3</v>
      </c>
      <c r="AF1278">
        <v>6</v>
      </c>
      <c r="AG1278">
        <v>4</v>
      </c>
      <c r="AH1278">
        <v>4</v>
      </c>
      <c r="AI1278">
        <v>2</v>
      </c>
      <c r="AJ1278">
        <v>1</v>
      </c>
      <c r="AK1278">
        <v>2</v>
      </c>
      <c r="AL1278">
        <v>3</v>
      </c>
      <c r="AN1278">
        <v>2</v>
      </c>
      <c r="AO1278">
        <v>1</v>
      </c>
      <c r="AP1278">
        <v>4</v>
      </c>
      <c r="AQ1278">
        <v>2</v>
      </c>
      <c r="AR1278">
        <v>4</v>
      </c>
      <c r="AS1278">
        <v>3</v>
      </c>
      <c r="AT1278">
        <v>3</v>
      </c>
      <c r="AU1278">
        <v>3</v>
      </c>
      <c r="AV1278">
        <v>3</v>
      </c>
      <c r="AW1278">
        <v>6</v>
      </c>
      <c r="AX1278">
        <v>9</v>
      </c>
      <c r="AY1278">
        <v>7</v>
      </c>
      <c r="AZ1278">
        <v>5</v>
      </c>
      <c r="BA1278">
        <v>8</v>
      </c>
      <c r="BB1278">
        <v>5</v>
      </c>
      <c r="BC1278">
        <v>7</v>
      </c>
      <c r="BD1278">
        <v>10</v>
      </c>
      <c r="BE1278">
        <v>1</v>
      </c>
      <c r="BF1278">
        <v>12</v>
      </c>
      <c r="BG1278">
        <v>4</v>
      </c>
      <c r="BH1278">
        <v>8</v>
      </c>
      <c r="BI1278">
        <v>12</v>
      </c>
      <c r="BJ1278">
        <v>12</v>
      </c>
      <c r="BK1278">
        <v>1</v>
      </c>
      <c r="BL1278">
        <v>5</v>
      </c>
      <c r="BM1278">
        <v>4</v>
      </c>
      <c r="BN1278">
        <v>4</v>
      </c>
      <c r="BO1278">
        <v>7</v>
      </c>
      <c r="BX1278">
        <v>1</v>
      </c>
      <c r="BY1278">
        <v>2</v>
      </c>
      <c r="BZ1278">
        <v>5</v>
      </c>
      <c r="CF1278">
        <v>6</v>
      </c>
      <c r="CH1278">
        <f t="shared" si="145"/>
        <v>1</v>
      </c>
      <c r="CI1278" s="1">
        <f t="shared" si="146"/>
        <v>3.2222222222222223</v>
      </c>
      <c r="CJ1278">
        <f t="shared" si="147"/>
        <v>5</v>
      </c>
      <c r="CK1278">
        <f t="shared" si="148"/>
        <v>1</v>
      </c>
      <c r="CL1278" s="1">
        <f t="shared" si="149"/>
        <v>4.2222222222222223</v>
      </c>
      <c r="CM1278" s="1">
        <f t="shared" si="150"/>
        <v>4.2222222222222223</v>
      </c>
      <c r="CO1278" t="str">
        <f>IF(H1278&gt;Tolerances!$C$15, "High Sat", "Low Sat")</f>
        <v>High Sat</v>
      </c>
      <c r="CP1278" t="str">
        <f>IF(CM1278&lt;Tolerances!$D$15, "High EL", "Low EL")</f>
        <v>High EL</v>
      </c>
      <c r="CQ1278" t="str">
        <f t="shared" si="151"/>
        <v>Loyalist</v>
      </c>
      <c r="CR1278" t="b">
        <f>IF(AND(CM1278&lt;Tolerances!$D$19,'Respondent data Original'!H1278&gt;Tolerances!$C$19),"Enthusiast",IF(AND(CM1278&gt;Tolerances!$D$20,'Respondent data Original'!H1278&lt;Tolerances!$C$20),"Agitator"))</f>
        <v>0</v>
      </c>
    </row>
    <row r="1279" spans="1:96">
      <c r="A1279">
        <v>1483</v>
      </c>
      <c r="B1279" t="s">
        <v>71</v>
      </c>
      <c r="C1279">
        <v>4</v>
      </c>
      <c r="D1279">
        <v>2</v>
      </c>
      <c r="E1279">
        <v>1</v>
      </c>
      <c r="F1279">
        <v>2</v>
      </c>
      <c r="G1279">
        <v>12</v>
      </c>
      <c r="H1279">
        <v>9</v>
      </c>
      <c r="J1279">
        <v>9</v>
      </c>
      <c r="L1279">
        <v>9</v>
      </c>
      <c r="N1279">
        <v>9</v>
      </c>
      <c r="P1279">
        <v>5</v>
      </c>
      <c r="Q1279">
        <v>2</v>
      </c>
      <c r="R1279">
        <v>4</v>
      </c>
      <c r="S1279">
        <v>2</v>
      </c>
      <c r="T1279">
        <v>2</v>
      </c>
      <c r="U1279">
        <v>2</v>
      </c>
      <c r="V1279">
        <v>2</v>
      </c>
      <c r="W1279">
        <v>4</v>
      </c>
      <c r="X1279">
        <v>2</v>
      </c>
      <c r="Y1279">
        <v>2</v>
      </c>
      <c r="Z1279">
        <v>4</v>
      </c>
      <c r="AA1279">
        <v>2</v>
      </c>
      <c r="AB1279">
        <v>3</v>
      </c>
      <c r="AC1279">
        <v>3</v>
      </c>
      <c r="AD1279">
        <v>2</v>
      </c>
      <c r="AE1279">
        <v>3</v>
      </c>
      <c r="AF1279">
        <v>9</v>
      </c>
      <c r="AG1279">
        <v>3</v>
      </c>
      <c r="AH1279">
        <v>2</v>
      </c>
      <c r="AI1279">
        <v>2</v>
      </c>
      <c r="AJ1279">
        <v>2</v>
      </c>
      <c r="AK1279">
        <v>2</v>
      </c>
      <c r="AL1279">
        <v>3</v>
      </c>
      <c r="AM1279">
        <v>3</v>
      </c>
      <c r="AN1279">
        <v>2</v>
      </c>
      <c r="AO1279">
        <v>2</v>
      </c>
      <c r="AP1279">
        <v>3</v>
      </c>
      <c r="AQ1279">
        <v>2</v>
      </c>
      <c r="AR1279">
        <v>2</v>
      </c>
      <c r="AS1279">
        <v>2</v>
      </c>
      <c r="AT1279">
        <v>2</v>
      </c>
      <c r="AU1279">
        <v>2</v>
      </c>
      <c r="AV1279">
        <v>1</v>
      </c>
      <c r="AW1279">
        <v>3</v>
      </c>
      <c r="AX1279">
        <v>8</v>
      </c>
      <c r="AY1279">
        <v>9</v>
      </c>
      <c r="AZ1279">
        <v>2</v>
      </c>
      <c r="BA1279">
        <v>9</v>
      </c>
      <c r="BB1279">
        <v>4</v>
      </c>
      <c r="BC1279">
        <v>4</v>
      </c>
      <c r="BD1279">
        <v>9</v>
      </c>
      <c r="BE1279">
        <v>3</v>
      </c>
      <c r="BF1279">
        <v>12</v>
      </c>
      <c r="BG1279">
        <v>2</v>
      </c>
      <c r="BH1279">
        <v>12</v>
      </c>
      <c r="BI1279">
        <v>12</v>
      </c>
      <c r="BJ1279">
        <v>12</v>
      </c>
      <c r="BK1279">
        <v>1</v>
      </c>
      <c r="BL1279">
        <v>3</v>
      </c>
      <c r="BM1279">
        <v>3</v>
      </c>
      <c r="BN1279">
        <v>3</v>
      </c>
      <c r="BO1279">
        <v>10</v>
      </c>
      <c r="BX1279">
        <v>1</v>
      </c>
      <c r="BY1279">
        <v>6</v>
      </c>
      <c r="CF1279">
        <v>5</v>
      </c>
      <c r="CH1279">
        <f t="shared" si="145"/>
        <v>1</v>
      </c>
      <c r="CI1279" s="1">
        <f t="shared" si="146"/>
        <v>2.8333333333333335</v>
      </c>
      <c r="CJ1279">
        <f t="shared" si="147"/>
        <v>3</v>
      </c>
      <c r="CK1279">
        <f t="shared" si="148"/>
        <v>3</v>
      </c>
      <c r="CL1279" s="1">
        <f t="shared" si="149"/>
        <v>5.8333333333333339</v>
      </c>
      <c r="CM1279" s="1">
        <f t="shared" si="150"/>
        <v>5.8333333333333339</v>
      </c>
      <c r="CO1279" t="str">
        <f>IF(H1279&gt;Tolerances!$C$15, "High Sat", "Low Sat")</f>
        <v>High Sat</v>
      </c>
      <c r="CP1279" t="str">
        <f>IF(CM1279&lt;Tolerances!$D$15, "High EL", "Low EL")</f>
        <v>High EL</v>
      </c>
      <c r="CQ1279" t="str">
        <f t="shared" si="151"/>
        <v>Loyalist</v>
      </c>
      <c r="CR1279" t="b">
        <f>IF(AND(CM1279&lt;Tolerances!$D$19,'Respondent data Original'!H1279&gt;Tolerances!$C$19),"Enthusiast",IF(AND(CM1279&gt;Tolerances!$D$20,'Respondent data Original'!H1279&lt;Tolerances!$C$20),"Agitator"))</f>
        <v>0</v>
      </c>
    </row>
    <row r="1280" spans="1:96">
      <c r="A1280">
        <v>1485</v>
      </c>
      <c r="B1280" t="s">
        <v>71</v>
      </c>
      <c r="C1280">
        <v>4</v>
      </c>
      <c r="D1280">
        <v>1</v>
      </c>
      <c r="E1280">
        <v>8</v>
      </c>
      <c r="F1280">
        <v>1</v>
      </c>
      <c r="G1280">
        <v>7</v>
      </c>
      <c r="H1280">
        <v>8</v>
      </c>
      <c r="J1280">
        <v>8</v>
      </c>
      <c r="L1280">
        <v>6</v>
      </c>
      <c r="N1280">
        <v>8</v>
      </c>
      <c r="P1280">
        <v>5</v>
      </c>
      <c r="Q1280">
        <v>1</v>
      </c>
      <c r="R1280">
        <v>5</v>
      </c>
      <c r="S1280">
        <v>5</v>
      </c>
      <c r="T1280">
        <v>2</v>
      </c>
      <c r="U1280">
        <v>5</v>
      </c>
      <c r="V1280">
        <v>3</v>
      </c>
      <c r="W1280">
        <v>5</v>
      </c>
      <c r="X1280">
        <v>3</v>
      </c>
      <c r="Y1280">
        <v>5</v>
      </c>
      <c r="Z1280">
        <v>5</v>
      </c>
      <c r="AA1280">
        <v>5</v>
      </c>
      <c r="AB1280">
        <v>5</v>
      </c>
      <c r="AC1280">
        <v>5</v>
      </c>
      <c r="AD1280">
        <v>3</v>
      </c>
      <c r="AE1280">
        <v>5</v>
      </c>
      <c r="AF1280">
        <v>7</v>
      </c>
      <c r="AG1280">
        <v>1</v>
      </c>
      <c r="AI1280">
        <v>3</v>
      </c>
      <c r="AJ1280">
        <v>3</v>
      </c>
      <c r="AL1280">
        <v>3</v>
      </c>
      <c r="AN1280">
        <v>3</v>
      </c>
      <c r="AO1280">
        <v>3</v>
      </c>
      <c r="AP1280">
        <v>3</v>
      </c>
      <c r="AQ1280">
        <v>3</v>
      </c>
      <c r="AR1280">
        <v>3</v>
      </c>
      <c r="AS1280">
        <v>5</v>
      </c>
      <c r="AT1280">
        <v>3</v>
      </c>
      <c r="AU1280">
        <v>5</v>
      </c>
      <c r="AV1280">
        <v>2</v>
      </c>
      <c r="AW1280">
        <v>1</v>
      </c>
      <c r="AX1280">
        <v>1</v>
      </c>
      <c r="AY1280">
        <v>3</v>
      </c>
      <c r="AZ1280">
        <v>1</v>
      </c>
      <c r="BA1280">
        <v>3</v>
      </c>
      <c r="BB1280">
        <v>1</v>
      </c>
      <c r="BC1280">
        <v>1</v>
      </c>
      <c r="BD1280">
        <v>5</v>
      </c>
      <c r="BE1280">
        <v>1</v>
      </c>
      <c r="BF1280">
        <v>12</v>
      </c>
      <c r="BG1280">
        <v>12</v>
      </c>
      <c r="BH1280">
        <v>12</v>
      </c>
      <c r="BI1280">
        <v>12</v>
      </c>
      <c r="BJ1280">
        <v>12</v>
      </c>
      <c r="BK1280">
        <v>1</v>
      </c>
      <c r="BN1280">
        <v>5</v>
      </c>
      <c r="BO1280">
        <v>9</v>
      </c>
      <c r="BX1280">
        <v>1</v>
      </c>
      <c r="BY1280">
        <v>8</v>
      </c>
      <c r="CF1280">
        <v>3</v>
      </c>
      <c r="CH1280">
        <f t="shared" si="145"/>
        <v>1</v>
      </c>
      <c r="CI1280" s="1">
        <f t="shared" si="146"/>
        <v>0.94444444444444442</v>
      </c>
      <c r="CJ1280">
        <f t="shared" si="147"/>
        <v>0</v>
      </c>
      <c r="CK1280">
        <f t="shared" si="148"/>
        <v>5</v>
      </c>
      <c r="CL1280" s="1">
        <f t="shared" si="149"/>
        <v>5.9444444444444446</v>
      </c>
      <c r="CM1280" s="1">
        <f t="shared" si="150"/>
        <v>5.9444444444444446</v>
      </c>
      <c r="CO1280" t="str">
        <f>IF(H1280&gt;Tolerances!$C$15, "High Sat", "Low Sat")</f>
        <v>High Sat</v>
      </c>
      <c r="CP1280" t="str">
        <f>IF(CM1280&lt;Tolerances!$D$15, "High EL", "Low EL")</f>
        <v>High EL</v>
      </c>
      <c r="CQ1280" t="str">
        <f t="shared" si="151"/>
        <v>Loyalist</v>
      </c>
      <c r="CR1280" t="b">
        <f>IF(AND(CM1280&lt;Tolerances!$D$19,'Respondent data Original'!H1280&gt;Tolerances!$C$19),"Enthusiast",IF(AND(CM1280&gt;Tolerances!$D$20,'Respondent data Original'!H1280&lt;Tolerances!$C$20),"Agitator"))</f>
        <v>0</v>
      </c>
    </row>
    <row r="1281" spans="1:96">
      <c r="A1281">
        <v>1486</v>
      </c>
      <c r="B1281" t="s">
        <v>71</v>
      </c>
      <c r="C1281">
        <v>3</v>
      </c>
      <c r="D1281">
        <v>2</v>
      </c>
      <c r="E1281">
        <v>1</v>
      </c>
      <c r="F1281">
        <v>2</v>
      </c>
      <c r="G1281">
        <v>12</v>
      </c>
      <c r="H1281">
        <v>8</v>
      </c>
      <c r="J1281">
        <v>7</v>
      </c>
      <c r="L1281">
        <v>7</v>
      </c>
      <c r="N1281">
        <v>7</v>
      </c>
      <c r="P1281">
        <v>5</v>
      </c>
      <c r="Q1281">
        <v>1</v>
      </c>
      <c r="R1281">
        <v>2</v>
      </c>
      <c r="S1281">
        <v>1</v>
      </c>
      <c r="T1281">
        <v>3</v>
      </c>
      <c r="U1281">
        <v>3</v>
      </c>
      <c r="V1281">
        <v>3</v>
      </c>
      <c r="W1281">
        <v>3</v>
      </c>
      <c r="X1281">
        <v>2</v>
      </c>
      <c r="Y1281">
        <v>2</v>
      </c>
      <c r="Z1281">
        <v>3</v>
      </c>
      <c r="AA1281">
        <v>2</v>
      </c>
      <c r="AB1281">
        <v>3</v>
      </c>
      <c r="AC1281">
        <v>3</v>
      </c>
      <c r="AD1281">
        <v>3</v>
      </c>
      <c r="AE1281">
        <v>3</v>
      </c>
      <c r="AF1281">
        <v>6</v>
      </c>
      <c r="AG1281">
        <v>3</v>
      </c>
      <c r="AH1281">
        <v>2</v>
      </c>
      <c r="AI1281">
        <v>1</v>
      </c>
      <c r="AJ1281">
        <v>3</v>
      </c>
      <c r="AK1281">
        <v>3</v>
      </c>
      <c r="AL1281">
        <v>3</v>
      </c>
      <c r="AM1281">
        <v>3</v>
      </c>
      <c r="AN1281">
        <v>3</v>
      </c>
      <c r="AO1281">
        <v>3</v>
      </c>
      <c r="AP1281">
        <v>3</v>
      </c>
      <c r="AQ1281">
        <v>3</v>
      </c>
      <c r="AR1281">
        <v>3</v>
      </c>
      <c r="AS1281">
        <v>3</v>
      </c>
      <c r="AT1281">
        <v>3</v>
      </c>
      <c r="AU1281">
        <v>3</v>
      </c>
      <c r="AV1281">
        <v>1</v>
      </c>
      <c r="AW1281">
        <v>7</v>
      </c>
      <c r="AX1281">
        <v>9</v>
      </c>
      <c r="AY1281">
        <v>10</v>
      </c>
      <c r="AZ1281">
        <v>7</v>
      </c>
      <c r="BA1281">
        <v>7</v>
      </c>
      <c r="BB1281">
        <v>7</v>
      </c>
      <c r="BC1281">
        <v>4</v>
      </c>
      <c r="BD1281">
        <v>10</v>
      </c>
      <c r="BE1281">
        <v>5</v>
      </c>
      <c r="BF1281">
        <v>4</v>
      </c>
      <c r="BG1281">
        <v>12</v>
      </c>
      <c r="BH1281">
        <v>12</v>
      </c>
      <c r="BI1281">
        <v>12</v>
      </c>
      <c r="BJ1281">
        <v>12</v>
      </c>
      <c r="BK1281">
        <v>1</v>
      </c>
      <c r="BL1281">
        <v>2</v>
      </c>
      <c r="BM1281">
        <v>3</v>
      </c>
      <c r="BN1281">
        <v>2</v>
      </c>
      <c r="BO1281">
        <v>9</v>
      </c>
      <c r="BX1281">
        <v>2</v>
      </c>
      <c r="CF1281">
        <v>4</v>
      </c>
      <c r="CH1281">
        <f t="shared" si="145"/>
        <v>2</v>
      </c>
      <c r="CI1281" s="1">
        <f t="shared" si="146"/>
        <v>3.6666666666666665</v>
      </c>
      <c r="CJ1281">
        <f t="shared" si="147"/>
        <v>2</v>
      </c>
      <c r="CK1281">
        <f t="shared" si="148"/>
        <v>4</v>
      </c>
      <c r="CL1281" s="1">
        <f t="shared" si="149"/>
        <v>7.6666666666666661</v>
      </c>
      <c r="CM1281" s="1">
        <f t="shared" si="150"/>
        <v>15.333333333333332</v>
      </c>
      <c r="CO1281" t="str">
        <f>IF(H1281&gt;Tolerances!$C$15, "High Sat", "Low Sat")</f>
        <v>High Sat</v>
      </c>
      <c r="CP1281" t="str">
        <f>IF(CM1281&lt;Tolerances!$D$15, "High EL", "Low EL")</f>
        <v>Low EL</v>
      </c>
      <c r="CQ1281" t="str">
        <f t="shared" si="151"/>
        <v>Mercenary</v>
      </c>
      <c r="CR1281" t="b">
        <f>IF(AND(CM1281&lt;Tolerances!$D$19,'Respondent data Original'!H1281&gt;Tolerances!$C$19),"Enthusiast",IF(AND(CM1281&gt;Tolerances!$D$20,'Respondent data Original'!H1281&lt;Tolerances!$C$20),"Agitator"))</f>
        <v>0</v>
      </c>
    </row>
    <row r="1282" spans="1:96">
      <c r="A1282">
        <v>1487</v>
      </c>
      <c r="B1282" t="s">
        <v>71</v>
      </c>
      <c r="C1282">
        <v>2</v>
      </c>
      <c r="D1282">
        <v>2</v>
      </c>
      <c r="E1282">
        <v>2</v>
      </c>
      <c r="F1282">
        <v>2</v>
      </c>
      <c r="G1282">
        <v>8</v>
      </c>
      <c r="H1282">
        <v>6</v>
      </c>
      <c r="J1282">
        <v>6</v>
      </c>
      <c r="L1282">
        <v>6</v>
      </c>
      <c r="N1282">
        <v>6</v>
      </c>
      <c r="P1282">
        <v>6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>
        <v>1</v>
      </c>
      <c r="X1282">
        <v>1</v>
      </c>
      <c r="Y1282">
        <v>3</v>
      </c>
      <c r="Z1282">
        <v>3</v>
      </c>
      <c r="AA1282">
        <v>1</v>
      </c>
      <c r="AB1282">
        <v>1</v>
      </c>
      <c r="AC1282">
        <v>1</v>
      </c>
      <c r="AD1282">
        <v>3</v>
      </c>
      <c r="AE1282">
        <v>1</v>
      </c>
      <c r="AF1282">
        <v>7</v>
      </c>
      <c r="AG1282">
        <v>4</v>
      </c>
      <c r="AH1282">
        <v>3</v>
      </c>
      <c r="AI1282">
        <v>3</v>
      </c>
      <c r="AJ1282">
        <v>2</v>
      </c>
      <c r="AK1282">
        <v>4</v>
      </c>
      <c r="AL1282">
        <v>3</v>
      </c>
      <c r="AM1282">
        <v>5</v>
      </c>
      <c r="AN1282">
        <v>4</v>
      </c>
      <c r="AO1282">
        <v>4</v>
      </c>
      <c r="AP1282">
        <v>4</v>
      </c>
      <c r="AQ1282">
        <v>4</v>
      </c>
      <c r="AR1282">
        <v>4</v>
      </c>
      <c r="AS1282">
        <v>3</v>
      </c>
      <c r="AT1282">
        <v>3</v>
      </c>
      <c r="AU1282">
        <v>3</v>
      </c>
      <c r="AV1282">
        <v>1</v>
      </c>
      <c r="AW1282">
        <v>7</v>
      </c>
      <c r="AX1282">
        <v>10</v>
      </c>
      <c r="AY1282">
        <v>6</v>
      </c>
      <c r="AZ1282">
        <v>7</v>
      </c>
      <c r="BA1282">
        <v>8</v>
      </c>
      <c r="BB1282">
        <v>7</v>
      </c>
      <c r="BC1282">
        <v>5</v>
      </c>
      <c r="BD1282">
        <v>7</v>
      </c>
      <c r="BE1282">
        <v>7</v>
      </c>
      <c r="BF1282">
        <v>6</v>
      </c>
      <c r="BG1282">
        <v>6</v>
      </c>
      <c r="BH1282">
        <v>12</v>
      </c>
      <c r="BI1282">
        <v>12</v>
      </c>
      <c r="BJ1282">
        <v>12</v>
      </c>
      <c r="BK1282">
        <v>3</v>
      </c>
      <c r="BL1282">
        <v>2</v>
      </c>
      <c r="BM1282">
        <v>2</v>
      </c>
      <c r="BN1282">
        <v>2</v>
      </c>
      <c r="BO1282">
        <v>3</v>
      </c>
      <c r="BP1282">
        <v>5</v>
      </c>
      <c r="BQ1282">
        <v>6</v>
      </c>
      <c r="BX1282">
        <v>1</v>
      </c>
      <c r="BY1282">
        <v>6</v>
      </c>
      <c r="CF1282">
        <v>4</v>
      </c>
      <c r="CH1282">
        <f t="shared" ref="CH1282:CH1345" si="152">BX1282</f>
        <v>1</v>
      </c>
      <c r="CI1282" s="1">
        <f t="shared" ref="CI1282:CI1345" si="153">AVERAGE(AW1282:BE1282)/2</f>
        <v>3.5555555555555554</v>
      </c>
      <c r="CJ1282">
        <f t="shared" ref="CJ1282:CJ1345" si="154">BL1282</f>
        <v>2</v>
      </c>
      <c r="CK1282">
        <f t="shared" ref="CK1282:CK1345" si="155">IF(AND(CJ1282=5),1,IF(AND(CJ1282=4),2,IF(AND(CJ1282=3),3,IF(AND(CJ1282=2),4,IF(AND(CJ1282=1),5,IF(AND(CJ1282=0),5))))))</f>
        <v>4</v>
      </c>
      <c r="CL1282" s="1">
        <f t="shared" ref="CL1282:CL1345" si="156">CI1282+CK1282</f>
        <v>7.5555555555555554</v>
      </c>
      <c r="CM1282" s="1">
        <f t="shared" ref="CM1282:CM1345" si="157">CH1282*CL1282</f>
        <v>7.5555555555555554</v>
      </c>
      <c r="CO1282" t="str">
        <f>IF(H1282&gt;Tolerances!$C$15, "High Sat", "Low Sat")</f>
        <v>Low Sat</v>
      </c>
      <c r="CP1282" t="str">
        <f>IF(CM1282&lt;Tolerances!$D$15, "High EL", "Low EL")</f>
        <v>High EL</v>
      </c>
      <c r="CQ1282" t="str">
        <f t="shared" si="151"/>
        <v>Hostage</v>
      </c>
      <c r="CR1282" t="b">
        <f>IF(AND(CM1282&lt;Tolerances!$D$19,'Respondent data Original'!H1282&gt;Tolerances!$C$19),"Enthusiast",IF(AND(CM1282&gt;Tolerances!$D$20,'Respondent data Original'!H1282&lt;Tolerances!$C$20),"Agitator"))</f>
        <v>0</v>
      </c>
    </row>
    <row r="1283" spans="1:96">
      <c r="A1283">
        <v>1488</v>
      </c>
      <c r="B1283" t="s">
        <v>71</v>
      </c>
      <c r="C1283">
        <v>1</v>
      </c>
      <c r="D1283">
        <v>2</v>
      </c>
      <c r="E1283">
        <v>3</v>
      </c>
      <c r="F1283">
        <v>2</v>
      </c>
      <c r="G1283">
        <v>11</v>
      </c>
      <c r="H1283">
        <v>10</v>
      </c>
      <c r="J1283">
        <v>10</v>
      </c>
      <c r="L1283">
        <v>10</v>
      </c>
      <c r="N1283">
        <v>7</v>
      </c>
      <c r="P1283">
        <v>6</v>
      </c>
      <c r="Q1283">
        <v>1</v>
      </c>
      <c r="R1283">
        <v>1</v>
      </c>
      <c r="S1283">
        <v>1</v>
      </c>
      <c r="T1283">
        <v>1</v>
      </c>
      <c r="U1283">
        <v>1</v>
      </c>
      <c r="V1283">
        <v>1</v>
      </c>
      <c r="W1283">
        <v>1</v>
      </c>
      <c r="X1283">
        <v>1</v>
      </c>
      <c r="Y1283">
        <v>1</v>
      </c>
      <c r="Z1283">
        <v>1</v>
      </c>
      <c r="AA1283">
        <v>1</v>
      </c>
      <c r="AB1283">
        <v>1</v>
      </c>
      <c r="AC1283">
        <v>1</v>
      </c>
      <c r="AD1283">
        <v>1</v>
      </c>
      <c r="AE1283">
        <v>1</v>
      </c>
      <c r="AF1283">
        <v>1</v>
      </c>
      <c r="AG1283">
        <v>2</v>
      </c>
      <c r="AH1283">
        <v>1</v>
      </c>
      <c r="AI1283">
        <v>2</v>
      </c>
      <c r="AJ1283">
        <v>1</v>
      </c>
      <c r="AK1283">
        <v>2</v>
      </c>
      <c r="AL1283">
        <v>3</v>
      </c>
      <c r="AM1283">
        <v>5</v>
      </c>
      <c r="AN1283">
        <v>2</v>
      </c>
      <c r="AO1283">
        <v>2</v>
      </c>
      <c r="AP1283">
        <v>1</v>
      </c>
      <c r="AQ1283">
        <v>2</v>
      </c>
      <c r="AR1283">
        <v>4</v>
      </c>
      <c r="AS1283">
        <v>2</v>
      </c>
      <c r="AT1283">
        <v>2</v>
      </c>
      <c r="AU1283">
        <v>2</v>
      </c>
      <c r="AV1283">
        <v>1</v>
      </c>
      <c r="AW1283">
        <v>3</v>
      </c>
      <c r="AX1283">
        <v>8</v>
      </c>
      <c r="AY1283">
        <v>8</v>
      </c>
      <c r="AZ1283">
        <v>6</v>
      </c>
      <c r="BA1283">
        <v>6</v>
      </c>
      <c r="BB1283">
        <v>6</v>
      </c>
      <c r="BC1283">
        <v>6</v>
      </c>
      <c r="BD1283">
        <v>9</v>
      </c>
      <c r="BE1283">
        <v>1</v>
      </c>
      <c r="BF1283">
        <v>3</v>
      </c>
      <c r="BG1283">
        <v>12</v>
      </c>
      <c r="BH1283">
        <v>3</v>
      </c>
      <c r="BI1283">
        <v>12</v>
      </c>
      <c r="BJ1283">
        <v>6</v>
      </c>
      <c r="BK1283">
        <v>3</v>
      </c>
      <c r="BL1283">
        <v>3</v>
      </c>
      <c r="BM1283">
        <v>2</v>
      </c>
      <c r="BN1283">
        <v>2</v>
      </c>
      <c r="BO1283">
        <v>5</v>
      </c>
      <c r="BP1283">
        <v>7</v>
      </c>
      <c r="BQ1283">
        <v>3</v>
      </c>
      <c r="BR1283">
        <v>4</v>
      </c>
      <c r="BX1283">
        <v>1</v>
      </c>
      <c r="BY1283">
        <v>2</v>
      </c>
      <c r="BZ1283">
        <v>7</v>
      </c>
      <c r="CA1283">
        <v>3</v>
      </c>
      <c r="CB1283">
        <v>5</v>
      </c>
      <c r="CF1283">
        <v>3</v>
      </c>
      <c r="CH1283">
        <f t="shared" si="152"/>
        <v>1</v>
      </c>
      <c r="CI1283" s="1">
        <f t="shared" si="153"/>
        <v>2.9444444444444446</v>
      </c>
      <c r="CJ1283">
        <f t="shared" si="154"/>
        <v>3</v>
      </c>
      <c r="CK1283">
        <f t="shared" si="155"/>
        <v>3</v>
      </c>
      <c r="CL1283" s="1">
        <f t="shared" si="156"/>
        <v>5.9444444444444446</v>
      </c>
      <c r="CM1283" s="1">
        <f t="shared" si="157"/>
        <v>5.9444444444444446</v>
      </c>
      <c r="CO1283" t="str">
        <f>IF(H1283&gt;Tolerances!$C$15, "High Sat", "Low Sat")</f>
        <v>High Sat</v>
      </c>
      <c r="CP1283" t="str">
        <f>IF(CM1283&lt;Tolerances!$D$15, "High EL", "Low EL")</f>
        <v>High EL</v>
      </c>
      <c r="CQ1283" t="str">
        <f t="shared" si="151"/>
        <v>Loyalist</v>
      </c>
      <c r="CR1283" t="b">
        <f>IF(AND(CM1283&lt;Tolerances!$D$19,'Respondent data Original'!H1283&gt;Tolerances!$C$19),"Enthusiast",IF(AND(CM1283&gt;Tolerances!$D$20,'Respondent data Original'!H1283&lt;Tolerances!$C$20),"Agitator"))</f>
        <v>0</v>
      </c>
    </row>
    <row r="1284" spans="1:96">
      <c r="A1284">
        <v>1490</v>
      </c>
      <c r="B1284" t="s">
        <v>71</v>
      </c>
      <c r="C1284">
        <v>1</v>
      </c>
      <c r="D1284">
        <v>1</v>
      </c>
      <c r="E1284">
        <v>2</v>
      </c>
      <c r="F1284">
        <v>2</v>
      </c>
      <c r="G1284">
        <v>10</v>
      </c>
      <c r="H1284">
        <v>11</v>
      </c>
      <c r="J1284">
        <v>11</v>
      </c>
      <c r="L1284">
        <v>11</v>
      </c>
      <c r="N1284">
        <v>11</v>
      </c>
      <c r="P1284">
        <v>5</v>
      </c>
      <c r="Q1284">
        <v>2</v>
      </c>
      <c r="R1284">
        <v>2</v>
      </c>
      <c r="S1284">
        <v>1</v>
      </c>
      <c r="T1284">
        <v>2</v>
      </c>
      <c r="U1284">
        <v>2</v>
      </c>
      <c r="V1284">
        <v>2</v>
      </c>
      <c r="W1284">
        <v>2</v>
      </c>
      <c r="X1284">
        <v>2</v>
      </c>
      <c r="Y1284">
        <v>2</v>
      </c>
      <c r="Z1284">
        <v>2</v>
      </c>
      <c r="AA1284">
        <v>2</v>
      </c>
      <c r="AB1284">
        <v>2</v>
      </c>
      <c r="AC1284">
        <v>2</v>
      </c>
      <c r="AD1284">
        <v>2</v>
      </c>
      <c r="AE1284">
        <v>2</v>
      </c>
      <c r="AF1284">
        <v>8</v>
      </c>
      <c r="AG1284">
        <v>2</v>
      </c>
      <c r="AH1284">
        <v>2</v>
      </c>
      <c r="AI1284">
        <v>2</v>
      </c>
      <c r="AJ1284">
        <v>2</v>
      </c>
      <c r="AK1284">
        <v>2</v>
      </c>
      <c r="AL1284">
        <v>2</v>
      </c>
      <c r="AM1284">
        <v>2</v>
      </c>
      <c r="AN1284">
        <v>2</v>
      </c>
      <c r="AO1284">
        <v>2</v>
      </c>
      <c r="AP1284">
        <v>2</v>
      </c>
      <c r="AQ1284">
        <v>2</v>
      </c>
      <c r="AR1284">
        <v>2</v>
      </c>
      <c r="AS1284">
        <v>2</v>
      </c>
      <c r="AT1284">
        <v>2</v>
      </c>
      <c r="AU1284">
        <v>2</v>
      </c>
      <c r="AV1284">
        <v>1</v>
      </c>
      <c r="AW1284">
        <v>1</v>
      </c>
      <c r="AX1284">
        <v>11</v>
      </c>
      <c r="AY1284">
        <v>11</v>
      </c>
      <c r="AZ1284">
        <v>7</v>
      </c>
      <c r="BA1284">
        <v>11</v>
      </c>
      <c r="BB1284">
        <v>7</v>
      </c>
      <c r="BC1284">
        <v>11</v>
      </c>
      <c r="BD1284">
        <v>11</v>
      </c>
      <c r="BE1284">
        <v>11</v>
      </c>
      <c r="BF1284">
        <v>1</v>
      </c>
      <c r="BG1284">
        <v>1</v>
      </c>
      <c r="BH1284">
        <v>1</v>
      </c>
      <c r="BI1284">
        <v>1</v>
      </c>
      <c r="BJ1284">
        <v>1</v>
      </c>
      <c r="BK1284">
        <v>1</v>
      </c>
      <c r="BL1284">
        <v>5</v>
      </c>
      <c r="BM1284">
        <v>5</v>
      </c>
      <c r="BN1284">
        <v>5</v>
      </c>
      <c r="BO1284">
        <v>6</v>
      </c>
      <c r="BP1284">
        <v>3</v>
      </c>
      <c r="BQ1284">
        <v>4</v>
      </c>
      <c r="BR1284">
        <v>7</v>
      </c>
      <c r="BX1284">
        <v>1</v>
      </c>
      <c r="BY1284">
        <v>5</v>
      </c>
      <c r="BZ1284">
        <v>3</v>
      </c>
      <c r="CA1284">
        <v>6</v>
      </c>
      <c r="CF1284">
        <v>5</v>
      </c>
      <c r="CH1284">
        <f t="shared" si="152"/>
        <v>1</v>
      </c>
      <c r="CI1284" s="1">
        <f t="shared" si="153"/>
        <v>4.5</v>
      </c>
      <c r="CJ1284">
        <f t="shared" si="154"/>
        <v>5</v>
      </c>
      <c r="CK1284">
        <f t="shared" si="155"/>
        <v>1</v>
      </c>
      <c r="CL1284" s="1">
        <f t="shared" si="156"/>
        <v>5.5</v>
      </c>
      <c r="CM1284" s="1">
        <f t="shared" si="157"/>
        <v>5.5</v>
      </c>
      <c r="CO1284" t="str">
        <f>IF(H1284&gt;Tolerances!$C$15, "High Sat", "Low Sat")</f>
        <v>High Sat</v>
      </c>
      <c r="CP1284" t="str">
        <f>IF(CM1284&lt;Tolerances!$D$15, "High EL", "Low EL")</f>
        <v>High EL</v>
      </c>
      <c r="CQ1284" t="str">
        <f t="shared" si="151"/>
        <v>Loyalist</v>
      </c>
      <c r="CR1284" t="b">
        <f>IF(AND(CM1284&lt;Tolerances!$D$19,'Respondent data Original'!H1284&gt;Tolerances!$C$19),"Enthusiast",IF(AND(CM1284&gt;Tolerances!$D$20,'Respondent data Original'!H1284&lt;Tolerances!$C$20),"Agitator"))</f>
        <v>0</v>
      </c>
    </row>
    <row r="1285" spans="1:96">
      <c r="A1285">
        <v>1491</v>
      </c>
      <c r="B1285" t="s">
        <v>71</v>
      </c>
      <c r="C1285">
        <v>3</v>
      </c>
      <c r="D1285">
        <v>1</v>
      </c>
      <c r="E1285">
        <v>1</v>
      </c>
      <c r="F1285">
        <v>2</v>
      </c>
      <c r="G1285">
        <v>11</v>
      </c>
      <c r="H1285">
        <v>10</v>
      </c>
      <c r="J1285">
        <v>11</v>
      </c>
      <c r="L1285">
        <v>10</v>
      </c>
      <c r="N1285">
        <v>10</v>
      </c>
      <c r="P1285">
        <v>6</v>
      </c>
      <c r="Q1285">
        <v>2</v>
      </c>
      <c r="R1285">
        <v>3</v>
      </c>
      <c r="S1285">
        <v>1</v>
      </c>
      <c r="T1285">
        <v>2</v>
      </c>
      <c r="U1285">
        <v>3</v>
      </c>
      <c r="V1285">
        <v>2</v>
      </c>
      <c r="W1285">
        <v>2</v>
      </c>
      <c r="X1285">
        <v>1</v>
      </c>
      <c r="Y1285">
        <v>1</v>
      </c>
      <c r="Z1285">
        <v>4</v>
      </c>
      <c r="AA1285">
        <v>1</v>
      </c>
      <c r="AB1285">
        <v>3</v>
      </c>
      <c r="AC1285">
        <v>3</v>
      </c>
      <c r="AD1285">
        <v>2</v>
      </c>
      <c r="AE1285">
        <v>3</v>
      </c>
      <c r="AF1285">
        <v>1</v>
      </c>
      <c r="AG1285">
        <v>3</v>
      </c>
      <c r="AH1285">
        <v>3</v>
      </c>
      <c r="AI1285">
        <v>1</v>
      </c>
      <c r="AJ1285">
        <v>3</v>
      </c>
      <c r="AK1285">
        <v>2</v>
      </c>
      <c r="AL1285">
        <v>1</v>
      </c>
      <c r="AM1285">
        <v>3</v>
      </c>
      <c r="AN1285">
        <v>1</v>
      </c>
      <c r="AO1285">
        <v>2</v>
      </c>
      <c r="AP1285">
        <v>3</v>
      </c>
      <c r="AQ1285">
        <v>1</v>
      </c>
      <c r="AR1285">
        <v>3</v>
      </c>
      <c r="AS1285">
        <v>2</v>
      </c>
      <c r="AT1285">
        <v>3</v>
      </c>
      <c r="AU1285">
        <v>1</v>
      </c>
      <c r="AV1285">
        <v>1</v>
      </c>
      <c r="AW1285">
        <v>8</v>
      </c>
      <c r="AX1285">
        <v>8</v>
      </c>
      <c r="AY1285">
        <v>7</v>
      </c>
      <c r="AZ1285">
        <v>8</v>
      </c>
      <c r="BA1285">
        <v>4</v>
      </c>
      <c r="BB1285">
        <v>1</v>
      </c>
      <c r="BC1285">
        <v>6</v>
      </c>
      <c r="BD1285">
        <v>10</v>
      </c>
      <c r="BE1285">
        <v>6</v>
      </c>
      <c r="BF1285">
        <v>12</v>
      </c>
      <c r="BG1285">
        <v>12</v>
      </c>
      <c r="BH1285">
        <v>12</v>
      </c>
      <c r="BI1285">
        <v>12</v>
      </c>
      <c r="BJ1285">
        <v>12</v>
      </c>
      <c r="BK1285">
        <v>2</v>
      </c>
      <c r="BL1285">
        <v>2</v>
      </c>
      <c r="BM1285">
        <v>2</v>
      </c>
      <c r="BN1285">
        <v>2</v>
      </c>
      <c r="BO1285">
        <v>4</v>
      </c>
      <c r="BP1285">
        <v>7</v>
      </c>
      <c r="BQ1285">
        <v>3</v>
      </c>
      <c r="BX1285">
        <v>1</v>
      </c>
      <c r="BY1285">
        <v>6</v>
      </c>
      <c r="BZ1285">
        <v>5</v>
      </c>
      <c r="CA1285">
        <v>2</v>
      </c>
      <c r="CF1285">
        <v>2</v>
      </c>
      <c r="CH1285">
        <f t="shared" si="152"/>
        <v>1</v>
      </c>
      <c r="CI1285" s="1">
        <f t="shared" si="153"/>
        <v>3.2222222222222223</v>
      </c>
      <c r="CJ1285">
        <f t="shared" si="154"/>
        <v>2</v>
      </c>
      <c r="CK1285">
        <f t="shared" si="155"/>
        <v>4</v>
      </c>
      <c r="CL1285" s="1">
        <f t="shared" si="156"/>
        <v>7.2222222222222223</v>
      </c>
      <c r="CM1285" s="1">
        <f t="shared" si="157"/>
        <v>7.2222222222222223</v>
      </c>
      <c r="CO1285" t="str">
        <f>IF(H1285&gt;Tolerances!$C$15, "High Sat", "Low Sat")</f>
        <v>High Sat</v>
      </c>
      <c r="CP1285" t="str">
        <f>IF(CM1285&lt;Tolerances!$D$15, "High EL", "Low EL")</f>
        <v>High EL</v>
      </c>
      <c r="CQ1285" t="str">
        <f t="shared" si="151"/>
        <v>Loyalist</v>
      </c>
      <c r="CR1285" t="b">
        <f>IF(AND(CM1285&lt;Tolerances!$D$19,'Respondent data Original'!H1285&gt;Tolerances!$C$19),"Enthusiast",IF(AND(CM1285&gt;Tolerances!$D$20,'Respondent data Original'!H1285&lt;Tolerances!$C$20),"Agitator"))</f>
        <v>0</v>
      </c>
    </row>
    <row r="1286" spans="1:96">
      <c r="A1286">
        <v>1492</v>
      </c>
      <c r="B1286" t="s">
        <v>71</v>
      </c>
      <c r="C1286">
        <v>4</v>
      </c>
      <c r="D1286">
        <v>2</v>
      </c>
      <c r="E1286">
        <v>4</v>
      </c>
      <c r="F1286">
        <v>2</v>
      </c>
      <c r="G1286">
        <v>8</v>
      </c>
      <c r="H1286">
        <v>6</v>
      </c>
      <c r="J1286">
        <v>8</v>
      </c>
      <c r="L1286">
        <v>7</v>
      </c>
      <c r="N1286">
        <v>7</v>
      </c>
      <c r="P1286">
        <v>6</v>
      </c>
      <c r="Q1286">
        <v>1</v>
      </c>
      <c r="R1286">
        <v>1</v>
      </c>
      <c r="S1286">
        <v>1</v>
      </c>
      <c r="T1286">
        <v>1</v>
      </c>
      <c r="U1286">
        <v>2</v>
      </c>
      <c r="V1286">
        <v>1</v>
      </c>
      <c r="W1286">
        <v>1</v>
      </c>
      <c r="X1286">
        <v>1</v>
      </c>
      <c r="Y1286">
        <v>1</v>
      </c>
      <c r="Z1286">
        <v>3</v>
      </c>
      <c r="AA1286">
        <v>1</v>
      </c>
      <c r="AB1286">
        <v>1</v>
      </c>
      <c r="AC1286">
        <v>1</v>
      </c>
      <c r="AD1286">
        <v>1</v>
      </c>
      <c r="AE1286">
        <v>1</v>
      </c>
      <c r="AF1286">
        <v>1</v>
      </c>
      <c r="AG1286">
        <v>3</v>
      </c>
      <c r="AI1286">
        <v>4</v>
      </c>
      <c r="AJ1286">
        <v>4</v>
      </c>
      <c r="AK1286">
        <v>4</v>
      </c>
      <c r="AL1286">
        <v>4</v>
      </c>
      <c r="AM1286">
        <v>4</v>
      </c>
      <c r="AN1286">
        <v>4</v>
      </c>
      <c r="AO1286">
        <v>4</v>
      </c>
      <c r="AP1286">
        <v>4</v>
      </c>
      <c r="AQ1286">
        <v>3</v>
      </c>
      <c r="AR1286">
        <v>4</v>
      </c>
      <c r="AS1286">
        <v>4</v>
      </c>
      <c r="AU1286">
        <v>4</v>
      </c>
      <c r="AV1286">
        <v>3</v>
      </c>
      <c r="AW1286">
        <v>6</v>
      </c>
      <c r="AX1286">
        <v>8</v>
      </c>
      <c r="AY1286">
        <v>10</v>
      </c>
      <c r="AZ1286">
        <v>6</v>
      </c>
      <c r="BA1286">
        <v>8</v>
      </c>
      <c r="BB1286">
        <v>6</v>
      </c>
      <c r="BC1286">
        <v>6</v>
      </c>
      <c r="BD1286">
        <v>11</v>
      </c>
      <c r="BE1286">
        <v>6</v>
      </c>
      <c r="BF1286">
        <v>6</v>
      </c>
      <c r="BG1286">
        <v>12</v>
      </c>
      <c r="BH1286">
        <v>12</v>
      </c>
      <c r="BI1286">
        <v>12</v>
      </c>
      <c r="BJ1286">
        <v>12</v>
      </c>
      <c r="BK1286">
        <v>1</v>
      </c>
      <c r="BL1286">
        <v>2</v>
      </c>
      <c r="BM1286">
        <v>1</v>
      </c>
      <c r="BO1286">
        <v>3</v>
      </c>
      <c r="BP1286">
        <v>1</v>
      </c>
      <c r="BQ1286">
        <v>4</v>
      </c>
      <c r="BR1286">
        <v>2</v>
      </c>
      <c r="BS1286">
        <v>5</v>
      </c>
      <c r="BX1286">
        <v>2</v>
      </c>
      <c r="CF1286">
        <v>2</v>
      </c>
      <c r="CH1286">
        <f t="shared" si="152"/>
        <v>2</v>
      </c>
      <c r="CI1286" s="1">
        <f t="shared" si="153"/>
        <v>3.7222222222222223</v>
      </c>
      <c r="CJ1286">
        <f t="shared" si="154"/>
        <v>2</v>
      </c>
      <c r="CK1286">
        <f t="shared" si="155"/>
        <v>4</v>
      </c>
      <c r="CL1286" s="1">
        <f t="shared" si="156"/>
        <v>7.7222222222222223</v>
      </c>
      <c r="CM1286" s="1">
        <f t="shared" si="157"/>
        <v>15.444444444444445</v>
      </c>
      <c r="CO1286" t="str">
        <f>IF(H1286&gt;Tolerances!$C$15, "High Sat", "Low Sat")</f>
        <v>Low Sat</v>
      </c>
      <c r="CP1286" t="str">
        <f>IF(CM1286&lt;Tolerances!$D$15, "High EL", "Low EL")</f>
        <v>Low EL</v>
      </c>
      <c r="CQ1286" t="str">
        <f t="shared" si="151"/>
        <v>Defector</v>
      </c>
      <c r="CR1286" t="b">
        <f>IF(AND(CM1286&lt;Tolerances!$D$19,'Respondent data Original'!H1286&gt;Tolerances!$C$19),"Enthusiast",IF(AND(CM1286&gt;Tolerances!$D$20,'Respondent data Original'!H1286&lt;Tolerances!$C$20),"Agitator"))</f>
        <v>0</v>
      </c>
    </row>
    <row r="1287" spans="1:96">
      <c r="A1287">
        <v>1493</v>
      </c>
      <c r="B1287" t="s">
        <v>71</v>
      </c>
      <c r="C1287">
        <v>5</v>
      </c>
      <c r="D1287">
        <v>2</v>
      </c>
      <c r="E1287">
        <v>1</v>
      </c>
      <c r="F1287">
        <v>2</v>
      </c>
      <c r="G1287">
        <v>10</v>
      </c>
      <c r="H1287">
        <v>9</v>
      </c>
      <c r="J1287">
        <v>6</v>
      </c>
      <c r="L1287">
        <v>6</v>
      </c>
      <c r="N1287">
        <v>7</v>
      </c>
      <c r="P1287">
        <v>3</v>
      </c>
      <c r="Q1287">
        <v>2</v>
      </c>
      <c r="R1287">
        <v>2</v>
      </c>
      <c r="S1287">
        <v>3</v>
      </c>
      <c r="T1287">
        <v>2</v>
      </c>
      <c r="U1287">
        <v>2</v>
      </c>
      <c r="V1287">
        <v>2</v>
      </c>
      <c r="W1287">
        <v>3</v>
      </c>
      <c r="X1287">
        <v>2</v>
      </c>
      <c r="Y1287">
        <v>2</v>
      </c>
      <c r="Z1287">
        <v>2</v>
      </c>
      <c r="AA1287">
        <v>2</v>
      </c>
      <c r="AB1287">
        <v>2</v>
      </c>
      <c r="AC1287">
        <v>2</v>
      </c>
      <c r="AD1287">
        <v>3</v>
      </c>
      <c r="AE1287">
        <v>2</v>
      </c>
      <c r="AF1287">
        <v>4</v>
      </c>
      <c r="AG1287">
        <v>2</v>
      </c>
      <c r="AH1287">
        <v>2</v>
      </c>
      <c r="AI1287">
        <v>3</v>
      </c>
      <c r="AJ1287">
        <v>2</v>
      </c>
      <c r="AK1287">
        <v>2</v>
      </c>
      <c r="AL1287">
        <v>2</v>
      </c>
      <c r="AM1287">
        <v>4</v>
      </c>
      <c r="AN1287">
        <v>3</v>
      </c>
      <c r="AO1287">
        <v>2</v>
      </c>
      <c r="AP1287">
        <v>3</v>
      </c>
      <c r="AQ1287">
        <v>3</v>
      </c>
      <c r="AR1287">
        <v>2</v>
      </c>
      <c r="AS1287">
        <v>2</v>
      </c>
      <c r="AT1287">
        <v>3</v>
      </c>
      <c r="AU1287">
        <v>3</v>
      </c>
      <c r="AV1287">
        <v>1</v>
      </c>
      <c r="AW1287">
        <v>9</v>
      </c>
      <c r="AX1287">
        <v>8</v>
      </c>
      <c r="AY1287">
        <v>8</v>
      </c>
      <c r="AZ1287">
        <v>7</v>
      </c>
      <c r="BA1287">
        <v>8</v>
      </c>
      <c r="BB1287">
        <v>5</v>
      </c>
      <c r="BC1287">
        <v>8</v>
      </c>
      <c r="BD1287">
        <v>11</v>
      </c>
      <c r="BE1287">
        <v>3</v>
      </c>
      <c r="BF1287">
        <v>12</v>
      </c>
      <c r="BG1287">
        <v>12</v>
      </c>
      <c r="BH1287">
        <v>12</v>
      </c>
      <c r="BI1287">
        <v>12</v>
      </c>
      <c r="BJ1287">
        <v>12</v>
      </c>
      <c r="BK1287">
        <v>1</v>
      </c>
      <c r="BL1287">
        <v>5</v>
      </c>
      <c r="BM1287">
        <v>2</v>
      </c>
      <c r="BN1287">
        <v>2</v>
      </c>
      <c r="BO1287">
        <v>4</v>
      </c>
      <c r="BP1287">
        <v>6</v>
      </c>
      <c r="BX1287">
        <v>2</v>
      </c>
      <c r="CF1287">
        <v>6</v>
      </c>
      <c r="CH1287">
        <f t="shared" si="152"/>
        <v>2</v>
      </c>
      <c r="CI1287" s="1">
        <f t="shared" si="153"/>
        <v>3.7222222222222223</v>
      </c>
      <c r="CJ1287">
        <f t="shared" si="154"/>
        <v>5</v>
      </c>
      <c r="CK1287">
        <f t="shared" si="155"/>
        <v>1</v>
      </c>
      <c r="CL1287" s="1">
        <f t="shared" si="156"/>
        <v>4.7222222222222223</v>
      </c>
      <c r="CM1287" s="1">
        <f t="shared" si="157"/>
        <v>9.4444444444444446</v>
      </c>
      <c r="CO1287" t="str">
        <f>IF(H1287&gt;Tolerances!$C$15, "High Sat", "Low Sat")</f>
        <v>High Sat</v>
      </c>
      <c r="CP1287" t="str">
        <f>IF(CM1287&lt;Tolerances!$D$15, "High EL", "Low EL")</f>
        <v>High EL</v>
      </c>
      <c r="CQ1287" t="str">
        <f t="shared" si="151"/>
        <v>Loyalist</v>
      </c>
      <c r="CR1287" t="b">
        <f>IF(AND(CM1287&lt;Tolerances!$D$19,'Respondent data Original'!H1287&gt;Tolerances!$C$19),"Enthusiast",IF(AND(CM1287&gt;Tolerances!$D$20,'Respondent data Original'!H1287&lt;Tolerances!$C$20),"Agitator"))</f>
        <v>0</v>
      </c>
    </row>
    <row r="1288" spans="1:96">
      <c r="A1288">
        <v>1498</v>
      </c>
      <c r="B1288" t="s">
        <v>71</v>
      </c>
      <c r="C1288">
        <v>3</v>
      </c>
      <c r="D1288">
        <v>2</v>
      </c>
      <c r="E1288">
        <v>2</v>
      </c>
      <c r="F1288">
        <v>2</v>
      </c>
      <c r="G1288">
        <v>11</v>
      </c>
      <c r="H1288">
        <v>8</v>
      </c>
      <c r="J1288">
        <v>8</v>
      </c>
      <c r="L1288">
        <v>8</v>
      </c>
      <c r="N1288">
        <v>8</v>
      </c>
      <c r="P1288">
        <v>6</v>
      </c>
      <c r="Q1288">
        <v>2</v>
      </c>
      <c r="R1288">
        <v>4</v>
      </c>
      <c r="S1288">
        <v>1</v>
      </c>
      <c r="T1288">
        <v>1</v>
      </c>
      <c r="U1288">
        <v>2</v>
      </c>
      <c r="V1288">
        <v>1</v>
      </c>
      <c r="W1288">
        <v>3</v>
      </c>
      <c r="X1288">
        <v>1</v>
      </c>
      <c r="Y1288">
        <v>2</v>
      </c>
      <c r="Z1288">
        <v>2</v>
      </c>
      <c r="AA1288">
        <v>1</v>
      </c>
      <c r="AB1288">
        <v>1</v>
      </c>
      <c r="AC1288">
        <v>3</v>
      </c>
      <c r="AD1288">
        <v>3</v>
      </c>
      <c r="AE1288">
        <v>3</v>
      </c>
      <c r="AF1288">
        <v>8</v>
      </c>
      <c r="AG1288">
        <v>3</v>
      </c>
      <c r="AI1288">
        <v>3</v>
      </c>
      <c r="AJ1288">
        <v>3</v>
      </c>
      <c r="AK1288">
        <v>3</v>
      </c>
      <c r="AL1288">
        <v>2</v>
      </c>
      <c r="AN1288">
        <v>2</v>
      </c>
      <c r="AO1288">
        <v>3</v>
      </c>
      <c r="AP1288">
        <v>3</v>
      </c>
      <c r="AQ1288">
        <v>2</v>
      </c>
      <c r="AR1288">
        <v>3</v>
      </c>
      <c r="AS1288">
        <v>3</v>
      </c>
      <c r="AT1288">
        <v>3</v>
      </c>
      <c r="AU1288">
        <v>3</v>
      </c>
      <c r="AV1288">
        <v>1</v>
      </c>
      <c r="AW1288">
        <v>6</v>
      </c>
      <c r="AX1288">
        <v>10</v>
      </c>
      <c r="AY1288">
        <v>11</v>
      </c>
      <c r="AZ1288">
        <v>8</v>
      </c>
      <c r="BA1288">
        <v>11</v>
      </c>
      <c r="BB1288">
        <v>8</v>
      </c>
      <c r="BC1288">
        <v>5</v>
      </c>
      <c r="BD1288">
        <v>10</v>
      </c>
      <c r="BE1288">
        <v>8</v>
      </c>
      <c r="BF1288">
        <v>12</v>
      </c>
      <c r="BG1288">
        <v>12</v>
      </c>
      <c r="BH1288">
        <v>12</v>
      </c>
      <c r="BI1288">
        <v>12</v>
      </c>
      <c r="BJ1288">
        <v>12</v>
      </c>
      <c r="BK1288">
        <v>1</v>
      </c>
      <c r="BL1288">
        <v>3</v>
      </c>
      <c r="BM1288">
        <v>3</v>
      </c>
      <c r="BN1288">
        <v>2</v>
      </c>
      <c r="BO1288">
        <v>6</v>
      </c>
      <c r="BP1288">
        <v>4</v>
      </c>
      <c r="BQ1288">
        <v>3</v>
      </c>
      <c r="BR1288">
        <v>7</v>
      </c>
      <c r="BX1288">
        <v>2</v>
      </c>
      <c r="CF1288">
        <v>21</v>
      </c>
      <c r="CH1288">
        <f t="shared" si="152"/>
        <v>2</v>
      </c>
      <c r="CI1288" s="1">
        <f t="shared" si="153"/>
        <v>4.2777777777777777</v>
      </c>
      <c r="CJ1288">
        <f t="shared" si="154"/>
        <v>3</v>
      </c>
      <c r="CK1288">
        <f t="shared" si="155"/>
        <v>3</v>
      </c>
      <c r="CL1288" s="1">
        <f t="shared" si="156"/>
        <v>7.2777777777777777</v>
      </c>
      <c r="CM1288" s="1">
        <f t="shared" si="157"/>
        <v>14.555555555555555</v>
      </c>
      <c r="CO1288" t="str">
        <f>IF(H1288&gt;Tolerances!$C$15, "High Sat", "Low Sat")</f>
        <v>High Sat</v>
      </c>
      <c r="CP1288" t="str">
        <f>IF(CM1288&lt;Tolerances!$D$15, "High EL", "Low EL")</f>
        <v>Low EL</v>
      </c>
      <c r="CQ1288" t="str">
        <f t="shared" si="151"/>
        <v>Mercenary</v>
      </c>
      <c r="CR1288" t="b">
        <f>IF(AND(CM1288&lt;Tolerances!$D$19,'Respondent data Original'!H1288&gt;Tolerances!$C$19),"Enthusiast",IF(AND(CM1288&gt;Tolerances!$D$20,'Respondent data Original'!H1288&lt;Tolerances!$C$20),"Agitator"))</f>
        <v>0</v>
      </c>
    </row>
    <row r="1289" spans="1:96">
      <c r="A1289">
        <v>1501</v>
      </c>
      <c r="B1289" t="s">
        <v>71</v>
      </c>
      <c r="C1289">
        <v>1</v>
      </c>
      <c r="D1289">
        <v>1</v>
      </c>
      <c r="E1289">
        <v>9</v>
      </c>
      <c r="F1289">
        <v>1</v>
      </c>
      <c r="G1289">
        <v>8</v>
      </c>
      <c r="H1289">
        <v>9</v>
      </c>
      <c r="J1289">
        <v>8</v>
      </c>
      <c r="L1289">
        <v>9</v>
      </c>
      <c r="N1289">
        <v>5</v>
      </c>
      <c r="P1289">
        <v>1</v>
      </c>
      <c r="Q1289">
        <v>1</v>
      </c>
      <c r="R1289">
        <v>4</v>
      </c>
      <c r="S1289">
        <v>1</v>
      </c>
      <c r="T1289">
        <v>2</v>
      </c>
      <c r="U1289">
        <v>1</v>
      </c>
      <c r="V1289">
        <v>2</v>
      </c>
      <c r="W1289">
        <v>3</v>
      </c>
      <c r="X1289">
        <v>1</v>
      </c>
      <c r="Y1289">
        <v>1</v>
      </c>
      <c r="Z1289">
        <v>2</v>
      </c>
      <c r="AA1289">
        <v>2</v>
      </c>
      <c r="AB1289">
        <v>2</v>
      </c>
      <c r="AC1289">
        <v>3</v>
      </c>
      <c r="AD1289">
        <v>3</v>
      </c>
      <c r="AE1289">
        <v>3</v>
      </c>
      <c r="AF1289">
        <v>8</v>
      </c>
      <c r="AG1289">
        <v>1</v>
      </c>
      <c r="AI1289">
        <v>3</v>
      </c>
      <c r="AJ1289">
        <v>2</v>
      </c>
      <c r="AK1289">
        <v>4</v>
      </c>
      <c r="AL1289">
        <v>2</v>
      </c>
      <c r="AM1289">
        <v>4</v>
      </c>
      <c r="AN1289">
        <v>2</v>
      </c>
      <c r="AO1289">
        <v>3</v>
      </c>
      <c r="AP1289">
        <v>3</v>
      </c>
      <c r="AQ1289">
        <v>1</v>
      </c>
      <c r="AR1289">
        <v>2</v>
      </c>
      <c r="AS1289">
        <v>1</v>
      </c>
      <c r="AT1289">
        <v>3</v>
      </c>
      <c r="AU1289">
        <v>1</v>
      </c>
      <c r="AV1289">
        <v>2</v>
      </c>
      <c r="AW1289">
        <v>5</v>
      </c>
      <c r="AX1289">
        <v>9</v>
      </c>
      <c r="AY1289">
        <v>6</v>
      </c>
      <c r="AZ1289">
        <v>8</v>
      </c>
      <c r="BA1289">
        <v>5</v>
      </c>
      <c r="BB1289">
        <v>7</v>
      </c>
      <c r="BC1289">
        <v>1</v>
      </c>
      <c r="BD1289">
        <v>10</v>
      </c>
      <c r="BE1289">
        <v>1</v>
      </c>
      <c r="BF1289">
        <v>12</v>
      </c>
      <c r="BG1289">
        <v>4</v>
      </c>
      <c r="BH1289">
        <v>3</v>
      </c>
      <c r="BI1289">
        <v>12</v>
      </c>
      <c r="BJ1289">
        <v>12</v>
      </c>
      <c r="BK1289">
        <v>2</v>
      </c>
      <c r="BM1289">
        <v>5</v>
      </c>
      <c r="BN1289">
        <v>3</v>
      </c>
      <c r="BO1289">
        <v>3</v>
      </c>
      <c r="BP1289">
        <v>5</v>
      </c>
      <c r="BQ1289">
        <v>4</v>
      </c>
      <c r="BX1289">
        <v>1</v>
      </c>
      <c r="BY1289">
        <v>3</v>
      </c>
      <c r="BZ1289">
        <v>6</v>
      </c>
      <c r="CF1289">
        <v>21</v>
      </c>
      <c r="CH1289">
        <f t="shared" si="152"/>
        <v>1</v>
      </c>
      <c r="CI1289" s="1">
        <f t="shared" si="153"/>
        <v>2.8888888888888888</v>
      </c>
      <c r="CJ1289">
        <f t="shared" si="154"/>
        <v>0</v>
      </c>
      <c r="CK1289">
        <f t="shared" si="155"/>
        <v>5</v>
      </c>
      <c r="CL1289" s="1">
        <f t="shared" si="156"/>
        <v>7.8888888888888893</v>
      </c>
      <c r="CM1289" s="1">
        <f t="shared" si="157"/>
        <v>7.8888888888888893</v>
      </c>
      <c r="CO1289" t="str">
        <f>IF(H1289&gt;Tolerances!$C$15, "High Sat", "Low Sat")</f>
        <v>High Sat</v>
      </c>
      <c r="CP1289" t="str">
        <f>IF(CM1289&lt;Tolerances!$D$15, "High EL", "Low EL")</f>
        <v>High EL</v>
      </c>
      <c r="CQ1289" t="str">
        <f t="shared" si="151"/>
        <v>Loyalist</v>
      </c>
      <c r="CR1289" t="b">
        <f>IF(AND(CM1289&lt;Tolerances!$D$19,'Respondent data Original'!H1289&gt;Tolerances!$C$19),"Enthusiast",IF(AND(CM1289&gt;Tolerances!$D$20,'Respondent data Original'!H1289&lt;Tolerances!$C$20),"Agitator"))</f>
        <v>0</v>
      </c>
    </row>
    <row r="1290" spans="1:96">
      <c r="A1290">
        <v>1505</v>
      </c>
      <c r="B1290" t="s">
        <v>71</v>
      </c>
      <c r="C1290">
        <v>1</v>
      </c>
      <c r="D1290">
        <v>1</v>
      </c>
      <c r="E1290">
        <v>3</v>
      </c>
      <c r="F1290">
        <v>2</v>
      </c>
      <c r="G1290">
        <v>10</v>
      </c>
      <c r="H1290">
        <v>8</v>
      </c>
      <c r="J1290">
        <v>6</v>
      </c>
      <c r="L1290">
        <v>7</v>
      </c>
      <c r="N1290">
        <v>8</v>
      </c>
      <c r="P1290">
        <v>5</v>
      </c>
      <c r="Q1290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1</v>
      </c>
      <c r="Y1290">
        <v>1</v>
      </c>
      <c r="Z1290">
        <v>1</v>
      </c>
      <c r="AA1290">
        <v>1</v>
      </c>
      <c r="AB1290">
        <v>1</v>
      </c>
      <c r="AC1290">
        <v>1</v>
      </c>
      <c r="AD1290">
        <v>1</v>
      </c>
      <c r="AE1290">
        <v>1</v>
      </c>
      <c r="AF1290">
        <v>8</v>
      </c>
      <c r="AG1290">
        <v>3</v>
      </c>
      <c r="AH1290">
        <v>3</v>
      </c>
      <c r="AI1290">
        <v>3</v>
      </c>
      <c r="AJ1290">
        <v>3</v>
      </c>
      <c r="AK1290">
        <v>3</v>
      </c>
      <c r="AL1290">
        <v>3</v>
      </c>
      <c r="AM1290">
        <v>3</v>
      </c>
      <c r="AN1290">
        <v>3</v>
      </c>
      <c r="AO1290">
        <v>3</v>
      </c>
      <c r="AP1290">
        <v>3</v>
      </c>
      <c r="AQ1290">
        <v>3</v>
      </c>
      <c r="AR1290">
        <v>3</v>
      </c>
      <c r="AS1290">
        <v>3</v>
      </c>
      <c r="AT1290">
        <v>3</v>
      </c>
      <c r="AU1290">
        <v>3</v>
      </c>
      <c r="AV1290">
        <v>1</v>
      </c>
      <c r="AW1290">
        <v>4</v>
      </c>
      <c r="AX1290">
        <v>4</v>
      </c>
      <c r="AY1290">
        <v>4</v>
      </c>
      <c r="AZ1290">
        <v>4</v>
      </c>
      <c r="BA1290">
        <v>4</v>
      </c>
      <c r="BB1290">
        <v>4</v>
      </c>
      <c r="BC1290">
        <v>4</v>
      </c>
      <c r="BD1290">
        <v>4</v>
      </c>
      <c r="BE1290">
        <v>4</v>
      </c>
      <c r="BF1290">
        <v>12</v>
      </c>
      <c r="BG1290">
        <v>12</v>
      </c>
      <c r="BH1290">
        <v>12</v>
      </c>
      <c r="BI1290">
        <v>12</v>
      </c>
      <c r="BJ1290">
        <v>12</v>
      </c>
      <c r="BK1290">
        <v>1</v>
      </c>
      <c r="BL1290">
        <v>4</v>
      </c>
      <c r="BM1290">
        <v>1</v>
      </c>
      <c r="BN1290">
        <v>1</v>
      </c>
      <c r="BO1290">
        <v>2</v>
      </c>
      <c r="BP1290">
        <v>3</v>
      </c>
      <c r="BX1290">
        <v>3</v>
      </c>
      <c r="CF1290">
        <v>4</v>
      </c>
      <c r="CH1290">
        <f t="shared" si="152"/>
        <v>3</v>
      </c>
      <c r="CI1290" s="1">
        <f t="shared" si="153"/>
        <v>2</v>
      </c>
      <c r="CJ1290">
        <f t="shared" si="154"/>
        <v>4</v>
      </c>
      <c r="CK1290">
        <f t="shared" si="155"/>
        <v>2</v>
      </c>
      <c r="CL1290" s="1">
        <f t="shared" si="156"/>
        <v>4</v>
      </c>
      <c r="CM1290" s="1">
        <f t="shared" si="157"/>
        <v>12</v>
      </c>
      <c r="CO1290" t="str">
        <f>IF(H1290&gt;Tolerances!$C$15, "High Sat", "Low Sat")</f>
        <v>High Sat</v>
      </c>
      <c r="CP1290" t="str">
        <f>IF(CM1290&lt;Tolerances!$D$15, "High EL", "Low EL")</f>
        <v>Low EL</v>
      </c>
      <c r="CQ1290" t="str">
        <f t="shared" si="151"/>
        <v>Mercenary</v>
      </c>
      <c r="CR1290" t="b">
        <f>IF(AND(CM1290&lt;Tolerances!$D$19,'Respondent data Original'!H1290&gt;Tolerances!$C$19),"Enthusiast",IF(AND(CM1290&gt;Tolerances!$D$20,'Respondent data Original'!H1290&lt;Tolerances!$C$20),"Agitator"))</f>
        <v>0</v>
      </c>
    </row>
    <row r="1291" spans="1:96">
      <c r="A1291">
        <v>1506</v>
      </c>
      <c r="B1291" t="s">
        <v>71</v>
      </c>
      <c r="C1291">
        <v>5</v>
      </c>
      <c r="D1291">
        <v>1</v>
      </c>
      <c r="E1291">
        <v>1</v>
      </c>
      <c r="F1291">
        <v>2</v>
      </c>
      <c r="G1291">
        <v>12</v>
      </c>
      <c r="H1291">
        <v>11</v>
      </c>
      <c r="J1291">
        <v>11</v>
      </c>
      <c r="L1291">
        <v>11</v>
      </c>
      <c r="N1291">
        <v>11</v>
      </c>
      <c r="P1291">
        <v>6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v>1</v>
      </c>
      <c r="AD1291">
        <v>1</v>
      </c>
      <c r="AE1291">
        <v>1</v>
      </c>
      <c r="AF1291">
        <v>1</v>
      </c>
      <c r="AG1291">
        <v>1</v>
      </c>
      <c r="AH1291">
        <v>1</v>
      </c>
      <c r="AI1291">
        <v>1</v>
      </c>
      <c r="AJ1291">
        <v>1</v>
      </c>
      <c r="AK1291">
        <v>1</v>
      </c>
      <c r="AL1291">
        <v>1</v>
      </c>
      <c r="AM1291">
        <v>1</v>
      </c>
      <c r="AN1291">
        <v>1</v>
      </c>
      <c r="AO1291">
        <v>1</v>
      </c>
      <c r="AP1291">
        <v>1</v>
      </c>
      <c r="AQ1291">
        <v>1</v>
      </c>
      <c r="AR1291">
        <v>1</v>
      </c>
      <c r="AS1291">
        <v>1</v>
      </c>
      <c r="AT1291">
        <v>1</v>
      </c>
      <c r="AU1291">
        <v>1</v>
      </c>
      <c r="AV1291">
        <v>1</v>
      </c>
      <c r="AW1291">
        <v>1</v>
      </c>
      <c r="AX1291">
        <v>1</v>
      </c>
      <c r="AY1291">
        <v>1</v>
      </c>
      <c r="AZ1291">
        <v>1</v>
      </c>
      <c r="BA1291">
        <v>1</v>
      </c>
      <c r="BB1291">
        <v>1</v>
      </c>
      <c r="BC1291">
        <v>1</v>
      </c>
      <c r="BD1291">
        <v>1</v>
      </c>
      <c r="BE1291">
        <v>1</v>
      </c>
      <c r="BF1291">
        <v>1</v>
      </c>
      <c r="BG1291">
        <v>1</v>
      </c>
      <c r="BH1291">
        <v>1</v>
      </c>
      <c r="BI1291">
        <v>1</v>
      </c>
      <c r="BJ1291">
        <v>1</v>
      </c>
      <c r="BK1291">
        <v>1</v>
      </c>
      <c r="BL1291">
        <v>5</v>
      </c>
      <c r="BM1291">
        <v>5</v>
      </c>
      <c r="BN1291">
        <v>2</v>
      </c>
      <c r="BO1291">
        <v>2</v>
      </c>
      <c r="BX1291">
        <v>1</v>
      </c>
      <c r="BY1291">
        <v>6</v>
      </c>
      <c r="CF1291">
        <v>21</v>
      </c>
      <c r="CH1291">
        <f t="shared" si="152"/>
        <v>1</v>
      </c>
      <c r="CI1291" s="1">
        <f t="shared" si="153"/>
        <v>0.5</v>
      </c>
      <c r="CJ1291">
        <f t="shared" si="154"/>
        <v>5</v>
      </c>
      <c r="CK1291">
        <f t="shared" si="155"/>
        <v>1</v>
      </c>
      <c r="CL1291" s="1">
        <f t="shared" si="156"/>
        <v>1.5</v>
      </c>
      <c r="CM1291" s="1">
        <f t="shared" si="157"/>
        <v>1.5</v>
      </c>
      <c r="CO1291" t="str">
        <f>IF(H1291&gt;Tolerances!$C$15, "High Sat", "Low Sat")</f>
        <v>High Sat</v>
      </c>
      <c r="CP1291" t="str">
        <f>IF(CM1291&lt;Tolerances!$D$15, "High EL", "Low EL")</f>
        <v>High EL</v>
      </c>
      <c r="CQ1291" t="str">
        <f t="shared" si="151"/>
        <v>Loyalist</v>
      </c>
      <c r="CR1291" t="str">
        <f>IF(AND(CM1291&lt;Tolerances!$D$19,'Respondent data Original'!H1291&gt;Tolerances!$C$19),"Enthusiast",IF(AND(CM1291&gt;Tolerances!$D$20,'Respondent data Original'!H1291&lt;Tolerances!$C$20),"Agitator"))</f>
        <v>Enthusiast</v>
      </c>
    </row>
    <row r="1292" spans="1:96">
      <c r="A1292">
        <v>1507</v>
      </c>
      <c r="B1292" t="s">
        <v>71</v>
      </c>
      <c r="C1292">
        <v>2</v>
      </c>
      <c r="D1292">
        <v>1</v>
      </c>
      <c r="E1292">
        <v>8</v>
      </c>
      <c r="F1292">
        <v>1</v>
      </c>
      <c r="G1292">
        <v>8</v>
      </c>
      <c r="H1292">
        <v>11</v>
      </c>
      <c r="J1292">
        <v>11</v>
      </c>
      <c r="L1292">
        <v>11</v>
      </c>
      <c r="N1292">
        <v>11</v>
      </c>
      <c r="P1292">
        <v>5</v>
      </c>
      <c r="Q1292">
        <v>1</v>
      </c>
      <c r="R1292">
        <v>1</v>
      </c>
      <c r="S1292">
        <v>4</v>
      </c>
      <c r="T1292">
        <v>1</v>
      </c>
      <c r="V1292">
        <v>3</v>
      </c>
      <c r="X1292">
        <v>3</v>
      </c>
      <c r="Y1292">
        <v>3</v>
      </c>
      <c r="Z1292">
        <v>1</v>
      </c>
      <c r="AA1292">
        <v>3</v>
      </c>
      <c r="AB1292">
        <v>3</v>
      </c>
      <c r="AC1292">
        <v>3</v>
      </c>
      <c r="AD1292">
        <v>2</v>
      </c>
      <c r="AE1292">
        <v>5</v>
      </c>
      <c r="AF1292">
        <v>11</v>
      </c>
      <c r="AG1292">
        <v>1</v>
      </c>
      <c r="AH1292">
        <v>1</v>
      </c>
      <c r="AI1292">
        <v>2</v>
      </c>
      <c r="AJ1292">
        <v>2</v>
      </c>
      <c r="AL1292">
        <v>3</v>
      </c>
      <c r="AN1292">
        <v>2</v>
      </c>
      <c r="AO1292">
        <v>2</v>
      </c>
      <c r="AP1292">
        <v>2</v>
      </c>
      <c r="AQ1292">
        <v>2</v>
      </c>
      <c r="AR1292">
        <v>2</v>
      </c>
      <c r="AS1292">
        <v>2</v>
      </c>
      <c r="AT1292">
        <v>1</v>
      </c>
      <c r="AU1292">
        <v>3</v>
      </c>
      <c r="AV1292">
        <v>1</v>
      </c>
      <c r="AW1292">
        <v>6</v>
      </c>
      <c r="AX1292">
        <v>9</v>
      </c>
      <c r="AY1292">
        <v>5</v>
      </c>
      <c r="AZ1292">
        <v>6</v>
      </c>
      <c r="BA1292">
        <v>11</v>
      </c>
      <c r="BB1292">
        <v>7</v>
      </c>
      <c r="BC1292">
        <v>1</v>
      </c>
      <c r="BD1292">
        <v>11</v>
      </c>
      <c r="BE1292">
        <v>1</v>
      </c>
      <c r="BF1292">
        <v>12</v>
      </c>
      <c r="BG1292">
        <v>12</v>
      </c>
      <c r="BH1292">
        <v>12</v>
      </c>
      <c r="BI1292">
        <v>12</v>
      </c>
      <c r="BJ1292">
        <v>12</v>
      </c>
      <c r="BK1292">
        <v>1</v>
      </c>
      <c r="BN1292">
        <v>5</v>
      </c>
      <c r="BO1292">
        <v>9</v>
      </c>
      <c r="BX1292">
        <v>1</v>
      </c>
      <c r="BY1292">
        <v>5</v>
      </c>
      <c r="BZ1292">
        <v>3</v>
      </c>
      <c r="CA1292">
        <v>6</v>
      </c>
      <c r="CB1292">
        <v>2</v>
      </c>
      <c r="CC1292">
        <v>8</v>
      </c>
      <c r="CF1292">
        <v>3</v>
      </c>
      <c r="CH1292">
        <f t="shared" si="152"/>
        <v>1</v>
      </c>
      <c r="CI1292" s="1">
        <f t="shared" si="153"/>
        <v>3.1666666666666665</v>
      </c>
      <c r="CJ1292">
        <f t="shared" si="154"/>
        <v>0</v>
      </c>
      <c r="CK1292">
        <f t="shared" si="155"/>
        <v>5</v>
      </c>
      <c r="CL1292" s="1">
        <f t="shared" si="156"/>
        <v>8.1666666666666661</v>
      </c>
      <c r="CM1292" s="1">
        <f t="shared" si="157"/>
        <v>8.1666666666666661</v>
      </c>
      <c r="CO1292" t="str">
        <f>IF(H1292&gt;Tolerances!$C$15, "High Sat", "Low Sat")</f>
        <v>High Sat</v>
      </c>
      <c r="CP1292" t="str">
        <f>IF(CM1292&lt;Tolerances!$D$15, "High EL", "Low EL")</f>
        <v>High EL</v>
      </c>
      <c r="CQ1292" t="str">
        <f t="shared" ref="CQ1292:CQ1355" si="158">IF(AND(CP1292="High EL", CO1292="High Sat"),"Loyalist", IF(AND(CP1292="High EL", CO1292="Low Sat"),"Hostage", IF(AND(CP1292="Low EL", CO1292="Low Sat"),"Defector",IF(AND(CP1292="Low EL", CO1292="High Sat"),"Mercenary"))))</f>
        <v>Loyalist</v>
      </c>
      <c r="CR1292" t="b">
        <f>IF(AND(CM1292&lt;Tolerances!$D$19,'Respondent data Original'!H1292&gt;Tolerances!$C$19),"Enthusiast",IF(AND(CM1292&gt;Tolerances!$D$20,'Respondent data Original'!H1292&lt;Tolerances!$C$20),"Agitator"))</f>
        <v>0</v>
      </c>
    </row>
    <row r="1293" spans="1:96">
      <c r="A1293">
        <v>1508</v>
      </c>
      <c r="B1293" t="s">
        <v>71</v>
      </c>
      <c r="C1293">
        <v>4</v>
      </c>
      <c r="D1293">
        <v>1</v>
      </c>
      <c r="E1293">
        <v>2</v>
      </c>
      <c r="F1293">
        <v>2</v>
      </c>
      <c r="G1293">
        <v>11</v>
      </c>
      <c r="H1293">
        <v>9</v>
      </c>
      <c r="J1293">
        <v>10</v>
      </c>
      <c r="L1293">
        <v>10</v>
      </c>
      <c r="N1293">
        <v>9</v>
      </c>
      <c r="P1293">
        <v>6</v>
      </c>
      <c r="Q1293">
        <v>1</v>
      </c>
      <c r="R1293">
        <v>1</v>
      </c>
      <c r="S1293">
        <v>1</v>
      </c>
      <c r="T1293">
        <v>1</v>
      </c>
      <c r="U1293">
        <v>1</v>
      </c>
      <c r="V1293">
        <v>1</v>
      </c>
      <c r="W1293">
        <v>1</v>
      </c>
      <c r="X1293">
        <v>1</v>
      </c>
      <c r="Y1293">
        <v>1</v>
      </c>
      <c r="Z1293">
        <v>1</v>
      </c>
      <c r="AA1293">
        <v>1</v>
      </c>
      <c r="AB1293">
        <v>1</v>
      </c>
      <c r="AC1293">
        <v>1</v>
      </c>
      <c r="AD1293">
        <v>1</v>
      </c>
      <c r="AE1293">
        <v>1</v>
      </c>
      <c r="AF1293">
        <v>6</v>
      </c>
      <c r="AG1293">
        <v>3</v>
      </c>
      <c r="AI1293">
        <v>4</v>
      </c>
      <c r="AJ1293">
        <v>1</v>
      </c>
      <c r="AK1293">
        <v>4</v>
      </c>
      <c r="AN1293">
        <v>3</v>
      </c>
      <c r="AO1293">
        <v>2</v>
      </c>
      <c r="AQ1293">
        <v>4</v>
      </c>
      <c r="AU1293">
        <v>3</v>
      </c>
      <c r="AV1293">
        <v>1</v>
      </c>
      <c r="AW1293">
        <v>11</v>
      </c>
      <c r="AX1293">
        <v>11</v>
      </c>
      <c r="AY1293">
        <v>6</v>
      </c>
      <c r="AZ1293">
        <v>11</v>
      </c>
      <c r="BA1293">
        <v>11</v>
      </c>
      <c r="BB1293">
        <v>11</v>
      </c>
      <c r="BC1293">
        <v>6</v>
      </c>
      <c r="BD1293">
        <v>11</v>
      </c>
      <c r="BE1293">
        <v>1</v>
      </c>
      <c r="BF1293">
        <v>12</v>
      </c>
      <c r="BG1293">
        <v>12</v>
      </c>
      <c r="BH1293">
        <v>8</v>
      </c>
      <c r="BI1293">
        <v>12</v>
      </c>
      <c r="BJ1293">
        <v>12</v>
      </c>
      <c r="BK1293">
        <v>1</v>
      </c>
      <c r="BL1293">
        <v>3</v>
      </c>
      <c r="BM1293">
        <v>3</v>
      </c>
      <c r="BN1293">
        <v>1</v>
      </c>
      <c r="BO1293">
        <v>7</v>
      </c>
      <c r="BP1293">
        <v>4</v>
      </c>
      <c r="BQ1293">
        <v>8</v>
      </c>
      <c r="BR1293">
        <v>6</v>
      </c>
      <c r="BS1293">
        <v>3</v>
      </c>
      <c r="BT1293">
        <v>5</v>
      </c>
      <c r="BX1293">
        <v>1</v>
      </c>
      <c r="BY1293">
        <v>5</v>
      </c>
      <c r="CF1293">
        <v>7</v>
      </c>
      <c r="CH1293">
        <f t="shared" si="152"/>
        <v>1</v>
      </c>
      <c r="CI1293" s="1">
        <f t="shared" si="153"/>
        <v>4.3888888888888893</v>
      </c>
      <c r="CJ1293">
        <f t="shared" si="154"/>
        <v>3</v>
      </c>
      <c r="CK1293">
        <f t="shared" si="155"/>
        <v>3</v>
      </c>
      <c r="CL1293" s="1">
        <f t="shared" si="156"/>
        <v>7.3888888888888893</v>
      </c>
      <c r="CM1293" s="1">
        <f t="shared" si="157"/>
        <v>7.3888888888888893</v>
      </c>
      <c r="CO1293" t="str">
        <f>IF(H1293&gt;Tolerances!$C$15, "High Sat", "Low Sat")</f>
        <v>High Sat</v>
      </c>
      <c r="CP1293" t="str">
        <f>IF(CM1293&lt;Tolerances!$D$15, "High EL", "Low EL")</f>
        <v>High EL</v>
      </c>
      <c r="CQ1293" t="str">
        <f t="shared" si="158"/>
        <v>Loyalist</v>
      </c>
      <c r="CR1293" t="b">
        <f>IF(AND(CM1293&lt;Tolerances!$D$19,'Respondent data Original'!H1293&gt;Tolerances!$C$19),"Enthusiast",IF(AND(CM1293&gt;Tolerances!$D$20,'Respondent data Original'!H1293&lt;Tolerances!$C$20),"Agitator"))</f>
        <v>0</v>
      </c>
    </row>
    <row r="1294" spans="1:96">
      <c r="A1294">
        <v>1509</v>
      </c>
      <c r="B1294" t="s">
        <v>71</v>
      </c>
      <c r="C1294">
        <v>3</v>
      </c>
      <c r="D1294">
        <v>1</v>
      </c>
      <c r="E1294">
        <v>3</v>
      </c>
      <c r="F1294">
        <v>2</v>
      </c>
      <c r="G1294">
        <v>11</v>
      </c>
      <c r="H1294">
        <v>10</v>
      </c>
      <c r="J1294">
        <v>10</v>
      </c>
      <c r="L1294">
        <v>8</v>
      </c>
      <c r="N1294">
        <v>9</v>
      </c>
      <c r="P1294">
        <v>6</v>
      </c>
      <c r="Q1294">
        <v>2</v>
      </c>
      <c r="R1294">
        <v>1</v>
      </c>
      <c r="S1294">
        <v>2</v>
      </c>
      <c r="T1294">
        <v>1</v>
      </c>
      <c r="U1294">
        <v>1</v>
      </c>
      <c r="V1294">
        <v>1</v>
      </c>
      <c r="W1294">
        <v>2</v>
      </c>
      <c r="X1294">
        <v>1</v>
      </c>
      <c r="Y1294">
        <v>2</v>
      </c>
      <c r="Z1294">
        <v>1</v>
      </c>
      <c r="AA1294">
        <v>2</v>
      </c>
      <c r="AB1294">
        <v>1</v>
      </c>
      <c r="AC1294">
        <v>2</v>
      </c>
      <c r="AD1294">
        <v>1</v>
      </c>
      <c r="AE1294">
        <v>2</v>
      </c>
      <c r="AF1294">
        <v>9</v>
      </c>
      <c r="AG1294">
        <v>2</v>
      </c>
      <c r="AH1294">
        <v>1</v>
      </c>
      <c r="AI1294">
        <v>1</v>
      </c>
      <c r="AJ1294">
        <v>1</v>
      </c>
      <c r="AK1294">
        <v>2</v>
      </c>
      <c r="AL1294">
        <v>1</v>
      </c>
      <c r="AM1294">
        <v>1</v>
      </c>
      <c r="AN1294">
        <v>2</v>
      </c>
      <c r="AO1294">
        <v>1</v>
      </c>
      <c r="AP1294">
        <v>2</v>
      </c>
      <c r="AQ1294">
        <v>1</v>
      </c>
      <c r="AR1294">
        <v>1</v>
      </c>
      <c r="AS1294">
        <v>2</v>
      </c>
      <c r="AT1294">
        <v>2</v>
      </c>
      <c r="AU1294">
        <v>2</v>
      </c>
      <c r="AV1294">
        <v>1</v>
      </c>
      <c r="AW1294">
        <v>10</v>
      </c>
      <c r="AX1294">
        <v>10</v>
      </c>
      <c r="AY1294">
        <v>9</v>
      </c>
      <c r="AZ1294">
        <v>10</v>
      </c>
      <c r="BA1294">
        <v>10</v>
      </c>
      <c r="BB1294">
        <v>10</v>
      </c>
      <c r="BC1294">
        <v>10</v>
      </c>
      <c r="BD1294">
        <v>10</v>
      </c>
      <c r="BE1294">
        <v>10</v>
      </c>
      <c r="BF1294">
        <v>1</v>
      </c>
      <c r="BG1294">
        <v>1</v>
      </c>
      <c r="BH1294">
        <v>2</v>
      </c>
      <c r="BI1294">
        <v>2</v>
      </c>
      <c r="BJ1294">
        <v>1</v>
      </c>
      <c r="BK1294">
        <v>1</v>
      </c>
      <c r="BN1294">
        <v>5</v>
      </c>
      <c r="BO1294">
        <v>10</v>
      </c>
      <c r="BX1294">
        <v>2</v>
      </c>
      <c r="CF1294">
        <v>21</v>
      </c>
      <c r="CH1294">
        <f t="shared" si="152"/>
        <v>2</v>
      </c>
      <c r="CI1294" s="1">
        <f t="shared" si="153"/>
        <v>4.9444444444444446</v>
      </c>
      <c r="CJ1294">
        <f t="shared" si="154"/>
        <v>0</v>
      </c>
      <c r="CK1294">
        <f t="shared" si="155"/>
        <v>5</v>
      </c>
      <c r="CL1294" s="1">
        <f t="shared" si="156"/>
        <v>9.9444444444444446</v>
      </c>
      <c r="CM1294" s="1">
        <f t="shared" si="157"/>
        <v>19.888888888888889</v>
      </c>
      <c r="CO1294" t="str">
        <f>IF(H1294&gt;Tolerances!$C$15, "High Sat", "Low Sat")</f>
        <v>High Sat</v>
      </c>
      <c r="CP1294" t="str">
        <f>IF(CM1294&lt;Tolerances!$D$15, "High EL", "Low EL")</f>
        <v>Low EL</v>
      </c>
      <c r="CQ1294" t="str">
        <f t="shared" si="158"/>
        <v>Mercenary</v>
      </c>
      <c r="CR1294" t="b">
        <f>IF(AND(CM1294&lt;Tolerances!$D$19,'Respondent data Original'!H1294&gt;Tolerances!$C$19),"Enthusiast",IF(AND(CM1294&gt;Tolerances!$D$20,'Respondent data Original'!H1294&lt;Tolerances!$C$20),"Agitator"))</f>
        <v>0</v>
      </c>
    </row>
    <row r="1295" spans="1:96">
      <c r="A1295">
        <v>1510</v>
      </c>
      <c r="B1295" t="s">
        <v>71</v>
      </c>
      <c r="C1295">
        <v>3</v>
      </c>
      <c r="D1295">
        <v>2</v>
      </c>
      <c r="E1295">
        <v>4</v>
      </c>
      <c r="F1295">
        <v>1</v>
      </c>
      <c r="G1295">
        <v>7</v>
      </c>
      <c r="H1295">
        <v>7</v>
      </c>
      <c r="J1295">
        <v>7</v>
      </c>
      <c r="L1295">
        <v>7</v>
      </c>
      <c r="N1295">
        <v>7</v>
      </c>
      <c r="P1295">
        <v>6</v>
      </c>
      <c r="Q1295">
        <v>1</v>
      </c>
      <c r="R1295">
        <v>5</v>
      </c>
      <c r="S1295">
        <v>3</v>
      </c>
      <c r="T1295">
        <v>5</v>
      </c>
      <c r="V1295">
        <v>4</v>
      </c>
      <c r="X1295">
        <v>3</v>
      </c>
      <c r="Y1295">
        <v>3</v>
      </c>
      <c r="Z1295">
        <v>4</v>
      </c>
      <c r="AA1295">
        <v>3</v>
      </c>
      <c r="AB1295">
        <v>4</v>
      </c>
      <c r="AC1295">
        <v>4</v>
      </c>
      <c r="AD1295">
        <v>5</v>
      </c>
      <c r="AE1295">
        <v>4</v>
      </c>
      <c r="AF1295">
        <v>1</v>
      </c>
      <c r="AG1295">
        <v>2</v>
      </c>
      <c r="AI1295">
        <v>3</v>
      </c>
      <c r="AJ1295">
        <v>4</v>
      </c>
      <c r="AN1295">
        <v>3</v>
      </c>
      <c r="AO1295">
        <v>4</v>
      </c>
      <c r="AP1295">
        <v>3</v>
      </c>
      <c r="AQ1295">
        <v>3</v>
      </c>
      <c r="AR1295">
        <v>4</v>
      </c>
      <c r="AS1295">
        <v>4</v>
      </c>
      <c r="AU1295">
        <v>4</v>
      </c>
      <c r="AV1295">
        <v>2</v>
      </c>
      <c r="AW1295">
        <v>7</v>
      </c>
      <c r="AX1295">
        <v>9</v>
      </c>
      <c r="AY1295">
        <v>9</v>
      </c>
      <c r="AZ1295">
        <v>8</v>
      </c>
      <c r="BA1295">
        <v>8</v>
      </c>
      <c r="BB1295">
        <v>3</v>
      </c>
      <c r="BC1295">
        <v>1</v>
      </c>
      <c r="BD1295">
        <v>9</v>
      </c>
      <c r="BE1295">
        <v>1</v>
      </c>
      <c r="BF1295">
        <v>12</v>
      </c>
      <c r="BG1295">
        <v>12</v>
      </c>
      <c r="BH1295">
        <v>12</v>
      </c>
      <c r="BI1295">
        <v>12</v>
      </c>
      <c r="BJ1295">
        <v>12</v>
      </c>
      <c r="BK1295">
        <v>1</v>
      </c>
      <c r="BL1295">
        <v>3</v>
      </c>
      <c r="BM1295">
        <v>3</v>
      </c>
      <c r="BN1295">
        <v>3</v>
      </c>
      <c r="BO1295">
        <v>7</v>
      </c>
      <c r="BX1295">
        <v>1</v>
      </c>
      <c r="BY1295">
        <v>3</v>
      </c>
      <c r="BZ1295">
        <v>2</v>
      </c>
      <c r="CF1295">
        <v>10</v>
      </c>
      <c r="CH1295">
        <f t="shared" si="152"/>
        <v>1</v>
      </c>
      <c r="CI1295" s="1">
        <f t="shared" si="153"/>
        <v>3.0555555555555554</v>
      </c>
      <c r="CJ1295">
        <f t="shared" si="154"/>
        <v>3</v>
      </c>
      <c r="CK1295">
        <f t="shared" si="155"/>
        <v>3</v>
      </c>
      <c r="CL1295" s="1">
        <f t="shared" si="156"/>
        <v>6.0555555555555554</v>
      </c>
      <c r="CM1295" s="1">
        <f t="shared" si="157"/>
        <v>6.0555555555555554</v>
      </c>
      <c r="CO1295" t="str">
        <f>IF(H1295&gt;Tolerances!$C$15, "High Sat", "Low Sat")</f>
        <v>Low Sat</v>
      </c>
      <c r="CP1295" t="str">
        <f>IF(CM1295&lt;Tolerances!$D$15, "High EL", "Low EL")</f>
        <v>High EL</v>
      </c>
      <c r="CQ1295" t="str">
        <f t="shared" si="158"/>
        <v>Hostage</v>
      </c>
      <c r="CR1295" t="b">
        <f>IF(AND(CM1295&lt;Tolerances!$D$19,'Respondent data Original'!H1295&gt;Tolerances!$C$19),"Enthusiast",IF(AND(CM1295&gt;Tolerances!$D$20,'Respondent data Original'!H1295&lt;Tolerances!$C$20),"Agitator"))</f>
        <v>0</v>
      </c>
    </row>
    <row r="1296" spans="1:96">
      <c r="A1296">
        <v>1512</v>
      </c>
      <c r="B1296" t="s">
        <v>71</v>
      </c>
      <c r="C1296">
        <v>4</v>
      </c>
      <c r="D1296">
        <v>1</v>
      </c>
      <c r="E1296">
        <v>2</v>
      </c>
      <c r="F1296">
        <v>2</v>
      </c>
      <c r="G1296">
        <v>8</v>
      </c>
      <c r="H1296">
        <v>11</v>
      </c>
      <c r="J1296">
        <v>11</v>
      </c>
      <c r="L1296">
        <v>11</v>
      </c>
      <c r="N1296">
        <v>9</v>
      </c>
      <c r="P1296">
        <v>5</v>
      </c>
      <c r="Q1296">
        <v>1</v>
      </c>
      <c r="R1296">
        <v>3</v>
      </c>
      <c r="S1296">
        <v>1</v>
      </c>
      <c r="T1296">
        <v>1</v>
      </c>
      <c r="U1296">
        <v>2</v>
      </c>
      <c r="V1296">
        <v>2</v>
      </c>
      <c r="W1296">
        <v>4</v>
      </c>
      <c r="X1296">
        <v>1</v>
      </c>
      <c r="Y1296">
        <v>1</v>
      </c>
      <c r="Z1296">
        <v>2</v>
      </c>
      <c r="AA1296">
        <v>2</v>
      </c>
      <c r="AB1296">
        <v>2</v>
      </c>
      <c r="AC1296">
        <v>3</v>
      </c>
      <c r="AD1296">
        <v>4</v>
      </c>
      <c r="AE1296">
        <v>2</v>
      </c>
      <c r="AF1296">
        <v>1</v>
      </c>
      <c r="AG1296">
        <v>1</v>
      </c>
      <c r="AH1296">
        <v>2</v>
      </c>
      <c r="AI1296">
        <v>1</v>
      </c>
      <c r="AJ1296">
        <v>1</v>
      </c>
      <c r="AK1296">
        <v>2</v>
      </c>
      <c r="AL1296">
        <v>1</v>
      </c>
      <c r="AM1296">
        <v>4</v>
      </c>
      <c r="AN1296">
        <v>1</v>
      </c>
      <c r="AO1296">
        <v>1</v>
      </c>
      <c r="AP1296">
        <v>2</v>
      </c>
      <c r="AQ1296">
        <v>1</v>
      </c>
      <c r="AR1296">
        <v>1</v>
      </c>
      <c r="AS1296">
        <v>2</v>
      </c>
      <c r="AT1296">
        <v>3</v>
      </c>
      <c r="AU1296">
        <v>2</v>
      </c>
      <c r="AV1296">
        <v>1</v>
      </c>
      <c r="AW1296">
        <v>6</v>
      </c>
      <c r="AX1296">
        <v>11</v>
      </c>
      <c r="AY1296">
        <v>10</v>
      </c>
      <c r="AZ1296">
        <v>7</v>
      </c>
      <c r="BA1296">
        <v>9</v>
      </c>
      <c r="BB1296">
        <v>9</v>
      </c>
      <c r="BC1296">
        <v>7</v>
      </c>
      <c r="BD1296">
        <v>11</v>
      </c>
      <c r="BE1296">
        <v>1</v>
      </c>
      <c r="BF1296">
        <v>12</v>
      </c>
      <c r="BG1296">
        <v>12</v>
      </c>
      <c r="BH1296">
        <v>1</v>
      </c>
      <c r="BI1296">
        <v>12</v>
      </c>
      <c r="BJ1296">
        <v>12</v>
      </c>
      <c r="BK1296">
        <v>1</v>
      </c>
      <c r="BL1296">
        <v>4</v>
      </c>
      <c r="BM1296">
        <v>3</v>
      </c>
      <c r="BN1296">
        <v>2</v>
      </c>
      <c r="BO1296">
        <v>7</v>
      </c>
      <c r="BP1296">
        <v>4</v>
      </c>
      <c r="BQ1296">
        <v>3</v>
      </c>
      <c r="BR1296">
        <v>6</v>
      </c>
      <c r="BX1296">
        <v>1</v>
      </c>
      <c r="BY1296">
        <v>6</v>
      </c>
      <c r="BZ1296">
        <v>3</v>
      </c>
      <c r="CF1296">
        <v>7</v>
      </c>
      <c r="CH1296">
        <f t="shared" si="152"/>
        <v>1</v>
      </c>
      <c r="CI1296" s="1">
        <f t="shared" si="153"/>
        <v>3.9444444444444446</v>
      </c>
      <c r="CJ1296">
        <f t="shared" si="154"/>
        <v>4</v>
      </c>
      <c r="CK1296">
        <f t="shared" si="155"/>
        <v>2</v>
      </c>
      <c r="CL1296" s="1">
        <f t="shared" si="156"/>
        <v>5.9444444444444446</v>
      </c>
      <c r="CM1296" s="1">
        <f t="shared" si="157"/>
        <v>5.9444444444444446</v>
      </c>
      <c r="CO1296" t="str">
        <f>IF(H1296&gt;Tolerances!$C$15, "High Sat", "Low Sat")</f>
        <v>High Sat</v>
      </c>
      <c r="CP1296" t="str">
        <f>IF(CM1296&lt;Tolerances!$D$15, "High EL", "Low EL")</f>
        <v>High EL</v>
      </c>
      <c r="CQ1296" t="str">
        <f t="shared" si="158"/>
        <v>Loyalist</v>
      </c>
      <c r="CR1296" t="b">
        <f>IF(AND(CM1296&lt;Tolerances!$D$19,'Respondent data Original'!H1296&gt;Tolerances!$C$19),"Enthusiast",IF(AND(CM1296&gt;Tolerances!$D$20,'Respondent data Original'!H1296&lt;Tolerances!$C$20),"Agitator"))</f>
        <v>0</v>
      </c>
    </row>
    <row r="1297" spans="1:96">
      <c r="A1297">
        <v>1514</v>
      </c>
      <c r="B1297" t="s">
        <v>71</v>
      </c>
      <c r="C1297">
        <v>4</v>
      </c>
      <c r="D1297">
        <v>2</v>
      </c>
      <c r="E1297">
        <v>8</v>
      </c>
      <c r="F1297">
        <v>1</v>
      </c>
      <c r="G1297">
        <v>7</v>
      </c>
      <c r="H1297">
        <v>11</v>
      </c>
      <c r="J1297">
        <v>11</v>
      </c>
      <c r="L1297">
        <v>11</v>
      </c>
      <c r="N1297">
        <v>11</v>
      </c>
      <c r="P1297">
        <v>2</v>
      </c>
      <c r="Q1297">
        <v>1</v>
      </c>
      <c r="R1297">
        <v>3</v>
      </c>
      <c r="S1297">
        <v>3</v>
      </c>
      <c r="T1297">
        <v>1</v>
      </c>
      <c r="U1297">
        <v>3</v>
      </c>
      <c r="V1297">
        <v>1</v>
      </c>
      <c r="W1297">
        <v>4</v>
      </c>
      <c r="X1297">
        <v>1</v>
      </c>
      <c r="Y1297">
        <v>1</v>
      </c>
      <c r="Z1297">
        <v>1</v>
      </c>
      <c r="AA1297">
        <v>1</v>
      </c>
      <c r="AB1297">
        <v>1</v>
      </c>
      <c r="AC1297">
        <v>1</v>
      </c>
      <c r="AD1297">
        <v>3</v>
      </c>
      <c r="AE1297">
        <v>4</v>
      </c>
      <c r="AF1297">
        <v>1</v>
      </c>
      <c r="AG1297">
        <v>1</v>
      </c>
      <c r="AJ1297">
        <v>1</v>
      </c>
      <c r="AK1297">
        <v>1</v>
      </c>
      <c r="AL1297">
        <v>1</v>
      </c>
      <c r="AN1297">
        <v>1</v>
      </c>
      <c r="AO1297">
        <v>1</v>
      </c>
      <c r="AP1297">
        <v>1</v>
      </c>
      <c r="AQ1297">
        <v>1</v>
      </c>
      <c r="AR1297">
        <v>1</v>
      </c>
      <c r="AS1297">
        <v>1</v>
      </c>
      <c r="AU1297">
        <v>1</v>
      </c>
      <c r="AV1297">
        <v>1</v>
      </c>
      <c r="AW1297">
        <v>9</v>
      </c>
      <c r="AX1297">
        <v>11</v>
      </c>
      <c r="AY1297">
        <v>6</v>
      </c>
      <c r="AZ1297">
        <v>6</v>
      </c>
      <c r="BA1297">
        <v>6</v>
      </c>
      <c r="BB1297">
        <v>6</v>
      </c>
      <c r="BC1297">
        <v>6</v>
      </c>
      <c r="BD1297">
        <v>11</v>
      </c>
      <c r="BE1297">
        <v>5</v>
      </c>
      <c r="BF1297">
        <v>1</v>
      </c>
      <c r="BG1297">
        <v>12</v>
      </c>
      <c r="BH1297">
        <v>12</v>
      </c>
      <c r="BI1297">
        <v>12</v>
      </c>
      <c r="BJ1297">
        <v>1</v>
      </c>
      <c r="BK1297">
        <v>2</v>
      </c>
      <c r="BL1297">
        <v>5</v>
      </c>
      <c r="BM1297">
        <v>5</v>
      </c>
      <c r="BN1297">
        <v>5</v>
      </c>
      <c r="BO1297">
        <v>10</v>
      </c>
      <c r="BX1297">
        <v>1</v>
      </c>
      <c r="BY1297">
        <v>3</v>
      </c>
      <c r="CF1297">
        <v>5</v>
      </c>
      <c r="CH1297">
        <f t="shared" si="152"/>
        <v>1</v>
      </c>
      <c r="CI1297" s="1">
        <f t="shared" si="153"/>
        <v>3.6666666666666665</v>
      </c>
      <c r="CJ1297">
        <f t="shared" si="154"/>
        <v>5</v>
      </c>
      <c r="CK1297">
        <f t="shared" si="155"/>
        <v>1</v>
      </c>
      <c r="CL1297" s="1">
        <f t="shared" si="156"/>
        <v>4.6666666666666661</v>
      </c>
      <c r="CM1297" s="1">
        <f t="shared" si="157"/>
        <v>4.6666666666666661</v>
      </c>
      <c r="CO1297" t="str">
        <f>IF(H1297&gt;Tolerances!$C$15, "High Sat", "Low Sat")</f>
        <v>High Sat</v>
      </c>
      <c r="CP1297" t="str">
        <f>IF(CM1297&lt;Tolerances!$D$15, "High EL", "Low EL")</f>
        <v>High EL</v>
      </c>
      <c r="CQ1297" t="str">
        <f t="shared" si="158"/>
        <v>Loyalist</v>
      </c>
      <c r="CR1297" t="str">
        <f>IF(AND(CM1297&lt;Tolerances!$D$19,'Respondent data Original'!H1297&gt;Tolerances!$C$19),"Enthusiast",IF(AND(CM1297&gt;Tolerances!$D$20,'Respondent data Original'!H1297&lt;Tolerances!$C$20),"Agitator"))</f>
        <v>Enthusiast</v>
      </c>
    </row>
    <row r="1298" spans="1:96">
      <c r="A1298">
        <v>1515</v>
      </c>
      <c r="B1298" t="s">
        <v>71</v>
      </c>
      <c r="C1298">
        <v>1</v>
      </c>
      <c r="D1298">
        <v>2</v>
      </c>
      <c r="E1298">
        <v>5</v>
      </c>
      <c r="F1298">
        <v>2</v>
      </c>
      <c r="G1298">
        <v>12</v>
      </c>
      <c r="H1298">
        <v>7</v>
      </c>
      <c r="J1298">
        <v>7</v>
      </c>
      <c r="L1298">
        <v>7</v>
      </c>
      <c r="N1298">
        <v>7</v>
      </c>
      <c r="P1298">
        <v>4</v>
      </c>
      <c r="Q1298">
        <v>4</v>
      </c>
      <c r="R1298">
        <v>3</v>
      </c>
      <c r="S1298">
        <v>4</v>
      </c>
      <c r="T1298">
        <v>4</v>
      </c>
      <c r="U1298">
        <v>4</v>
      </c>
      <c r="V1298">
        <v>4</v>
      </c>
      <c r="W1298">
        <v>3</v>
      </c>
      <c r="X1298">
        <v>4</v>
      </c>
      <c r="Y1298">
        <v>4</v>
      </c>
      <c r="Z1298">
        <v>4</v>
      </c>
      <c r="AA1298">
        <v>3</v>
      </c>
      <c r="AB1298">
        <v>3</v>
      </c>
      <c r="AC1298">
        <v>4</v>
      </c>
      <c r="AD1298">
        <v>4</v>
      </c>
      <c r="AE1298">
        <v>4</v>
      </c>
      <c r="AF1298">
        <v>7</v>
      </c>
      <c r="AG1298">
        <v>3</v>
      </c>
      <c r="AH1298">
        <v>3</v>
      </c>
      <c r="AI1298">
        <v>3</v>
      </c>
      <c r="AJ1298">
        <v>4</v>
      </c>
      <c r="AK1298">
        <v>4</v>
      </c>
      <c r="AL1298">
        <v>4</v>
      </c>
      <c r="AM1298">
        <v>3</v>
      </c>
      <c r="AN1298">
        <v>4</v>
      </c>
      <c r="AO1298">
        <v>4</v>
      </c>
      <c r="AP1298">
        <v>4</v>
      </c>
      <c r="AQ1298">
        <v>3</v>
      </c>
      <c r="AR1298">
        <v>4</v>
      </c>
      <c r="AS1298">
        <v>3</v>
      </c>
      <c r="AT1298">
        <v>3</v>
      </c>
      <c r="AU1298">
        <v>3</v>
      </c>
      <c r="AV1298">
        <v>3</v>
      </c>
      <c r="AW1298">
        <v>6</v>
      </c>
      <c r="AX1298">
        <v>7</v>
      </c>
      <c r="AY1298">
        <v>6</v>
      </c>
      <c r="AZ1298">
        <v>6</v>
      </c>
      <c r="BA1298">
        <v>6</v>
      </c>
      <c r="BB1298">
        <v>6</v>
      </c>
      <c r="BC1298">
        <v>6</v>
      </c>
      <c r="BD1298">
        <v>6</v>
      </c>
      <c r="BE1298">
        <v>6</v>
      </c>
      <c r="BF1298">
        <v>7</v>
      </c>
      <c r="BG1298">
        <v>5</v>
      </c>
      <c r="BH1298">
        <v>8</v>
      </c>
      <c r="BI1298">
        <v>10</v>
      </c>
      <c r="BJ1298">
        <v>9</v>
      </c>
      <c r="BK1298">
        <v>1</v>
      </c>
      <c r="BN1298">
        <v>5</v>
      </c>
      <c r="BO1298">
        <v>2</v>
      </c>
      <c r="BP1298">
        <v>4</v>
      </c>
      <c r="BX1298">
        <v>1</v>
      </c>
      <c r="BY1298">
        <v>7</v>
      </c>
      <c r="CF1298">
        <v>2</v>
      </c>
      <c r="CH1298">
        <f t="shared" si="152"/>
        <v>1</v>
      </c>
      <c r="CI1298" s="1">
        <f t="shared" si="153"/>
        <v>3.0555555555555554</v>
      </c>
      <c r="CJ1298">
        <f t="shared" si="154"/>
        <v>0</v>
      </c>
      <c r="CK1298">
        <f t="shared" si="155"/>
        <v>5</v>
      </c>
      <c r="CL1298" s="1">
        <f t="shared" si="156"/>
        <v>8.0555555555555554</v>
      </c>
      <c r="CM1298" s="1">
        <f t="shared" si="157"/>
        <v>8.0555555555555554</v>
      </c>
      <c r="CO1298" t="str">
        <f>IF(H1298&gt;Tolerances!$C$15, "High Sat", "Low Sat")</f>
        <v>Low Sat</v>
      </c>
      <c r="CP1298" t="str">
        <f>IF(CM1298&lt;Tolerances!$D$15, "High EL", "Low EL")</f>
        <v>High EL</v>
      </c>
      <c r="CQ1298" t="str">
        <f t="shared" si="158"/>
        <v>Hostage</v>
      </c>
      <c r="CR1298" t="b">
        <f>IF(AND(CM1298&lt;Tolerances!$D$19,'Respondent data Original'!H1298&gt;Tolerances!$C$19),"Enthusiast",IF(AND(CM1298&gt;Tolerances!$D$20,'Respondent data Original'!H1298&lt;Tolerances!$C$20),"Agitator"))</f>
        <v>0</v>
      </c>
    </row>
    <row r="1299" spans="1:96">
      <c r="A1299">
        <v>1517</v>
      </c>
      <c r="B1299" t="s">
        <v>71</v>
      </c>
      <c r="C1299">
        <v>2</v>
      </c>
      <c r="D1299">
        <v>1</v>
      </c>
      <c r="E1299">
        <v>3</v>
      </c>
      <c r="F1299">
        <v>2</v>
      </c>
      <c r="G1299">
        <v>11</v>
      </c>
      <c r="H1299">
        <v>10</v>
      </c>
      <c r="J1299">
        <v>9</v>
      </c>
      <c r="L1299">
        <v>10</v>
      </c>
      <c r="N1299">
        <v>9</v>
      </c>
      <c r="P1299">
        <v>2</v>
      </c>
      <c r="Q1299">
        <v>1</v>
      </c>
      <c r="R1299">
        <v>2</v>
      </c>
      <c r="S1299">
        <v>1</v>
      </c>
      <c r="T1299">
        <v>2</v>
      </c>
      <c r="U1299">
        <v>2</v>
      </c>
      <c r="V1299">
        <v>1</v>
      </c>
      <c r="W1299">
        <v>2</v>
      </c>
      <c r="X1299">
        <v>1</v>
      </c>
      <c r="Y1299">
        <v>1</v>
      </c>
      <c r="Z1299">
        <v>1</v>
      </c>
      <c r="AA1299">
        <v>1</v>
      </c>
      <c r="AB1299">
        <v>1</v>
      </c>
      <c r="AC1299">
        <v>2</v>
      </c>
      <c r="AD1299">
        <v>2</v>
      </c>
      <c r="AE1299">
        <v>2</v>
      </c>
      <c r="AF1299">
        <v>3</v>
      </c>
      <c r="AG1299">
        <v>2</v>
      </c>
      <c r="AH1299">
        <v>1</v>
      </c>
      <c r="AI1299">
        <v>2</v>
      </c>
      <c r="AJ1299">
        <v>3</v>
      </c>
      <c r="AK1299">
        <v>2</v>
      </c>
      <c r="AL1299">
        <v>2</v>
      </c>
      <c r="AM1299">
        <v>2</v>
      </c>
      <c r="AN1299">
        <v>2</v>
      </c>
      <c r="AO1299">
        <v>2</v>
      </c>
      <c r="AP1299">
        <v>2</v>
      </c>
      <c r="AQ1299">
        <v>2</v>
      </c>
      <c r="AR1299">
        <v>2</v>
      </c>
      <c r="AS1299">
        <v>2</v>
      </c>
      <c r="AT1299">
        <v>3</v>
      </c>
      <c r="AU1299">
        <v>2</v>
      </c>
      <c r="AV1299">
        <v>1</v>
      </c>
      <c r="AW1299">
        <v>8</v>
      </c>
      <c r="AX1299">
        <v>10</v>
      </c>
      <c r="AY1299">
        <v>10</v>
      </c>
      <c r="AZ1299">
        <v>6</v>
      </c>
      <c r="BA1299">
        <v>9</v>
      </c>
      <c r="BB1299">
        <v>7</v>
      </c>
      <c r="BC1299">
        <v>2</v>
      </c>
      <c r="BD1299">
        <v>11</v>
      </c>
      <c r="BE1299">
        <v>2</v>
      </c>
      <c r="BF1299">
        <v>12</v>
      </c>
      <c r="BG1299">
        <v>2</v>
      </c>
      <c r="BH1299">
        <v>12</v>
      </c>
      <c r="BI1299">
        <v>12</v>
      </c>
      <c r="BJ1299">
        <v>12</v>
      </c>
      <c r="BK1299">
        <v>1</v>
      </c>
      <c r="BL1299">
        <v>4</v>
      </c>
      <c r="BM1299">
        <v>4</v>
      </c>
      <c r="BN1299">
        <v>4</v>
      </c>
      <c r="BO1299">
        <v>4</v>
      </c>
      <c r="BP1299">
        <v>8</v>
      </c>
      <c r="BQ1299">
        <v>7</v>
      </c>
      <c r="BR1299">
        <v>6</v>
      </c>
      <c r="BS1299">
        <v>2</v>
      </c>
      <c r="BT1299">
        <v>5</v>
      </c>
      <c r="BU1299">
        <v>1</v>
      </c>
      <c r="BV1299">
        <v>3</v>
      </c>
      <c r="BX1299">
        <v>1</v>
      </c>
      <c r="BY1299">
        <v>3</v>
      </c>
      <c r="BZ1299">
        <v>5</v>
      </c>
      <c r="CA1299">
        <v>1</v>
      </c>
      <c r="CB1299">
        <v>4</v>
      </c>
      <c r="CC1299">
        <v>6</v>
      </c>
      <c r="CF1299">
        <v>4</v>
      </c>
      <c r="CH1299">
        <f t="shared" si="152"/>
        <v>1</v>
      </c>
      <c r="CI1299" s="1">
        <f t="shared" si="153"/>
        <v>3.6111111111111112</v>
      </c>
      <c r="CJ1299">
        <f t="shared" si="154"/>
        <v>4</v>
      </c>
      <c r="CK1299">
        <f t="shared" si="155"/>
        <v>2</v>
      </c>
      <c r="CL1299" s="1">
        <f t="shared" si="156"/>
        <v>5.6111111111111107</v>
      </c>
      <c r="CM1299" s="1">
        <f t="shared" si="157"/>
        <v>5.6111111111111107</v>
      </c>
      <c r="CO1299" t="str">
        <f>IF(H1299&gt;Tolerances!$C$15, "High Sat", "Low Sat")</f>
        <v>High Sat</v>
      </c>
      <c r="CP1299" t="str">
        <f>IF(CM1299&lt;Tolerances!$D$15, "High EL", "Low EL")</f>
        <v>High EL</v>
      </c>
      <c r="CQ1299" t="str">
        <f t="shared" si="158"/>
        <v>Loyalist</v>
      </c>
      <c r="CR1299" t="b">
        <f>IF(AND(CM1299&lt;Tolerances!$D$19,'Respondent data Original'!H1299&gt;Tolerances!$C$19),"Enthusiast",IF(AND(CM1299&gt;Tolerances!$D$20,'Respondent data Original'!H1299&lt;Tolerances!$C$20),"Agitator"))</f>
        <v>0</v>
      </c>
    </row>
    <row r="1300" spans="1:96">
      <c r="A1300">
        <v>1519</v>
      </c>
      <c r="B1300" t="s">
        <v>71</v>
      </c>
      <c r="C1300">
        <v>3</v>
      </c>
      <c r="D1300">
        <v>2</v>
      </c>
      <c r="E1300">
        <v>8</v>
      </c>
      <c r="F1300">
        <v>1</v>
      </c>
      <c r="G1300">
        <v>7</v>
      </c>
      <c r="H1300">
        <v>11</v>
      </c>
      <c r="J1300">
        <v>11</v>
      </c>
      <c r="L1300">
        <v>11</v>
      </c>
      <c r="N1300">
        <v>10</v>
      </c>
      <c r="P1300">
        <v>6</v>
      </c>
      <c r="Q1300">
        <v>1</v>
      </c>
      <c r="R1300">
        <v>5</v>
      </c>
      <c r="S1300">
        <v>2</v>
      </c>
      <c r="T1300">
        <v>3</v>
      </c>
      <c r="U1300">
        <v>5</v>
      </c>
      <c r="V1300">
        <v>3</v>
      </c>
      <c r="W1300">
        <v>5</v>
      </c>
      <c r="X1300">
        <v>1</v>
      </c>
      <c r="Y1300">
        <v>3</v>
      </c>
      <c r="Z1300">
        <v>5</v>
      </c>
      <c r="AA1300">
        <v>1</v>
      </c>
      <c r="AB1300">
        <v>3</v>
      </c>
      <c r="AC1300">
        <v>4</v>
      </c>
      <c r="AD1300">
        <v>4</v>
      </c>
      <c r="AE1300">
        <v>2</v>
      </c>
      <c r="AF1300">
        <v>6</v>
      </c>
      <c r="AG1300">
        <v>1</v>
      </c>
      <c r="AI1300">
        <v>2</v>
      </c>
      <c r="AJ1300">
        <v>2</v>
      </c>
      <c r="AL1300">
        <v>2</v>
      </c>
      <c r="AN1300">
        <v>1</v>
      </c>
      <c r="AO1300">
        <v>1</v>
      </c>
      <c r="AP1300">
        <v>2</v>
      </c>
      <c r="AQ1300">
        <v>1</v>
      </c>
      <c r="AR1300">
        <v>3</v>
      </c>
      <c r="AS1300">
        <v>2</v>
      </c>
      <c r="AT1300">
        <v>3</v>
      </c>
      <c r="AU1300">
        <v>2</v>
      </c>
      <c r="AV1300">
        <v>3</v>
      </c>
      <c r="AW1300">
        <v>3</v>
      </c>
      <c r="AX1300">
        <v>4</v>
      </c>
      <c r="AY1300">
        <v>6</v>
      </c>
      <c r="AZ1300">
        <v>3</v>
      </c>
      <c r="BA1300">
        <v>3</v>
      </c>
      <c r="BB1300">
        <v>5</v>
      </c>
      <c r="BC1300">
        <v>1</v>
      </c>
      <c r="BD1300">
        <v>7</v>
      </c>
      <c r="BE1300">
        <v>1</v>
      </c>
      <c r="BF1300">
        <v>12</v>
      </c>
      <c r="BG1300">
        <v>12</v>
      </c>
      <c r="BH1300">
        <v>2</v>
      </c>
      <c r="BI1300">
        <v>12</v>
      </c>
      <c r="BJ1300">
        <v>12</v>
      </c>
      <c r="BK1300">
        <v>1</v>
      </c>
      <c r="BL1300">
        <v>4</v>
      </c>
      <c r="BM1300">
        <v>3</v>
      </c>
      <c r="BN1300">
        <v>3</v>
      </c>
      <c r="BO1300">
        <v>4</v>
      </c>
      <c r="BX1300">
        <v>1</v>
      </c>
      <c r="BY1300">
        <v>5</v>
      </c>
      <c r="BZ1300">
        <v>6</v>
      </c>
      <c r="CA1300">
        <v>3</v>
      </c>
      <c r="CF1300">
        <v>4</v>
      </c>
      <c r="CH1300">
        <f t="shared" si="152"/>
        <v>1</v>
      </c>
      <c r="CI1300" s="1">
        <f t="shared" si="153"/>
        <v>1.8333333333333333</v>
      </c>
      <c r="CJ1300">
        <f t="shared" si="154"/>
        <v>4</v>
      </c>
      <c r="CK1300">
        <f t="shared" si="155"/>
        <v>2</v>
      </c>
      <c r="CL1300" s="1">
        <f t="shared" si="156"/>
        <v>3.833333333333333</v>
      </c>
      <c r="CM1300" s="1">
        <f t="shared" si="157"/>
        <v>3.833333333333333</v>
      </c>
      <c r="CO1300" t="str">
        <f>IF(H1300&gt;Tolerances!$C$15, "High Sat", "Low Sat")</f>
        <v>High Sat</v>
      </c>
      <c r="CP1300" t="str">
        <f>IF(CM1300&lt;Tolerances!$D$15, "High EL", "Low EL")</f>
        <v>High EL</v>
      </c>
      <c r="CQ1300" t="str">
        <f t="shared" si="158"/>
        <v>Loyalist</v>
      </c>
      <c r="CR1300" t="str">
        <f>IF(AND(CM1300&lt;Tolerances!$D$19,'Respondent data Original'!H1300&gt;Tolerances!$C$19),"Enthusiast",IF(AND(CM1300&gt;Tolerances!$D$20,'Respondent data Original'!H1300&lt;Tolerances!$C$20),"Agitator"))</f>
        <v>Enthusiast</v>
      </c>
    </row>
    <row r="1301" spans="1:96">
      <c r="A1301">
        <v>1521</v>
      </c>
      <c r="B1301" t="s">
        <v>71</v>
      </c>
      <c r="C1301">
        <v>2</v>
      </c>
      <c r="D1301">
        <v>1</v>
      </c>
      <c r="E1301">
        <v>3</v>
      </c>
      <c r="F1301">
        <v>2</v>
      </c>
      <c r="G1301">
        <v>11</v>
      </c>
      <c r="H1301">
        <v>11</v>
      </c>
      <c r="J1301">
        <v>11</v>
      </c>
      <c r="L1301">
        <v>11</v>
      </c>
      <c r="N1301">
        <v>10</v>
      </c>
      <c r="P1301">
        <v>4</v>
      </c>
      <c r="Q1301">
        <v>1</v>
      </c>
      <c r="R1301">
        <v>1</v>
      </c>
      <c r="S1301">
        <v>1</v>
      </c>
      <c r="T1301">
        <v>2</v>
      </c>
      <c r="U1301">
        <v>1</v>
      </c>
      <c r="V1301">
        <v>1</v>
      </c>
      <c r="W1301">
        <v>1</v>
      </c>
      <c r="X1301">
        <v>2</v>
      </c>
      <c r="Y1301">
        <v>1</v>
      </c>
      <c r="Z1301">
        <v>1</v>
      </c>
      <c r="AA1301">
        <v>1</v>
      </c>
      <c r="AB1301">
        <v>1</v>
      </c>
      <c r="AC1301">
        <v>1</v>
      </c>
      <c r="AD1301">
        <v>1</v>
      </c>
      <c r="AE1301">
        <v>1</v>
      </c>
      <c r="AF1301">
        <v>11</v>
      </c>
      <c r="AG1301">
        <v>1</v>
      </c>
      <c r="AH1301">
        <v>2</v>
      </c>
      <c r="AI1301">
        <v>1</v>
      </c>
      <c r="AJ1301">
        <v>1</v>
      </c>
      <c r="AK1301">
        <v>1</v>
      </c>
      <c r="AL1301">
        <v>1</v>
      </c>
      <c r="AM1301">
        <v>1</v>
      </c>
      <c r="AN1301">
        <v>2</v>
      </c>
      <c r="AO1301">
        <v>2</v>
      </c>
      <c r="AP1301">
        <v>1</v>
      </c>
      <c r="AQ1301">
        <v>1</v>
      </c>
      <c r="AR1301">
        <v>3</v>
      </c>
      <c r="AS1301">
        <v>2</v>
      </c>
      <c r="AT1301">
        <v>1</v>
      </c>
      <c r="AU1301">
        <v>2</v>
      </c>
      <c r="AV1301">
        <v>1</v>
      </c>
      <c r="AW1301">
        <v>4</v>
      </c>
      <c r="AX1301">
        <v>8</v>
      </c>
      <c r="AY1301">
        <v>4</v>
      </c>
      <c r="AZ1301">
        <v>7</v>
      </c>
      <c r="BA1301">
        <v>8</v>
      </c>
      <c r="BB1301">
        <v>3</v>
      </c>
      <c r="BC1301">
        <v>5</v>
      </c>
      <c r="BD1301">
        <v>5</v>
      </c>
      <c r="BE1301">
        <v>4</v>
      </c>
      <c r="BF1301">
        <v>1</v>
      </c>
      <c r="BG1301">
        <v>1</v>
      </c>
      <c r="BH1301">
        <v>1</v>
      </c>
      <c r="BI1301">
        <v>2</v>
      </c>
      <c r="BJ1301">
        <v>1</v>
      </c>
      <c r="BK1301">
        <v>3</v>
      </c>
      <c r="BL1301">
        <v>5</v>
      </c>
      <c r="BM1301">
        <v>4</v>
      </c>
      <c r="BN1301">
        <v>4</v>
      </c>
      <c r="BO1301">
        <v>5</v>
      </c>
      <c r="BP1301">
        <v>2</v>
      </c>
      <c r="BQ1301">
        <v>8</v>
      </c>
      <c r="BX1301">
        <v>1</v>
      </c>
      <c r="BY1301">
        <v>3</v>
      </c>
      <c r="BZ1301">
        <v>7</v>
      </c>
      <c r="CF1301">
        <v>5</v>
      </c>
      <c r="CH1301">
        <f t="shared" si="152"/>
        <v>1</v>
      </c>
      <c r="CI1301" s="1">
        <f t="shared" si="153"/>
        <v>2.6666666666666665</v>
      </c>
      <c r="CJ1301">
        <f t="shared" si="154"/>
        <v>5</v>
      </c>
      <c r="CK1301">
        <f t="shared" si="155"/>
        <v>1</v>
      </c>
      <c r="CL1301" s="1">
        <f t="shared" si="156"/>
        <v>3.6666666666666665</v>
      </c>
      <c r="CM1301" s="1">
        <f t="shared" si="157"/>
        <v>3.6666666666666665</v>
      </c>
      <c r="CO1301" t="str">
        <f>IF(H1301&gt;Tolerances!$C$15, "High Sat", "Low Sat")</f>
        <v>High Sat</v>
      </c>
      <c r="CP1301" t="str">
        <f>IF(CM1301&lt;Tolerances!$D$15, "High EL", "Low EL")</f>
        <v>High EL</v>
      </c>
      <c r="CQ1301" t="str">
        <f t="shared" si="158"/>
        <v>Loyalist</v>
      </c>
      <c r="CR1301" t="str">
        <f>IF(AND(CM1301&lt;Tolerances!$D$19,'Respondent data Original'!H1301&gt;Tolerances!$C$19),"Enthusiast",IF(AND(CM1301&gt;Tolerances!$D$20,'Respondent data Original'!H1301&lt;Tolerances!$C$20),"Agitator"))</f>
        <v>Enthusiast</v>
      </c>
    </row>
    <row r="1302" spans="1:96">
      <c r="A1302">
        <v>1522</v>
      </c>
      <c r="B1302" t="s">
        <v>71</v>
      </c>
      <c r="C1302">
        <v>2</v>
      </c>
      <c r="D1302">
        <v>2</v>
      </c>
      <c r="E1302">
        <v>1</v>
      </c>
      <c r="F1302">
        <v>2</v>
      </c>
      <c r="G1302">
        <v>12</v>
      </c>
      <c r="H1302">
        <v>9</v>
      </c>
      <c r="J1302">
        <v>9</v>
      </c>
      <c r="L1302">
        <v>9</v>
      </c>
      <c r="N1302">
        <v>5</v>
      </c>
      <c r="P1302">
        <v>6</v>
      </c>
      <c r="Q1302">
        <v>4</v>
      </c>
      <c r="R1302">
        <v>3</v>
      </c>
      <c r="S1302">
        <v>1</v>
      </c>
      <c r="T1302">
        <v>5</v>
      </c>
      <c r="U1302">
        <v>3</v>
      </c>
      <c r="V1302">
        <v>3</v>
      </c>
      <c r="W1302">
        <v>4</v>
      </c>
      <c r="X1302">
        <v>1</v>
      </c>
      <c r="Y1302">
        <v>3</v>
      </c>
      <c r="Z1302">
        <v>5</v>
      </c>
      <c r="AA1302">
        <v>3</v>
      </c>
      <c r="AB1302">
        <v>3</v>
      </c>
      <c r="AC1302">
        <v>4</v>
      </c>
      <c r="AD1302">
        <v>3</v>
      </c>
      <c r="AE1302">
        <v>2</v>
      </c>
      <c r="AF1302">
        <v>8</v>
      </c>
      <c r="AG1302">
        <v>4</v>
      </c>
      <c r="AH1302">
        <v>2</v>
      </c>
      <c r="AI1302">
        <v>4</v>
      </c>
      <c r="AJ1302">
        <v>2</v>
      </c>
      <c r="AK1302">
        <v>3</v>
      </c>
      <c r="AL1302">
        <v>5</v>
      </c>
      <c r="AM1302">
        <v>5</v>
      </c>
      <c r="AN1302">
        <v>3</v>
      </c>
      <c r="AO1302">
        <v>3</v>
      </c>
      <c r="AQ1302">
        <v>4</v>
      </c>
      <c r="AR1302">
        <v>4</v>
      </c>
      <c r="AS1302">
        <v>4</v>
      </c>
      <c r="AT1302">
        <v>3</v>
      </c>
      <c r="AU1302">
        <v>4</v>
      </c>
      <c r="AV1302">
        <v>1</v>
      </c>
      <c r="AW1302">
        <v>7</v>
      </c>
      <c r="AX1302">
        <v>11</v>
      </c>
      <c r="AY1302">
        <v>9</v>
      </c>
      <c r="AZ1302">
        <v>6</v>
      </c>
      <c r="BA1302">
        <v>7</v>
      </c>
      <c r="BB1302">
        <v>4</v>
      </c>
      <c r="BC1302">
        <v>1</v>
      </c>
      <c r="BD1302">
        <v>10</v>
      </c>
      <c r="BE1302">
        <v>11</v>
      </c>
      <c r="BF1302">
        <v>12</v>
      </c>
      <c r="BG1302">
        <v>1</v>
      </c>
      <c r="BH1302">
        <v>12</v>
      </c>
      <c r="BI1302">
        <v>12</v>
      </c>
      <c r="BJ1302">
        <v>12</v>
      </c>
      <c r="BK1302">
        <v>2</v>
      </c>
      <c r="BN1302">
        <v>5</v>
      </c>
      <c r="BO1302">
        <v>10</v>
      </c>
      <c r="BX1302">
        <v>1</v>
      </c>
      <c r="BY1302">
        <v>7</v>
      </c>
      <c r="BZ1302">
        <v>6</v>
      </c>
      <c r="CA1302">
        <v>2</v>
      </c>
      <c r="CF1302">
        <v>5</v>
      </c>
      <c r="CH1302">
        <f t="shared" si="152"/>
        <v>1</v>
      </c>
      <c r="CI1302" s="1">
        <f t="shared" si="153"/>
        <v>3.6666666666666665</v>
      </c>
      <c r="CJ1302">
        <f t="shared" si="154"/>
        <v>0</v>
      </c>
      <c r="CK1302">
        <f t="shared" si="155"/>
        <v>5</v>
      </c>
      <c r="CL1302" s="1">
        <f t="shared" si="156"/>
        <v>8.6666666666666661</v>
      </c>
      <c r="CM1302" s="1">
        <f t="shared" si="157"/>
        <v>8.6666666666666661</v>
      </c>
      <c r="CO1302" t="str">
        <f>IF(H1302&gt;Tolerances!$C$15, "High Sat", "Low Sat")</f>
        <v>High Sat</v>
      </c>
      <c r="CP1302" t="str">
        <f>IF(CM1302&lt;Tolerances!$D$15, "High EL", "Low EL")</f>
        <v>High EL</v>
      </c>
      <c r="CQ1302" t="str">
        <f t="shared" si="158"/>
        <v>Loyalist</v>
      </c>
      <c r="CR1302" t="b">
        <f>IF(AND(CM1302&lt;Tolerances!$D$19,'Respondent data Original'!H1302&gt;Tolerances!$C$19),"Enthusiast",IF(AND(CM1302&gt;Tolerances!$D$20,'Respondent data Original'!H1302&lt;Tolerances!$C$20),"Agitator"))</f>
        <v>0</v>
      </c>
    </row>
    <row r="1303" spans="1:96">
      <c r="A1303">
        <v>1523</v>
      </c>
      <c r="B1303" t="s">
        <v>71</v>
      </c>
      <c r="C1303">
        <v>3</v>
      </c>
      <c r="D1303">
        <v>2</v>
      </c>
      <c r="E1303">
        <v>1</v>
      </c>
      <c r="F1303">
        <v>2</v>
      </c>
      <c r="G1303">
        <v>10</v>
      </c>
      <c r="H1303">
        <v>6</v>
      </c>
      <c r="J1303">
        <v>5</v>
      </c>
      <c r="L1303">
        <v>5</v>
      </c>
      <c r="N1303">
        <v>7</v>
      </c>
      <c r="P1303">
        <v>6</v>
      </c>
      <c r="Q1303">
        <v>3</v>
      </c>
      <c r="R1303">
        <v>4</v>
      </c>
      <c r="S1303">
        <v>1</v>
      </c>
      <c r="T1303">
        <v>3</v>
      </c>
      <c r="U1303">
        <v>4</v>
      </c>
      <c r="V1303">
        <v>3</v>
      </c>
      <c r="X1303">
        <v>2</v>
      </c>
      <c r="Y1303">
        <v>2</v>
      </c>
      <c r="Z1303">
        <v>3</v>
      </c>
      <c r="AA1303">
        <v>3</v>
      </c>
      <c r="AB1303">
        <v>4</v>
      </c>
      <c r="AC1303">
        <v>3</v>
      </c>
      <c r="AD1303">
        <v>3</v>
      </c>
      <c r="AE1303">
        <v>4</v>
      </c>
      <c r="AF1303">
        <v>9</v>
      </c>
      <c r="AG1303">
        <v>4</v>
      </c>
      <c r="AH1303">
        <v>3</v>
      </c>
      <c r="AI1303">
        <v>2</v>
      </c>
      <c r="AJ1303">
        <v>3</v>
      </c>
      <c r="AK1303">
        <v>4</v>
      </c>
      <c r="AL1303">
        <v>5</v>
      </c>
      <c r="AN1303">
        <v>2</v>
      </c>
      <c r="AO1303">
        <v>3</v>
      </c>
      <c r="AP1303">
        <v>5</v>
      </c>
      <c r="AQ1303">
        <v>3</v>
      </c>
      <c r="AR1303">
        <v>5</v>
      </c>
      <c r="AS1303">
        <v>4</v>
      </c>
      <c r="AT1303">
        <v>4</v>
      </c>
      <c r="AU1303">
        <v>4</v>
      </c>
      <c r="AV1303">
        <v>2</v>
      </c>
      <c r="AW1303">
        <v>4</v>
      </c>
      <c r="AX1303">
        <v>7</v>
      </c>
      <c r="AY1303">
        <v>8</v>
      </c>
      <c r="AZ1303">
        <v>5</v>
      </c>
      <c r="BA1303">
        <v>6</v>
      </c>
      <c r="BB1303">
        <v>4</v>
      </c>
      <c r="BC1303">
        <v>1</v>
      </c>
      <c r="BD1303">
        <v>8</v>
      </c>
      <c r="BE1303">
        <v>8</v>
      </c>
      <c r="BF1303">
        <v>4</v>
      </c>
      <c r="BG1303">
        <v>8</v>
      </c>
      <c r="BH1303">
        <v>12</v>
      </c>
      <c r="BI1303">
        <v>12</v>
      </c>
      <c r="BJ1303">
        <v>12</v>
      </c>
      <c r="BK1303">
        <v>3</v>
      </c>
      <c r="BL1303">
        <v>2</v>
      </c>
      <c r="BM1303">
        <v>1</v>
      </c>
      <c r="BO1303">
        <v>6</v>
      </c>
      <c r="BX1303">
        <v>2</v>
      </c>
      <c r="CF1303">
        <v>7</v>
      </c>
      <c r="CH1303">
        <f t="shared" si="152"/>
        <v>2</v>
      </c>
      <c r="CI1303" s="1">
        <f t="shared" si="153"/>
        <v>2.8333333333333335</v>
      </c>
      <c r="CJ1303">
        <f t="shared" si="154"/>
        <v>2</v>
      </c>
      <c r="CK1303">
        <f t="shared" si="155"/>
        <v>4</v>
      </c>
      <c r="CL1303" s="1">
        <f t="shared" si="156"/>
        <v>6.8333333333333339</v>
      </c>
      <c r="CM1303" s="1">
        <f t="shared" si="157"/>
        <v>13.666666666666668</v>
      </c>
      <c r="CO1303" t="str">
        <f>IF(H1303&gt;Tolerances!$C$15, "High Sat", "Low Sat")</f>
        <v>Low Sat</v>
      </c>
      <c r="CP1303" t="str">
        <f>IF(CM1303&lt;Tolerances!$D$15, "High EL", "Low EL")</f>
        <v>Low EL</v>
      </c>
      <c r="CQ1303" t="str">
        <f t="shared" si="158"/>
        <v>Defector</v>
      </c>
      <c r="CR1303" t="b">
        <f>IF(AND(CM1303&lt;Tolerances!$D$19,'Respondent data Original'!H1303&gt;Tolerances!$C$19),"Enthusiast",IF(AND(CM1303&gt;Tolerances!$D$20,'Respondent data Original'!H1303&lt;Tolerances!$C$20),"Agitator"))</f>
        <v>0</v>
      </c>
    </row>
    <row r="1304" spans="1:96">
      <c r="A1304">
        <v>1525</v>
      </c>
      <c r="B1304" t="s">
        <v>71</v>
      </c>
      <c r="C1304">
        <v>2</v>
      </c>
      <c r="D1304">
        <v>2</v>
      </c>
      <c r="E1304">
        <v>1</v>
      </c>
      <c r="F1304">
        <v>2</v>
      </c>
      <c r="G1304">
        <v>12</v>
      </c>
      <c r="H1304">
        <v>10</v>
      </c>
      <c r="J1304">
        <v>11</v>
      </c>
      <c r="L1304">
        <v>11</v>
      </c>
      <c r="N1304">
        <v>10</v>
      </c>
      <c r="P1304">
        <v>6</v>
      </c>
      <c r="Q1304">
        <v>1</v>
      </c>
      <c r="R1304">
        <v>1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v>1</v>
      </c>
      <c r="Y1304">
        <v>1</v>
      </c>
      <c r="Z1304">
        <v>1</v>
      </c>
      <c r="AA1304">
        <v>1</v>
      </c>
      <c r="AB1304">
        <v>1</v>
      </c>
      <c r="AC1304">
        <v>1</v>
      </c>
      <c r="AD1304">
        <v>1</v>
      </c>
      <c r="AE1304">
        <v>1</v>
      </c>
      <c r="AF1304">
        <v>9</v>
      </c>
      <c r="AG1304">
        <v>1</v>
      </c>
      <c r="AH1304">
        <v>1</v>
      </c>
      <c r="AI1304">
        <v>1</v>
      </c>
      <c r="AJ1304">
        <v>1</v>
      </c>
      <c r="AK1304">
        <v>1</v>
      </c>
      <c r="AL1304">
        <v>1</v>
      </c>
      <c r="AM1304">
        <v>5</v>
      </c>
      <c r="AN1304">
        <v>1</v>
      </c>
      <c r="AO1304">
        <v>1</v>
      </c>
      <c r="AP1304">
        <v>1</v>
      </c>
      <c r="AQ1304">
        <v>1</v>
      </c>
      <c r="AR1304">
        <v>1</v>
      </c>
      <c r="AS1304">
        <v>1</v>
      </c>
      <c r="AT1304">
        <v>1</v>
      </c>
      <c r="AU1304">
        <v>1</v>
      </c>
      <c r="AV1304">
        <v>1</v>
      </c>
      <c r="AW1304">
        <v>9</v>
      </c>
      <c r="AX1304">
        <v>10</v>
      </c>
      <c r="AY1304">
        <v>9</v>
      </c>
      <c r="AZ1304">
        <v>9</v>
      </c>
      <c r="BA1304">
        <v>9</v>
      </c>
      <c r="BB1304">
        <v>9</v>
      </c>
      <c r="BC1304">
        <v>9</v>
      </c>
      <c r="BD1304">
        <v>9</v>
      </c>
      <c r="BE1304">
        <v>9</v>
      </c>
      <c r="BF1304">
        <v>1</v>
      </c>
      <c r="BG1304">
        <v>5</v>
      </c>
      <c r="BH1304">
        <v>12</v>
      </c>
      <c r="BI1304">
        <v>12</v>
      </c>
      <c r="BJ1304">
        <v>12</v>
      </c>
      <c r="BK1304">
        <v>3</v>
      </c>
      <c r="BM1304">
        <v>5</v>
      </c>
      <c r="BN1304">
        <v>4</v>
      </c>
      <c r="BO1304">
        <v>5</v>
      </c>
      <c r="BX1304">
        <v>1</v>
      </c>
      <c r="BY1304">
        <v>3</v>
      </c>
      <c r="CF1304">
        <v>5</v>
      </c>
      <c r="CH1304">
        <f t="shared" si="152"/>
        <v>1</v>
      </c>
      <c r="CI1304" s="1">
        <f t="shared" si="153"/>
        <v>4.5555555555555554</v>
      </c>
      <c r="CJ1304">
        <f t="shared" si="154"/>
        <v>0</v>
      </c>
      <c r="CK1304">
        <f t="shared" si="155"/>
        <v>5</v>
      </c>
      <c r="CL1304" s="1">
        <f t="shared" si="156"/>
        <v>9.5555555555555554</v>
      </c>
      <c r="CM1304" s="1">
        <f t="shared" si="157"/>
        <v>9.5555555555555554</v>
      </c>
      <c r="CO1304" t="str">
        <f>IF(H1304&gt;Tolerances!$C$15, "High Sat", "Low Sat")</f>
        <v>High Sat</v>
      </c>
      <c r="CP1304" t="str">
        <f>IF(CM1304&lt;Tolerances!$D$15, "High EL", "Low EL")</f>
        <v>High EL</v>
      </c>
      <c r="CQ1304" t="str">
        <f t="shared" si="158"/>
        <v>Loyalist</v>
      </c>
      <c r="CR1304" t="b">
        <f>IF(AND(CM1304&lt;Tolerances!$D$19,'Respondent data Original'!H1304&gt;Tolerances!$C$19),"Enthusiast",IF(AND(CM1304&gt;Tolerances!$D$20,'Respondent data Original'!H1304&lt;Tolerances!$C$20),"Agitator"))</f>
        <v>0</v>
      </c>
    </row>
    <row r="1305" spans="1:96">
      <c r="A1305">
        <v>1526</v>
      </c>
      <c r="B1305" t="s">
        <v>71</v>
      </c>
      <c r="C1305">
        <v>3</v>
      </c>
      <c r="D1305">
        <v>1</v>
      </c>
      <c r="E1305">
        <v>1</v>
      </c>
      <c r="F1305">
        <v>2</v>
      </c>
      <c r="G1305">
        <v>8</v>
      </c>
      <c r="H1305">
        <v>10</v>
      </c>
      <c r="J1305">
        <v>10</v>
      </c>
      <c r="L1305">
        <v>10</v>
      </c>
      <c r="N1305">
        <v>10</v>
      </c>
      <c r="P1305">
        <v>3</v>
      </c>
      <c r="Q1305">
        <v>1</v>
      </c>
      <c r="R1305">
        <v>3</v>
      </c>
      <c r="S1305">
        <v>1</v>
      </c>
      <c r="T1305">
        <v>4</v>
      </c>
      <c r="U1305">
        <v>4</v>
      </c>
      <c r="V1305">
        <v>3</v>
      </c>
      <c r="W1305">
        <v>3</v>
      </c>
      <c r="X1305">
        <v>3</v>
      </c>
      <c r="Y1305">
        <v>1</v>
      </c>
      <c r="Z1305">
        <v>3</v>
      </c>
      <c r="AA1305">
        <v>2</v>
      </c>
      <c r="AB1305">
        <v>3</v>
      </c>
      <c r="AC1305">
        <v>3</v>
      </c>
      <c r="AD1305">
        <v>3</v>
      </c>
      <c r="AE1305">
        <v>3</v>
      </c>
      <c r="AF1305">
        <v>6</v>
      </c>
      <c r="AG1305">
        <v>2</v>
      </c>
      <c r="AH1305">
        <v>3</v>
      </c>
      <c r="AI1305">
        <v>1</v>
      </c>
      <c r="AJ1305">
        <v>3</v>
      </c>
      <c r="AK1305">
        <v>3</v>
      </c>
      <c r="AL1305">
        <v>3</v>
      </c>
      <c r="AM1305">
        <v>3</v>
      </c>
      <c r="AN1305">
        <v>2</v>
      </c>
      <c r="AO1305">
        <v>3</v>
      </c>
      <c r="AP1305">
        <v>3</v>
      </c>
      <c r="AQ1305">
        <v>3</v>
      </c>
      <c r="AR1305">
        <v>3</v>
      </c>
      <c r="AS1305">
        <v>3</v>
      </c>
      <c r="AT1305">
        <v>3</v>
      </c>
      <c r="AU1305">
        <v>3</v>
      </c>
      <c r="AV1305">
        <v>3</v>
      </c>
      <c r="AW1305">
        <v>8</v>
      </c>
      <c r="AX1305">
        <v>7</v>
      </c>
      <c r="AY1305">
        <v>6</v>
      </c>
      <c r="AZ1305">
        <v>6</v>
      </c>
      <c r="BA1305">
        <v>6</v>
      </c>
      <c r="BB1305">
        <v>6</v>
      </c>
      <c r="BC1305">
        <v>6</v>
      </c>
      <c r="BD1305">
        <v>7</v>
      </c>
      <c r="BE1305">
        <v>6</v>
      </c>
      <c r="BF1305">
        <v>5</v>
      </c>
      <c r="BG1305">
        <v>4</v>
      </c>
      <c r="BH1305">
        <v>4</v>
      </c>
      <c r="BI1305">
        <v>5</v>
      </c>
      <c r="BJ1305">
        <v>6</v>
      </c>
      <c r="BK1305">
        <v>1</v>
      </c>
      <c r="BL1305">
        <v>4</v>
      </c>
      <c r="BM1305">
        <v>3</v>
      </c>
      <c r="BN1305">
        <v>2</v>
      </c>
      <c r="BO1305">
        <v>2</v>
      </c>
      <c r="BX1305">
        <v>1</v>
      </c>
      <c r="BY1305">
        <v>8</v>
      </c>
      <c r="CF1305">
        <v>5</v>
      </c>
      <c r="CH1305">
        <f t="shared" si="152"/>
        <v>1</v>
      </c>
      <c r="CI1305" s="1">
        <f t="shared" si="153"/>
        <v>3.2222222222222223</v>
      </c>
      <c r="CJ1305">
        <f t="shared" si="154"/>
        <v>4</v>
      </c>
      <c r="CK1305">
        <f t="shared" si="155"/>
        <v>2</v>
      </c>
      <c r="CL1305" s="1">
        <f t="shared" si="156"/>
        <v>5.2222222222222223</v>
      </c>
      <c r="CM1305" s="1">
        <f t="shared" si="157"/>
        <v>5.2222222222222223</v>
      </c>
      <c r="CO1305" t="str">
        <f>IF(H1305&gt;Tolerances!$C$15, "High Sat", "Low Sat")</f>
        <v>High Sat</v>
      </c>
      <c r="CP1305" t="str">
        <f>IF(CM1305&lt;Tolerances!$D$15, "High EL", "Low EL")</f>
        <v>High EL</v>
      </c>
      <c r="CQ1305" t="str">
        <f t="shared" si="158"/>
        <v>Loyalist</v>
      </c>
      <c r="CR1305" t="b">
        <f>IF(AND(CM1305&lt;Tolerances!$D$19,'Respondent data Original'!H1305&gt;Tolerances!$C$19),"Enthusiast",IF(AND(CM1305&gt;Tolerances!$D$20,'Respondent data Original'!H1305&lt;Tolerances!$C$20),"Agitator"))</f>
        <v>0</v>
      </c>
    </row>
    <row r="1306" spans="1:96">
      <c r="A1306">
        <v>1529</v>
      </c>
      <c r="B1306" t="s">
        <v>71</v>
      </c>
      <c r="C1306">
        <v>2</v>
      </c>
      <c r="D1306">
        <v>2</v>
      </c>
      <c r="E1306">
        <v>2</v>
      </c>
      <c r="F1306">
        <v>2</v>
      </c>
      <c r="G1306">
        <v>10</v>
      </c>
      <c r="H1306">
        <v>10</v>
      </c>
      <c r="J1306">
        <v>7</v>
      </c>
      <c r="L1306">
        <v>9</v>
      </c>
      <c r="N1306">
        <v>8</v>
      </c>
      <c r="P1306">
        <v>3</v>
      </c>
      <c r="Q1306">
        <v>2</v>
      </c>
      <c r="R1306">
        <v>5</v>
      </c>
      <c r="S1306">
        <v>1</v>
      </c>
      <c r="T1306">
        <v>2</v>
      </c>
      <c r="U1306">
        <v>1</v>
      </c>
      <c r="V1306">
        <v>1</v>
      </c>
      <c r="W1306">
        <v>3</v>
      </c>
      <c r="X1306">
        <v>1</v>
      </c>
      <c r="Y1306">
        <v>1</v>
      </c>
      <c r="Z1306">
        <v>1</v>
      </c>
      <c r="AA1306">
        <v>1</v>
      </c>
      <c r="AB1306">
        <v>1</v>
      </c>
      <c r="AC1306">
        <v>1</v>
      </c>
      <c r="AD1306">
        <v>5</v>
      </c>
      <c r="AE1306">
        <v>1</v>
      </c>
      <c r="AF1306">
        <v>1</v>
      </c>
      <c r="AG1306">
        <v>3</v>
      </c>
      <c r="AH1306">
        <v>3</v>
      </c>
      <c r="AI1306">
        <v>2</v>
      </c>
      <c r="AJ1306">
        <v>2</v>
      </c>
      <c r="AL1306">
        <v>2</v>
      </c>
      <c r="AN1306">
        <v>2</v>
      </c>
      <c r="AO1306">
        <v>3</v>
      </c>
      <c r="AP1306">
        <v>3</v>
      </c>
      <c r="AQ1306">
        <v>2</v>
      </c>
      <c r="AR1306">
        <v>2</v>
      </c>
      <c r="AS1306">
        <v>3</v>
      </c>
      <c r="AU1306">
        <v>3</v>
      </c>
      <c r="AV1306">
        <v>2</v>
      </c>
      <c r="AW1306">
        <v>9</v>
      </c>
      <c r="AX1306">
        <v>8</v>
      </c>
      <c r="AY1306">
        <v>6</v>
      </c>
      <c r="AZ1306">
        <v>6</v>
      </c>
      <c r="BA1306">
        <v>6</v>
      </c>
      <c r="BB1306">
        <v>1</v>
      </c>
      <c r="BC1306">
        <v>6</v>
      </c>
      <c r="BD1306">
        <v>11</v>
      </c>
      <c r="BE1306">
        <v>1</v>
      </c>
      <c r="BF1306">
        <v>12</v>
      </c>
      <c r="BG1306">
        <v>12</v>
      </c>
      <c r="BH1306">
        <v>12</v>
      </c>
      <c r="BI1306">
        <v>12</v>
      </c>
      <c r="BJ1306">
        <v>12</v>
      </c>
      <c r="BK1306">
        <v>1</v>
      </c>
      <c r="BL1306">
        <v>1</v>
      </c>
      <c r="BM1306">
        <v>1</v>
      </c>
      <c r="BN1306">
        <v>1</v>
      </c>
      <c r="BO1306">
        <v>8</v>
      </c>
      <c r="BP1306">
        <v>6</v>
      </c>
      <c r="BQ1306">
        <v>4</v>
      </c>
      <c r="BR1306">
        <v>7</v>
      </c>
      <c r="BX1306">
        <v>3</v>
      </c>
      <c r="CF1306">
        <v>4</v>
      </c>
      <c r="CH1306">
        <f t="shared" si="152"/>
        <v>3</v>
      </c>
      <c r="CI1306" s="1">
        <f t="shared" si="153"/>
        <v>3</v>
      </c>
      <c r="CJ1306">
        <f t="shared" si="154"/>
        <v>1</v>
      </c>
      <c r="CK1306">
        <f t="shared" si="155"/>
        <v>5</v>
      </c>
      <c r="CL1306" s="1">
        <f t="shared" si="156"/>
        <v>8</v>
      </c>
      <c r="CM1306" s="1">
        <f t="shared" si="157"/>
        <v>24</v>
      </c>
      <c r="CO1306" t="str">
        <f>IF(H1306&gt;Tolerances!$C$15, "High Sat", "Low Sat")</f>
        <v>High Sat</v>
      </c>
      <c r="CP1306" t="str">
        <f>IF(CM1306&lt;Tolerances!$D$15, "High EL", "Low EL")</f>
        <v>Low EL</v>
      </c>
      <c r="CQ1306" t="str">
        <f t="shared" si="158"/>
        <v>Mercenary</v>
      </c>
      <c r="CR1306" t="b">
        <f>IF(AND(CM1306&lt;Tolerances!$D$19,'Respondent data Original'!H1306&gt;Tolerances!$C$19),"Enthusiast",IF(AND(CM1306&gt;Tolerances!$D$20,'Respondent data Original'!H1306&lt;Tolerances!$C$20),"Agitator"))</f>
        <v>0</v>
      </c>
    </row>
    <row r="1307" spans="1:96">
      <c r="A1307">
        <v>1533</v>
      </c>
      <c r="B1307" t="s">
        <v>71</v>
      </c>
      <c r="C1307">
        <v>4</v>
      </c>
      <c r="D1307">
        <v>1</v>
      </c>
      <c r="E1307">
        <v>2</v>
      </c>
      <c r="F1307">
        <v>2</v>
      </c>
      <c r="G1307">
        <v>9</v>
      </c>
      <c r="H1307">
        <v>11</v>
      </c>
      <c r="J1307">
        <v>11</v>
      </c>
      <c r="L1307">
        <v>11</v>
      </c>
      <c r="N1307">
        <v>11</v>
      </c>
      <c r="P1307">
        <v>6</v>
      </c>
      <c r="Q1307">
        <v>1</v>
      </c>
      <c r="R1307">
        <v>1</v>
      </c>
      <c r="S1307">
        <v>1</v>
      </c>
      <c r="T1307">
        <v>1</v>
      </c>
      <c r="V1307">
        <v>1</v>
      </c>
      <c r="X1307">
        <v>1</v>
      </c>
      <c r="Y1307">
        <v>1</v>
      </c>
      <c r="Z1307">
        <v>5</v>
      </c>
      <c r="AA1307">
        <v>1</v>
      </c>
      <c r="AB1307">
        <v>1</v>
      </c>
      <c r="AC1307">
        <v>1</v>
      </c>
      <c r="AE1307">
        <v>1</v>
      </c>
      <c r="AF1307">
        <v>1</v>
      </c>
      <c r="AG1307">
        <v>1</v>
      </c>
      <c r="AH1307">
        <v>1</v>
      </c>
      <c r="AI1307">
        <v>1</v>
      </c>
      <c r="AJ1307">
        <v>1</v>
      </c>
      <c r="AL1307">
        <v>1</v>
      </c>
      <c r="AN1307">
        <v>1</v>
      </c>
      <c r="AO1307">
        <v>1</v>
      </c>
      <c r="AQ1307">
        <v>1</v>
      </c>
      <c r="AR1307">
        <v>1</v>
      </c>
      <c r="AS1307">
        <v>1</v>
      </c>
      <c r="AT1307">
        <v>1</v>
      </c>
      <c r="AU1307">
        <v>1</v>
      </c>
      <c r="AV1307">
        <v>1</v>
      </c>
      <c r="AW1307">
        <v>1</v>
      </c>
      <c r="AX1307">
        <v>4</v>
      </c>
      <c r="AY1307">
        <v>6</v>
      </c>
      <c r="AZ1307">
        <v>3</v>
      </c>
      <c r="BA1307">
        <v>1</v>
      </c>
      <c r="BB1307">
        <v>1</v>
      </c>
      <c r="BC1307">
        <v>4</v>
      </c>
      <c r="BD1307">
        <v>6</v>
      </c>
      <c r="BE1307">
        <v>1</v>
      </c>
      <c r="BF1307">
        <v>12</v>
      </c>
      <c r="BG1307">
        <v>12</v>
      </c>
      <c r="BH1307">
        <v>12</v>
      </c>
      <c r="BI1307">
        <v>12</v>
      </c>
      <c r="BJ1307">
        <v>12</v>
      </c>
      <c r="BK1307">
        <v>1</v>
      </c>
      <c r="BN1307">
        <v>5</v>
      </c>
      <c r="BO1307">
        <v>10</v>
      </c>
      <c r="BX1307">
        <v>1</v>
      </c>
      <c r="BY1307">
        <v>1</v>
      </c>
      <c r="BZ1307">
        <v>5</v>
      </c>
      <c r="CA1307">
        <v>3</v>
      </c>
      <c r="CB1307">
        <v>4</v>
      </c>
      <c r="CC1307">
        <v>6</v>
      </c>
      <c r="CF1307">
        <v>5</v>
      </c>
      <c r="CH1307">
        <f t="shared" si="152"/>
        <v>1</v>
      </c>
      <c r="CI1307" s="1">
        <f t="shared" si="153"/>
        <v>1.5</v>
      </c>
      <c r="CJ1307">
        <f t="shared" si="154"/>
        <v>0</v>
      </c>
      <c r="CK1307">
        <f t="shared" si="155"/>
        <v>5</v>
      </c>
      <c r="CL1307" s="1">
        <f t="shared" si="156"/>
        <v>6.5</v>
      </c>
      <c r="CM1307" s="1">
        <f t="shared" si="157"/>
        <v>6.5</v>
      </c>
      <c r="CO1307" t="str">
        <f>IF(H1307&gt;Tolerances!$C$15, "High Sat", "Low Sat")</f>
        <v>High Sat</v>
      </c>
      <c r="CP1307" t="str">
        <f>IF(CM1307&lt;Tolerances!$D$15, "High EL", "Low EL")</f>
        <v>High EL</v>
      </c>
      <c r="CQ1307" t="str">
        <f t="shared" si="158"/>
        <v>Loyalist</v>
      </c>
      <c r="CR1307" t="b">
        <f>IF(AND(CM1307&lt;Tolerances!$D$19,'Respondent data Original'!H1307&gt;Tolerances!$C$19),"Enthusiast",IF(AND(CM1307&gt;Tolerances!$D$20,'Respondent data Original'!H1307&lt;Tolerances!$C$20),"Agitator"))</f>
        <v>0</v>
      </c>
    </row>
    <row r="1308" spans="1:96">
      <c r="A1308">
        <v>1534</v>
      </c>
      <c r="B1308" t="s">
        <v>71</v>
      </c>
      <c r="C1308">
        <v>5</v>
      </c>
      <c r="D1308">
        <v>1</v>
      </c>
      <c r="E1308">
        <v>3</v>
      </c>
      <c r="F1308">
        <v>2</v>
      </c>
      <c r="G1308">
        <v>10</v>
      </c>
      <c r="H1308">
        <v>10</v>
      </c>
      <c r="J1308">
        <v>11</v>
      </c>
      <c r="L1308">
        <v>11</v>
      </c>
      <c r="N1308">
        <v>11</v>
      </c>
      <c r="P1308">
        <v>5</v>
      </c>
      <c r="Q1308">
        <v>2</v>
      </c>
      <c r="R1308">
        <v>4</v>
      </c>
      <c r="S1308">
        <v>1</v>
      </c>
      <c r="T1308">
        <v>1</v>
      </c>
      <c r="V1308">
        <v>3</v>
      </c>
      <c r="W1308">
        <v>4</v>
      </c>
      <c r="X1308">
        <v>2</v>
      </c>
      <c r="Y1308">
        <v>2</v>
      </c>
      <c r="Z1308">
        <v>4</v>
      </c>
      <c r="AA1308">
        <v>2</v>
      </c>
      <c r="AB1308">
        <v>4</v>
      </c>
      <c r="AC1308">
        <v>4</v>
      </c>
      <c r="AD1308">
        <v>4</v>
      </c>
      <c r="AE1308">
        <v>3</v>
      </c>
      <c r="AF1308">
        <v>1</v>
      </c>
      <c r="AG1308">
        <v>2</v>
      </c>
      <c r="AH1308">
        <v>4</v>
      </c>
      <c r="AI1308">
        <v>2</v>
      </c>
      <c r="AJ1308">
        <v>2</v>
      </c>
      <c r="AL1308">
        <v>2</v>
      </c>
      <c r="AM1308">
        <v>3</v>
      </c>
      <c r="AN1308">
        <v>2</v>
      </c>
      <c r="AO1308">
        <v>2</v>
      </c>
      <c r="AP1308">
        <v>4</v>
      </c>
      <c r="AQ1308">
        <v>2</v>
      </c>
      <c r="AR1308">
        <v>3</v>
      </c>
      <c r="AS1308">
        <v>4</v>
      </c>
      <c r="AU1308">
        <v>3</v>
      </c>
      <c r="AV1308">
        <v>1</v>
      </c>
      <c r="AW1308">
        <v>6</v>
      </c>
      <c r="AX1308">
        <v>8</v>
      </c>
      <c r="AY1308">
        <v>6</v>
      </c>
      <c r="AZ1308">
        <v>7</v>
      </c>
      <c r="BA1308">
        <v>6</v>
      </c>
      <c r="BB1308">
        <v>3</v>
      </c>
      <c r="BC1308">
        <v>6</v>
      </c>
      <c r="BD1308">
        <v>8</v>
      </c>
      <c r="BE1308">
        <v>6</v>
      </c>
      <c r="BF1308">
        <v>12</v>
      </c>
      <c r="BG1308">
        <v>1</v>
      </c>
      <c r="BH1308">
        <v>3</v>
      </c>
      <c r="BI1308">
        <v>12</v>
      </c>
      <c r="BJ1308">
        <v>12</v>
      </c>
      <c r="BK1308">
        <v>2</v>
      </c>
      <c r="BL1308">
        <v>3</v>
      </c>
      <c r="BM1308">
        <v>3</v>
      </c>
      <c r="BN1308">
        <v>3</v>
      </c>
      <c r="BO1308">
        <v>10</v>
      </c>
      <c r="BX1308">
        <v>1</v>
      </c>
      <c r="BY1308">
        <v>1</v>
      </c>
      <c r="BZ1308">
        <v>3</v>
      </c>
      <c r="CA1308">
        <v>5</v>
      </c>
      <c r="CB1308">
        <v>6</v>
      </c>
      <c r="CF1308">
        <v>2</v>
      </c>
      <c r="CH1308">
        <f t="shared" si="152"/>
        <v>1</v>
      </c>
      <c r="CI1308" s="1">
        <f t="shared" si="153"/>
        <v>3.1111111111111112</v>
      </c>
      <c r="CJ1308">
        <f t="shared" si="154"/>
        <v>3</v>
      </c>
      <c r="CK1308">
        <f t="shared" si="155"/>
        <v>3</v>
      </c>
      <c r="CL1308" s="1">
        <f t="shared" si="156"/>
        <v>6.1111111111111107</v>
      </c>
      <c r="CM1308" s="1">
        <f t="shared" si="157"/>
        <v>6.1111111111111107</v>
      </c>
      <c r="CO1308" t="str">
        <f>IF(H1308&gt;Tolerances!$C$15, "High Sat", "Low Sat")</f>
        <v>High Sat</v>
      </c>
      <c r="CP1308" t="str">
        <f>IF(CM1308&lt;Tolerances!$D$15, "High EL", "Low EL")</f>
        <v>High EL</v>
      </c>
      <c r="CQ1308" t="str">
        <f t="shared" si="158"/>
        <v>Loyalist</v>
      </c>
      <c r="CR1308" t="b">
        <f>IF(AND(CM1308&lt;Tolerances!$D$19,'Respondent data Original'!H1308&gt;Tolerances!$C$19),"Enthusiast",IF(AND(CM1308&gt;Tolerances!$D$20,'Respondent data Original'!H1308&lt;Tolerances!$C$20),"Agitator"))</f>
        <v>0</v>
      </c>
    </row>
    <row r="1309" spans="1:96">
      <c r="A1309">
        <v>1535</v>
      </c>
      <c r="B1309" t="s">
        <v>71</v>
      </c>
      <c r="C1309">
        <v>1</v>
      </c>
      <c r="D1309">
        <v>1</v>
      </c>
      <c r="E1309">
        <v>1</v>
      </c>
      <c r="F1309">
        <v>2</v>
      </c>
      <c r="G1309">
        <v>9</v>
      </c>
      <c r="H1309">
        <v>8</v>
      </c>
      <c r="J1309">
        <v>9</v>
      </c>
      <c r="L1309">
        <v>8</v>
      </c>
      <c r="N1309">
        <v>8</v>
      </c>
      <c r="P1309">
        <v>3</v>
      </c>
      <c r="Q1309">
        <v>2</v>
      </c>
      <c r="R1309">
        <v>2</v>
      </c>
      <c r="T1309">
        <v>2</v>
      </c>
      <c r="U1309">
        <v>2</v>
      </c>
      <c r="V1309">
        <v>2</v>
      </c>
      <c r="W1309">
        <v>2</v>
      </c>
      <c r="X1309">
        <v>2</v>
      </c>
      <c r="Y1309">
        <v>2</v>
      </c>
      <c r="Z1309">
        <v>2</v>
      </c>
      <c r="AA1309">
        <v>2</v>
      </c>
      <c r="AB1309">
        <v>2</v>
      </c>
      <c r="AC1309">
        <v>2</v>
      </c>
      <c r="AD1309">
        <v>2</v>
      </c>
      <c r="AE1309">
        <v>2</v>
      </c>
      <c r="AF1309">
        <v>1</v>
      </c>
      <c r="AG1309">
        <v>2</v>
      </c>
      <c r="AJ1309">
        <v>2</v>
      </c>
      <c r="AL1309">
        <v>2</v>
      </c>
      <c r="AM1309">
        <v>2</v>
      </c>
      <c r="AN1309">
        <v>2</v>
      </c>
      <c r="AO1309">
        <v>2</v>
      </c>
      <c r="AP1309">
        <v>2</v>
      </c>
      <c r="AQ1309">
        <v>2</v>
      </c>
      <c r="AR1309">
        <v>2</v>
      </c>
      <c r="AS1309">
        <v>2</v>
      </c>
      <c r="AU1309">
        <v>2</v>
      </c>
      <c r="AV1309">
        <v>1</v>
      </c>
      <c r="AW1309">
        <v>1</v>
      </c>
      <c r="AX1309">
        <v>9</v>
      </c>
      <c r="AY1309">
        <v>6</v>
      </c>
      <c r="AZ1309">
        <v>9</v>
      </c>
      <c r="BA1309">
        <v>9</v>
      </c>
      <c r="BB1309">
        <v>9</v>
      </c>
      <c r="BC1309">
        <v>7</v>
      </c>
      <c r="BD1309">
        <v>11</v>
      </c>
      <c r="BE1309">
        <v>1</v>
      </c>
      <c r="BF1309">
        <v>12</v>
      </c>
      <c r="BG1309">
        <v>12</v>
      </c>
      <c r="BH1309">
        <v>12</v>
      </c>
      <c r="BI1309">
        <v>12</v>
      </c>
      <c r="BJ1309">
        <v>12</v>
      </c>
      <c r="BK1309">
        <v>4</v>
      </c>
      <c r="BL1309">
        <v>5</v>
      </c>
      <c r="BM1309">
        <v>4</v>
      </c>
      <c r="BN1309">
        <v>3</v>
      </c>
      <c r="BO1309">
        <v>10</v>
      </c>
      <c r="BX1309">
        <v>1</v>
      </c>
      <c r="BY1309">
        <v>6</v>
      </c>
      <c r="CF1309">
        <v>4</v>
      </c>
      <c r="CH1309">
        <f t="shared" si="152"/>
        <v>1</v>
      </c>
      <c r="CI1309" s="1">
        <f t="shared" si="153"/>
        <v>3.4444444444444446</v>
      </c>
      <c r="CJ1309">
        <f t="shared" si="154"/>
        <v>5</v>
      </c>
      <c r="CK1309">
        <f t="shared" si="155"/>
        <v>1</v>
      </c>
      <c r="CL1309" s="1">
        <f t="shared" si="156"/>
        <v>4.4444444444444446</v>
      </c>
      <c r="CM1309" s="1">
        <f t="shared" si="157"/>
        <v>4.4444444444444446</v>
      </c>
      <c r="CO1309" t="str">
        <f>IF(H1309&gt;Tolerances!$C$15, "High Sat", "Low Sat")</f>
        <v>High Sat</v>
      </c>
      <c r="CP1309" t="str">
        <f>IF(CM1309&lt;Tolerances!$D$15, "High EL", "Low EL")</f>
        <v>High EL</v>
      </c>
      <c r="CQ1309" t="str">
        <f t="shared" si="158"/>
        <v>Loyalist</v>
      </c>
      <c r="CR1309" t="b">
        <f>IF(AND(CM1309&lt;Tolerances!$D$19,'Respondent data Original'!H1309&gt;Tolerances!$C$19),"Enthusiast",IF(AND(CM1309&gt;Tolerances!$D$20,'Respondent data Original'!H1309&lt;Tolerances!$C$20),"Agitator"))</f>
        <v>0</v>
      </c>
    </row>
    <row r="1310" spans="1:96">
      <c r="A1310">
        <v>1536</v>
      </c>
      <c r="B1310" t="s">
        <v>71</v>
      </c>
      <c r="C1310">
        <v>2</v>
      </c>
      <c r="D1310">
        <v>1</v>
      </c>
      <c r="E1310">
        <v>2</v>
      </c>
      <c r="F1310">
        <v>2</v>
      </c>
      <c r="G1310">
        <v>11</v>
      </c>
      <c r="H1310">
        <v>9</v>
      </c>
      <c r="J1310">
        <v>10</v>
      </c>
      <c r="L1310">
        <v>10</v>
      </c>
      <c r="N1310">
        <v>11</v>
      </c>
      <c r="P1310">
        <v>4</v>
      </c>
      <c r="Q1310">
        <v>1</v>
      </c>
      <c r="R1310">
        <v>1</v>
      </c>
      <c r="S1310">
        <v>1</v>
      </c>
      <c r="T1310">
        <v>1</v>
      </c>
      <c r="U1310">
        <v>2</v>
      </c>
      <c r="V1310">
        <v>1</v>
      </c>
      <c r="W1310">
        <v>2</v>
      </c>
      <c r="X1310">
        <v>2</v>
      </c>
      <c r="Y1310">
        <v>1</v>
      </c>
      <c r="Z1310">
        <v>1</v>
      </c>
      <c r="AA1310">
        <v>2</v>
      </c>
      <c r="AB1310">
        <v>1</v>
      </c>
      <c r="AC1310">
        <v>2</v>
      </c>
      <c r="AD1310">
        <v>2</v>
      </c>
      <c r="AE1310">
        <v>3</v>
      </c>
      <c r="AF1310">
        <v>10</v>
      </c>
      <c r="AG1310">
        <v>1</v>
      </c>
      <c r="AH1310">
        <v>1</v>
      </c>
      <c r="AI1310">
        <v>1</v>
      </c>
      <c r="AJ1310">
        <v>1</v>
      </c>
      <c r="AK1310">
        <v>2</v>
      </c>
      <c r="AL1310">
        <v>1</v>
      </c>
      <c r="AM1310">
        <v>2</v>
      </c>
      <c r="AN1310">
        <v>1</v>
      </c>
      <c r="AO1310">
        <v>1</v>
      </c>
      <c r="AP1310">
        <v>1</v>
      </c>
      <c r="AQ1310">
        <v>3</v>
      </c>
      <c r="AR1310">
        <v>2</v>
      </c>
      <c r="AS1310">
        <v>2</v>
      </c>
      <c r="AT1310">
        <v>2</v>
      </c>
      <c r="AU1310">
        <v>2</v>
      </c>
      <c r="AV1310">
        <v>1</v>
      </c>
      <c r="AW1310">
        <v>2</v>
      </c>
      <c r="AX1310">
        <v>1</v>
      </c>
      <c r="AY1310">
        <v>1</v>
      </c>
      <c r="AZ1310">
        <v>2</v>
      </c>
      <c r="BA1310">
        <v>4</v>
      </c>
      <c r="BB1310">
        <v>1</v>
      </c>
      <c r="BC1310">
        <v>3</v>
      </c>
      <c r="BD1310">
        <v>2</v>
      </c>
      <c r="BE1310">
        <v>2</v>
      </c>
      <c r="BF1310">
        <v>2</v>
      </c>
      <c r="BG1310">
        <v>3</v>
      </c>
      <c r="BH1310">
        <v>2</v>
      </c>
      <c r="BI1310">
        <v>1</v>
      </c>
      <c r="BJ1310">
        <v>3</v>
      </c>
      <c r="BK1310">
        <v>5</v>
      </c>
      <c r="BL1310">
        <v>1</v>
      </c>
      <c r="BO1310">
        <v>5</v>
      </c>
      <c r="BP1310">
        <v>1</v>
      </c>
      <c r="BQ1310">
        <v>4</v>
      </c>
      <c r="BR1310">
        <v>7</v>
      </c>
      <c r="BX1310">
        <v>3</v>
      </c>
      <c r="CF1310">
        <v>8</v>
      </c>
      <c r="CH1310">
        <f t="shared" si="152"/>
        <v>3</v>
      </c>
      <c r="CI1310" s="1">
        <f t="shared" si="153"/>
        <v>1</v>
      </c>
      <c r="CJ1310">
        <f t="shared" si="154"/>
        <v>1</v>
      </c>
      <c r="CK1310">
        <f t="shared" si="155"/>
        <v>5</v>
      </c>
      <c r="CL1310" s="1">
        <f t="shared" si="156"/>
        <v>6</v>
      </c>
      <c r="CM1310" s="1">
        <f t="shared" si="157"/>
        <v>18</v>
      </c>
      <c r="CO1310" t="str">
        <f>IF(H1310&gt;Tolerances!$C$15, "High Sat", "Low Sat")</f>
        <v>High Sat</v>
      </c>
      <c r="CP1310" t="str">
        <f>IF(CM1310&lt;Tolerances!$D$15, "High EL", "Low EL")</f>
        <v>Low EL</v>
      </c>
      <c r="CQ1310" t="str">
        <f t="shared" si="158"/>
        <v>Mercenary</v>
      </c>
      <c r="CR1310" t="b">
        <f>IF(AND(CM1310&lt;Tolerances!$D$19,'Respondent data Original'!H1310&gt;Tolerances!$C$19),"Enthusiast",IF(AND(CM1310&gt;Tolerances!$D$20,'Respondent data Original'!H1310&lt;Tolerances!$C$20),"Agitator"))</f>
        <v>0</v>
      </c>
    </row>
    <row r="1311" spans="1:96">
      <c r="A1311">
        <v>1538</v>
      </c>
      <c r="B1311" t="s">
        <v>71</v>
      </c>
      <c r="C1311">
        <v>3</v>
      </c>
      <c r="D1311">
        <v>1</v>
      </c>
      <c r="E1311">
        <v>4</v>
      </c>
      <c r="F1311">
        <v>1</v>
      </c>
      <c r="G1311">
        <v>10</v>
      </c>
      <c r="H1311">
        <v>9</v>
      </c>
      <c r="J1311">
        <v>9</v>
      </c>
      <c r="L1311">
        <v>9</v>
      </c>
      <c r="N1311">
        <v>8</v>
      </c>
      <c r="P1311">
        <v>4</v>
      </c>
      <c r="Q1311">
        <v>1</v>
      </c>
      <c r="R1311">
        <v>1</v>
      </c>
      <c r="S1311">
        <v>1</v>
      </c>
      <c r="T1311">
        <v>2</v>
      </c>
      <c r="U1311">
        <v>2</v>
      </c>
      <c r="V1311">
        <v>1</v>
      </c>
      <c r="W1311">
        <v>3</v>
      </c>
      <c r="X1311">
        <v>1</v>
      </c>
      <c r="Y1311">
        <v>2</v>
      </c>
      <c r="Z1311">
        <v>1</v>
      </c>
      <c r="AA1311">
        <v>1</v>
      </c>
      <c r="AB1311">
        <v>2</v>
      </c>
      <c r="AC1311">
        <v>1</v>
      </c>
      <c r="AD1311">
        <v>1</v>
      </c>
      <c r="AE1311">
        <v>2</v>
      </c>
      <c r="AF1311">
        <v>6</v>
      </c>
      <c r="AG1311">
        <v>2</v>
      </c>
      <c r="AH1311">
        <v>3</v>
      </c>
      <c r="AI1311">
        <v>1</v>
      </c>
      <c r="AJ1311">
        <v>1</v>
      </c>
      <c r="AK1311">
        <v>3</v>
      </c>
      <c r="AL1311">
        <v>3</v>
      </c>
      <c r="AM1311">
        <v>2</v>
      </c>
      <c r="AN1311">
        <v>2</v>
      </c>
      <c r="AO1311">
        <v>2</v>
      </c>
      <c r="AP1311">
        <v>2</v>
      </c>
      <c r="AQ1311">
        <v>1</v>
      </c>
      <c r="AR1311">
        <v>2</v>
      </c>
      <c r="AS1311">
        <v>2</v>
      </c>
      <c r="AT1311">
        <v>2</v>
      </c>
      <c r="AU1311">
        <v>2</v>
      </c>
      <c r="AV1311">
        <v>1</v>
      </c>
      <c r="AW1311">
        <v>8</v>
      </c>
      <c r="AX1311">
        <v>7</v>
      </c>
      <c r="AY1311">
        <v>6</v>
      </c>
      <c r="AZ1311">
        <v>6</v>
      </c>
      <c r="BA1311">
        <v>8</v>
      </c>
      <c r="BB1311">
        <v>6</v>
      </c>
      <c r="BC1311">
        <v>7</v>
      </c>
      <c r="BD1311">
        <v>6</v>
      </c>
      <c r="BE1311">
        <v>5</v>
      </c>
      <c r="BF1311">
        <v>4</v>
      </c>
      <c r="BG1311">
        <v>3</v>
      </c>
      <c r="BH1311">
        <v>12</v>
      </c>
      <c r="BI1311">
        <v>12</v>
      </c>
      <c r="BJ1311">
        <v>12</v>
      </c>
      <c r="BK1311">
        <v>2</v>
      </c>
      <c r="BL1311">
        <v>3</v>
      </c>
      <c r="BM1311">
        <v>4</v>
      </c>
      <c r="BN1311">
        <v>5</v>
      </c>
      <c r="BO1311">
        <v>4</v>
      </c>
      <c r="BP1311">
        <v>3</v>
      </c>
      <c r="BX1311">
        <v>1</v>
      </c>
      <c r="BY1311">
        <v>6</v>
      </c>
      <c r="CF1311">
        <v>3</v>
      </c>
      <c r="CH1311">
        <f t="shared" si="152"/>
        <v>1</v>
      </c>
      <c r="CI1311" s="1">
        <f t="shared" si="153"/>
        <v>3.2777777777777777</v>
      </c>
      <c r="CJ1311">
        <f t="shared" si="154"/>
        <v>3</v>
      </c>
      <c r="CK1311">
        <f t="shared" si="155"/>
        <v>3</v>
      </c>
      <c r="CL1311" s="1">
        <f t="shared" si="156"/>
        <v>6.2777777777777777</v>
      </c>
      <c r="CM1311" s="1">
        <f t="shared" si="157"/>
        <v>6.2777777777777777</v>
      </c>
      <c r="CO1311" t="str">
        <f>IF(H1311&gt;Tolerances!$C$15, "High Sat", "Low Sat")</f>
        <v>High Sat</v>
      </c>
      <c r="CP1311" t="str">
        <f>IF(CM1311&lt;Tolerances!$D$15, "High EL", "Low EL")</f>
        <v>High EL</v>
      </c>
      <c r="CQ1311" t="str">
        <f t="shared" si="158"/>
        <v>Loyalist</v>
      </c>
      <c r="CR1311" t="b">
        <f>IF(AND(CM1311&lt;Tolerances!$D$19,'Respondent data Original'!H1311&gt;Tolerances!$C$19),"Enthusiast",IF(AND(CM1311&gt;Tolerances!$D$20,'Respondent data Original'!H1311&lt;Tolerances!$C$20),"Agitator"))</f>
        <v>0</v>
      </c>
    </row>
    <row r="1312" spans="1:96">
      <c r="A1312">
        <v>1539</v>
      </c>
      <c r="B1312" t="s">
        <v>71</v>
      </c>
      <c r="C1312">
        <v>2</v>
      </c>
      <c r="D1312">
        <v>1</v>
      </c>
      <c r="E1312">
        <v>9</v>
      </c>
      <c r="F1312">
        <v>1</v>
      </c>
      <c r="G1312">
        <v>8</v>
      </c>
      <c r="H1312">
        <v>9</v>
      </c>
      <c r="J1312">
        <v>9</v>
      </c>
      <c r="L1312">
        <v>9</v>
      </c>
      <c r="N1312">
        <v>9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1</v>
      </c>
      <c r="V1312">
        <v>1</v>
      </c>
      <c r="W1312">
        <v>2</v>
      </c>
      <c r="X1312">
        <v>1</v>
      </c>
      <c r="Y1312">
        <v>2</v>
      </c>
      <c r="Z1312">
        <v>1</v>
      </c>
      <c r="AA1312">
        <v>3</v>
      </c>
      <c r="AB1312">
        <v>1</v>
      </c>
      <c r="AC1312">
        <v>1</v>
      </c>
      <c r="AD1312">
        <v>3</v>
      </c>
      <c r="AE1312">
        <v>4</v>
      </c>
      <c r="AF1312">
        <v>7</v>
      </c>
      <c r="AG1312">
        <v>1</v>
      </c>
      <c r="AH1312">
        <v>2</v>
      </c>
      <c r="AI1312">
        <v>1</v>
      </c>
      <c r="AJ1312">
        <v>2</v>
      </c>
      <c r="AK1312">
        <v>1</v>
      </c>
      <c r="AL1312">
        <v>1</v>
      </c>
      <c r="AM1312">
        <v>2</v>
      </c>
      <c r="AN1312">
        <v>1</v>
      </c>
      <c r="AO1312">
        <v>1</v>
      </c>
      <c r="AP1312">
        <v>1</v>
      </c>
      <c r="AQ1312">
        <v>3</v>
      </c>
      <c r="AR1312">
        <v>2</v>
      </c>
      <c r="AS1312">
        <v>2</v>
      </c>
      <c r="AT1312">
        <v>3</v>
      </c>
      <c r="AU1312">
        <v>3</v>
      </c>
      <c r="AV1312">
        <v>1</v>
      </c>
      <c r="AW1312">
        <v>2</v>
      </c>
      <c r="AX1312">
        <v>9</v>
      </c>
      <c r="AY1312">
        <v>8</v>
      </c>
      <c r="AZ1312">
        <v>10</v>
      </c>
      <c r="BA1312">
        <v>9</v>
      </c>
      <c r="BB1312">
        <v>9</v>
      </c>
      <c r="BC1312">
        <v>10</v>
      </c>
      <c r="BD1312">
        <v>9</v>
      </c>
      <c r="BE1312">
        <v>10</v>
      </c>
      <c r="BF1312">
        <v>2</v>
      </c>
      <c r="BG1312">
        <v>2</v>
      </c>
      <c r="BH1312">
        <v>2</v>
      </c>
      <c r="BI1312">
        <v>12</v>
      </c>
      <c r="BJ1312">
        <v>2</v>
      </c>
      <c r="BK1312">
        <v>2</v>
      </c>
      <c r="BL1312">
        <v>3</v>
      </c>
      <c r="BM1312">
        <v>3</v>
      </c>
      <c r="BN1312">
        <v>3</v>
      </c>
      <c r="BO1312">
        <v>3</v>
      </c>
      <c r="BP1312">
        <v>4</v>
      </c>
      <c r="BQ1312">
        <v>7</v>
      </c>
      <c r="BR1312">
        <v>2</v>
      </c>
      <c r="BX1312">
        <v>2</v>
      </c>
      <c r="CF1312">
        <v>3</v>
      </c>
      <c r="CH1312">
        <f t="shared" si="152"/>
        <v>2</v>
      </c>
      <c r="CI1312" s="1">
        <f t="shared" si="153"/>
        <v>4.2222222222222223</v>
      </c>
      <c r="CJ1312">
        <f t="shared" si="154"/>
        <v>3</v>
      </c>
      <c r="CK1312">
        <f t="shared" si="155"/>
        <v>3</v>
      </c>
      <c r="CL1312" s="1">
        <f t="shared" si="156"/>
        <v>7.2222222222222223</v>
      </c>
      <c r="CM1312" s="1">
        <f t="shared" si="157"/>
        <v>14.444444444444445</v>
      </c>
      <c r="CO1312" t="str">
        <f>IF(H1312&gt;Tolerances!$C$15, "High Sat", "Low Sat")</f>
        <v>High Sat</v>
      </c>
      <c r="CP1312" t="str">
        <f>IF(CM1312&lt;Tolerances!$D$15, "High EL", "Low EL")</f>
        <v>Low EL</v>
      </c>
      <c r="CQ1312" t="str">
        <f t="shared" si="158"/>
        <v>Mercenary</v>
      </c>
      <c r="CR1312" t="b">
        <f>IF(AND(CM1312&lt;Tolerances!$D$19,'Respondent data Original'!H1312&gt;Tolerances!$C$19),"Enthusiast",IF(AND(CM1312&gt;Tolerances!$D$20,'Respondent data Original'!H1312&lt;Tolerances!$C$20),"Agitator"))</f>
        <v>0</v>
      </c>
    </row>
    <row r="1313" spans="1:96">
      <c r="A1313">
        <v>1540</v>
      </c>
      <c r="B1313" t="s">
        <v>71</v>
      </c>
      <c r="C1313">
        <v>4</v>
      </c>
      <c r="D1313">
        <v>2</v>
      </c>
      <c r="E1313">
        <v>3</v>
      </c>
      <c r="F1313">
        <v>2</v>
      </c>
      <c r="G1313">
        <v>11</v>
      </c>
      <c r="H1313">
        <v>10</v>
      </c>
      <c r="J1313">
        <v>10</v>
      </c>
      <c r="L1313">
        <v>10</v>
      </c>
      <c r="N1313">
        <v>11</v>
      </c>
      <c r="P1313">
        <v>6</v>
      </c>
      <c r="Q1313">
        <v>1</v>
      </c>
      <c r="R1313">
        <v>1</v>
      </c>
      <c r="S1313">
        <v>2</v>
      </c>
      <c r="T1313">
        <v>3</v>
      </c>
      <c r="U1313">
        <v>2</v>
      </c>
      <c r="V1313">
        <v>1</v>
      </c>
      <c r="X1313">
        <v>1</v>
      </c>
      <c r="Y1313">
        <v>1</v>
      </c>
      <c r="Z1313">
        <v>5</v>
      </c>
      <c r="AA1313">
        <v>1</v>
      </c>
      <c r="AB1313">
        <v>1</v>
      </c>
      <c r="AC1313">
        <v>3</v>
      </c>
      <c r="AD1313">
        <v>3</v>
      </c>
      <c r="AE1313">
        <v>3</v>
      </c>
      <c r="AF1313">
        <v>3</v>
      </c>
      <c r="AG1313">
        <v>1</v>
      </c>
      <c r="AH1313">
        <v>1</v>
      </c>
      <c r="AI1313">
        <v>2</v>
      </c>
      <c r="AJ1313">
        <v>1</v>
      </c>
      <c r="AL1313">
        <v>1</v>
      </c>
      <c r="AM1313">
        <v>2</v>
      </c>
      <c r="AN1313">
        <v>2</v>
      </c>
      <c r="AO1313">
        <v>2</v>
      </c>
      <c r="AP1313">
        <v>3</v>
      </c>
      <c r="AQ1313">
        <v>1</v>
      </c>
      <c r="AR1313">
        <v>1</v>
      </c>
      <c r="AS1313">
        <v>2</v>
      </c>
      <c r="AT1313">
        <v>4</v>
      </c>
      <c r="AU1313">
        <v>2</v>
      </c>
      <c r="AV1313">
        <v>1</v>
      </c>
      <c r="AW1313">
        <v>6</v>
      </c>
      <c r="AX1313">
        <v>9</v>
      </c>
      <c r="AY1313">
        <v>7</v>
      </c>
      <c r="AZ1313">
        <v>6</v>
      </c>
      <c r="BA1313">
        <v>6</v>
      </c>
      <c r="BB1313">
        <v>3</v>
      </c>
      <c r="BC1313">
        <v>3</v>
      </c>
      <c r="BD1313">
        <v>9</v>
      </c>
      <c r="BE1313">
        <v>1</v>
      </c>
      <c r="BF1313">
        <v>1</v>
      </c>
      <c r="BG1313">
        <v>12</v>
      </c>
      <c r="BH1313">
        <v>1</v>
      </c>
      <c r="BI1313">
        <v>1</v>
      </c>
      <c r="BJ1313">
        <v>1</v>
      </c>
      <c r="BK1313">
        <v>3</v>
      </c>
      <c r="BL1313">
        <v>5</v>
      </c>
      <c r="BM1313">
        <v>3</v>
      </c>
      <c r="BN1313">
        <v>2</v>
      </c>
      <c r="BO1313">
        <v>9</v>
      </c>
      <c r="BX1313">
        <v>2</v>
      </c>
      <c r="CF1313">
        <v>4</v>
      </c>
      <c r="CH1313">
        <f t="shared" si="152"/>
        <v>2</v>
      </c>
      <c r="CI1313" s="1">
        <f t="shared" si="153"/>
        <v>2.7777777777777777</v>
      </c>
      <c r="CJ1313">
        <f t="shared" si="154"/>
        <v>5</v>
      </c>
      <c r="CK1313">
        <f t="shared" si="155"/>
        <v>1</v>
      </c>
      <c r="CL1313" s="1">
        <f t="shared" si="156"/>
        <v>3.7777777777777777</v>
      </c>
      <c r="CM1313" s="1">
        <f t="shared" si="157"/>
        <v>7.5555555555555554</v>
      </c>
      <c r="CO1313" t="str">
        <f>IF(H1313&gt;Tolerances!$C$15, "High Sat", "Low Sat")</f>
        <v>High Sat</v>
      </c>
      <c r="CP1313" t="str">
        <f>IF(CM1313&lt;Tolerances!$D$15, "High EL", "Low EL")</f>
        <v>High EL</v>
      </c>
      <c r="CQ1313" t="str">
        <f t="shared" si="158"/>
        <v>Loyalist</v>
      </c>
      <c r="CR1313" t="b">
        <f>IF(AND(CM1313&lt;Tolerances!$D$19,'Respondent data Original'!H1313&gt;Tolerances!$C$19),"Enthusiast",IF(AND(CM1313&gt;Tolerances!$D$20,'Respondent data Original'!H1313&lt;Tolerances!$C$20),"Agitator"))</f>
        <v>0</v>
      </c>
    </row>
    <row r="1314" spans="1:96">
      <c r="A1314">
        <v>1542</v>
      </c>
      <c r="B1314" t="s">
        <v>71</v>
      </c>
      <c r="C1314">
        <v>4</v>
      </c>
      <c r="D1314">
        <v>1</v>
      </c>
      <c r="E1314">
        <v>4</v>
      </c>
      <c r="F1314">
        <v>1</v>
      </c>
      <c r="G1314">
        <v>8</v>
      </c>
      <c r="H1314">
        <v>9</v>
      </c>
      <c r="J1314">
        <v>10</v>
      </c>
      <c r="L1314">
        <v>10</v>
      </c>
      <c r="N1314">
        <v>10</v>
      </c>
      <c r="P1314">
        <v>2</v>
      </c>
      <c r="Q1314">
        <v>1</v>
      </c>
      <c r="R1314">
        <v>5</v>
      </c>
      <c r="S1314">
        <v>1</v>
      </c>
      <c r="T1314">
        <v>1</v>
      </c>
      <c r="U1314">
        <v>1</v>
      </c>
      <c r="V1314">
        <v>1</v>
      </c>
      <c r="W1314">
        <v>1</v>
      </c>
      <c r="X1314">
        <v>1</v>
      </c>
      <c r="Y1314">
        <v>1</v>
      </c>
      <c r="Z1314">
        <v>1</v>
      </c>
      <c r="AA1314">
        <v>1</v>
      </c>
      <c r="AB1314">
        <v>1</v>
      </c>
      <c r="AC1314">
        <v>4</v>
      </c>
      <c r="AD1314">
        <v>3</v>
      </c>
      <c r="AE1314">
        <v>3</v>
      </c>
      <c r="AF1314">
        <v>3</v>
      </c>
      <c r="AG1314">
        <v>3</v>
      </c>
      <c r="AH1314">
        <v>3</v>
      </c>
      <c r="AI1314">
        <v>3</v>
      </c>
      <c r="AJ1314">
        <v>3</v>
      </c>
      <c r="AK1314">
        <v>3</v>
      </c>
      <c r="AL1314">
        <v>3</v>
      </c>
      <c r="AM1314">
        <v>3</v>
      </c>
      <c r="AN1314">
        <v>3</v>
      </c>
      <c r="AO1314">
        <v>3</v>
      </c>
      <c r="AP1314">
        <v>3</v>
      </c>
      <c r="AQ1314">
        <v>3</v>
      </c>
      <c r="AR1314">
        <v>3</v>
      </c>
      <c r="AS1314">
        <v>3</v>
      </c>
      <c r="AT1314">
        <v>3</v>
      </c>
      <c r="AU1314">
        <v>3</v>
      </c>
      <c r="AV1314">
        <v>1</v>
      </c>
      <c r="AW1314">
        <v>6</v>
      </c>
      <c r="AX1314">
        <v>6</v>
      </c>
      <c r="AY1314">
        <v>6</v>
      </c>
      <c r="AZ1314">
        <v>6</v>
      </c>
      <c r="BA1314">
        <v>6</v>
      </c>
      <c r="BB1314">
        <v>6</v>
      </c>
      <c r="BC1314">
        <v>6</v>
      </c>
      <c r="BD1314">
        <v>6</v>
      </c>
      <c r="BE1314">
        <v>6</v>
      </c>
      <c r="BF1314">
        <v>12</v>
      </c>
      <c r="BG1314">
        <v>12</v>
      </c>
      <c r="BH1314">
        <v>3</v>
      </c>
      <c r="BI1314">
        <v>12</v>
      </c>
      <c r="BJ1314">
        <v>12</v>
      </c>
      <c r="BK1314">
        <v>1</v>
      </c>
      <c r="BL1314">
        <v>3</v>
      </c>
      <c r="BM1314">
        <v>3</v>
      </c>
      <c r="BN1314">
        <v>3</v>
      </c>
      <c r="BO1314">
        <v>4</v>
      </c>
      <c r="BP1314">
        <v>9</v>
      </c>
      <c r="BX1314">
        <v>1</v>
      </c>
      <c r="BY1314">
        <v>6</v>
      </c>
      <c r="CF1314">
        <v>7</v>
      </c>
      <c r="CH1314">
        <f t="shared" si="152"/>
        <v>1</v>
      </c>
      <c r="CI1314" s="1">
        <f t="shared" si="153"/>
        <v>3</v>
      </c>
      <c r="CJ1314">
        <f t="shared" si="154"/>
        <v>3</v>
      </c>
      <c r="CK1314">
        <f t="shared" si="155"/>
        <v>3</v>
      </c>
      <c r="CL1314" s="1">
        <f t="shared" si="156"/>
        <v>6</v>
      </c>
      <c r="CM1314" s="1">
        <f t="shared" si="157"/>
        <v>6</v>
      </c>
      <c r="CO1314" t="str">
        <f>IF(H1314&gt;Tolerances!$C$15, "High Sat", "Low Sat")</f>
        <v>High Sat</v>
      </c>
      <c r="CP1314" t="str">
        <f>IF(CM1314&lt;Tolerances!$D$15, "High EL", "Low EL")</f>
        <v>High EL</v>
      </c>
      <c r="CQ1314" t="str">
        <f t="shared" si="158"/>
        <v>Loyalist</v>
      </c>
      <c r="CR1314" t="b">
        <f>IF(AND(CM1314&lt;Tolerances!$D$19,'Respondent data Original'!H1314&gt;Tolerances!$C$19),"Enthusiast",IF(AND(CM1314&gt;Tolerances!$D$20,'Respondent data Original'!H1314&lt;Tolerances!$C$20),"Agitator"))</f>
        <v>0</v>
      </c>
    </row>
    <row r="1315" spans="1:96">
      <c r="A1315">
        <v>1543</v>
      </c>
      <c r="B1315" t="s">
        <v>71</v>
      </c>
      <c r="C1315">
        <v>1</v>
      </c>
      <c r="D1315">
        <v>2</v>
      </c>
      <c r="E1315">
        <v>1</v>
      </c>
      <c r="F1315">
        <v>2</v>
      </c>
      <c r="G1315">
        <v>11</v>
      </c>
      <c r="H1315">
        <v>10</v>
      </c>
      <c r="J1315">
        <v>11</v>
      </c>
      <c r="L1315">
        <v>11</v>
      </c>
      <c r="N1315">
        <v>11</v>
      </c>
      <c r="P1315">
        <v>5</v>
      </c>
      <c r="Q1315">
        <v>1</v>
      </c>
      <c r="R1315">
        <v>3</v>
      </c>
      <c r="S1315">
        <v>1</v>
      </c>
      <c r="T1315">
        <v>1</v>
      </c>
      <c r="U1315">
        <v>1</v>
      </c>
      <c r="V1315">
        <v>1</v>
      </c>
      <c r="W1315">
        <v>3</v>
      </c>
      <c r="X1315">
        <v>1</v>
      </c>
      <c r="Y1315">
        <v>1</v>
      </c>
      <c r="Z1315">
        <v>3</v>
      </c>
      <c r="AA1315">
        <v>1</v>
      </c>
      <c r="AB1315">
        <v>2</v>
      </c>
      <c r="AC1315">
        <v>2</v>
      </c>
      <c r="AD1315">
        <v>2</v>
      </c>
      <c r="AE1315">
        <v>1</v>
      </c>
      <c r="AF1315">
        <v>8</v>
      </c>
      <c r="AG1315">
        <v>1</v>
      </c>
      <c r="AH1315">
        <v>3</v>
      </c>
      <c r="AI1315">
        <v>1</v>
      </c>
      <c r="AJ1315">
        <v>1</v>
      </c>
      <c r="AK1315">
        <v>1</v>
      </c>
      <c r="AL1315">
        <v>1</v>
      </c>
      <c r="AM1315">
        <v>3</v>
      </c>
      <c r="AN1315">
        <v>1</v>
      </c>
      <c r="AO1315">
        <v>1</v>
      </c>
      <c r="AP1315">
        <v>3</v>
      </c>
      <c r="AQ1315">
        <v>1</v>
      </c>
      <c r="AR1315">
        <v>1</v>
      </c>
      <c r="AS1315">
        <v>1</v>
      </c>
      <c r="AT1315">
        <v>1</v>
      </c>
      <c r="AU1315">
        <v>1</v>
      </c>
      <c r="AV1315">
        <v>1</v>
      </c>
      <c r="AW1315">
        <v>1</v>
      </c>
      <c r="AX1315">
        <v>2</v>
      </c>
      <c r="AY1315">
        <v>10</v>
      </c>
      <c r="AZ1315">
        <v>9</v>
      </c>
      <c r="BA1315">
        <v>1</v>
      </c>
      <c r="BB1315">
        <v>8</v>
      </c>
      <c r="BC1315">
        <v>1</v>
      </c>
      <c r="BD1315">
        <v>11</v>
      </c>
      <c r="BE1315">
        <v>6</v>
      </c>
      <c r="BF1315">
        <v>1</v>
      </c>
      <c r="BG1315">
        <v>1</v>
      </c>
      <c r="BH1315">
        <v>12</v>
      </c>
      <c r="BI1315">
        <v>12</v>
      </c>
      <c r="BJ1315">
        <v>12</v>
      </c>
      <c r="BK1315">
        <v>1</v>
      </c>
      <c r="BL1315">
        <v>3</v>
      </c>
      <c r="BM1315">
        <v>2</v>
      </c>
      <c r="BN1315">
        <v>2</v>
      </c>
      <c r="BO1315">
        <v>6</v>
      </c>
      <c r="BP1315">
        <v>7</v>
      </c>
      <c r="BQ1315">
        <v>3</v>
      </c>
      <c r="BR1315">
        <v>4</v>
      </c>
      <c r="BX1315">
        <v>1</v>
      </c>
      <c r="BY1315">
        <v>6</v>
      </c>
      <c r="CF1315">
        <v>8</v>
      </c>
      <c r="CH1315">
        <f t="shared" si="152"/>
        <v>1</v>
      </c>
      <c r="CI1315" s="1">
        <f t="shared" si="153"/>
        <v>2.7222222222222223</v>
      </c>
      <c r="CJ1315">
        <f t="shared" si="154"/>
        <v>3</v>
      </c>
      <c r="CK1315">
        <f t="shared" si="155"/>
        <v>3</v>
      </c>
      <c r="CL1315" s="1">
        <f t="shared" si="156"/>
        <v>5.7222222222222223</v>
      </c>
      <c r="CM1315" s="1">
        <f t="shared" si="157"/>
        <v>5.7222222222222223</v>
      </c>
      <c r="CO1315" t="str">
        <f>IF(H1315&gt;Tolerances!$C$15, "High Sat", "Low Sat")</f>
        <v>High Sat</v>
      </c>
      <c r="CP1315" t="str">
        <f>IF(CM1315&lt;Tolerances!$D$15, "High EL", "Low EL")</f>
        <v>High EL</v>
      </c>
      <c r="CQ1315" t="str">
        <f t="shared" si="158"/>
        <v>Loyalist</v>
      </c>
      <c r="CR1315" t="b">
        <f>IF(AND(CM1315&lt;Tolerances!$D$19,'Respondent data Original'!H1315&gt;Tolerances!$C$19),"Enthusiast",IF(AND(CM1315&gt;Tolerances!$D$20,'Respondent data Original'!H1315&lt;Tolerances!$C$20),"Agitator"))</f>
        <v>0</v>
      </c>
    </row>
    <row r="1316" spans="1:96">
      <c r="A1316">
        <v>1545</v>
      </c>
      <c r="B1316" t="s">
        <v>71</v>
      </c>
      <c r="C1316">
        <v>4</v>
      </c>
      <c r="D1316">
        <v>1</v>
      </c>
      <c r="E1316">
        <v>18</v>
      </c>
      <c r="F1316">
        <v>2</v>
      </c>
      <c r="G1316">
        <v>7</v>
      </c>
      <c r="H1316">
        <v>1</v>
      </c>
      <c r="J1316">
        <v>1</v>
      </c>
      <c r="L1316">
        <v>1</v>
      </c>
      <c r="N1316">
        <v>1</v>
      </c>
      <c r="P1316">
        <v>1</v>
      </c>
      <c r="AF1316">
        <v>1</v>
      </c>
      <c r="AV1316">
        <v>2</v>
      </c>
      <c r="AW1316">
        <v>11</v>
      </c>
      <c r="AX1316">
        <v>11</v>
      </c>
      <c r="AY1316">
        <v>11</v>
      </c>
      <c r="AZ1316">
        <v>11</v>
      </c>
      <c r="BA1316">
        <v>11</v>
      </c>
      <c r="BB1316">
        <v>11</v>
      </c>
      <c r="BC1316">
        <v>11</v>
      </c>
      <c r="BD1316">
        <v>11</v>
      </c>
      <c r="BE1316">
        <v>11</v>
      </c>
      <c r="BF1316">
        <v>12</v>
      </c>
      <c r="BG1316">
        <v>12</v>
      </c>
      <c r="BH1316">
        <v>12</v>
      </c>
      <c r="BI1316">
        <v>12</v>
      </c>
      <c r="BJ1316">
        <v>12</v>
      </c>
      <c r="BK1316">
        <v>1</v>
      </c>
      <c r="BL1316">
        <v>1</v>
      </c>
      <c r="BM1316">
        <v>1</v>
      </c>
      <c r="BN1316">
        <v>1</v>
      </c>
      <c r="BO1316">
        <v>9</v>
      </c>
      <c r="BX1316">
        <v>1</v>
      </c>
      <c r="BY1316">
        <v>8</v>
      </c>
      <c r="CF1316">
        <v>4</v>
      </c>
      <c r="CH1316">
        <f t="shared" si="152"/>
        <v>1</v>
      </c>
      <c r="CI1316" s="1">
        <f t="shared" si="153"/>
        <v>5.5</v>
      </c>
      <c r="CJ1316">
        <f t="shared" si="154"/>
        <v>1</v>
      </c>
      <c r="CK1316">
        <f t="shared" si="155"/>
        <v>5</v>
      </c>
      <c r="CL1316" s="1">
        <f t="shared" si="156"/>
        <v>10.5</v>
      </c>
      <c r="CM1316" s="1">
        <f t="shared" si="157"/>
        <v>10.5</v>
      </c>
      <c r="CO1316" t="str">
        <f>IF(H1316&gt;Tolerances!$C$15, "High Sat", "Low Sat")</f>
        <v>Low Sat</v>
      </c>
      <c r="CP1316" t="str">
        <f>IF(CM1316&lt;Tolerances!$D$15, "High EL", "Low EL")</f>
        <v>High EL</v>
      </c>
      <c r="CQ1316" t="str">
        <f t="shared" si="158"/>
        <v>Hostage</v>
      </c>
      <c r="CR1316" t="b">
        <f>IF(AND(CM1316&lt;Tolerances!$D$19,'Respondent data Original'!H1316&gt;Tolerances!$C$19),"Enthusiast",IF(AND(CM1316&gt;Tolerances!$D$20,'Respondent data Original'!H1316&lt;Tolerances!$C$20),"Agitator"))</f>
        <v>0</v>
      </c>
    </row>
    <row r="1317" spans="1:96">
      <c r="A1317">
        <v>1547</v>
      </c>
      <c r="B1317" t="s">
        <v>71</v>
      </c>
      <c r="C1317">
        <v>5</v>
      </c>
      <c r="D1317">
        <v>2</v>
      </c>
      <c r="E1317">
        <v>8</v>
      </c>
      <c r="F1317">
        <v>1</v>
      </c>
      <c r="G1317">
        <v>7</v>
      </c>
      <c r="H1317">
        <v>10</v>
      </c>
      <c r="J1317">
        <v>9</v>
      </c>
      <c r="L1317">
        <v>11</v>
      </c>
      <c r="N1317">
        <v>9</v>
      </c>
      <c r="P1317">
        <v>5</v>
      </c>
      <c r="Q1317">
        <v>2</v>
      </c>
      <c r="R1317">
        <v>2</v>
      </c>
      <c r="S1317">
        <v>2</v>
      </c>
      <c r="T1317">
        <v>1</v>
      </c>
      <c r="U1317">
        <v>1</v>
      </c>
      <c r="V1317">
        <v>3</v>
      </c>
      <c r="W1317">
        <v>4</v>
      </c>
      <c r="X1317">
        <v>1</v>
      </c>
      <c r="Y1317">
        <v>2</v>
      </c>
      <c r="Z1317">
        <v>4</v>
      </c>
      <c r="AA1317">
        <v>2</v>
      </c>
      <c r="AB1317">
        <v>2</v>
      </c>
      <c r="AC1317">
        <v>4</v>
      </c>
      <c r="AD1317">
        <v>4</v>
      </c>
      <c r="AE1317">
        <v>3</v>
      </c>
      <c r="AF1317">
        <v>9</v>
      </c>
      <c r="AG1317">
        <v>1</v>
      </c>
      <c r="AH1317">
        <v>4</v>
      </c>
      <c r="AI1317">
        <v>2</v>
      </c>
      <c r="AJ1317">
        <v>2</v>
      </c>
      <c r="AK1317">
        <v>1</v>
      </c>
      <c r="AL1317">
        <v>2</v>
      </c>
      <c r="AM1317">
        <v>4</v>
      </c>
      <c r="AN1317">
        <v>2</v>
      </c>
      <c r="AO1317">
        <v>1</v>
      </c>
      <c r="AP1317">
        <v>4</v>
      </c>
      <c r="AQ1317">
        <v>2</v>
      </c>
      <c r="AR1317">
        <v>2</v>
      </c>
      <c r="AS1317">
        <v>3</v>
      </c>
      <c r="AT1317">
        <v>4</v>
      </c>
      <c r="AU1317">
        <v>2</v>
      </c>
      <c r="AV1317">
        <v>1</v>
      </c>
      <c r="AW1317">
        <v>11</v>
      </c>
      <c r="AX1317">
        <v>9</v>
      </c>
      <c r="AY1317">
        <v>8</v>
      </c>
      <c r="AZ1317">
        <v>1</v>
      </c>
      <c r="BA1317">
        <v>6</v>
      </c>
      <c r="BB1317">
        <v>3</v>
      </c>
      <c r="BC1317">
        <v>2</v>
      </c>
      <c r="BD1317">
        <v>11</v>
      </c>
      <c r="BE1317">
        <v>1</v>
      </c>
      <c r="BF1317">
        <v>12</v>
      </c>
      <c r="BG1317">
        <v>12</v>
      </c>
      <c r="BH1317">
        <v>2</v>
      </c>
      <c r="BI1317">
        <v>12</v>
      </c>
      <c r="BJ1317">
        <v>12</v>
      </c>
      <c r="BK1317">
        <v>1</v>
      </c>
      <c r="BL1317">
        <v>5</v>
      </c>
      <c r="BM1317">
        <v>2</v>
      </c>
      <c r="BN1317">
        <v>1</v>
      </c>
      <c r="BO1317">
        <v>5</v>
      </c>
      <c r="BP1317">
        <v>2</v>
      </c>
      <c r="BQ1317">
        <v>9</v>
      </c>
      <c r="BX1317">
        <v>1</v>
      </c>
      <c r="BY1317">
        <v>2</v>
      </c>
      <c r="BZ1317">
        <v>3</v>
      </c>
      <c r="CA1317">
        <v>4</v>
      </c>
      <c r="CF1317">
        <v>6</v>
      </c>
      <c r="CH1317">
        <f t="shared" si="152"/>
        <v>1</v>
      </c>
      <c r="CI1317" s="1">
        <f t="shared" si="153"/>
        <v>2.8888888888888888</v>
      </c>
      <c r="CJ1317">
        <f t="shared" si="154"/>
        <v>5</v>
      </c>
      <c r="CK1317">
        <f t="shared" si="155"/>
        <v>1</v>
      </c>
      <c r="CL1317" s="1">
        <f t="shared" si="156"/>
        <v>3.8888888888888888</v>
      </c>
      <c r="CM1317" s="1">
        <f t="shared" si="157"/>
        <v>3.8888888888888888</v>
      </c>
      <c r="CO1317" t="str">
        <f>IF(H1317&gt;Tolerances!$C$15, "High Sat", "Low Sat")</f>
        <v>High Sat</v>
      </c>
      <c r="CP1317" t="str">
        <f>IF(CM1317&lt;Tolerances!$D$15, "High EL", "Low EL")</f>
        <v>High EL</v>
      </c>
      <c r="CQ1317" t="str">
        <f t="shared" si="158"/>
        <v>Loyalist</v>
      </c>
      <c r="CR1317" t="str">
        <f>IF(AND(CM1317&lt;Tolerances!$D$19,'Respondent data Original'!H1317&gt;Tolerances!$C$19),"Enthusiast",IF(AND(CM1317&gt;Tolerances!$D$20,'Respondent data Original'!H1317&lt;Tolerances!$C$20),"Agitator"))</f>
        <v>Enthusiast</v>
      </c>
    </row>
    <row r="1318" spans="1:96">
      <c r="A1318">
        <v>1549</v>
      </c>
      <c r="B1318" t="s">
        <v>71</v>
      </c>
      <c r="C1318">
        <v>4</v>
      </c>
      <c r="D1318">
        <v>1</v>
      </c>
      <c r="E1318">
        <v>4</v>
      </c>
      <c r="F1318">
        <v>1</v>
      </c>
      <c r="G1318">
        <v>7</v>
      </c>
      <c r="H1318">
        <v>10</v>
      </c>
      <c r="J1318">
        <v>9</v>
      </c>
      <c r="L1318">
        <v>10</v>
      </c>
      <c r="N1318">
        <v>7</v>
      </c>
      <c r="P1318">
        <v>4</v>
      </c>
      <c r="Q1318">
        <v>1</v>
      </c>
      <c r="S1318">
        <v>2</v>
      </c>
      <c r="T1318">
        <v>5</v>
      </c>
      <c r="U1318">
        <v>5</v>
      </c>
      <c r="V1318">
        <v>3</v>
      </c>
      <c r="W1318">
        <v>5</v>
      </c>
      <c r="X1318">
        <v>2</v>
      </c>
      <c r="Y1318">
        <v>2</v>
      </c>
      <c r="Z1318">
        <v>1</v>
      </c>
      <c r="AA1318">
        <v>2</v>
      </c>
      <c r="AB1318">
        <v>4</v>
      </c>
      <c r="AC1318">
        <v>5</v>
      </c>
      <c r="AD1318">
        <v>5</v>
      </c>
      <c r="AE1318">
        <v>5</v>
      </c>
      <c r="AF1318">
        <v>1</v>
      </c>
      <c r="AG1318">
        <v>2</v>
      </c>
      <c r="AH1318">
        <v>5</v>
      </c>
      <c r="AI1318">
        <v>2</v>
      </c>
      <c r="AJ1318">
        <v>2</v>
      </c>
      <c r="AL1318">
        <v>2</v>
      </c>
      <c r="AM1318">
        <v>4</v>
      </c>
      <c r="AN1318">
        <v>2</v>
      </c>
      <c r="AO1318">
        <v>1</v>
      </c>
      <c r="AP1318">
        <v>1</v>
      </c>
      <c r="AQ1318">
        <v>2</v>
      </c>
      <c r="AR1318">
        <v>2</v>
      </c>
      <c r="AS1318">
        <v>4</v>
      </c>
      <c r="AU1318">
        <v>2</v>
      </c>
      <c r="AV1318">
        <v>2</v>
      </c>
      <c r="AW1318">
        <v>3</v>
      </c>
      <c r="AX1318">
        <v>10</v>
      </c>
      <c r="AY1318">
        <v>8</v>
      </c>
      <c r="AZ1318">
        <v>4</v>
      </c>
      <c r="BA1318">
        <v>9</v>
      </c>
      <c r="BB1318">
        <v>1</v>
      </c>
      <c r="BC1318">
        <v>6</v>
      </c>
      <c r="BD1318">
        <v>8</v>
      </c>
      <c r="BE1318">
        <v>1</v>
      </c>
      <c r="BF1318">
        <v>12</v>
      </c>
      <c r="BG1318">
        <v>1</v>
      </c>
      <c r="BH1318">
        <v>12</v>
      </c>
      <c r="BI1318">
        <v>12</v>
      </c>
      <c r="BJ1318">
        <v>12</v>
      </c>
      <c r="BK1318">
        <v>1</v>
      </c>
      <c r="BL1318">
        <v>1</v>
      </c>
      <c r="BO1318">
        <v>9</v>
      </c>
      <c r="BX1318">
        <v>1</v>
      </c>
      <c r="BY1318">
        <v>8</v>
      </c>
      <c r="CF1318">
        <v>1</v>
      </c>
      <c r="CH1318">
        <f t="shared" si="152"/>
        <v>1</v>
      </c>
      <c r="CI1318" s="1">
        <f t="shared" si="153"/>
        <v>2.7777777777777777</v>
      </c>
      <c r="CJ1318">
        <f t="shared" si="154"/>
        <v>1</v>
      </c>
      <c r="CK1318">
        <f t="shared" si="155"/>
        <v>5</v>
      </c>
      <c r="CL1318" s="1">
        <f t="shared" si="156"/>
        <v>7.7777777777777777</v>
      </c>
      <c r="CM1318" s="1">
        <f t="shared" si="157"/>
        <v>7.7777777777777777</v>
      </c>
      <c r="CO1318" t="str">
        <f>IF(H1318&gt;Tolerances!$C$15, "High Sat", "Low Sat")</f>
        <v>High Sat</v>
      </c>
      <c r="CP1318" t="str">
        <f>IF(CM1318&lt;Tolerances!$D$15, "High EL", "Low EL")</f>
        <v>High EL</v>
      </c>
      <c r="CQ1318" t="str">
        <f t="shared" si="158"/>
        <v>Loyalist</v>
      </c>
      <c r="CR1318" t="b">
        <f>IF(AND(CM1318&lt;Tolerances!$D$19,'Respondent data Original'!H1318&gt;Tolerances!$C$19),"Enthusiast",IF(AND(CM1318&gt;Tolerances!$D$20,'Respondent data Original'!H1318&lt;Tolerances!$C$20),"Agitator"))</f>
        <v>0</v>
      </c>
    </row>
    <row r="1319" spans="1:96">
      <c r="A1319">
        <v>1550</v>
      </c>
      <c r="B1319" t="s">
        <v>71</v>
      </c>
      <c r="C1319">
        <v>4</v>
      </c>
      <c r="D1319">
        <v>1</v>
      </c>
      <c r="E1319">
        <v>4</v>
      </c>
      <c r="F1319">
        <v>1</v>
      </c>
      <c r="G1319">
        <v>7</v>
      </c>
      <c r="H1319">
        <v>10</v>
      </c>
      <c r="J1319">
        <v>10</v>
      </c>
      <c r="L1319">
        <v>10</v>
      </c>
      <c r="N1319">
        <v>10</v>
      </c>
      <c r="P1319">
        <v>3</v>
      </c>
      <c r="Q1319">
        <v>1</v>
      </c>
      <c r="R1319">
        <v>3</v>
      </c>
      <c r="S1319">
        <v>1</v>
      </c>
      <c r="T1319">
        <v>2</v>
      </c>
      <c r="V1319">
        <v>2</v>
      </c>
      <c r="W1319">
        <v>5</v>
      </c>
      <c r="X1319">
        <v>1</v>
      </c>
      <c r="Y1319">
        <v>1</v>
      </c>
      <c r="AA1319">
        <v>1</v>
      </c>
      <c r="AB1319">
        <v>1</v>
      </c>
      <c r="AC1319">
        <v>3</v>
      </c>
      <c r="AD1319">
        <v>2</v>
      </c>
      <c r="AE1319">
        <v>2</v>
      </c>
      <c r="AF1319">
        <v>10</v>
      </c>
      <c r="AG1319">
        <v>2</v>
      </c>
      <c r="AI1319">
        <v>2</v>
      </c>
      <c r="AJ1319">
        <v>2</v>
      </c>
      <c r="AL1319">
        <v>2</v>
      </c>
      <c r="AN1319">
        <v>2</v>
      </c>
      <c r="AO1319">
        <v>2</v>
      </c>
      <c r="AP1319">
        <v>2</v>
      </c>
      <c r="AQ1319">
        <v>2</v>
      </c>
      <c r="AR1319">
        <v>2</v>
      </c>
      <c r="AS1319">
        <v>2</v>
      </c>
      <c r="AT1319">
        <v>2</v>
      </c>
      <c r="AU1319">
        <v>2</v>
      </c>
      <c r="AV1319">
        <v>2</v>
      </c>
      <c r="AW1319">
        <v>10</v>
      </c>
      <c r="AX1319">
        <v>10</v>
      </c>
      <c r="AY1319">
        <v>11</v>
      </c>
      <c r="AZ1319">
        <v>10</v>
      </c>
      <c r="BA1319">
        <v>11</v>
      </c>
      <c r="BB1319">
        <v>11</v>
      </c>
      <c r="BC1319">
        <v>3</v>
      </c>
      <c r="BD1319">
        <v>11</v>
      </c>
      <c r="BE1319">
        <v>11</v>
      </c>
      <c r="BF1319">
        <v>12</v>
      </c>
      <c r="BG1319">
        <v>12</v>
      </c>
      <c r="BH1319">
        <v>12</v>
      </c>
      <c r="BI1319">
        <v>12</v>
      </c>
      <c r="BJ1319">
        <v>12</v>
      </c>
      <c r="BK1319">
        <v>1</v>
      </c>
      <c r="BL1319">
        <v>5</v>
      </c>
      <c r="BM1319">
        <v>5</v>
      </c>
      <c r="BN1319">
        <v>5</v>
      </c>
      <c r="BO1319">
        <v>10</v>
      </c>
      <c r="BX1319">
        <v>1</v>
      </c>
      <c r="BY1319">
        <v>7</v>
      </c>
      <c r="BZ1319">
        <v>3</v>
      </c>
      <c r="CA1319">
        <v>2</v>
      </c>
      <c r="CB1319">
        <v>5</v>
      </c>
      <c r="CC1319">
        <v>6</v>
      </c>
      <c r="CF1319">
        <v>4</v>
      </c>
      <c r="CH1319">
        <f t="shared" si="152"/>
        <v>1</v>
      </c>
      <c r="CI1319" s="1">
        <f t="shared" si="153"/>
        <v>4.8888888888888893</v>
      </c>
      <c r="CJ1319">
        <f t="shared" si="154"/>
        <v>5</v>
      </c>
      <c r="CK1319">
        <f t="shared" si="155"/>
        <v>1</v>
      </c>
      <c r="CL1319" s="1">
        <f t="shared" si="156"/>
        <v>5.8888888888888893</v>
      </c>
      <c r="CM1319" s="1">
        <f t="shared" si="157"/>
        <v>5.8888888888888893</v>
      </c>
      <c r="CO1319" t="str">
        <f>IF(H1319&gt;Tolerances!$C$15, "High Sat", "Low Sat")</f>
        <v>High Sat</v>
      </c>
      <c r="CP1319" t="str">
        <f>IF(CM1319&lt;Tolerances!$D$15, "High EL", "Low EL")</f>
        <v>High EL</v>
      </c>
      <c r="CQ1319" t="str">
        <f t="shared" si="158"/>
        <v>Loyalist</v>
      </c>
      <c r="CR1319" t="b">
        <f>IF(AND(CM1319&lt;Tolerances!$D$19,'Respondent data Original'!H1319&gt;Tolerances!$C$19),"Enthusiast",IF(AND(CM1319&gt;Tolerances!$D$20,'Respondent data Original'!H1319&lt;Tolerances!$C$20),"Agitator"))</f>
        <v>0</v>
      </c>
    </row>
    <row r="1320" spans="1:96">
      <c r="A1320">
        <v>1551</v>
      </c>
      <c r="B1320" t="s">
        <v>71</v>
      </c>
      <c r="C1320">
        <v>1</v>
      </c>
      <c r="D1320">
        <v>1</v>
      </c>
      <c r="E1320">
        <v>18</v>
      </c>
      <c r="F1320">
        <v>2</v>
      </c>
      <c r="G1320">
        <v>7</v>
      </c>
      <c r="I1320">
        <v>1</v>
      </c>
      <c r="J1320">
        <v>1</v>
      </c>
      <c r="L1320">
        <v>1</v>
      </c>
      <c r="N1320">
        <v>1</v>
      </c>
      <c r="P1320">
        <v>1</v>
      </c>
      <c r="Q1320">
        <v>3</v>
      </c>
      <c r="S1320">
        <v>3</v>
      </c>
      <c r="U1320">
        <v>3</v>
      </c>
      <c r="V1320">
        <v>3</v>
      </c>
      <c r="X1320">
        <v>3</v>
      </c>
      <c r="Y1320">
        <v>3</v>
      </c>
      <c r="Z1320">
        <v>2</v>
      </c>
      <c r="AA1320">
        <v>3</v>
      </c>
      <c r="AB1320">
        <v>3</v>
      </c>
      <c r="AD1320">
        <v>4</v>
      </c>
      <c r="AF1320">
        <v>1</v>
      </c>
      <c r="AV1320">
        <v>2</v>
      </c>
      <c r="AW1320">
        <v>6</v>
      </c>
      <c r="AX1320">
        <v>9</v>
      </c>
      <c r="AY1320">
        <v>8</v>
      </c>
      <c r="AZ1320">
        <v>8</v>
      </c>
      <c r="BA1320">
        <v>10</v>
      </c>
      <c r="BB1320">
        <v>6</v>
      </c>
      <c r="BC1320">
        <v>6</v>
      </c>
      <c r="BD1320">
        <v>11</v>
      </c>
      <c r="BE1320">
        <v>6</v>
      </c>
      <c r="BF1320">
        <v>12</v>
      </c>
      <c r="BG1320">
        <v>12</v>
      </c>
      <c r="BH1320">
        <v>12</v>
      </c>
      <c r="BI1320">
        <v>12</v>
      </c>
      <c r="BJ1320">
        <v>12</v>
      </c>
      <c r="BK1320">
        <v>1</v>
      </c>
      <c r="BL1320">
        <v>3</v>
      </c>
      <c r="BM1320">
        <v>3</v>
      </c>
      <c r="BN1320">
        <v>3</v>
      </c>
      <c r="BO1320">
        <v>9</v>
      </c>
      <c r="BX1320">
        <v>1</v>
      </c>
      <c r="BY1320">
        <v>8</v>
      </c>
      <c r="CF1320">
        <v>6</v>
      </c>
      <c r="CH1320">
        <f t="shared" si="152"/>
        <v>1</v>
      </c>
      <c r="CI1320" s="1">
        <f t="shared" si="153"/>
        <v>3.8888888888888888</v>
      </c>
      <c r="CJ1320">
        <f t="shared" si="154"/>
        <v>3</v>
      </c>
      <c r="CK1320">
        <f t="shared" si="155"/>
        <v>3</v>
      </c>
      <c r="CL1320" s="1">
        <f t="shared" si="156"/>
        <v>6.8888888888888893</v>
      </c>
      <c r="CM1320" s="1">
        <f t="shared" si="157"/>
        <v>6.8888888888888893</v>
      </c>
      <c r="CO1320" t="str">
        <f>IF(H1320&gt;Tolerances!$C$15, "High Sat", "Low Sat")</f>
        <v>Low Sat</v>
      </c>
      <c r="CP1320" t="str">
        <f>IF(CM1320&lt;Tolerances!$D$15, "High EL", "Low EL")</f>
        <v>High EL</v>
      </c>
      <c r="CQ1320" t="str">
        <f t="shared" si="158"/>
        <v>Hostage</v>
      </c>
      <c r="CR1320" t="b">
        <f>IF(AND(CM1320&lt;Tolerances!$D$19,'Respondent data Original'!H1320&gt;Tolerances!$C$19),"Enthusiast",IF(AND(CM1320&gt;Tolerances!$D$20,'Respondent data Original'!H1320&lt;Tolerances!$C$20),"Agitator"))</f>
        <v>0</v>
      </c>
    </row>
    <row r="1321" spans="1:96">
      <c r="A1321">
        <v>1552</v>
      </c>
      <c r="B1321" t="s">
        <v>71</v>
      </c>
      <c r="C1321">
        <v>2</v>
      </c>
      <c r="D1321">
        <v>2</v>
      </c>
      <c r="E1321">
        <v>2</v>
      </c>
      <c r="F1321">
        <v>2</v>
      </c>
      <c r="G1321">
        <v>7</v>
      </c>
      <c r="H1321">
        <v>3</v>
      </c>
      <c r="J1321">
        <v>2</v>
      </c>
      <c r="L1321">
        <v>1</v>
      </c>
      <c r="N1321">
        <v>1</v>
      </c>
      <c r="P1321">
        <v>5</v>
      </c>
      <c r="Q1321">
        <v>1</v>
      </c>
      <c r="R1321">
        <v>1</v>
      </c>
      <c r="S1321">
        <v>1</v>
      </c>
      <c r="T1321">
        <v>3</v>
      </c>
      <c r="U1321">
        <v>1</v>
      </c>
      <c r="V1321">
        <v>1</v>
      </c>
      <c r="W1321">
        <v>4</v>
      </c>
      <c r="X1321">
        <v>1</v>
      </c>
      <c r="Y1321">
        <v>1</v>
      </c>
      <c r="Z1321">
        <v>3</v>
      </c>
      <c r="AA1321">
        <v>1</v>
      </c>
      <c r="AB1321">
        <v>3</v>
      </c>
      <c r="AC1321">
        <v>5</v>
      </c>
      <c r="AD1321">
        <v>3</v>
      </c>
      <c r="AE1321">
        <v>4</v>
      </c>
      <c r="AF1321">
        <v>8</v>
      </c>
      <c r="AG1321">
        <v>5</v>
      </c>
      <c r="AH1321">
        <v>5</v>
      </c>
      <c r="AI1321">
        <v>5</v>
      </c>
      <c r="AJ1321">
        <v>3</v>
      </c>
      <c r="AK1321">
        <v>5</v>
      </c>
      <c r="AL1321">
        <v>5</v>
      </c>
      <c r="AN1321">
        <v>5</v>
      </c>
      <c r="AO1321">
        <v>5</v>
      </c>
      <c r="AP1321">
        <v>4</v>
      </c>
      <c r="AQ1321">
        <v>5</v>
      </c>
      <c r="AR1321">
        <v>5</v>
      </c>
      <c r="AS1321">
        <v>5</v>
      </c>
      <c r="AT1321">
        <v>5</v>
      </c>
      <c r="AU1321">
        <v>5</v>
      </c>
      <c r="AV1321">
        <v>2</v>
      </c>
      <c r="AW1321">
        <v>9</v>
      </c>
      <c r="AX1321">
        <v>11</v>
      </c>
      <c r="AY1321">
        <v>11</v>
      </c>
      <c r="AZ1321">
        <v>10</v>
      </c>
      <c r="BA1321">
        <v>10</v>
      </c>
      <c r="BB1321">
        <v>5</v>
      </c>
      <c r="BC1321">
        <v>6</v>
      </c>
      <c r="BD1321">
        <v>11</v>
      </c>
      <c r="BE1321">
        <v>6</v>
      </c>
      <c r="BF1321">
        <v>12</v>
      </c>
      <c r="BG1321">
        <v>12</v>
      </c>
      <c r="BH1321">
        <v>12</v>
      </c>
      <c r="BI1321">
        <v>12</v>
      </c>
      <c r="BJ1321">
        <v>12</v>
      </c>
      <c r="BK1321">
        <v>1</v>
      </c>
      <c r="BL1321">
        <v>1</v>
      </c>
      <c r="BO1321">
        <v>4</v>
      </c>
      <c r="BP1321">
        <v>7</v>
      </c>
      <c r="BQ1321">
        <v>2</v>
      </c>
      <c r="BR1321">
        <v>3</v>
      </c>
      <c r="BS1321">
        <v>6</v>
      </c>
      <c r="BX1321">
        <v>3</v>
      </c>
      <c r="CF1321">
        <v>1</v>
      </c>
      <c r="CH1321">
        <f t="shared" si="152"/>
        <v>3</v>
      </c>
      <c r="CI1321" s="1">
        <f t="shared" si="153"/>
        <v>4.3888888888888893</v>
      </c>
      <c r="CJ1321">
        <f t="shared" si="154"/>
        <v>1</v>
      </c>
      <c r="CK1321">
        <f t="shared" si="155"/>
        <v>5</v>
      </c>
      <c r="CL1321" s="1">
        <f t="shared" si="156"/>
        <v>9.3888888888888893</v>
      </c>
      <c r="CM1321" s="1">
        <f t="shared" si="157"/>
        <v>28.166666666666668</v>
      </c>
      <c r="CO1321" t="str">
        <f>IF(H1321&gt;Tolerances!$C$15, "High Sat", "Low Sat")</f>
        <v>Low Sat</v>
      </c>
      <c r="CP1321" t="str">
        <f>IF(CM1321&lt;Tolerances!$D$15, "High EL", "Low EL")</f>
        <v>Low EL</v>
      </c>
      <c r="CQ1321" t="str">
        <f t="shared" si="158"/>
        <v>Defector</v>
      </c>
      <c r="CR1321" t="str">
        <f>IF(AND(CM1321&lt;Tolerances!$D$19,'Respondent data Original'!H1321&gt;Tolerances!$C$19),"Enthusiast",IF(AND(CM1321&gt;Tolerances!$D$20,'Respondent data Original'!H1321&lt;Tolerances!$C$20),"Agitator"))</f>
        <v>Agitator</v>
      </c>
    </row>
    <row r="1322" spans="1:96">
      <c r="A1322">
        <v>1553</v>
      </c>
      <c r="B1322" t="s">
        <v>71</v>
      </c>
      <c r="C1322">
        <v>2</v>
      </c>
      <c r="D1322">
        <v>2</v>
      </c>
      <c r="E1322">
        <v>1</v>
      </c>
      <c r="F1322">
        <v>2</v>
      </c>
      <c r="G1322">
        <v>9</v>
      </c>
      <c r="H1322">
        <v>11</v>
      </c>
      <c r="J1322">
        <v>11</v>
      </c>
      <c r="L1322">
        <v>11</v>
      </c>
      <c r="N1322">
        <v>11</v>
      </c>
      <c r="P1322">
        <v>3</v>
      </c>
      <c r="Q1322">
        <v>2</v>
      </c>
      <c r="R1322">
        <v>1</v>
      </c>
      <c r="S1322">
        <v>1</v>
      </c>
      <c r="T1322">
        <v>2</v>
      </c>
      <c r="V1322">
        <v>1</v>
      </c>
      <c r="W1322">
        <v>1</v>
      </c>
      <c r="X1322">
        <v>1</v>
      </c>
      <c r="Y1322">
        <v>1</v>
      </c>
      <c r="Z1322">
        <v>2</v>
      </c>
      <c r="AA1322">
        <v>1</v>
      </c>
      <c r="AB1322">
        <v>1</v>
      </c>
      <c r="AC1322">
        <v>1</v>
      </c>
      <c r="AE1322">
        <v>3</v>
      </c>
      <c r="AF1322">
        <v>3</v>
      </c>
      <c r="AG1322">
        <v>2</v>
      </c>
      <c r="AH1322">
        <v>2</v>
      </c>
      <c r="AI1322">
        <v>1</v>
      </c>
      <c r="AJ1322">
        <v>2</v>
      </c>
      <c r="AL1322">
        <v>1</v>
      </c>
      <c r="AM1322">
        <v>1</v>
      </c>
      <c r="AN1322">
        <v>1</v>
      </c>
      <c r="AO1322">
        <v>1</v>
      </c>
      <c r="AP1322">
        <v>1</v>
      </c>
      <c r="AQ1322">
        <v>1</v>
      </c>
      <c r="AR1322">
        <v>1</v>
      </c>
      <c r="AS1322">
        <v>2</v>
      </c>
      <c r="AT1322">
        <v>2</v>
      </c>
      <c r="AU1322">
        <v>1</v>
      </c>
      <c r="AV1322">
        <v>1</v>
      </c>
      <c r="AW1322">
        <v>8</v>
      </c>
      <c r="AX1322">
        <v>9</v>
      </c>
      <c r="AY1322">
        <v>11</v>
      </c>
      <c r="AZ1322">
        <v>6</v>
      </c>
      <c r="BA1322">
        <v>6</v>
      </c>
      <c r="BB1322">
        <v>6</v>
      </c>
      <c r="BC1322">
        <v>3</v>
      </c>
      <c r="BD1322">
        <v>10</v>
      </c>
      <c r="BE1322">
        <v>6</v>
      </c>
      <c r="BF1322">
        <v>12</v>
      </c>
      <c r="BG1322">
        <v>12</v>
      </c>
      <c r="BH1322">
        <v>12</v>
      </c>
      <c r="BI1322">
        <v>12</v>
      </c>
      <c r="BJ1322">
        <v>12</v>
      </c>
      <c r="BK1322">
        <v>1</v>
      </c>
      <c r="BL1322">
        <v>5</v>
      </c>
      <c r="BM1322">
        <v>4</v>
      </c>
      <c r="BN1322">
        <v>4</v>
      </c>
      <c r="BO1322">
        <v>9</v>
      </c>
      <c r="BX1322">
        <v>1</v>
      </c>
      <c r="BY1322">
        <v>1</v>
      </c>
      <c r="CF1322">
        <v>1</v>
      </c>
      <c r="CH1322">
        <f t="shared" si="152"/>
        <v>1</v>
      </c>
      <c r="CI1322" s="1">
        <f t="shared" si="153"/>
        <v>3.6111111111111112</v>
      </c>
      <c r="CJ1322">
        <f t="shared" si="154"/>
        <v>5</v>
      </c>
      <c r="CK1322">
        <f t="shared" si="155"/>
        <v>1</v>
      </c>
      <c r="CL1322" s="1">
        <f t="shared" si="156"/>
        <v>4.6111111111111107</v>
      </c>
      <c r="CM1322" s="1">
        <f t="shared" si="157"/>
        <v>4.6111111111111107</v>
      </c>
      <c r="CO1322" t="str">
        <f>IF(H1322&gt;Tolerances!$C$15, "High Sat", "Low Sat")</f>
        <v>High Sat</v>
      </c>
      <c r="CP1322" t="str">
        <f>IF(CM1322&lt;Tolerances!$D$15, "High EL", "Low EL")</f>
        <v>High EL</v>
      </c>
      <c r="CQ1322" t="str">
        <f t="shared" si="158"/>
        <v>Loyalist</v>
      </c>
      <c r="CR1322" t="str">
        <f>IF(AND(CM1322&lt;Tolerances!$D$19,'Respondent data Original'!H1322&gt;Tolerances!$C$19),"Enthusiast",IF(AND(CM1322&gt;Tolerances!$D$20,'Respondent data Original'!H1322&lt;Tolerances!$C$20),"Agitator"))</f>
        <v>Enthusiast</v>
      </c>
    </row>
    <row r="1323" spans="1:96">
      <c r="A1323">
        <v>1554</v>
      </c>
      <c r="B1323" t="s">
        <v>71</v>
      </c>
      <c r="C1323">
        <v>1</v>
      </c>
      <c r="D1323">
        <v>1</v>
      </c>
      <c r="E1323">
        <v>4</v>
      </c>
      <c r="F1323">
        <v>2</v>
      </c>
      <c r="G1323">
        <v>11</v>
      </c>
      <c r="H1323">
        <v>4</v>
      </c>
      <c r="J1323">
        <v>1</v>
      </c>
      <c r="L1323">
        <v>1</v>
      </c>
      <c r="N1323">
        <v>2</v>
      </c>
      <c r="P1323">
        <v>5</v>
      </c>
      <c r="Q1323">
        <v>1</v>
      </c>
      <c r="R1323">
        <v>3</v>
      </c>
      <c r="S1323">
        <v>1</v>
      </c>
      <c r="T1323">
        <v>3</v>
      </c>
      <c r="U1323">
        <v>1</v>
      </c>
      <c r="V1323">
        <v>2</v>
      </c>
      <c r="W1323">
        <v>2</v>
      </c>
      <c r="X1323">
        <v>1</v>
      </c>
      <c r="Y1323">
        <v>2</v>
      </c>
      <c r="Z1323">
        <v>3</v>
      </c>
      <c r="AA1323">
        <v>3</v>
      </c>
      <c r="AB1323">
        <v>3</v>
      </c>
      <c r="AC1323">
        <v>2</v>
      </c>
      <c r="AD1323">
        <v>3</v>
      </c>
      <c r="AE1323">
        <v>3</v>
      </c>
      <c r="AF1323">
        <v>1</v>
      </c>
      <c r="AG1323">
        <v>5</v>
      </c>
      <c r="AH1323">
        <v>4</v>
      </c>
      <c r="AI1323">
        <v>4</v>
      </c>
      <c r="AJ1323">
        <v>5</v>
      </c>
      <c r="AK1323">
        <v>4</v>
      </c>
      <c r="AL1323">
        <v>4</v>
      </c>
      <c r="AM1323">
        <v>4</v>
      </c>
      <c r="AN1323">
        <v>4</v>
      </c>
      <c r="AO1323">
        <v>4</v>
      </c>
      <c r="AP1323">
        <v>4</v>
      </c>
      <c r="AQ1323">
        <v>4</v>
      </c>
      <c r="AR1323">
        <v>4</v>
      </c>
      <c r="AS1323">
        <v>4</v>
      </c>
      <c r="AT1323">
        <v>5</v>
      </c>
      <c r="AU1323">
        <v>5</v>
      </c>
      <c r="AV1323">
        <v>2</v>
      </c>
      <c r="AW1323">
        <v>6</v>
      </c>
      <c r="AX1323">
        <v>9</v>
      </c>
      <c r="AY1323">
        <v>8</v>
      </c>
      <c r="AZ1323">
        <v>9</v>
      </c>
      <c r="BA1323">
        <v>8</v>
      </c>
      <c r="BB1323">
        <v>7</v>
      </c>
      <c r="BC1323">
        <v>5</v>
      </c>
      <c r="BD1323">
        <v>11</v>
      </c>
      <c r="BE1323">
        <v>1</v>
      </c>
      <c r="BF1323">
        <v>12</v>
      </c>
      <c r="BG1323">
        <v>11</v>
      </c>
      <c r="BH1323">
        <v>10</v>
      </c>
      <c r="BI1323">
        <v>12</v>
      </c>
      <c r="BJ1323">
        <v>12</v>
      </c>
      <c r="BK1323">
        <v>4</v>
      </c>
      <c r="BL1323">
        <v>2</v>
      </c>
      <c r="BM1323">
        <v>2</v>
      </c>
      <c r="BN1323">
        <v>2</v>
      </c>
      <c r="BO1323">
        <v>5</v>
      </c>
      <c r="BP1323">
        <v>4</v>
      </c>
      <c r="BQ1323">
        <v>3</v>
      </c>
      <c r="BR1323">
        <v>1</v>
      </c>
      <c r="BS1323">
        <v>7</v>
      </c>
      <c r="BT1323">
        <v>8</v>
      </c>
      <c r="BX1323">
        <v>3</v>
      </c>
      <c r="CF1323">
        <v>3</v>
      </c>
      <c r="CH1323">
        <f t="shared" si="152"/>
        <v>3</v>
      </c>
      <c r="CI1323" s="1">
        <f t="shared" si="153"/>
        <v>3.5555555555555554</v>
      </c>
      <c r="CJ1323">
        <f t="shared" si="154"/>
        <v>2</v>
      </c>
      <c r="CK1323">
        <f t="shared" si="155"/>
        <v>4</v>
      </c>
      <c r="CL1323" s="1">
        <f t="shared" si="156"/>
        <v>7.5555555555555554</v>
      </c>
      <c r="CM1323" s="1">
        <f t="shared" si="157"/>
        <v>22.666666666666664</v>
      </c>
      <c r="CO1323" t="str">
        <f>IF(H1323&gt;Tolerances!$C$15, "High Sat", "Low Sat")</f>
        <v>Low Sat</v>
      </c>
      <c r="CP1323" t="str">
        <f>IF(CM1323&lt;Tolerances!$D$15, "High EL", "Low EL")</f>
        <v>Low EL</v>
      </c>
      <c r="CQ1323" t="str">
        <f t="shared" si="158"/>
        <v>Defector</v>
      </c>
      <c r="CR1323" t="str">
        <f>IF(AND(CM1323&lt;Tolerances!$D$19,'Respondent data Original'!H1323&gt;Tolerances!$C$19),"Enthusiast",IF(AND(CM1323&gt;Tolerances!$D$20,'Respondent data Original'!H1323&lt;Tolerances!$C$20),"Agitator"))</f>
        <v>Agitator</v>
      </c>
    </row>
    <row r="1324" spans="1:96">
      <c r="A1324">
        <v>1555</v>
      </c>
      <c r="B1324" t="s">
        <v>71</v>
      </c>
      <c r="C1324">
        <v>3</v>
      </c>
      <c r="D1324">
        <v>2</v>
      </c>
      <c r="E1324">
        <v>1</v>
      </c>
      <c r="F1324">
        <v>2</v>
      </c>
      <c r="G1324">
        <v>11</v>
      </c>
      <c r="H1324">
        <v>8</v>
      </c>
      <c r="J1324">
        <v>5</v>
      </c>
      <c r="L1324">
        <v>7</v>
      </c>
      <c r="N1324">
        <v>6</v>
      </c>
      <c r="P1324">
        <v>2</v>
      </c>
      <c r="Q1324">
        <v>2</v>
      </c>
      <c r="R1324">
        <v>1</v>
      </c>
      <c r="S1324">
        <v>1</v>
      </c>
      <c r="T1324">
        <v>2</v>
      </c>
      <c r="U1324">
        <v>1</v>
      </c>
      <c r="V1324">
        <v>2</v>
      </c>
      <c r="W1324">
        <v>3</v>
      </c>
      <c r="X1324">
        <v>1</v>
      </c>
      <c r="Y1324">
        <v>3</v>
      </c>
      <c r="Z1324">
        <v>3</v>
      </c>
      <c r="AA1324">
        <v>2</v>
      </c>
      <c r="AB1324">
        <v>2</v>
      </c>
      <c r="AC1324">
        <v>2</v>
      </c>
      <c r="AD1324">
        <v>3</v>
      </c>
      <c r="AE1324">
        <v>2</v>
      </c>
      <c r="AF1324">
        <v>1</v>
      </c>
      <c r="AG1324">
        <v>3</v>
      </c>
      <c r="AH1324">
        <v>1</v>
      </c>
      <c r="AI1324">
        <v>1</v>
      </c>
      <c r="AJ1324">
        <v>2</v>
      </c>
      <c r="AK1324">
        <v>2</v>
      </c>
      <c r="AL1324">
        <v>2</v>
      </c>
      <c r="AM1324">
        <v>3</v>
      </c>
      <c r="AN1324">
        <v>1</v>
      </c>
      <c r="AO1324">
        <v>2</v>
      </c>
      <c r="AP1324">
        <v>3</v>
      </c>
      <c r="AQ1324">
        <v>2</v>
      </c>
      <c r="AR1324">
        <v>2</v>
      </c>
      <c r="AS1324">
        <v>2</v>
      </c>
      <c r="AT1324">
        <v>3</v>
      </c>
      <c r="AU1324">
        <v>3</v>
      </c>
      <c r="AV1324">
        <v>3</v>
      </c>
      <c r="AW1324">
        <v>9</v>
      </c>
      <c r="AX1324">
        <v>9</v>
      </c>
      <c r="AY1324">
        <v>9</v>
      </c>
      <c r="AZ1324">
        <v>7</v>
      </c>
      <c r="BA1324">
        <v>10</v>
      </c>
      <c r="BB1324">
        <v>10</v>
      </c>
      <c r="BC1324">
        <v>1</v>
      </c>
      <c r="BD1324">
        <v>11</v>
      </c>
      <c r="BE1324">
        <v>1</v>
      </c>
      <c r="BF1324">
        <v>4</v>
      </c>
      <c r="BG1324">
        <v>12</v>
      </c>
      <c r="BH1324">
        <v>3</v>
      </c>
      <c r="BI1324">
        <v>12</v>
      </c>
      <c r="BJ1324">
        <v>12</v>
      </c>
      <c r="BK1324">
        <v>1</v>
      </c>
      <c r="BL1324">
        <v>3</v>
      </c>
      <c r="BM1324">
        <v>1</v>
      </c>
      <c r="BO1324">
        <v>4</v>
      </c>
      <c r="BP1324">
        <v>7</v>
      </c>
      <c r="BX1324">
        <v>1</v>
      </c>
      <c r="BY1324">
        <v>1</v>
      </c>
      <c r="CF1324">
        <v>21</v>
      </c>
      <c r="CH1324">
        <f t="shared" si="152"/>
        <v>1</v>
      </c>
      <c r="CI1324" s="1">
        <f t="shared" si="153"/>
        <v>3.7222222222222223</v>
      </c>
      <c r="CJ1324">
        <f t="shared" si="154"/>
        <v>3</v>
      </c>
      <c r="CK1324">
        <f t="shared" si="155"/>
        <v>3</v>
      </c>
      <c r="CL1324" s="1">
        <f t="shared" si="156"/>
        <v>6.7222222222222223</v>
      </c>
      <c r="CM1324" s="1">
        <f t="shared" si="157"/>
        <v>6.7222222222222223</v>
      </c>
      <c r="CO1324" t="str">
        <f>IF(H1324&gt;Tolerances!$C$15, "High Sat", "Low Sat")</f>
        <v>High Sat</v>
      </c>
      <c r="CP1324" t="str">
        <f>IF(CM1324&lt;Tolerances!$D$15, "High EL", "Low EL")</f>
        <v>High EL</v>
      </c>
      <c r="CQ1324" t="str">
        <f t="shared" si="158"/>
        <v>Loyalist</v>
      </c>
      <c r="CR1324" t="b">
        <f>IF(AND(CM1324&lt;Tolerances!$D$19,'Respondent data Original'!H1324&gt;Tolerances!$C$19),"Enthusiast",IF(AND(CM1324&gt;Tolerances!$D$20,'Respondent data Original'!H1324&lt;Tolerances!$C$20),"Agitator"))</f>
        <v>0</v>
      </c>
    </row>
    <row r="1325" spans="1:96">
      <c r="A1325">
        <v>1557</v>
      </c>
      <c r="B1325" t="s">
        <v>71</v>
      </c>
      <c r="C1325">
        <v>3</v>
      </c>
      <c r="D1325">
        <v>2</v>
      </c>
      <c r="E1325">
        <v>3</v>
      </c>
      <c r="F1325">
        <v>2</v>
      </c>
      <c r="G1325">
        <v>11</v>
      </c>
      <c r="H1325">
        <v>10</v>
      </c>
      <c r="J1325">
        <v>10</v>
      </c>
      <c r="L1325">
        <v>9</v>
      </c>
      <c r="N1325">
        <v>9</v>
      </c>
      <c r="P1325">
        <v>6</v>
      </c>
      <c r="Q1325">
        <v>2</v>
      </c>
      <c r="R1325">
        <v>3</v>
      </c>
      <c r="S1325">
        <v>2</v>
      </c>
      <c r="T1325">
        <v>2</v>
      </c>
      <c r="U1325">
        <v>3</v>
      </c>
      <c r="V1325">
        <v>2</v>
      </c>
      <c r="W1325">
        <v>4</v>
      </c>
      <c r="X1325">
        <v>2</v>
      </c>
      <c r="Y1325">
        <v>2</v>
      </c>
      <c r="Z1325">
        <v>2</v>
      </c>
      <c r="AA1325">
        <v>2</v>
      </c>
      <c r="AB1325">
        <v>2</v>
      </c>
      <c r="AC1325">
        <v>3</v>
      </c>
      <c r="AD1325">
        <v>2</v>
      </c>
      <c r="AE1325">
        <v>3</v>
      </c>
      <c r="AF1325">
        <v>6</v>
      </c>
      <c r="AG1325">
        <v>2</v>
      </c>
      <c r="AH1325">
        <v>2</v>
      </c>
      <c r="AI1325">
        <v>2</v>
      </c>
      <c r="AJ1325">
        <v>2</v>
      </c>
      <c r="AK1325">
        <v>2</v>
      </c>
      <c r="AL1325">
        <v>2</v>
      </c>
      <c r="AM1325">
        <v>3</v>
      </c>
      <c r="AN1325">
        <v>2</v>
      </c>
      <c r="AO1325">
        <v>2</v>
      </c>
      <c r="AP1325">
        <v>2</v>
      </c>
      <c r="AQ1325">
        <v>2</v>
      </c>
      <c r="AR1325">
        <v>2</v>
      </c>
      <c r="AS1325">
        <v>3</v>
      </c>
      <c r="AT1325">
        <v>3</v>
      </c>
      <c r="AU1325">
        <v>2</v>
      </c>
      <c r="AV1325">
        <v>1</v>
      </c>
      <c r="AW1325">
        <v>4</v>
      </c>
      <c r="AX1325">
        <v>7</v>
      </c>
      <c r="AY1325">
        <v>7</v>
      </c>
      <c r="AZ1325">
        <v>6</v>
      </c>
      <c r="BA1325">
        <v>6</v>
      </c>
      <c r="BB1325">
        <v>2</v>
      </c>
      <c r="BC1325">
        <v>3</v>
      </c>
      <c r="BD1325">
        <v>9</v>
      </c>
      <c r="BE1325">
        <v>3</v>
      </c>
      <c r="BF1325">
        <v>12</v>
      </c>
      <c r="BG1325">
        <v>3</v>
      </c>
      <c r="BH1325">
        <v>3</v>
      </c>
      <c r="BI1325">
        <v>12</v>
      </c>
      <c r="BJ1325">
        <v>12</v>
      </c>
      <c r="BK1325">
        <v>2</v>
      </c>
      <c r="BL1325">
        <v>4</v>
      </c>
      <c r="BM1325">
        <v>2</v>
      </c>
      <c r="BN1325">
        <v>2</v>
      </c>
      <c r="BO1325">
        <v>4</v>
      </c>
      <c r="BP1325">
        <v>5</v>
      </c>
      <c r="BQ1325">
        <v>3</v>
      </c>
      <c r="BR1325">
        <v>7</v>
      </c>
      <c r="BS1325">
        <v>6</v>
      </c>
      <c r="BX1325">
        <v>1</v>
      </c>
      <c r="BY1325">
        <v>3</v>
      </c>
      <c r="BZ1325">
        <v>2</v>
      </c>
      <c r="CA1325">
        <v>7</v>
      </c>
      <c r="CB1325">
        <v>6</v>
      </c>
      <c r="CC1325">
        <v>5</v>
      </c>
      <c r="CF1325">
        <v>4</v>
      </c>
      <c r="CH1325">
        <f t="shared" si="152"/>
        <v>1</v>
      </c>
      <c r="CI1325" s="1">
        <f t="shared" si="153"/>
        <v>2.6111111111111112</v>
      </c>
      <c r="CJ1325">
        <f t="shared" si="154"/>
        <v>4</v>
      </c>
      <c r="CK1325">
        <f t="shared" si="155"/>
        <v>2</v>
      </c>
      <c r="CL1325" s="1">
        <f t="shared" si="156"/>
        <v>4.6111111111111107</v>
      </c>
      <c r="CM1325" s="1">
        <f t="shared" si="157"/>
        <v>4.6111111111111107</v>
      </c>
      <c r="CO1325" t="str">
        <f>IF(H1325&gt;Tolerances!$C$15, "High Sat", "Low Sat")</f>
        <v>High Sat</v>
      </c>
      <c r="CP1325" t="str">
        <f>IF(CM1325&lt;Tolerances!$D$15, "High EL", "Low EL")</f>
        <v>High EL</v>
      </c>
      <c r="CQ1325" t="str">
        <f t="shared" si="158"/>
        <v>Loyalist</v>
      </c>
      <c r="CR1325" t="str">
        <f>IF(AND(CM1325&lt;Tolerances!$D$19,'Respondent data Original'!H1325&gt;Tolerances!$C$19),"Enthusiast",IF(AND(CM1325&gt;Tolerances!$D$20,'Respondent data Original'!H1325&lt;Tolerances!$C$20),"Agitator"))</f>
        <v>Enthusiast</v>
      </c>
    </row>
    <row r="1326" spans="1:96">
      <c r="A1326">
        <v>1560</v>
      </c>
      <c r="B1326" t="s">
        <v>71</v>
      </c>
      <c r="C1326">
        <v>4</v>
      </c>
      <c r="D1326">
        <v>2</v>
      </c>
      <c r="E1326">
        <v>1</v>
      </c>
      <c r="F1326">
        <v>2</v>
      </c>
      <c r="G1326">
        <v>11</v>
      </c>
      <c r="H1326">
        <v>10</v>
      </c>
      <c r="J1326">
        <v>10</v>
      </c>
      <c r="L1326">
        <v>10</v>
      </c>
      <c r="N1326">
        <v>8</v>
      </c>
      <c r="P1326">
        <v>6</v>
      </c>
      <c r="Q1326">
        <v>2</v>
      </c>
      <c r="R1326">
        <v>2</v>
      </c>
      <c r="S1326">
        <v>1</v>
      </c>
      <c r="T1326">
        <v>2</v>
      </c>
      <c r="U1326">
        <v>5</v>
      </c>
      <c r="V1326">
        <v>1</v>
      </c>
      <c r="W1326">
        <v>3</v>
      </c>
      <c r="X1326">
        <v>1</v>
      </c>
      <c r="Y1326">
        <v>1</v>
      </c>
      <c r="Z1326">
        <v>5</v>
      </c>
      <c r="AA1326">
        <v>3</v>
      </c>
      <c r="AB1326">
        <v>3</v>
      </c>
      <c r="AC1326">
        <v>3</v>
      </c>
      <c r="AD1326">
        <v>3</v>
      </c>
      <c r="AE1326">
        <v>3</v>
      </c>
      <c r="AF1326">
        <v>9</v>
      </c>
      <c r="AG1326">
        <v>3</v>
      </c>
      <c r="AH1326">
        <v>1</v>
      </c>
      <c r="AI1326">
        <v>1</v>
      </c>
      <c r="AJ1326">
        <v>1</v>
      </c>
      <c r="AK1326">
        <v>2</v>
      </c>
      <c r="AL1326">
        <v>1</v>
      </c>
      <c r="AM1326">
        <v>3</v>
      </c>
      <c r="AN1326">
        <v>1</v>
      </c>
      <c r="AO1326">
        <v>1</v>
      </c>
      <c r="AP1326">
        <v>3</v>
      </c>
      <c r="AQ1326">
        <v>3</v>
      </c>
      <c r="AR1326">
        <v>4</v>
      </c>
      <c r="AS1326">
        <v>3</v>
      </c>
      <c r="AT1326">
        <v>2</v>
      </c>
      <c r="AU1326">
        <v>3</v>
      </c>
      <c r="AV1326">
        <v>1</v>
      </c>
      <c r="AW1326">
        <v>4</v>
      </c>
      <c r="AX1326">
        <v>8</v>
      </c>
      <c r="AY1326">
        <v>9</v>
      </c>
      <c r="AZ1326">
        <v>4</v>
      </c>
      <c r="BA1326">
        <v>9</v>
      </c>
      <c r="BB1326">
        <v>4</v>
      </c>
      <c r="BC1326">
        <v>1</v>
      </c>
      <c r="BD1326">
        <v>11</v>
      </c>
      <c r="BE1326">
        <v>1</v>
      </c>
      <c r="BF1326">
        <v>12</v>
      </c>
      <c r="BG1326">
        <v>2</v>
      </c>
      <c r="BH1326">
        <v>1</v>
      </c>
      <c r="BI1326">
        <v>12</v>
      </c>
      <c r="BJ1326">
        <v>12</v>
      </c>
      <c r="BK1326">
        <v>3</v>
      </c>
      <c r="BL1326">
        <v>3</v>
      </c>
      <c r="BM1326">
        <v>2</v>
      </c>
      <c r="BN1326">
        <v>1</v>
      </c>
      <c r="BO1326">
        <v>6</v>
      </c>
      <c r="BX1326">
        <v>1</v>
      </c>
      <c r="BY1326">
        <v>7</v>
      </c>
      <c r="BZ1326">
        <v>2</v>
      </c>
      <c r="CA1326">
        <v>5</v>
      </c>
      <c r="CB1326">
        <v>6</v>
      </c>
      <c r="CF1326">
        <v>8</v>
      </c>
      <c r="CH1326">
        <f t="shared" si="152"/>
        <v>1</v>
      </c>
      <c r="CI1326" s="1">
        <f t="shared" si="153"/>
        <v>2.8333333333333335</v>
      </c>
      <c r="CJ1326">
        <f t="shared" si="154"/>
        <v>3</v>
      </c>
      <c r="CK1326">
        <f t="shared" si="155"/>
        <v>3</v>
      </c>
      <c r="CL1326" s="1">
        <f t="shared" si="156"/>
        <v>5.8333333333333339</v>
      </c>
      <c r="CM1326" s="1">
        <f t="shared" si="157"/>
        <v>5.8333333333333339</v>
      </c>
      <c r="CO1326" t="str">
        <f>IF(H1326&gt;Tolerances!$C$15, "High Sat", "Low Sat")</f>
        <v>High Sat</v>
      </c>
      <c r="CP1326" t="str">
        <f>IF(CM1326&lt;Tolerances!$D$15, "High EL", "Low EL")</f>
        <v>High EL</v>
      </c>
      <c r="CQ1326" t="str">
        <f t="shared" si="158"/>
        <v>Loyalist</v>
      </c>
      <c r="CR1326" t="b">
        <f>IF(AND(CM1326&lt;Tolerances!$D$19,'Respondent data Original'!H1326&gt;Tolerances!$C$19),"Enthusiast",IF(AND(CM1326&gt;Tolerances!$D$20,'Respondent data Original'!H1326&lt;Tolerances!$C$20),"Agitator"))</f>
        <v>0</v>
      </c>
    </row>
    <row r="1327" spans="1:96">
      <c r="A1327">
        <v>1561</v>
      </c>
      <c r="B1327" t="s">
        <v>71</v>
      </c>
      <c r="C1327">
        <v>1</v>
      </c>
      <c r="D1327">
        <v>2</v>
      </c>
      <c r="E1327">
        <v>2</v>
      </c>
      <c r="F1327">
        <v>2</v>
      </c>
      <c r="G1327">
        <v>10</v>
      </c>
      <c r="H1327">
        <v>7</v>
      </c>
      <c r="J1327">
        <v>6</v>
      </c>
      <c r="L1327">
        <v>7</v>
      </c>
      <c r="N1327">
        <v>7</v>
      </c>
      <c r="P1327">
        <v>6</v>
      </c>
      <c r="Q1327">
        <v>3</v>
      </c>
      <c r="S1327">
        <v>1</v>
      </c>
      <c r="T1327">
        <v>2</v>
      </c>
      <c r="U1327">
        <v>1</v>
      </c>
      <c r="V1327">
        <v>2</v>
      </c>
      <c r="X1327">
        <v>1</v>
      </c>
      <c r="Y1327">
        <v>2</v>
      </c>
      <c r="Z1327">
        <v>4</v>
      </c>
      <c r="AA1327">
        <v>3</v>
      </c>
      <c r="AB1327">
        <v>4</v>
      </c>
      <c r="AC1327">
        <v>4</v>
      </c>
      <c r="AD1327">
        <v>3</v>
      </c>
      <c r="AE1327">
        <v>2</v>
      </c>
      <c r="AF1327">
        <v>7</v>
      </c>
      <c r="AG1327">
        <v>4</v>
      </c>
      <c r="AI1327">
        <v>2</v>
      </c>
      <c r="AJ1327">
        <v>2</v>
      </c>
      <c r="AK1327">
        <v>2</v>
      </c>
      <c r="AL1327">
        <v>2</v>
      </c>
      <c r="AN1327">
        <v>2</v>
      </c>
      <c r="AO1327">
        <v>2</v>
      </c>
      <c r="AP1327">
        <v>3</v>
      </c>
      <c r="AQ1327">
        <v>3</v>
      </c>
      <c r="AR1327">
        <v>3</v>
      </c>
      <c r="AS1327">
        <v>4</v>
      </c>
      <c r="AT1327">
        <v>3</v>
      </c>
      <c r="AU1327">
        <v>2</v>
      </c>
      <c r="AV1327">
        <v>2</v>
      </c>
      <c r="AW1327">
        <v>10</v>
      </c>
      <c r="AX1327">
        <v>7</v>
      </c>
      <c r="AY1327">
        <v>8</v>
      </c>
      <c r="AZ1327">
        <v>8</v>
      </c>
      <c r="BA1327">
        <v>8</v>
      </c>
      <c r="BB1327">
        <v>8</v>
      </c>
      <c r="BC1327">
        <v>8</v>
      </c>
      <c r="BD1327">
        <v>7</v>
      </c>
      <c r="BE1327">
        <v>9</v>
      </c>
      <c r="BF1327">
        <v>12</v>
      </c>
      <c r="BG1327">
        <v>12</v>
      </c>
      <c r="BH1327">
        <v>12</v>
      </c>
      <c r="BI1327">
        <v>12</v>
      </c>
      <c r="BJ1327">
        <v>12</v>
      </c>
      <c r="BK1327">
        <v>2</v>
      </c>
      <c r="BL1327">
        <v>4</v>
      </c>
      <c r="BM1327">
        <v>3</v>
      </c>
      <c r="BN1327">
        <v>3</v>
      </c>
      <c r="BO1327">
        <v>7</v>
      </c>
      <c r="BP1327">
        <v>4</v>
      </c>
      <c r="BX1327">
        <v>1</v>
      </c>
      <c r="BY1327">
        <v>2</v>
      </c>
      <c r="CF1327">
        <v>6</v>
      </c>
      <c r="CH1327">
        <f t="shared" si="152"/>
        <v>1</v>
      </c>
      <c r="CI1327" s="1">
        <f t="shared" si="153"/>
        <v>4.0555555555555554</v>
      </c>
      <c r="CJ1327">
        <f t="shared" si="154"/>
        <v>4</v>
      </c>
      <c r="CK1327">
        <f t="shared" si="155"/>
        <v>2</v>
      </c>
      <c r="CL1327" s="1">
        <f t="shared" si="156"/>
        <v>6.0555555555555554</v>
      </c>
      <c r="CM1327" s="1">
        <f t="shared" si="157"/>
        <v>6.0555555555555554</v>
      </c>
      <c r="CO1327" t="str">
        <f>IF(H1327&gt;Tolerances!$C$15, "High Sat", "Low Sat")</f>
        <v>Low Sat</v>
      </c>
      <c r="CP1327" t="str">
        <f>IF(CM1327&lt;Tolerances!$D$15, "High EL", "Low EL")</f>
        <v>High EL</v>
      </c>
      <c r="CQ1327" t="str">
        <f t="shared" si="158"/>
        <v>Hostage</v>
      </c>
      <c r="CR1327" t="b">
        <f>IF(AND(CM1327&lt;Tolerances!$D$19,'Respondent data Original'!H1327&gt;Tolerances!$C$19),"Enthusiast",IF(AND(CM1327&gt;Tolerances!$D$20,'Respondent data Original'!H1327&lt;Tolerances!$C$20),"Agitator"))</f>
        <v>0</v>
      </c>
    </row>
    <row r="1328" spans="1:96">
      <c r="A1328">
        <v>1562</v>
      </c>
      <c r="B1328" t="s">
        <v>71</v>
      </c>
      <c r="C1328">
        <v>4</v>
      </c>
      <c r="D1328">
        <v>1</v>
      </c>
      <c r="E1328">
        <v>1</v>
      </c>
      <c r="F1328">
        <v>2</v>
      </c>
      <c r="G1328">
        <v>12</v>
      </c>
      <c r="H1328">
        <v>10</v>
      </c>
      <c r="J1328">
        <v>10</v>
      </c>
      <c r="L1328">
        <v>10</v>
      </c>
      <c r="N1328">
        <v>10</v>
      </c>
      <c r="P1328">
        <v>6</v>
      </c>
      <c r="Q1328">
        <v>1</v>
      </c>
      <c r="R1328">
        <v>2</v>
      </c>
      <c r="S1328">
        <v>1</v>
      </c>
      <c r="T1328">
        <v>4</v>
      </c>
      <c r="U1328">
        <v>2</v>
      </c>
      <c r="V1328">
        <v>1</v>
      </c>
      <c r="W1328">
        <v>1</v>
      </c>
      <c r="X1328">
        <v>1</v>
      </c>
      <c r="Y1328">
        <v>1</v>
      </c>
      <c r="Z1328">
        <v>2</v>
      </c>
      <c r="AA1328">
        <v>1</v>
      </c>
      <c r="AB1328">
        <v>2</v>
      </c>
      <c r="AC1328">
        <v>1</v>
      </c>
      <c r="AD1328">
        <v>2</v>
      </c>
      <c r="AE1328">
        <v>1</v>
      </c>
      <c r="AF1328">
        <v>6</v>
      </c>
      <c r="AG1328">
        <v>3</v>
      </c>
      <c r="AH1328">
        <v>2</v>
      </c>
      <c r="AI1328">
        <v>2</v>
      </c>
      <c r="AJ1328">
        <v>2</v>
      </c>
      <c r="AK1328">
        <v>2</v>
      </c>
      <c r="AL1328">
        <v>2</v>
      </c>
      <c r="AM1328">
        <v>2</v>
      </c>
      <c r="AN1328">
        <v>2</v>
      </c>
      <c r="AO1328">
        <v>2</v>
      </c>
      <c r="AP1328">
        <v>2</v>
      </c>
      <c r="AQ1328">
        <v>2</v>
      </c>
      <c r="AR1328">
        <v>2</v>
      </c>
      <c r="AS1328">
        <v>2</v>
      </c>
      <c r="AT1328">
        <v>2</v>
      </c>
      <c r="AU1328">
        <v>2</v>
      </c>
      <c r="AV1328">
        <v>2</v>
      </c>
      <c r="AW1328">
        <v>6</v>
      </c>
      <c r="AX1328">
        <v>8</v>
      </c>
      <c r="AY1328">
        <v>6</v>
      </c>
      <c r="AZ1328">
        <v>6</v>
      </c>
      <c r="BA1328">
        <v>6</v>
      </c>
      <c r="BB1328">
        <v>1</v>
      </c>
      <c r="BC1328">
        <v>1</v>
      </c>
      <c r="BD1328">
        <v>10</v>
      </c>
      <c r="BE1328">
        <v>1</v>
      </c>
      <c r="BF1328">
        <v>12</v>
      </c>
      <c r="BG1328">
        <v>12</v>
      </c>
      <c r="BH1328">
        <v>12</v>
      </c>
      <c r="BI1328">
        <v>12</v>
      </c>
      <c r="BJ1328">
        <v>12</v>
      </c>
      <c r="BK1328">
        <v>1</v>
      </c>
      <c r="BL1328">
        <v>2</v>
      </c>
      <c r="BM1328">
        <v>1</v>
      </c>
      <c r="BO1328">
        <v>7</v>
      </c>
      <c r="BP1328">
        <v>4</v>
      </c>
      <c r="BQ1328">
        <v>6</v>
      </c>
      <c r="BR1328">
        <v>3</v>
      </c>
      <c r="BS1328">
        <v>5</v>
      </c>
      <c r="BX1328">
        <v>2</v>
      </c>
      <c r="CF1328">
        <v>7</v>
      </c>
      <c r="CH1328">
        <f t="shared" si="152"/>
        <v>2</v>
      </c>
      <c r="CI1328" s="1">
        <f t="shared" si="153"/>
        <v>2.5</v>
      </c>
      <c r="CJ1328">
        <f t="shared" si="154"/>
        <v>2</v>
      </c>
      <c r="CK1328">
        <f t="shared" si="155"/>
        <v>4</v>
      </c>
      <c r="CL1328" s="1">
        <f t="shared" si="156"/>
        <v>6.5</v>
      </c>
      <c r="CM1328" s="1">
        <f t="shared" si="157"/>
        <v>13</v>
      </c>
      <c r="CO1328" t="str">
        <f>IF(H1328&gt;Tolerances!$C$15, "High Sat", "Low Sat")</f>
        <v>High Sat</v>
      </c>
      <c r="CP1328" t="str">
        <f>IF(CM1328&lt;Tolerances!$D$15, "High EL", "Low EL")</f>
        <v>Low EL</v>
      </c>
      <c r="CQ1328" t="str">
        <f t="shared" si="158"/>
        <v>Mercenary</v>
      </c>
      <c r="CR1328" t="b">
        <f>IF(AND(CM1328&lt;Tolerances!$D$19,'Respondent data Original'!H1328&gt;Tolerances!$C$19),"Enthusiast",IF(AND(CM1328&gt;Tolerances!$D$20,'Respondent data Original'!H1328&lt;Tolerances!$C$20),"Agitator"))</f>
        <v>0</v>
      </c>
    </row>
    <row r="1329" spans="1:96">
      <c r="A1329">
        <v>1563</v>
      </c>
      <c r="B1329" t="s">
        <v>71</v>
      </c>
      <c r="C1329">
        <v>4</v>
      </c>
      <c r="D1329">
        <v>1</v>
      </c>
      <c r="E1329">
        <v>2</v>
      </c>
      <c r="F1329">
        <v>2</v>
      </c>
      <c r="G1329">
        <v>10</v>
      </c>
      <c r="H1329">
        <v>9</v>
      </c>
      <c r="J1329">
        <v>9</v>
      </c>
      <c r="L1329">
        <v>8</v>
      </c>
      <c r="N1329">
        <v>9</v>
      </c>
      <c r="P1329">
        <v>1</v>
      </c>
      <c r="Q1329">
        <v>3</v>
      </c>
      <c r="S1329">
        <v>3</v>
      </c>
      <c r="T1329">
        <v>3</v>
      </c>
      <c r="U1329">
        <v>3</v>
      </c>
      <c r="V1329">
        <v>3</v>
      </c>
      <c r="W1329">
        <v>3</v>
      </c>
      <c r="X1329">
        <v>3</v>
      </c>
      <c r="Y1329">
        <v>3</v>
      </c>
      <c r="Z1329">
        <v>3</v>
      </c>
      <c r="AA1329">
        <v>3</v>
      </c>
      <c r="AB1329">
        <v>3</v>
      </c>
      <c r="AC1329">
        <v>3</v>
      </c>
      <c r="AD1329">
        <v>3</v>
      </c>
      <c r="AE1329">
        <v>3</v>
      </c>
      <c r="AF1329">
        <v>1</v>
      </c>
      <c r="AG1329">
        <v>3</v>
      </c>
      <c r="AH1329">
        <v>3</v>
      </c>
      <c r="AI1329">
        <v>3</v>
      </c>
      <c r="AJ1329">
        <v>3</v>
      </c>
      <c r="AK1329">
        <v>3</v>
      </c>
      <c r="AL1329">
        <v>3</v>
      </c>
      <c r="AM1329">
        <v>3</v>
      </c>
      <c r="AN1329">
        <v>3</v>
      </c>
      <c r="AO1329">
        <v>3</v>
      </c>
      <c r="AP1329">
        <v>3</v>
      </c>
      <c r="AQ1329">
        <v>3</v>
      </c>
      <c r="AR1329">
        <v>3</v>
      </c>
      <c r="AS1329">
        <v>3</v>
      </c>
      <c r="AT1329">
        <v>3</v>
      </c>
      <c r="AU1329">
        <v>3</v>
      </c>
      <c r="AV1329">
        <v>2</v>
      </c>
      <c r="AW1329">
        <v>5</v>
      </c>
      <c r="AX1329">
        <v>6</v>
      </c>
      <c r="AY1329">
        <v>5</v>
      </c>
      <c r="AZ1329">
        <v>5</v>
      </c>
      <c r="BA1329">
        <v>6</v>
      </c>
      <c r="BB1329">
        <v>6</v>
      </c>
      <c r="BC1329">
        <v>6</v>
      </c>
      <c r="BD1329">
        <v>5</v>
      </c>
      <c r="BE1329">
        <v>5</v>
      </c>
      <c r="BF1329">
        <v>6</v>
      </c>
      <c r="BG1329">
        <v>6</v>
      </c>
      <c r="BH1329">
        <v>12</v>
      </c>
      <c r="BI1329">
        <v>12</v>
      </c>
      <c r="BJ1329">
        <v>12</v>
      </c>
      <c r="BK1329">
        <v>1</v>
      </c>
      <c r="BL1329">
        <v>3</v>
      </c>
      <c r="BM1329">
        <v>3</v>
      </c>
      <c r="BN1329">
        <v>3</v>
      </c>
      <c r="BO1329">
        <v>10</v>
      </c>
      <c r="BX1329">
        <v>1</v>
      </c>
      <c r="BY1329">
        <v>7</v>
      </c>
      <c r="CF1329">
        <v>10</v>
      </c>
      <c r="CH1329">
        <f t="shared" si="152"/>
        <v>1</v>
      </c>
      <c r="CI1329" s="1">
        <f t="shared" si="153"/>
        <v>2.7222222222222223</v>
      </c>
      <c r="CJ1329">
        <f t="shared" si="154"/>
        <v>3</v>
      </c>
      <c r="CK1329">
        <f t="shared" si="155"/>
        <v>3</v>
      </c>
      <c r="CL1329" s="1">
        <f t="shared" si="156"/>
        <v>5.7222222222222223</v>
      </c>
      <c r="CM1329" s="1">
        <f t="shared" si="157"/>
        <v>5.7222222222222223</v>
      </c>
      <c r="CO1329" t="str">
        <f>IF(H1329&gt;Tolerances!$C$15, "High Sat", "Low Sat")</f>
        <v>High Sat</v>
      </c>
      <c r="CP1329" t="str">
        <f>IF(CM1329&lt;Tolerances!$D$15, "High EL", "Low EL")</f>
        <v>High EL</v>
      </c>
      <c r="CQ1329" t="str">
        <f t="shared" si="158"/>
        <v>Loyalist</v>
      </c>
      <c r="CR1329" t="b">
        <f>IF(AND(CM1329&lt;Tolerances!$D$19,'Respondent data Original'!H1329&gt;Tolerances!$C$19),"Enthusiast",IF(AND(CM1329&gt;Tolerances!$D$20,'Respondent data Original'!H1329&lt;Tolerances!$C$20),"Agitator"))</f>
        <v>0</v>
      </c>
    </row>
    <row r="1330" spans="1:96">
      <c r="A1330">
        <v>1564</v>
      </c>
      <c r="B1330" t="s">
        <v>71</v>
      </c>
      <c r="C1330">
        <v>5</v>
      </c>
      <c r="D1330">
        <v>1</v>
      </c>
      <c r="E1330">
        <v>18</v>
      </c>
      <c r="F1330">
        <v>2</v>
      </c>
      <c r="G1330">
        <v>8</v>
      </c>
      <c r="H1330">
        <v>11</v>
      </c>
      <c r="J1330">
        <v>11</v>
      </c>
      <c r="L1330">
        <v>11</v>
      </c>
      <c r="N1330">
        <v>11</v>
      </c>
      <c r="P1330">
        <v>2</v>
      </c>
      <c r="Q1330">
        <v>1</v>
      </c>
      <c r="R1330">
        <v>1</v>
      </c>
      <c r="S1330">
        <v>1</v>
      </c>
      <c r="T1330">
        <v>1</v>
      </c>
      <c r="U1330">
        <v>1</v>
      </c>
      <c r="V1330">
        <v>1</v>
      </c>
      <c r="W1330">
        <v>1</v>
      </c>
      <c r="X1330">
        <v>1</v>
      </c>
      <c r="Y1330">
        <v>1</v>
      </c>
      <c r="Z1330">
        <v>1</v>
      </c>
      <c r="AA1330">
        <v>1</v>
      </c>
      <c r="AB1330">
        <v>1</v>
      </c>
      <c r="AC1330">
        <v>1</v>
      </c>
      <c r="AD1330">
        <v>1</v>
      </c>
      <c r="AE1330">
        <v>1</v>
      </c>
      <c r="AF1330">
        <v>1</v>
      </c>
      <c r="AG1330">
        <v>1</v>
      </c>
      <c r="AH1330">
        <v>1</v>
      </c>
      <c r="AI1330">
        <v>1</v>
      </c>
      <c r="AJ1330">
        <v>1</v>
      </c>
      <c r="AK1330">
        <v>1</v>
      </c>
      <c r="AL1330">
        <v>1</v>
      </c>
      <c r="AM1330">
        <v>1</v>
      </c>
      <c r="AN1330">
        <v>1</v>
      </c>
      <c r="AO1330">
        <v>1</v>
      </c>
      <c r="AP1330">
        <v>1</v>
      </c>
      <c r="AQ1330">
        <v>1</v>
      </c>
      <c r="AR1330">
        <v>1</v>
      </c>
      <c r="AS1330">
        <v>1</v>
      </c>
      <c r="AT1330">
        <v>1</v>
      </c>
      <c r="AU1330">
        <v>1</v>
      </c>
      <c r="AV1330">
        <v>1</v>
      </c>
      <c r="AW1330">
        <v>6</v>
      </c>
      <c r="AX1330">
        <v>11</v>
      </c>
      <c r="AY1330">
        <v>11</v>
      </c>
      <c r="AZ1330">
        <v>6</v>
      </c>
      <c r="BA1330">
        <v>11</v>
      </c>
      <c r="BB1330">
        <v>6</v>
      </c>
      <c r="BC1330">
        <v>6</v>
      </c>
      <c r="BD1330">
        <v>11</v>
      </c>
      <c r="BE1330">
        <v>6</v>
      </c>
      <c r="BF1330">
        <v>1</v>
      </c>
      <c r="BG1330">
        <v>12</v>
      </c>
      <c r="BH1330">
        <v>12</v>
      </c>
      <c r="BI1330">
        <v>12</v>
      </c>
      <c r="BJ1330">
        <v>12</v>
      </c>
      <c r="BK1330">
        <v>1</v>
      </c>
      <c r="BL1330">
        <v>4</v>
      </c>
      <c r="BM1330">
        <v>4</v>
      </c>
      <c r="BN1330">
        <v>4</v>
      </c>
      <c r="BO1330">
        <v>10</v>
      </c>
      <c r="BX1330">
        <v>1</v>
      </c>
      <c r="BY1330">
        <v>5</v>
      </c>
      <c r="BZ1330">
        <v>3</v>
      </c>
      <c r="CA1330">
        <v>6</v>
      </c>
      <c r="CB1330">
        <v>1</v>
      </c>
      <c r="CC1330">
        <v>4</v>
      </c>
      <c r="CF1330">
        <v>1</v>
      </c>
      <c r="CH1330">
        <f t="shared" si="152"/>
        <v>1</v>
      </c>
      <c r="CI1330" s="1">
        <f t="shared" si="153"/>
        <v>4.1111111111111107</v>
      </c>
      <c r="CJ1330">
        <f t="shared" si="154"/>
        <v>4</v>
      </c>
      <c r="CK1330">
        <f t="shared" si="155"/>
        <v>2</v>
      </c>
      <c r="CL1330" s="1">
        <f t="shared" si="156"/>
        <v>6.1111111111111107</v>
      </c>
      <c r="CM1330" s="1">
        <f t="shared" si="157"/>
        <v>6.1111111111111107</v>
      </c>
      <c r="CO1330" t="str">
        <f>IF(H1330&gt;Tolerances!$C$15, "High Sat", "Low Sat")</f>
        <v>High Sat</v>
      </c>
      <c r="CP1330" t="str">
        <f>IF(CM1330&lt;Tolerances!$D$15, "High EL", "Low EL")</f>
        <v>High EL</v>
      </c>
      <c r="CQ1330" t="str">
        <f t="shared" si="158"/>
        <v>Loyalist</v>
      </c>
      <c r="CR1330" t="b">
        <f>IF(AND(CM1330&lt;Tolerances!$D$19,'Respondent data Original'!H1330&gt;Tolerances!$C$19),"Enthusiast",IF(AND(CM1330&gt;Tolerances!$D$20,'Respondent data Original'!H1330&lt;Tolerances!$C$20),"Agitator"))</f>
        <v>0</v>
      </c>
    </row>
    <row r="1331" spans="1:96">
      <c r="A1331">
        <v>1566</v>
      </c>
      <c r="B1331" t="s">
        <v>71</v>
      </c>
      <c r="C1331">
        <v>1</v>
      </c>
      <c r="D1331">
        <v>2</v>
      </c>
      <c r="E1331">
        <v>1</v>
      </c>
      <c r="F1331">
        <v>2</v>
      </c>
      <c r="G1331">
        <v>10</v>
      </c>
      <c r="H1331">
        <v>9</v>
      </c>
      <c r="J1331">
        <v>8</v>
      </c>
      <c r="L1331">
        <v>7</v>
      </c>
      <c r="N1331">
        <v>10</v>
      </c>
      <c r="P1331">
        <v>5</v>
      </c>
      <c r="Q1331">
        <v>2</v>
      </c>
      <c r="R1331">
        <v>4</v>
      </c>
      <c r="S1331">
        <v>3</v>
      </c>
      <c r="T1331">
        <v>1</v>
      </c>
      <c r="U1331">
        <v>2</v>
      </c>
      <c r="V1331">
        <v>3</v>
      </c>
      <c r="W1331">
        <v>2</v>
      </c>
      <c r="X1331">
        <v>2</v>
      </c>
      <c r="Y1331">
        <v>2</v>
      </c>
      <c r="Z1331">
        <v>3</v>
      </c>
      <c r="AA1331">
        <v>2</v>
      </c>
      <c r="AB1331">
        <v>5</v>
      </c>
      <c r="AC1331">
        <v>2</v>
      </c>
      <c r="AD1331">
        <v>4</v>
      </c>
      <c r="AE1331">
        <v>3</v>
      </c>
      <c r="AF1331">
        <v>5</v>
      </c>
      <c r="AG1331">
        <v>1</v>
      </c>
      <c r="AH1331">
        <v>4</v>
      </c>
      <c r="AI1331">
        <v>2</v>
      </c>
      <c r="AJ1331">
        <v>2</v>
      </c>
      <c r="AK1331">
        <v>2</v>
      </c>
      <c r="AL1331">
        <v>4</v>
      </c>
      <c r="AM1331">
        <v>3</v>
      </c>
      <c r="AN1331">
        <v>2</v>
      </c>
      <c r="AO1331">
        <v>3</v>
      </c>
      <c r="AP1331">
        <v>3</v>
      </c>
      <c r="AQ1331">
        <v>2</v>
      </c>
      <c r="AR1331">
        <v>4</v>
      </c>
      <c r="AS1331">
        <v>3</v>
      </c>
      <c r="AT1331">
        <v>3</v>
      </c>
      <c r="AU1331">
        <v>3</v>
      </c>
      <c r="AV1331">
        <v>1</v>
      </c>
      <c r="AW1331">
        <v>8</v>
      </c>
      <c r="AX1331">
        <v>11</v>
      </c>
      <c r="AY1331">
        <v>9</v>
      </c>
      <c r="AZ1331">
        <v>8</v>
      </c>
      <c r="BA1331">
        <v>10</v>
      </c>
      <c r="BB1331">
        <v>7</v>
      </c>
      <c r="BC1331">
        <v>8</v>
      </c>
      <c r="BD1331">
        <v>11</v>
      </c>
      <c r="BE1331">
        <v>5</v>
      </c>
      <c r="BF1331">
        <v>12</v>
      </c>
      <c r="BG1331">
        <v>12</v>
      </c>
      <c r="BH1331">
        <v>12</v>
      </c>
      <c r="BI1331">
        <v>12</v>
      </c>
      <c r="BJ1331">
        <v>12</v>
      </c>
      <c r="BK1331">
        <v>1</v>
      </c>
      <c r="BL1331">
        <v>3</v>
      </c>
      <c r="BM1331">
        <v>2</v>
      </c>
      <c r="BN1331">
        <v>1</v>
      </c>
      <c r="BO1331">
        <v>7</v>
      </c>
      <c r="BP1331">
        <v>6</v>
      </c>
      <c r="BQ1331">
        <v>5</v>
      </c>
      <c r="BX1331">
        <v>1</v>
      </c>
      <c r="BY1331">
        <v>6</v>
      </c>
      <c r="CF1331">
        <v>5</v>
      </c>
      <c r="CH1331">
        <f t="shared" si="152"/>
        <v>1</v>
      </c>
      <c r="CI1331" s="1">
        <f t="shared" si="153"/>
        <v>4.2777777777777777</v>
      </c>
      <c r="CJ1331">
        <f t="shared" si="154"/>
        <v>3</v>
      </c>
      <c r="CK1331">
        <f t="shared" si="155"/>
        <v>3</v>
      </c>
      <c r="CL1331" s="1">
        <f t="shared" si="156"/>
        <v>7.2777777777777777</v>
      </c>
      <c r="CM1331" s="1">
        <f t="shared" si="157"/>
        <v>7.2777777777777777</v>
      </c>
      <c r="CO1331" t="str">
        <f>IF(H1331&gt;Tolerances!$C$15, "High Sat", "Low Sat")</f>
        <v>High Sat</v>
      </c>
      <c r="CP1331" t="str">
        <f>IF(CM1331&lt;Tolerances!$D$15, "High EL", "Low EL")</f>
        <v>High EL</v>
      </c>
      <c r="CQ1331" t="str">
        <f t="shared" si="158"/>
        <v>Loyalist</v>
      </c>
      <c r="CR1331" t="b">
        <f>IF(AND(CM1331&lt;Tolerances!$D$19,'Respondent data Original'!H1331&gt;Tolerances!$C$19),"Enthusiast",IF(AND(CM1331&gt;Tolerances!$D$20,'Respondent data Original'!H1331&lt;Tolerances!$C$20),"Agitator"))</f>
        <v>0</v>
      </c>
    </row>
    <row r="1332" spans="1:96">
      <c r="A1332">
        <v>1568</v>
      </c>
      <c r="B1332" t="s">
        <v>71</v>
      </c>
      <c r="C1332">
        <v>1</v>
      </c>
      <c r="D1332">
        <v>2</v>
      </c>
      <c r="E1332">
        <v>4</v>
      </c>
      <c r="F1332">
        <v>2</v>
      </c>
      <c r="G1332">
        <v>12</v>
      </c>
      <c r="H1332">
        <v>6</v>
      </c>
      <c r="J1332">
        <v>5</v>
      </c>
      <c r="L1332">
        <v>4</v>
      </c>
      <c r="N1332">
        <v>5</v>
      </c>
      <c r="P1332">
        <v>5</v>
      </c>
      <c r="Q1332">
        <v>4</v>
      </c>
      <c r="R1332">
        <v>1</v>
      </c>
      <c r="S1332">
        <v>1</v>
      </c>
      <c r="T1332">
        <v>1</v>
      </c>
      <c r="U1332">
        <v>1</v>
      </c>
      <c r="V1332">
        <v>1</v>
      </c>
      <c r="W1332">
        <v>2</v>
      </c>
      <c r="X1332">
        <v>1</v>
      </c>
      <c r="Y1332">
        <v>2</v>
      </c>
      <c r="Z1332">
        <v>2</v>
      </c>
      <c r="AA1332">
        <v>2</v>
      </c>
      <c r="AB1332">
        <v>2</v>
      </c>
      <c r="AC1332">
        <v>3</v>
      </c>
      <c r="AD1332">
        <v>3</v>
      </c>
      <c r="AE1332">
        <v>3</v>
      </c>
      <c r="AF1332">
        <v>6</v>
      </c>
      <c r="AG1332">
        <v>4</v>
      </c>
      <c r="AH1332">
        <v>3</v>
      </c>
      <c r="AI1332">
        <v>4</v>
      </c>
      <c r="AJ1332">
        <v>3</v>
      </c>
      <c r="AK1332">
        <v>3</v>
      </c>
      <c r="AL1332">
        <v>3</v>
      </c>
      <c r="AM1332">
        <v>3</v>
      </c>
      <c r="AN1332">
        <v>3</v>
      </c>
      <c r="AO1332">
        <v>3</v>
      </c>
      <c r="AP1332">
        <v>3</v>
      </c>
      <c r="AQ1332">
        <v>3</v>
      </c>
      <c r="AR1332">
        <v>3</v>
      </c>
      <c r="AS1332">
        <v>3</v>
      </c>
      <c r="AT1332">
        <v>3</v>
      </c>
      <c r="AU1332">
        <v>3</v>
      </c>
      <c r="AV1332">
        <v>1</v>
      </c>
      <c r="AW1332">
        <v>3</v>
      </c>
      <c r="AX1332">
        <v>3</v>
      </c>
      <c r="AY1332">
        <v>3</v>
      </c>
      <c r="AZ1332">
        <v>4</v>
      </c>
      <c r="BA1332">
        <v>2</v>
      </c>
      <c r="BB1332">
        <v>4</v>
      </c>
      <c r="BC1332">
        <v>3</v>
      </c>
      <c r="BD1332">
        <v>2</v>
      </c>
      <c r="BE1332">
        <v>3</v>
      </c>
      <c r="BF1332">
        <v>6</v>
      </c>
      <c r="BG1332">
        <v>4</v>
      </c>
      <c r="BH1332">
        <v>6</v>
      </c>
      <c r="BI1332">
        <v>6</v>
      </c>
      <c r="BJ1332">
        <v>6</v>
      </c>
      <c r="BK1332">
        <v>3</v>
      </c>
      <c r="BL1332">
        <v>1</v>
      </c>
      <c r="BO1332">
        <v>7</v>
      </c>
      <c r="BP1332">
        <v>1</v>
      </c>
      <c r="BQ1332">
        <v>5</v>
      </c>
      <c r="BR1332">
        <v>4</v>
      </c>
      <c r="BS1332">
        <v>3</v>
      </c>
      <c r="BX1332">
        <v>3</v>
      </c>
      <c r="CF1332">
        <v>4</v>
      </c>
      <c r="CH1332">
        <f t="shared" si="152"/>
        <v>3</v>
      </c>
      <c r="CI1332" s="1">
        <f t="shared" si="153"/>
        <v>1.5</v>
      </c>
      <c r="CJ1332">
        <f t="shared" si="154"/>
        <v>1</v>
      </c>
      <c r="CK1332">
        <f t="shared" si="155"/>
        <v>5</v>
      </c>
      <c r="CL1332" s="1">
        <f t="shared" si="156"/>
        <v>6.5</v>
      </c>
      <c r="CM1332" s="1">
        <f t="shared" si="157"/>
        <v>19.5</v>
      </c>
      <c r="CO1332" t="str">
        <f>IF(H1332&gt;Tolerances!$C$15, "High Sat", "Low Sat")</f>
        <v>Low Sat</v>
      </c>
      <c r="CP1332" t="str">
        <f>IF(CM1332&lt;Tolerances!$D$15, "High EL", "Low EL")</f>
        <v>Low EL</v>
      </c>
      <c r="CQ1332" t="str">
        <f t="shared" si="158"/>
        <v>Defector</v>
      </c>
      <c r="CR1332" t="b">
        <f>IF(AND(CM1332&lt;Tolerances!$D$19,'Respondent data Original'!H1332&gt;Tolerances!$C$19),"Enthusiast",IF(AND(CM1332&gt;Tolerances!$D$20,'Respondent data Original'!H1332&lt;Tolerances!$C$20),"Agitator"))</f>
        <v>0</v>
      </c>
    </row>
    <row r="1333" spans="1:96">
      <c r="A1333">
        <v>1569</v>
      </c>
      <c r="B1333" t="s">
        <v>71</v>
      </c>
      <c r="C1333">
        <v>1</v>
      </c>
      <c r="D1333">
        <v>1</v>
      </c>
      <c r="E1333">
        <v>3</v>
      </c>
      <c r="F1333">
        <v>2</v>
      </c>
      <c r="G1333">
        <v>12</v>
      </c>
      <c r="H1333">
        <v>11</v>
      </c>
      <c r="J1333">
        <v>11</v>
      </c>
      <c r="L1333">
        <v>11</v>
      </c>
      <c r="N1333">
        <v>11</v>
      </c>
      <c r="P1333">
        <v>6</v>
      </c>
      <c r="Q1333">
        <v>1</v>
      </c>
      <c r="R1333">
        <v>1</v>
      </c>
      <c r="S1333">
        <v>1</v>
      </c>
      <c r="T1333">
        <v>2</v>
      </c>
      <c r="U1333">
        <v>1</v>
      </c>
      <c r="V1333">
        <v>2</v>
      </c>
      <c r="W1333">
        <v>4</v>
      </c>
      <c r="X1333">
        <v>1</v>
      </c>
      <c r="Y1333">
        <v>1</v>
      </c>
      <c r="Z1333">
        <v>3</v>
      </c>
      <c r="AA1333">
        <v>2</v>
      </c>
      <c r="AC1333">
        <v>5</v>
      </c>
      <c r="AD1333">
        <v>5</v>
      </c>
      <c r="AE1333">
        <v>2</v>
      </c>
      <c r="AF1333">
        <v>1</v>
      </c>
      <c r="AG1333">
        <v>1</v>
      </c>
      <c r="AH1333">
        <v>1</v>
      </c>
      <c r="AI1333">
        <v>1</v>
      </c>
      <c r="AJ1333">
        <v>1</v>
      </c>
      <c r="AK1333">
        <v>1</v>
      </c>
      <c r="AL1333">
        <v>1</v>
      </c>
      <c r="AM1333">
        <v>1</v>
      </c>
      <c r="AN1333">
        <v>1</v>
      </c>
      <c r="AO1333">
        <v>1</v>
      </c>
      <c r="AP1333">
        <v>1</v>
      </c>
      <c r="AQ1333">
        <v>1</v>
      </c>
      <c r="AR1333">
        <v>1</v>
      </c>
      <c r="AS1333">
        <v>2</v>
      </c>
      <c r="AT1333">
        <v>1</v>
      </c>
      <c r="AU1333">
        <v>1</v>
      </c>
      <c r="AV1333">
        <v>1</v>
      </c>
      <c r="AW1333">
        <v>6</v>
      </c>
      <c r="AX1333">
        <v>9</v>
      </c>
      <c r="AY1333">
        <v>6</v>
      </c>
      <c r="AZ1333">
        <v>6</v>
      </c>
      <c r="BA1333">
        <v>4</v>
      </c>
      <c r="BB1333">
        <v>1</v>
      </c>
      <c r="BC1333">
        <v>6</v>
      </c>
      <c r="BD1333">
        <v>8</v>
      </c>
      <c r="BE1333">
        <v>1</v>
      </c>
      <c r="BF1333">
        <v>12</v>
      </c>
      <c r="BG1333">
        <v>12</v>
      </c>
      <c r="BH1333">
        <v>12</v>
      </c>
      <c r="BI1333">
        <v>12</v>
      </c>
      <c r="BJ1333">
        <v>12</v>
      </c>
      <c r="BK1333">
        <v>1</v>
      </c>
      <c r="BL1333">
        <v>3</v>
      </c>
      <c r="BM1333">
        <v>3</v>
      </c>
      <c r="BN1333">
        <v>3</v>
      </c>
      <c r="BO1333">
        <v>10</v>
      </c>
      <c r="BX1333">
        <v>1</v>
      </c>
      <c r="BY1333">
        <v>3</v>
      </c>
      <c r="CF1333">
        <v>5</v>
      </c>
      <c r="CH1333">
        <f t="shared" si="152"/>
        <v>1</v>
      </c>
      <c r="CI1333" s="1">
        <f t="shared" si="153"/>
        <v>2.6111111111111112</v>
      </c>
      <c r="CJ1333">
        <f t="shared" si="154"/>
        <v>3</v>
      </c>
      <c r="CK1333">
        <f t="shared" si="155"/>
        <v>3</v>
      </c>
      <c r="CL1333" s="1">
        <f t="shared" si="156"/>
        <v>5.6111111111111107</v>
      </c>
      <c r="CM1333" s="1">
        <f t="shared" si="157"/>
        <v>5.6111111111111107</v>
      </c>
      <c r="CO1333" t="str">
        <f>IF(H1333&gt;Tolerances!$C$15, "High Sat", "Low Sat")</f>
        <v>High Sat</v>
      </c>
      <c r="CP1333" t="str">
        <f>IF(CM1333&lt;Tolerances!$D$15, "High EL", "Low EL")</f>
        <v>High EL</v>
      </c>
      <c r="CQ1333" t="str">
        <f t="shared" si="158"/>
        <v>Loyalist</v>
      </c>
      <c r="CR1333" t="b">
        <f>IF(AND(CM1333&lt;Tolerances!$D$19,'Respondent data Original'!H1333&gt;Tolerances!$C$19),"Enthusiast",IF(AND(CM1333&gt;Tolerances!$D$20,'Respondent data Original'!H1333&lt;Tolerances!$C$20),"Agitator"))</f>
        <v>0</v>
      </c>
    </row>
    <row r="1334" spans="1:96">
      <c r="A1334">
        <v>1570</v>
      </c>
      <c r="B1334" t="s">
        <v>71</v>
      </c>
      <c r="C1334">
        <v>3</v>
      </c>
      <c r="D1334">
        <v>1</v>
      </c>
      <c r="E1334">
        <v>2</v>
      </c>
      <c r="F1334">
        <v>2</v>
      </c>
      <c r="G1334">
        <v>7</v>
      </c>
      <c r="H1334">
        <v>7</v>
      </c>
      <c r="J1334">
        <v>6</v>
      </c>
      <c r="L1334">
        <v>6</v>
      </c>
      <c r="N1334">
        <v>6</v>
      </c>
      <c r="P1334">
        <v>4</v>
      </c>
      <c r="Q1334">
        <v>1</v>
      </c>
      <c r="R1334">
        <v>1</v>
      </c>
      <c r="S1334">
        <v>2</v>
      </c>
      <c r="T1334">
        <v>4</v>
      </c>
      <c r="U1334">
        <v>4</v>
      </c>
      <c r="V1334">
        <v>3</v>
      </c>
      <c r="W1334">
        <v>5</v>
      </c>
      <c r="X1334">
        <v>2</v>
      </c>
      <c r="Y1334">
        <v>3</v>
      </c>
      <c r="Z1334">
        <v>4</v>
      </c>
      <c r="AA1334">
        <v>4</v>
      </c>
      <c r="AB1334">
        <v>5</v>
      </c>
      <c r="AC1334">
        <v>4</v>
      </c>
      <c r="AD1334">
        <v>4</v>
      </c>
      <c r="AE1334">
        <v>4</v>
      </c>
      <c r="AF1334">
        <v>1</v>
      </c>
      <c r="AG1334">
        <v>3</v>
      </c>
      <c r="AH1334">
        <v>2</v>
      </c>
      <c r="AI1334">
        <v>3</v>
      </c>
      <c r="AJ1334">
        <v>3</v>
      </c>
      <c r="AK1334">
        <v>3</v>
      </c>
      <c r="AL1334">
        <v>4</v>
      </c>
      <c r="AM1334">
        <v>4</v>
      </c>
      <c r="AN1334">
        <v>3</v>
      </c>
      <c r="AO1334">
        <v>3</v>
      </c>
      <c r="AP1334">
        <v>4</v>
      </c>
      <c r="AQ1334">
        <v>4</v>
      </c>
      <c r="AR1334">
        <v>4</v>
      </c>
      <c r="AS1334">
        <v>4</v>
      </c>
      <c r="AT1334">
        <v>3</v>
      </c>
      <c r="AU1334">
        <v>4</v>
      </c>
      <c r="AV1334">
        <v>2</v>
      </c>
      <c r="AW1334">
        <v>6</v>
      </c>
      <c r="AX1334">
        <v>10</v>
      </c>
      <c r="AY1334">
        <v>9</v>
      </c>
      <c r="AZ1334">
        <v>6</v>
      </c>
      <c r="BA1334">
        <v>8</v>
      </c>
      <c r="BB1334">
        <v>6</v>
      </c>
      <c r="BC1334">
        <v>3</v>
      </c>
      <c r="BD1334">
        <v>9</v>
      </c>
      <c r="BE1334">
        <v>1</v>
      </c>
      <c r="BF1334">
        <v>12</v>
      </c>
      <c r="BG1334">
        <v>12</v>
      </c>
      <c r="BH1334">
        <v>12</v>
      </c>
      <c r="BI1334">
        <v>12</v>
      </c>
      <c r="BJ1334">
        <v>12</v>
      </c>
      <c r="BK1334">
        <v>1</v>
      </c>
      <c r="BL1334">
        <v>2</v>
      </c>
      <c r="BM1334">
        <v>2</v>
      </c>
      <c r="BN1334">
        <v>1</v>
      </c>
      <c r="BO1334">
        <v>10</v>
      </c>
      <c r="BX1334">
        <v>3</v>
      </c>
      <c r="CF1334">
        <v>8</v>
      </c>
      <c r="CH1334">
        <f t="shared" si="152"/>
        <v>3</v>
      </c>
      <c r="CI1334" s="1">
        <f t="shared" si="153"/>
        <v>3.2222222222222223</v>
      </c>
      <c r="CJ1334">
        <f t="shared" si="154"/>
        <v>2</v>
      </c>
      <c r="CK1334">
        <f t="shared" si="155"/>
        <v>4</v>
      </c>
      <c r="CL1334" s="1">
        <f t="shared" si="156"/>
        <v>7.2222222222222223</v>
      </c>
      <c r="CM1334" s="1">
        <f t="shared" si="157"/>
        <v>21.666666666666668</v>
      </c>
      <c r="CO1334" t="str">
        <f>IF(H1334&gt;Tolerances!$C$15, "High Sat", "Low Sat")</f>
        <v>Low Sat</v>
      </c>
      <c r="CP1334" t="str">
        <f>IF(CM1334&lt;Tolerances!$D$15, "High EL", "Low EL")</f>
        <v>Low EL</v>
      </c>
      <c r="CQ1334" t="str">
        <f t="shared" si="158"/>
        <v>Defector</v>
      </c>
      <c r="CR1334" t="b">
        <f>IF(AND(CM1334&lt;Tolerances!$D$19,'Respondent data Original'!H1334&gt;Tolerances!$C$19),"Enthusiast",IF(AND(CM1334&gt;Tolerances!$D$20,'Respondent data Original'!H1334&lt;Tolerances!$C$20),"Agitator"))</f>
        <v>0</v>
      </c>
    </row>
    <row r="1335" spans="1:96">
      <c r="A1335">
        <v>1571</v>
      </c>
      <c r="B1335" t="s">
        <v>71</v>
      </c>
      <c r="C1335">
        <v>3</v>
      </c>
      <c r="D1335">
        <v>2</v>
      </c>
      <c r="E1335">
        <v>2</v>
      </c>
      <c r="F1335">
        <v>2</v>
      </c>
      <c r="G1335">
        <v>11</v>
      </c>
      <c r="H1335">
        <v>9</v>
      </c>
      <c r="J1335">
        <v>9</v>
      </c>
      <c r="L1335">
        <v>10</v>
      </c>
      <c r="N1335">
        <v>9</v>
      </c>
      <c r="P1335">
        <v>6</v>
      </c>
      <c r="Q1335">
        <v>1</v>
      </c>
      <c r="R1335">
        <v>1</v>
      </c>
      <c r="S1335">
        <v>1</v>
      </c>
      <c r="T1335">
        <v>4</v>
      </c>
      <c r="U1335">
        <v>2</v>
      </c>
      <c r="V1335">
        <v>1</v>
      </c>
      <c r="W1335">
        <v>1</v>
      </c>
      <c r="X1335">
        <v>1</v>
      </c>
      <c r="Y1335">
        <v>1</v>
      </c>
      <c r="Z1335">
        <v>4</v>
      </c>
      <c r="AA1335">
        <v>2</v>
      </c>
      <c r="AB1335">
        <v>2</v>
      </c>
      <c r="AC1335">
        <v>1</v>
      </c>
      <c r="AD1335">
        <v>2</v>
      </c>
      <c r="AE1335">
        <v>3</v>
      </c>
      <c r="AF1335">
        <v>9</v>
      </c>
      <c r="AG1335">
        <v>3</v>
      </c>
      <c r="AH1335">
        <v>1</v>
      </c>
      <c r="AI1335">
        <v>1</v>
      </c>
      <c r="AJ1335">
        <v>3</v>
      </c>
      <c r="AK1335">
        <v>1</v>
      </c>
      <c r="AL1335">
        <v>2</v>
      </c>
      <c r="AM1335">
        <v>5</v>
      </c>
      <c r="AN1335">
        <v>2</v>
      </c>
      <c r="AO1335">
        <v>2</v>
      </c>
      <c r="AP1335">
        <v>3</v>
      </c>
      <c r="AQ1335">
        <v>2</v>
      </c>
      <c r="AR1335">
        <v>2</v>
      </c>
      <c r="AS1335">
        <v>2</v>
      </c>
      <c r="AT1335">
        <v>5</v>
      </c>
      <c r="AU1335">
        <v>2</v>
      </c>
      <c r="AV1335">
        <v>2</v>
      </c>
      <c r="AW1335">
        <v>11</v>
      </c>
      <c r="AX1335">
        <v>11</v>
      </c>
      <c r="AY1335">
        <v>9</v>
      </c>
      <c r="AZ1335">
        <v>11</v>
      </c>
      <c r="BA1335">
        <v>11</v>
      </c>
      <c r="BB1335">
        <v>11</v>
      </c>
      <c r="BC1335">
        <v>2</v>
      </c>
      <c r="BD1335">
        <v>6</v>
      </c>
      <c r="BE1335">
        <v>2</v>
      </c>
      <c r="BF1335">
        <v>3</v>
      </c>
      <c r="BG1335">
        <v>12</v>
      </c>
      <c r="BH1335">
        <v>1</v>
      </c>
      <c r="BI1335">
        <v>1</v>
      </c>
      <c r="BJ1335">
        <v>2</v>
      </c>
      <c r="BK1335">
        <v>2</v>
      </c>
      <c r="BL1335">
        <v>5</v>
      </c>
      <c r="BM1335">
        <v>2</v>
      </c>
      <c r="BN1335">
        <v>2</v>
      </c>
      <c r="BO1335">
        <v>7</v>
      </c>
      <c r="BP1335">
        <v>4</v>
      </c>
      <c r="BX1335">
        <v>1</v>
      </c>
      <c r="BY1335">
        <v>5</v>
      </c>
      <c r="CF1335">
        <v>6</v>
      </c>
      <c r="CH1335">
        <f t="shared" si="152"/>
        <v>1</v>
      </c>
      <c r="CI1335" s="1">
        <f t="shared" si="153"/>
        <v>4.1111111111111107</v>
      </c>
      <c r="CJ1335">
        <f t="shared" si="154"/>
        <v>5</v>
      </c>
      <c r="CK1335">
        <f t="shared" si="155"/>
        <v>1</v>
      </c>
      <c r="CL1335" s="1">
        <f t="shared" si="156"/>
        <v>5.1111111111111107</v>
      </c>
      <c r="CM1335" s="1">
        <f t="shared" si="157"/>
        <v>5.1111111111111107</v>
      </c>
      <c r="CO1335" t="str">
        <f>IF(H1335&gt;Tolerances!$C$15, "High Sat", "Low Sat")</f>
        <v>High Sat</v>
      </c>
      <c r="CP1335" t="str">
        <f>IF(CM1335&lt;Tolerances!$D$15, "High EL", "Low EL")</f>
        <v>High EL</v>
      </c>
      <c r="CQ1335" t="str">
        <f t="shared" si="158"/>
        <v>Loyalist</v>
      </c>
      <c r="CR1335" t="b">
        <f>IF(AND(CM1335&lt;Tolerances!$D$19,'Respondent data Original'!H1335&gt;Tolerances!$C$19),"Enthusiast",IF(AND(CM1335&gt;Tolerances!$D$20,'Respondent data Original'!H1335&lt;Tolerances!$C$20),"Agitator"))</f>
        <v>0</v>
      </c>
    </row>
    <row r="1336" spans="1:96">
      <c r="A1336">
        <v>1572</v>
      </c>
      <c r="B1336" t="s">
        <v>71</v>
      </c>
      <c r="C1336">
        <v>2</v>
      </c>
      <c r="D1336">
        <v>1</v>
      </c>
      <c r="E1336">
        <v>4</v>
      </c>
      <c r="F1336">
        <v>1</v>
      </c>
      <c r="G1336">
        <v>10</v>
      </c>
      <c r="H1336">
        <v>9</v>
      </c>
      <c r="J1336">
        <v>9</v>
      </c>
      <c r="L1336">
        <v>10</v>
      </c>
      <c r="N1336">
        <v>9</v>
      </c>
      <c r="P1336">
        <v>1</v>
      </c>
      <c r="Q1336">
        <v>1</v>
      </c>
      <c r="R1336">
        <v>2</v>
      </c>
      <c r="S1336">
        <v>1</v>
      </c>
      <c r="T1336">
        <v>2</v>
      </c>
      <c r="U1336">
        <v>2</v>
      </c>
      <c r="V1336">
        <v>2</v>
      </c>
      <c r="W1336">
        <v>1</v>
      </c>
      <c r="X1336">
        <v>2</v>
      </c>
      <c r="Y1336">
        <v>2</v>
      </c>
      <c r="Z1336">
        <v>2</v>
      </c>
      <c r="AA1336">
        <v>2</v>
      </c>
      <c r="AB1336">
        <v>1</v>
      </c>
      <c r="AC1336">
        <v>2</v>
      </c>
      <c r="AD1336">
        <v>2</v>
      </c>
      <c r="AE1336">
        <v>1</v>
      </c>
      <c r="AF1336">
        <v>6</v>
      </c>
      <c r="AG1336">
        <v>1</v>
      </c>
      <c r="AH1336">
        <v>2</v>
      </c>
      <c r="AI1336">
        <v>2</v>
      </c>
      <c r="AJ1336">
        <v>1</v>
      </c>
      <c r="AK1336">
        <v>1</v>
      </c>
      <c r="AL1336">
        <v>2</v>
      </c>
      <c r="AM1336">
        <v>2</v>
      </c>
      <c r="AN1336">
        <v>2</v>
      </c>
      <c r="AO1336">
        <v>2</v>
      </c>
      <c r="AP1336">
        <v>1</v>
      </c>
      <c r="AQ1336">
        <v>2</v>
      </c>
      <c r="AR1336">
        <v>1</v>
      </c>
      <c r="AS1336">
        <v>2</v>
      </c>
      <c r="AT1336">
        <v>1</v>
      </c>
      <c r="AU1336">
        <v>1</v>
      </c>
      <c r="AV1336">
        <v>1</v>
      </c>
      <c r="AW1336">
        <v>5</v>
      </c>
      <c r="AX1336">
        <v>5</v>
      </c>
      <c r="AY1336">
        <v>6</v>
      </c>
      <c r="AZ1336">
        <v>5</v>
      </c>
      <c r="BA1336">
        <v>6</v>
      </c>
      <c r="BB1336">
        <v>6</v>
      </c>
      <c r="BC1336">
        <v>5</v>
      </c>
      <c r="BD1336">
        <v>5</v>
      </c>
      <c r="BE1336">
        <v>5</v>
      </c>
      <c r="BF1336">
        <v>5</v>
      </c>
      <c r="BG1336">
        <v>5</v>
      </c>
      <c r="BH1336">
        <v>4</v>
      </c>
      <c r="BI1336">
        <v>4</v>
      </c>
      <c r="BJ1336">
        <v>4</v>
      </c>
      <c r="BK1336">
        <v>1</v>
      </c>
      <c r="BL1336">
        <v>3</v>
      </c>
      <c r="BM1336">
        <v>3</v>
      </c>
      <c r="BN1336">
        <v>1</v>
      </c>
      <c r="BO1336">
        <v>2</v>
      </c>
      <c r="BX1336">
        <v>3</v>
      </c>
      <c r="CF1336">
        <v>3</v>
      </c>
      <c r="CH1336">
        <f t="shared" si="152"/>
        <v>3</v>
      </c>
      <c r="CI1336" s="1">
        <f t="shared" si="153"/>
        <v>2.6666666666666665</v>
      </c>
      <c r="CJ1336">
        <f t="shared" si="154"/>
        <v>3</v>
      </c>
      <c r="CK1336">
        <f t="shared" si="155"/>
        <v>3</v>
      </c>
      <c r="CL1336" s="1">
        <f t="shared" si="156"/>
        <v>5.6666666666666661</v>
      </c>
      <c r="CM1336" s="1">
        <f t="shared" si="157"/>
        <v>17</v>
      </c>
      <c r="CO1336" t="str">
        <f>IF(H1336&gt;Tolerances!$C$15, "High Sat", "Low Sat")</f>
        <v>High Sat</v>
      </c>
      <c r="CP1336" t="str">
        <f>IF(CM1336&lt;Tolerances!$D$15, "High EL", "Low EL")</f>
        <v>Low EL</v>
      </c>
      <c r="CQ1336" t="str">
        <f t="shared" si="158"/>
        <v>Mercenary</v>
      </c>
      <c r="CR1336" t="b">
        <f>IF(AND(CM1336&lt;Tolerances!$D$19,'Respondent data Original'!H1336&gt;Tolerances!$C$19),"Enthusiast",IF(AND(CM1336&gt;Tolerances!$D$20,'Respondent data Original'!H1336&lt;Tolerances!$C$20),"Agitator"))</f>
        <v>0</v>
      </c>
    </row>
    <row r="1337" spans="1:96">
      <c r="A1337">
        <v>1573</v>
      </c>
      <c r="B1337" t="s">
        <v>71</v>
      </c>
      <c r="C1337">
        <v>3</v>
      </c>
      <c r="D1337">
        <v>1</v>
      </c>
      <c r="E1337">
        <v>4</v>
      </c>
      <c r="F1337">
        <v>2</v>
      </c>
      <c r="G1337">
        <v>10</v>
      </c>
      <c r="H1337">
        <v>11</v>
      </c>
      <c r="J1337">
        <v>11</v>
      </c>
      <c r="L1337">
        <v>11</v>
      </c>
      <c r="N1337">
        <v>11</v>
      </c>
      <c r="P1337">
        <v>4</v>
      </c>
      <c r="Q1337">
        <v>1</v>
      </c>
      <c r="R1337">
        <v>1</v>
      </c>
      <c r="S1337">
        <v>1</v>
      </c>
      <c r="T1337">
        <v>1</v>
      </c>
      <c r="U1337">
        <v>1</v>
      </c>
      <c r="V1337">
        <v>1</v>
      </c>
      <c r="W1337">
        <v>2</v>
      </c>
      <c r="X1337">
        <v>2</v>
      </c>
      <c r="Y1337">
        <v>1</v>
      </c>
      <c r="Z1337">
        <v>1</v>
      </c>
      <c r="AA1337">
        <v>1</v>
      </c>
      <c r="AB1337">
        <v>1</v>
      </c>
      <c r="AC1337">
        <v>1</v>
      </c>
      <c r="AD1337">
        <v>1</v>
      </c>
      <c r="AE1337">
        <v>1</v>
      </c>
      <c r="AF1337">
        <v>11</v>
      </c>
      <c r="AG1337">
        <v>1</v>
      </c>
      <c r="AH1337">
        <v>1</v>
      </c>
      <c r="AI1337">
        <v>2</v>
      </c>
      <c r="AJ1337">
        <v>1</v>
      </c>
      <c r="AK1337">
        <v>1</v>
      </c>
      <c r="AL1337">
        <v>1</v>
      </c>
      <c r="AM1337">
        <v>1</v>
      </c>
      <c r="AN1337">
        <v>1</v>
      </c>
      <c r="AO1337">
        <v>1</v>
      </c>
      <c r="AP1337">
        <v>1</v>
      </c>
      <c r="AQ1337">
        <v>1</v>
      </c>
      <c r="AR1337">
        <v>1</v>
      </c>
      <c r="AS1337">
        <v>2</v>
      </c>
      <c r="AT1337">
        <v>1</v>
      </c>
      <c r="AU1337">
        <v>1</v>
      </c>
      <c r="AV1337">
        <v>1</v>
      </c>
      <c r="AW1337">
        <v>11</v>
      </c>
      <c r="AX1337">
        <v>10</v>
      </c>
      <c r="AY1337">
        <v>10</v>
      </c>
      <c r="AZ1337">
        <v>11</v>
      </c>
      <c r="BA1337">
        <v>10</v>
      </c>
      <c r="BB1337">
        <v>11</v>
      </c>
      <c r="BC1337">
        <v>9</v>
      </c>
      <c r="BD1337">
        <v>10</v>
      </c>
      <c r="BE1337">
        <v>11</v>
      </c>
      <c r="BF1337">
        <v>1</v>
      </c>
      <c r="BG1337">
        <v>3</v>
      </c>
      <c r="BH1337">
        <v>1</v>
      </c>
      <c r="BI1337">
        <v>1</v>
      </c>
      <c r="BJ1337">
        <v>3</v>
      </c>
      <c r="BK1337">
        <v>2</v>
      </c>
      <c r="BL1337">
        <v>1</v>
      </c>
      <c r="BM1337">
        <v>1</v>
      </c>
      <c r="BN1337">
        <v>2</v>
      </c>
      <c r="BO1337">
        <v>3</v>
      </c>
      <c r="BP1337">
        <v>8</v>
      </c>
      <c r="BQ1337">
        <v>5</v>
      </c>
      <c r="BR1337">
        <v>4</v>
      </c>
      <c r="BS1337">
        <v>2</v>
      </c>
      <c r="BX1337">
        <v>3</v>
      </c>
      <c r="CF1337">
        <v>4</v>
      </c>
      <c r="CH1337">
        <f t="shared" si="152"/>
        <v>3</v>
      </c>
      <c r="CI1337" s="1">
        <f t="shared" si="153"/>
        <v>5.166666666666667</v>
      </c>
      <c r="CJ1337">
        <f t="shared" si="154"/>
        <v>1</v>
      </c>
      <c r="CK1337">
        <f t="shared" si="155"/>
        <v>5</v>
      </c>
      <c r="CL1337" s="1">
        <f t="shared" si="156"/>
        <v>10.166666666666668</v>
      </c>
      <c r="CM1337" s="1">
        <f t="shared" si="157"/>
        <v>30.500000000000004</v>
      </c>
      <c r="CO1337" t="str">
        <f>IF(H1337&gt;Tolerances!$C$15, "High Sat", "Low Sat")</f>
        <v>High Sat</v>
      </c>
      <c r="CP1337" t="str">
        <f>IF(CM1337&lt;Tolerances!$D$15, "High EL", "Low EL")</f>
        <v>Low EL</v>
      </c>
      <c r="CQ1337" t="str">
        <f t="shared" si="158"/>
        <v>Mercenary</v>
      </c>
      <c r="CR1337" t="b">
        <f>IF(AND(CM1337&lt;Tolerances!$D$19,'Respondent data Original'!H1337&gt;Tolerances!$C$19),"Enthusiast",IF(AND(CM1337&gt;Tolerances!$D$20,'Respondent data Original'!H1337&lt;Tolerances!$C$20),"Agitator"))</f>
        <v>0</v>
      </c>
    </row>
    <row r="1338" spans="1:96">
      <c r="A1338">
        <v>1574</v>
      </c>
      <c r="B1338" t="s">
        <v>71</v>
      </c>
      <c r="C1338">
        <v>2</v>
      </c>
      <c r="D1338">
        <v>2</v>
      </c>
      <c r="E1338">
        <v>4</v>
      </c>
      <c r="F1338">
        <v>1</v>
      </c>
      <c r="G1338">
        <v>10</v>
      </c>
      <c r="H1338">
        <v>5</v>
      </c>
      <c r="J1338">
        <v>2</v>
      </c>
      <c r="L1338">
        <v>5</v>
      </c>
      <c r="N1338">
        <v>6</v>
      </c>
      <c r="P1338">
        <v>1</v>
      </c>
      <c r="Q1338">
        <v>1</v>
      </c>
      <c r="R1338">
        <v>2</v>
      </c>
      <c r="S1338">
        <v>1</v>
      </c>
      <c r="T1338">
        <v>2</v>
      </c>
      <c r="U1338">
        <v>3</v>
      </c>
      <c r="V1338">
        <v>1</v>
      </c>
      <c r="W1338">
        <v>5</v>
      </c>
      <c r="X1338">
        <v>1</v>
      </c>
      <c r="Y1338">
        <v>1</v>
      </c>
      <c r="Z1338">
        <v>3</v>
      </c>
      <c r="AA1338">
        <v>2</v>
      </c>
      <c r="AB1338">
        <v>2</v>
      </c>
      <c r="AC1338">
        <v>3</v>
      </c>
      <c r="AD1338">
        <v>1</v>
      </c>
      <c r="AE1338">
        <v>3</v>
      </c>
      <c r="AF1338">
        <v>3</v>
      </c>
      <c r="AG1338">
        <v>3</v>
      </c>
      <c r="AH1338">
        <v>3</v>
      </c>
      <c r="AI1338">
        <v>2</v>
      </c>
      <c r="AJ1338">
        <v>1</v>
      </c>
      <c r="AK1338">
        <v>2</v>
      </c>
      <c r="AL1338">
        <v>1</v>
      </c>
      <c r="AM1338">
        <v>2</v>
      </c>
      <c r="AN1338">
        <v>1</v>
      </c>
      <c r="AO1338">
        <v>3</v>
      </c>
      <c r="AP1338">
        <v>2</v>
      </c>
      <c r="AQ1338">
        <v>1</v>
      </c>
      <c r="AR1338">
        <v>2</v>
      </c>
      <c r="AS1338">
        <v>2</v>
      </c>
      <c r="AT1338">
        <v>1</v>
      </c>
      <c r="AU1338">
        <v>2</v>
      </c>
      <c r="AV1338">
        <v>1</v>
      </c>
      <c r="AW1338">
        <v>4</v>
      </c>
      <c r="AX1338">
        <v>2</v>
      </c>
      <c r="AY1338">
        <v>3</v>
      </c>
      <c r="AZ1338">
        <v>1</v>
      </c>
      <c r="BA1338">
        <v>2</v>
      </c>
      <c r="BB1338">
        <v>2</v>
      </c>
      <c r="BC1338">
        <v>3</v>
      </c>
      <c r="BD1338">
        <v>2</v>
      </c>
      <c r="BE1338">
        <v>6</v>
      </c>
      <c r="BF1338">
        <v>12</v>
      </c>
      <c r="BG1338">
        <v>1</v>
      </c>
      <c r="BH1338">
        <v>12</v>
      </c>
      <c r="BI1338">
        <v>12</v>
      </c>
      <c r="BJ1338">
        <v>12</v>
      </c>
      <c r="BK1338">
        <v>2</v>
      </c>
      <c r="BL1338">
        <v>2</v>
      </c>
      <c r="BM1338">
        <v>2</v>
      </c>
      <c r="BN1338">
        <v>2</v>
      </c>
      <c r="BO1338">
        <v>4</v>
      </c>
      <c r="BX1338">
        <v>1</v>
      </c>
      <c r="BY1338">
        <v>2</v>
      </c>
      <c r="CF1338">
        <v>1</v>
      </c>
      <c r="CH1338">
        <f t="shared" si="152"/>
        <v>1</v>
      </c>
      <c r="CI1338" s="1">
        <f t="shared" si="153"/>
        <v>1.3888888888888888</v>
      </c>
      <c r="CJ1338">
        <f t="shared" si="154"/>
        <v>2</v>
      </c>
      <c r="CK1338">
        <f t="shared" si="155"/>
        <v>4</v>
      </c>
      <c r="CL1338" s="1">
        <f t="shared" si="156"/>
        <v>5.3888888888888893</v>
      </c>
      <c r="CM1338" s="1">
        <f t="shared" si="157"/>
        <v>5.3888888888888893</v>
      </c>
      <c r="CO1338" t="str">
        <f>IF(H1338&gt;Tolerances!$C$15, "High Sat", "Low Sat")</f>
        <v>Low Sat</v>
      </c>
      <c r="CP1338" t="str">
        <f>IF(CM1338&lt;Tolerances!$D$15, "High EL", "Low EL")</f>
        <v>High EL</v>
      </c>
      <c r="CQ1338" t="str">
        <f t="shared" si="158"/>
        <v>Hostage</v>
      </c>
      <c r="CR1338" t="b">
        <f>IF(AND(CM1338&lt;Tolerances!$D$19,'Respondent data Original'!H1338&gt;Tolerances!$C$19),"Enthusiast",IF(AND(CM1338&gt;Tolerances!$D$20,'Respondent data Original'!H1338&lt;Tolerances!$C$20),"Agitator"))</f>
        <v>0</v>
      </c>
    </row>
    <row r="1339" spans="1:96">
      <c r="A1339">
        <v>1575</v>
      </c>
      <c r="B1339" t="s">
        <v>71</v>
      </c>
      <c r="C1339">
        <v>5</v>
      </c>
      <c r="D1339">
        <v>2</v>
      </c>
      <c r="E1339">
        <v>1</v>
      </c>
      <c r="F1339">
        <v>2</v>
      </c>
      <c r="G1339">
        <v>11</v>
      </c>
      <c r="H1339">
        <v>10</v>
      </c>
      <c r="J1339">
        <v>10</v>
      </c>
      <c r="L1339">
        <v>10</v>
      </c>
      <c r="N1339">
        <v>10</v>
      </c>
      <c r="P1339">
        <v>6</v>
      </c>
      <c r="Q1339">
        <v>2</v>
      </c>
      <c r="R1339">
        <v>4</v>
      </c>
      <c r="S1339">
        <v>1</v>
      </c>
      <c r="T1339">
        <v>3</v>
      </c>
      <c r="U1339">
        <v>5</v>
      </c>
      <c r="V1339">
        <v>2</v>
      </c>
      <c r="W1339">
        <v>3</v>
      </c>
      <c r="X1339">
        <v>1</v>
      </c>
      <c r="Y1339">
        <v>1</v>
      </c>
      <c r="Z1339">
        <v>3</v>
      </c>
      <c r="AA1339">
        <v>2</v>
      </c>
      <c r="AB1339">
        <v>4</v>
      </c>
      <c r="AC1339">
        <v>3</v>
      </c>
      <c r="AD1339">
        <v>5</v>
      </c>
      <c r="AE1339">
        <v>3</v>
      </c>
      <c r="AF1339">
        <v>6</v>
      </c>
      <c r="AG1339">
        <v>3</v>
      </c>
      <c r="AI1339">
        <v>1</v>
      </c>
      <c r="AJ1339">
        <v>2</v>
      </c>
      <c r="AL1339">
        <v>3</v>
      </c>
      <c r="AN1339">
        <v>2</v>
      </c>
      <c r="AO1339">
        <v>2</v>
      </c>
      <c r="AP1339">
        <v>3</v>
      </c>
      <c r="AQ1339">
        <v>2</v>
      </c>
      <c r="AR1339">
        <v>4</v>
      </c>
      <c r="AS1339">
        <v>4</v>
      </c>
      <c r="AU1339">
        <v>3</v>
      </c>
      <c r="AV1339">
        <v>1</v>
      </c>
      <c r="AW1339">
        <v>5</v>
      </c>
      <c r="AX1339">
        <v>5</v>
      </c>
      <c r="AY1339">
        <v>5</v>
      </c>
      <c r="AZ1339">
        <v>2</v>
      </c>
      <c r="BA1339">
        <v>6</v>
      </c>
      <c r="BB1339">
        <v>1</v>
      </c>
      <c r="BC1339">
        <v>1</v>
      </c>
      <c r="BD1339">
        <v>9</v>
      </c>
      <c r="BE1339">
        <v>1</v>
      </c>
      <c r="BF1339">
        <v>4</v>
      </c>
      <c r="BG1339">
        <v>3</v>
      </c>
      <c r="BH1339">
        <v>12</v>
      </c>
      <c r="BI1339">
        <v>12</v>
      </c>
      <c r="BJ1339">
        <v>12</v>
      </c>
      <c r="BK1339">
        <v>3</v>
      </c>
      <c r="BL1339">
        <v>4</v>
      </c>
      <c r="BM1339">
        <v>4</v>
      </c>
      <c r="BN1339">
        <v>4</v>
      </c>
      <c r="BO1339">
        <v>10</v>
      </c>
      <c r="BX1339">
        <v>1</v>
      </c>
      <c r="BY1339">
        <v>6</v>
      </c>
      <c r="BZ1339">
        <v>5</v>
      </c>
      <c r="CA1339">
        <v>1</v>
      </c>
      <c r="CF1339">
        <v>9</v>
      </c>
      <c r="CH1339">
        <f t="shared" si="152"/>
        <v>1</v>
      </c>
      <c r="CI1339" s="1">
        <f t="shared" si="153"/>
        <v>1.9444444444444444</v>
      </c>
      <c r="CJ1339">
        <f t="shared" si="154"/>
        <v>4</v>
      </c>
      <c r="CK1339">
        <f t="shared" si="155"/>
        <v>2</v>
      </c>
      <c r="CL1339" s="1">
        <f t="shared" si="156"/>
        <v>3.9444444444444446</v>
      </c>
      <c r="CM1339" s="1">
        <f t="shared" si="157"/>
        <v>3.9444444444444446</v>
      </c>
      <c r="CO1339" t="str">
        <f>IF(H1339&gt;Tolerances!$C$15, "High Sat", "Low Sat")</f>
        <v>High Sat</v>
      </c>
      <c r="CP1339" t="str">
        <f>IF(CM1339&lt;Tolerances!$D$15, "High EL", "Low EL")</f>
        <v>High EL</v>
      </c>
      <c r="CQ1339" t="str">
        <f t="shared" si="158"/>
        <v>Loyalist</v>
      </c>
      <c r="CR1339" t="str">
        <f>IF(AND(CM1339&lt;Tolerances!$D$19,'Respondent data Original'!H1339&gt;Tolerances!$C$19),"Enthusiast",IF(AND(CM1339&gt;Tolerances!$D$20,'Respondent data Original'!H1339&lt;Tolerances!$C$20),"Agitator"))</f>
        <v>Enthusiast</v>
      </c>
    </row>
    <row r="1340" spans="1:96">
      <c r="A1340">
        <v>1576</v>
      </c>
      <c r="B1340" t="s">
        <v>71</v>
      </c>
      <c r="C1340">
        <v>4</v>
      </c>
      <c r="D1340">
        <v>2</v>
      </c>
      <c r="E1340">
        <v>1</v>
      </c>
      <c r="F1340">
        <v>2</v>
      </c>
      <c r="G1340">
        <v>11</v>
      </c>
      <c r="H1340">
        <v>8</v>
      </c>
      <c r="J1340">
        <v>8</v>
      </c>
      <c r="L1340">
        <v>6</v>
      </c>
      <c r="N1340">
        <v>7</v>
      </c>
      <c r="P1340">
        <v>6</v>
      </c>
      <c r="Q1340">
        <v>2</v>
      </c>
      <c r="R1340">
        <v>2</v>
      </c>
      <c r="S1340">
        <v>1</v>
      </c>
      <c r="T1340">
        <v>4</v>
      </c>
      <c r="U1340">
        <v>4</v>
      </c>
      <c r="V1340">
        <v>2</v>
      </c>
      <c r="X1340">
        <v>1</v>
      </c>
      <c r="Y1340">
        <v>1</v>
      </c>
      <c r="AA1340">
        <v>1</v>
      </c>
      <c r="AB1340">
        <v>2</v>
      </c>
      <c r="AC1340">
        <v>4</v>
      </c>
      <c r="AD1340">
        <v>5</v>
      </c>
      <c r="AE1340">
        <v>2</v>
      </c>
      <c r="AF1340">
        <v>1</v>
      </c>
      <c r="AG1340">
        <v>3</v>
      </c>
      <c r="AH1340">
        <v>2</v>
      </c>
      <c r="AI1340">
        <v>2</v>
      </c>
      <c r="AJ1340">
        <v>2</v>
      </c>
      <c r="AL1340">
        <v>2</v>
      </c>
      <c r="AM1340">
        <v>3</v>
      </c>
      <c r="AN1340">
        <v>2</v>
      </c>
      <c r="AO1340">
        <v>2</v>
      </c>
      <c r="AQ1340">
        <v>2</v>
      </c>
      <c r="AR1340">
        <v>2</v>
      </c>
      <c r="AS1340">
        <v>3</v>
      </c>
      <c r="AU1340">
        <v>2</v>
      </c>
      <c r="AV1340">
        <v>1</v>
      </c>
      <c r="AW1340">
        <v>6</v>
      </c>
      <c r="AX1340">
        <v>10</v>
      </c>
      <c r="AY1340">
        <v>8</v>
      </c>
      <c r="AZ1340">
        <v>8</v>
      </c>
      <c r="BA1340">
        <v>7</v>
      </c>
      <c r="BB1340">
        <v>9</v>
      </c>
      <c r="BC1340">
        <v>2</v>
      </c>
      <c r="BD1340">
        <v>10</v>
      </c>
      <c r="BE1340">
        <v>1</v>
      </c>
      <c r="BF1340">
        <v>1</v>
      </c>
      <c r="BG1340">
        <v>12</v>
      </c>
      <c r="BH1340">
        <v>3</v>
      </c>
      <c r="BI1340">
        <v>12</v>
      </c>
      <c r="BJ1340">
        <v>12</v>
      </c>
      <c r="BK1340">
        <v>2</v>
      </c>
      <c r="BL1340">
        <v>4</v>
      </c>
      <c r="BM1340">
        <v>3</v>
      </c>
      <c r="BN1340">
        <v>3</v>
      </c>
      <c r="BO1340">
        <v>10</v>
      </c>
      <c r="BX1340">
        <v>1</v>
      </c>
      <c r="BY1340">
        <v>6</v>
      </c>
      <c r="BZ1340">
        <v>5</v>
      </c>
      <c r="CF1340">
        <v>6</v>
      </c>
      <c r="CH1340">
        <f t="shared" si="152"/>
        <v>1</v>
      </c>
      <c r="CI1340" s="1">
        <f t="shared" si="153"/>
        <v>3.3888888888888888</v>
      </c>
      <c r="CJ1340">
        <f t="shared" si="154"/>
        <v>4</v>
      </c>
      <c r="CK1340">
        <f t="shared" si="155"/>
        <v>2</v>
      </c>
      <c r="CL1340" s="1">
        <f t="shared" si="156"/>
        <v>5.3888888888888893</v>
      </c>
      <c r="CM1340" s="1">
        <f t="shared" si="157"/>
        <v>5.3888888888888893</v>
      </c>
      <c r="CO1340" t="str">
        <f>IF(H1340&gt;Tolerances!$C$15, "High Sat", "Low Sat")</f>
        <v>High Sat</v>
      </c>
      <c r="CP1340" t="str">
        <f>IF(CM1340&lt;Tolerances!$D$15, "High EL", "Low EL")</f>
        <v>High EL</v>
      </c>
      <c r="CQ1340" t="str">
        <f t="shared" si="158"/>
        <v>Loyalist</v>
      </c>
      <c r="CR1340" t="b">
        <f>IF(AND(CM1340&lt;Tolerances!$D$19,'Respondent data Original'!H1340&gt;Tolerances!$C$19),"Enthusiast",IF(AND(CM1340&gt;Tolerances!$D$20,'Respondent data Original'!H1340&lt;Tolerances!$C$20),"Agitator"))</f>
        <v>0</v>
      </c>
    </row>
    <row r="1341" spans="1:96">
      <c r="A1341">
        <v>1578</v>
      </c>
      <c r="B1341" t="s">
        <v>71</v>
      </c>
      <c r="C1341">
        <v>4</v>
      </c>
      <c r="D1341">
        <v>2</v>
      </c>
      <c r="E1341">
        <v>18</v>
      </c>
      <c r="F1341">
        <v>1</v>
      </c>
      <c r="G1341">
        <v>7</v>
      </c>
      <c r="H1341">
        <v>11</v>
      </c>
      <c r="J1341">
        <v>11</v>
      </c>
      <c r="L1341">
        <v>11</v>
      </c>
      <c r="N1341">
        <v>11</v>
      </c>
      <c r="P1341">
        <v>6</v>
      </c>
      <c r="AF1341">
        <v>1</v>
      </c>
      <c r="AV1341">
        <v>2</v>
      </c>
      <c r="AW1341">
        <v>11</v>
      </c>
      <c r="AX1341">
        <v>11</v>
      </c>
      <c r="AY1341">
        <v>11</v>
      </c>
      <c r="AZ1341">
        <v>11</v>
      </c>
      <c r="BA1341">
        <v>11</v>
      </c>
      <c r="BB1341">
        <v>11</v>
      </c>
      <c r="BC1341">
        <v>11</v>
      </c>
      <c r="BD1341">
        <v>11</v>
      </c>
      <c r="BE1341">
        <v>11</v>
      </c>
      <c r="BF1341">
        <v>12</v>
      </c>
      <c r="BG1341">
        <v>12</v>
      </c>
      <c r="BH1341">
        <v>12</v>
      </c>
      <c r="BI1341">
        <v>12</v>
      </c>
      <c r="BJ1341">
        <v>12</v>
      </c>
      <c r="BK1341">
        <v>1</v>
      </c>
      <c r="BL1341">
        <v>1</v>
      </c>
      <c r="BO1341">
        <v>10</v>
      </c>
      <c r="BX1341">
        <v>1</v>
      </c>
      <c r="BY1341">
        <v>8</v>
      </c>
      <c r="CF1341">
        <v>3</v>
      </c>
      <c r="CH1341">
        <f t="shared" si="152"/>
        <v>1</v>
      </c>
      <c r="CI1341" s="1">
        <f t="shared" si="153"/>
        <v>5.5</v>
      </c>
      <c r="CJ1341">
        <f t="shared" si="154"/>
        <v>1</v>
      </c>
      <c r="CK1341">
        <f t="shared" si="155"/>
        <v>5</v>
      </c>
      <c r="CL1341" s="1">
        <f t="shared" si="156"/>
        <v>10.5</v>
      </c>
      <c r="CM1341" s="1">
        <f t="shared" si="157"/>
        <v>10.5</v>
      </c>
      <c r="CO1341" t="str">
        <f>IF(H1341&gt;Tolerances!$C$15, "High Sat", "Low Sat")</f>
        <v>High Sat</v>
      </c>
      <c r="CP1341" t="str">
        <f>IF(CM1341&lt;Tolerances!$D$15, "High EL", "Low EL")</f>
        <v>High EL</v>
      </c>
      <c r="CQ1341" t="str">
        <f t="shared" si="158"/>
        <v>Loyalist</v>
      </c>
      <c r="CR1341" t="b">
        <f>IF(AND(CM1341&lt;Tolerances!$D$19,'Respondent data Original'!H1341&gt;Tolerances!$C$19),"Enthusiast",IF(AND(CM1341&gt;Tolerances!$D$20,'Respondent data Original'!H1341&lt;Tolerances!$C$20),"Agitator"))</f>
        <v>0</v>
      </c>
    </row>
    <row r="1342" spans="1:96">
      <c r="A1342">
        <v>1579</v>
      </c>
      <c r="B1342" t="s">
        <v>71</v>
      </c>
      <c r="C1342">
        <v>1</v>
      </c>
      <c r="D1342">
        <v>2</v>
      </c>
      <c r="E1342">
        <v>1</v>
      </c>
      <c r="F1342">
        <v>1</v>
      </c>
      <c r="G1342">
        <v>9</v>
      </c>
      <c r="H1342">
        <v>8</v>
      </c>
      <c r="J1342">
        <v>5</v>
      </c>
      <c r="L1342">
        <v>6</v>
      </c>
      <c r="N1342">
        <v>6</v>
      </c>
      <c r="P1342">
        <v>4</v>
      </c>
      <c r="Q1342">
        <v>2</v>
      </c>
      <c r="R1342">
        <v>4</v>
      </c>
      <c r="S1342">
        <v>1</v>
      </c>
      <c r="T1342">
        <v>3</v>
      </c>
      <c r="U1342">
        <v>2</v>
      </c>
      <c r="V1342">
        <v>1</v>
      </c>
      <c r="W1342">
        <v>2</v>
      </c>
      <c r="X1342">
        <v>1</v>
      </c>
      <c r="Y1342">
        <v>3</v>
      </c>
      <c r="Z1342">
        <v>3</v>
      </c>
      <c r="AA1342">
        <v>1</v>
      </c>
      <c r="AB1342">
        <v>1</v>
      </c>
      <c r="AC1342">
        <v>4</v>
      </c>
      <c r="AD1342">
        <v>3</v>
      </c>
      <c r="AE1342">
        <v>3</v>
      </c>
      <c r="AF1342">
        <v>6</v>
      </c>
      <c r="AG1342">
        <v>3</v>
      </c>
      <c r="AH1342">
        <v>3</v>
      </c>
      <c r="AI1342">
        <v>2</v>
      </c>
      <c r="AJ1342">
        <v>2</v>
      </c>
      <c r="AK1342">
        <v>3</v>
      </c>
      <c r="AL1342">
        <v>2</v>
      </c>
      <c r="AM1342">
        <v>2</v>
      </c>
      <c r="AN1342">
        <v>2</v>
      </c>
      <c r="AO1342">
        <v>3</v>
      </c>
      <c r="AP1342">
        <v>3</v>
      </c>
      <c r="AQ1342">
        <v>2</v>
      </c>
      <c r="AR1342">
        <v>2</v>
      </c>
      <c r="AS1342">
        <v>3</v>
      </c>
      <c r="AT1342">
        <v>3</v>
      </c>
      <c r="AU1342">
        <v>3</v>
      </c>
      <c r="AV1342">
        <v>2</v>
      </c>
      <c r="AW1342">
        <v>7</v>
      </c>
      <c r="AX1342">
        <v>11</v>
      </c>
      <c r="AY1342">
        <v>8</v>
      </c>
      <c r="AZ1342">
        <v>8</v>
      </c>
      <c r="BA1342">
        <v>7</v>
      </c>
      <c r="BB1342">
        <v>4</v>
      </c>
      <c r="BC1342">
        <v>5</v>
      </c>
      <c r="BD1342">
        <v>11</v>
      </c>
      <c r="BE1342">
        <v>9</v>
      </c>
      <c r="BF1342">
        <v>7</v>
      </c>
      <c r="BG1342">
        <v>3</v>
      </c>
      <c r="BH1342">
        <v>12</v>
      </c>
      <c r="BI1342">
        <v>12</v>
      </c>
      <c r="BJ1342">
        <v>12</v>
      </c>
      <c r="BK1342">
        <v>3</v>
      </c>
      <c r="BL1342">
        <v>3</v>
      </c>
      <c r="BM1342">
        <v>2</v>
      </c>
      <c r="BN1342">
        <v>2</v>
      </c>
      <c r="BO1342">
        <v>3</v>
      </c>
      <c r="BP1342">
        <v>5</v>
      </c>
      <c r="BQ1342">
        <v>7</v>
      </c>
      <c r="BR1342">
        <v>2</v>
      </c>
      <c r="BS1342">
        <v>1</v>
      </c>
      <c r="BT1342">
        <v>6</v>
      </c>
      <c r="BU1342">
        <v>8</v>
      </c>
      <c r="BV1342">
        <v>4</v>
      </c>
      <c r="BX1342">
        <v>2</v>
      </c>
      <c r="CF1342">
        <v>5</v>
      </c>
      <c r="CH1342">
        <f t="shared" si="152"/>
        <v>2</v>
      </c>
      <c r="CI1342" s="1">
        <f t="shared" si="153"/>
        <v>3.8888888888888888</v>
      </c>
      <c r="CJ1342">
        <f t="shared" si="154"/>
        <v>3</v>
      </c>
      <c r="CK1342">
        <f t="shared" si="155"/>
        <v>3</v>
      </c>
      <c r="CL1342" s="1">
        <f t="shared" si="156"/>
        <v>6.8888888888888893</v>
      </c>
      <c r="CM1342" s="1">
        <f t="shared" si="157"/>
        <v>13.777777777777779</v>
      </c>
      <c r="CO1342" t="str">
        <f>IF(H1342&gt;Tolerances!$C$15, "High Sat", "Low Sat")</f>
        <v>High Sat</v>
      </c>
      <c r="CP1342" t="str">
        <f>IF(CM1342&lt;Tolerances!$D$15, "High EL", "Low EL")</f>
        <v>Low EL</v>
      </c>
      <c r="CQ1342" t="str">
        <f t="shared" si="158"/>
        <v>Mercenary</v>
      </c>
      <c r="CR1342" t="b">
        <f>IF(AND(CM1342&lt;Tolerances!$D$19,'Respondent data Original'!H1342&gt;Tolerances!$C$19),"Enthusiast",IF(AND(CM1342&gt;Tolerances!$D$20,'Respondent data Original'!H1342&lt;Tolerances!$C$20),"Agitator"))</f>
        <v>0</v>
      </c>
    </row>
    <row r="1343" spans="1:96">
      <c r="A1343">
        <v>1580</v>
      </c>
      <c r="B1343" t="s">
        <v>71</v>
      </c>
      <c r="C1343">
        <v>2</v>
      </c>
      <c r="D1343">
        <v>1</v>
      </c>
      <c r="E1343">
        <v>2</v>
      </c>
      <c r="F1343">
        <v>2</v>
      </c>
      <c r="G1343">
        <v>12</v>
      </c>
      <c r="H1343">
        <v>11</v>
      </c>
      <c r="J1343">
        <v>10</v>
      </c>
      <c r="L1343">
        <v>11</v>
      </c>
      <c r="N1343">
        <v>10</v>
      </c>
      <c r="P1343">
        <v>3</v>
      </c>
      <c r="Q1343">
        <v>1</v>
      </c>
      <c r="S1343">
        <v>1</v>
      </c>
      <c r="T1343">
        <v>1</v>
      </c>
      <c r="U1343">
        <v>1</v>
      </c>
      <c r="V1343">
        <v>1</v>
      </c>
      <c r="W1343">
        <v>3</v>
      </c>
      <c r="X1343">
        <v>1</v>
      </c>
      <c r="Y1343">
        <v>1</v>
      </c>
      <c r="Z1343">
        <v>1</v>
      </c>
      <c r="AA1343">
        <v>1</v>
      </c>
      <c r="AB1343">
        <v>2</v>
      </c>
      <c r="AC1343">
        <v>1</v>
      </c>
      <c r="AD1343">
        <v>1</v>
      </c>
      <c r="AE1343">
        <v>2</v>
      </c>
      <c r="AF1343">
        <v>6</v>
      </c>
      <c r="AG1343">
        <v>3</v>
      </c>
      <c r="AI1343">
        <v>1</v>
      </c>
      <c r="AJ1343">
        <v>1</v>
      </c>
      <c r="AK1343">
        <v>1</v>
      </c>
      <c r="AL1343">
        <v>2</v>
      </c>
      <c r="AM1343">
        <v>4</v>
      </c>
      <c r="AN1343">
        <v>1</v>
      </c>
      <c r="AO1343">
        <v>1</v>
      </c>
      <c r="AP1343">
        <v>1</v>
      </c>
      <c r="AQ1343">
        <v>2</v>
      </c>
      <c r="AR1343">
        <v>2</v>
      </c>
      <c r="AS1343">
        <v>2</v>
      </c>
      <c r="AT1343">
        <v>2</v>
      </c>
      <c r="AU1343">
        <v>1</v>
      </c>
      <c r="AV1343">
        <v>3</v>
      </c>
      <c r="AW1343">
        <v>9</v>
      </c>
      <c r="AX1343">
        <v>6</v>
      </c>
      <c r="AY1343">
        <v>8</v>
      </c>
      <c r="AZ1343">
        <v>11</v>
      </c>
      <c r="BA1343">
        <v>7</v>
      </c>
      <c r="BB1343">
        <v>4</v>
      </c>
      <c r="BC1343">
        <v>10</v>
      </c>
      <c r="BD1343">
        <v>8</v>
      </c>
      <c r="BE1343">
        <v>6</v>
      </c>
      <c r="BF1343">
        <v>1</v>
      </c>
      <c r="BG1343">
        <v>1</v>
      </c>
      <c r="BH1343">
        <v>2</v>
      </c>
      <c r="BI1343">
        <v>12</v>
      </c>
      <c r="BJ1343">
        <v>12</v>
      </c>
      <c r="BK1343">
        <v>1</v>
      </c>
      <c r="BL1343">
        <v>3</v>
      </c>
      <c r="BM1343">
        <v>2</v>
      </c>
      <c r="BN1343">
        <v>1</v>
      </c>
      <c r="BO1343">
        <v>5</v>
      </c>
      <c r="BP1343">
        <v>2</v>
      </c>
      <c r="BX1343">
        <v>2</v>
      </c>
      <c r="CF1343">
        <v>5</v>
      </c>
      <c r="CH1343">
        <f t="shared" si="152"/>
        <v>2</v>
      </c>
      <c r="CI1343" s="1">
        <f t="shared" si="153"/>
        <v>3.8333333333333335</v>
      </c>
      <c r="CJ1343">
        <f t="shared" si="154"/>
        <v>3</v>
      </c>
      <c r="CK1343">
        <f t="shared" si="155"/>
        <v>3</v>
      </c>
      <c r="CL1343" s="1">
        <f t="shared" si="156"/>
        <v>6.8333333333333339</v>
      </c>
      <c r="CM1343" s="1">
        <f t="shared" si="157"/>
        <v>13.666666666666668</v>
      </c>
      <c r="CO1343" t="str">
        <f>IF(H1343&gt;Tolerances!$C$15, "High Sat", "Low Sat")</f>
        <v>High Sat</v>
      </c>
      <c r="CP1343" t="str">
        <f>IF(CM1343&lt;Tolerances!$D$15, "High EL", "Low EL")</f>
        <v>Low EL</v>
      </c>
      <c r="CQ1343" t="str">
        <f t="shared" si="158"/>
        <v>Mercenary</v>
      </c>
      <c r="CR1343" t="b">
        <f>IF(AND(CM1343&lt;Tolerances!$D$19,'Respondent data Original'!H1343&gt;Tolerances!$C$19),"Enthusiast",IF(AND(CM1343&gt;Tolerances!$D$20,'Respondent data Original'!H1343&lt;Tolerances!$C$20),"Agitator"))</f>
        <v>0</v>
      </c>
    </row>
    <row r="1344" spans="1:96">
      <c r="A1344">
        <v>1581</v>
      </c>
      <c r="B1344" t="s">
        <v>71</v>
      </c>
      <c r="C1344">
        <v>1</v>
      </c>
      <c r="D1344">
        <v>1</v>
      </c>
      <c r="E1344">
        <v>1</v>
      </c>
      <c r="F1344">
        <v>2</v>
      </c>
      <c r="G1344">
        <v>8</v>
      </c>
      <c r="H1344">
        <v>10</v>
      </c>
      <c r="J1344">
        <v>10</v>
      </c>
      <c r="L1344">
        <v>9</v>
      </c>
      <c r="N1344">
        <v>9</v>
      </c>
      <c r="P1344">
        <v>6</v>
      </c>
      <c r="Q1344">
        <v>2</v>
      </c>
      <c r="R1344">
        <v>2</v>
      </c>
      <c r="S1344">
        <v>3</v>
      </c>
      <c r="T1344">
        <v>1</v>
      </c>
      <c r="U1344">
        <v>2</v>
      </c>
      <c r="V1344">
        <v>2</v>
      </c>
      <c r="W1344">
        <v>3</v>
      </c>
      <c r="X1344">
        <v>1</v>
      </c>
      <c r="Y1344">
        <v>2</v>
      </c>
      <c r="Z1344">
        <v>3</v>
      </c>
      <c r="AA1344">
        <v>1</v>
      </c>
      <c r="AB1344">
        <v>2</v>
      </c>
      <c r="AC1344">
        <v>3</v>
      </c>
      <c r="AD1344">
        <v>3</v>
      </c>
      <c r="AE1344">
        <v>2</v>
      </c>
      <c r="AF1344">
        <v>10</v>
      </c>
      <c r="AG1344">
        <v>2</v>
      </c>
      <c r="AH1344">
        <v>1</v>
      </c>
      <c r="AI1344">
        <v>3</v>
      </c>
      <c r="AJ1344">
        <v>2</v>
      </c>
      <c r="AK1344">
        <v>2</v>
      </c>
      <c r="AL1344">
        <v>2</v>
      </c>
      <c r="AM1344">
        <v>3</v>
      </c>
      <c r="AN1344">
        <v>2</v>
      </c>
      <c r="AO1344">
        <v>2</v>
      </c>
      <c r="AP1344">
        <v>1</v>
      </c>
      <c r="AQ1344">
        <v>2</v>
      </c>
      <c r="AR1344">
        <v>3</v>
      </c>
      <c r="AS1344">
        <v>3</v>
      </c>
      <c r="AT1344">
        <v>3</v>
      </c>
      <c r="AU1344">
        <v>2</v>
      </c>
      <c r="AV1344">
        <v>1</v>
      </c>
      <c r="AW1344">
        <v>8</v>
      </c>
      <c r="AX1344">
        <v>7</v>
      </c>
      <c r="AY1344">
        <v>9</v>
      </c>
      <c r="AZ1344">
        <v>8</v>
      </c>
      <c r="BA1344">
        <v>9</v>
      </c>
      <c r="BB1344">
        <v>9</v>
      </c>
      <c r="BC1344">
        <v>4</v>
      </c>
      <c r="BD1344">
        <v>6</v>
      </c>
      <c r="BE1344">
        <v>6</v>
      </c>
      <c r="BF1344">
        <v>4</v>
      </c>
      <c r="BG1344">
        <v>3</v>
      </c>
      <c r="BH1344">
        <v>12</v>
      </c>
      <c r="BI1344">
        <v>12</v>
      </c>
      <c r="BJ1344">
        <v>12</v>
      </c>
      <c r="BK1344">
        <v>3</v>
      </c>
      <c r="BL1344">
        <v>5</v>
      </c>
      <c r="BM1344">
        <v>3</v>
      </c>
      <c r="BN1344">
        <v>1</v>
      </c>
      <c r="BO1344">
        <v>2</v>
      </c>
      <c r="BP1344">
        <v>6</v>
      </c>
      <c r="BQ1344">
        <v>7</v>
      </c>
      <c r="BR1344">
        <v>5</v>
      </c>
      <c r="BS1344">
        <v>4</v>
      </c>
      <c r="BX1344">
        <v>1</v>
      </c>
      <c r="BY1344">
        <v>2</v>
      </c>
      <c r="BZ1344">
        <v>7</v>
      </c>
      <c r="CF1344">
        <v>2</v>
      </c>
      <c r="CH1344">
        <f t="shared" si="152"/>
        <v>1</v>
      </c>
      <c r="CI1344" s="1">
        <f t="shared" si="153"/>
        <v>3.6666666666666665</v>
      </c>
      <c r="CJ1344">
        <f t="shared" si="154"/>
        <v>5</v>
      </c>
      <c r="CK1344">
        <f t="shared" si="155"/>
        <v>1</v>
      </c>
      <c r="CL1344" s="1">
        <f t="shared" si="156"/>
        <v>4.6666666666666661</v>
      </c>
      <c r="CM1344" s="1">
        <f t="shared" si="157"/>
        <v>4.6666666666666661</v>
      </c>
      <c r="CO1344" t="str">
        <f>IF(H1344&gt;Tolerances!$C$15, "High Sat", "Low Sat")</f>
        <v>High Sat</v>
      </c>
      <c r="CP1344" t="str">
        <f>IF(CM1344&lt;Tolerances!$D$15, "High EL", "Low EL")</f>
        <v>High EL</v>
      </c>
      <c r="CQ1344" t="str">
        <f t="shared" si="158"/>
        <v>Loyalist</v>
      </c>
      <c r="CR1344" t="str">
        <f>IF(AND(CM1344&lt;Tolerances!$D$19,'Respondent data Original'!H1344&gt;Tolerances!$C$19),"Enthusiast",IF(AND(CM1344&gt;Tolerances!$D$20,'Respondent data Original'!H1344&lt;Tolerances!$C$20),"Agitator"))</f>
        <v>Enthusiast</v>
      </c>
    </row>
    <row r="1345" spans="1:96">
      <c r="A1345">
        <v>1582</v>
      </c>
      <c r="B1345" t="s">
        <v>71</v>
      </c>
      <c r="C1345">
        <v>2</v>
      </c>
      <c r="D1345">
        <v>2</v>
      </c>
      <c r="E1345">
        <v>1</v>
      </c>
      <c r="F1345">
        <v>2</v>
      </c>
      <c r="G1345">
        <v>12</v>
      </c>
      <c r="H1345">
        <v>9</v>
      </c>
      <c r="J1345">
        <v>9</v>
      </c>
      <c r="L1345">
        <v>10</v>
      </c>
      <c r="N1345">
        <v>10</v>
      </c>
      <c r="P1345">
        <v>6</v>
      </c>
      <c r="Q1345">
        <v>1</v>
      </c>
      <c r="R1345">
        <v>1</v>
      </c>
      <c r="S1345">
        <v>1</v>
      </c>
      <c r="T1345">
        <v>1</v>
      </c>
      <c r="U1345">
        <v>1</v>
      </c>
      <c r="V1345">
        <v>1</v>
      </c>
      <c r="W1345">
        <v>2</v>
      </c>
      <c r="X1345">
        <v>1</v>
      </c>
      <c r="Y1345">
        <v>1</v>
      </c>
      <c r="Z1345">
        <v>2</v>
      </c>
      <c r="AA1345">
        <v>1</v>
      </c>
      <c r="AB1345">
        <v>1</v>
      </c>
      <c r="AC1345">
        <v>1</v>
      </c>
      <c r="AD1345">
        <v>1</v>
      </c>
      <c r="AE1345">
        <v>1</v>
      </c>
      <c r="AF1345">
        <v>3</v>
      </c>
      <c r="AG1345">
        <v>1</v>
      </c>
      <c r="AH1345">
        <v>3</v>
      </c>
      <c r="AI1345">
        <v>1</v>
      </c>
      <c r="AJ1345">
        <v>1</v>
      </c>
      <c r="AK1345">
        <v>1</v>
      </c>
      <c r="AL1345">
        <v>3</v>
      </c>
      <c r="AN1345">
        <v>3</v>
      </c>
      <c r="AO1345">
        <v>1</v>
      </c>
      <c r="AP1345">
        <v>1</v>
      </c>
      <c r="AQ1345">
        <v>1</v>
      </c>
      <c r="AR1345">
        <v>1</v>
      </c>
      <c r="AS1345">
        <v>1</v>
      </c>
      <c r="AT1345">
        <v>1</v>
      </c>
      <c r="AU1345">
        <v>1</v>
      </c>
      <c r="AV1345">
        <v>1</v>
      </c>
      <c r="AW1345">
        <v>8</v>
      </c>
      <c r="AX1345">
        <v>11</v>
      </c>
      <c r="AY1345">
        <v>8</v>
      </c>
      <c r="AZ1345">
        <v>8</v>
      </c>
      <c r="BA1345">
        <v>9</v>
      </c>
      <c r="BB1345">
        <v>8</v>
      </c>
      <c r="BC1345">
        <v>8</v>
      </c>
      <c r="BD1345">
        <v>9</v>
      </c>
      <c r="BE1345">
        <v>3</v>
      </c>
      <c r="BF1345">
        <v>12</v>
      </c>
      <c r="BG1345">
        <v>12</v>
      </c>
      <c r="BH1345">
        <v>12</v>
      </c>
      <c r="BI1345">
        <v>12</v>
      </c>
      <c r="BJ1345">
        <v>2</v>
      </c>
      <c r="BK1345">
        <v>1</v>
      </c>
      <c r="BL1345">
        <v>3</v>
      </c>
      <c r="BM1345">
        <v>3</v>
      </c>
      <c r="BN1345">
        <v>3</v>
      </c>
      <c r="BO1345">
        <v>2</v>
      </c>
      <c r="BP1345">
        <v>4</v>
      </c>
      <c r="BQ1345">
        <v>5</v>
      </c>
      <c r="BR1345">
        <v>7</v>
      </c>
      <c r="BS1345">
        <v>3</v>
      </c>
      <c r="BT1345">
        <v>6</v>
      </c>
      <c r="BX1345">
        <v>2</v>
      </c>
      <c r="CF1345">
        <v>3</v>
      </c>
      <c r="CH1345">
        <f t="shared" si="152"/>
        <v>2</v>
      </c>
      <c r="CI1345" s="1">
        <f t="shared" si="153"/>
        <v>4</v>
      </c>
      <c r="CJ1345">
        <f t="shared" si="154"/>
        <v>3</v>
      </c>
      <c r="CK1345">
        <f t="shared" si="155"/>
        <v>3</v>
      </c>
      <c r="CL1345" s="1">
        <f t="shared" si="156"/>
        <v>7</v>
      </c>
      <c r="CM1345" s="1">
        <f t="shared" si="157"/>
        <v>14</v>
      </c>
      <c r="CO1345" t="str">
        <f>IF(H1345&gt;Tolerances!$C$15, "High Sat", "Low Sat")</f>
        <v>High Sat</v>
      </c>
      <c r="CP1345" t="str">
        <f>IF(CM1345&lt;Tolerances!$D$15, "High EL", "Low EL")</f>
        <v>Low EL</v>
      </c>
      <c r="CQ1345" t="str">
        <f t="shared" si="158"/>
        <v>Mercenary</v>
      </c>
      <c r="CR1345" t="b">
        <f>IF(AND(CM1345&lt;Tolerances!$D$19,'Respondent data Original'!H1345&gt;Tolerances!$C$19),"Enthusiast",IF(AND(CM1345&gt;Tolerances!$D$20,'Respondent data Original'!H1345&lt;Tolerances!$C$20),"Agitator"))</f>
        <v>0</v>
      </c>
    </row>
    <row r="1346" spans="1:96">
      <c r="A1346">
        <v>1583</v>
      </c>
      <c r="B1346" t="s">
        <v>71</v>
      </c>
      <c r="C1346">
        <v>4</v>
      </c>
      <c r="D1346">
        <v>2</v>
      </c>
      <c r="E1346">
        <v>4</v>
      </c>
      <c r="F1346">
        <v>2</v>
      </c>
      <c r="G1346">
        <v>12</v>
      </c>
      <c r="H1346">
        <v>9</v>
      </c>
      <c r="J1346">
        <v>8</v>
      </c>
      <c r="L1346">
        <v>8</v>
      </c>
      <c r="N1346">
        <v>8</v>
      </c>
      <c r="P1346">
        <v>6</v>
      </c>
      <c r="Q1346">
        <v>1</v>
      </c>
      <c r="R1346">
        <v>2</v>
      </c>
      <c r="S1346">
        <v>1</v>
      </c>
      <c r="T1346">
        <v>3</v>
      </c>
      <c r="U1346">
        <v>2</v>
      </c>
      <c r="V1346">
        <v>1</v>
      </c>
      <c r="W1346">
        <v>4</v>
      </c>
      <c r="X1346">
        <v>1</v>
      </c>
      <c r="Y1346">
        <v>1</v>
      </c>
      <c r="Z1346">
        <v>4</v>
      </c>
      <c r="AA1346">
        <v>3</v>
      </c>
      <c r="AB1346">
        <v>3</v>
      </c>
      <c r="AC1346">
        <v>3</v>
      </c>
      <c r="AD1346">
        <v>3</v>
      </c>
      <c r="AE1346">
        <v>4</v>
      </c>
      <c r="AF1346">
        <v>7</v>
      </c>
      <c r="AG1346">
        <v>4</v>
      </c>
      <c r="AH1346">
        <v>2</v>
      </c>
      <c r="AI1346">
        <v>2</v>
      </c>
      <c r="AJ1346">
        <v>3</v>
      </c>
      <c r="AK1346">
        <v>3</v>
      </c>
      <c r="AL1346">
        <v>2</v>
      </c>
      <c r="AM1346">
        <v>3</v>
      </c>
      <c r="AN1346">
        <v>2</v>
      </c>
      <c r="AO1346">
        <v>2</v>
      </c>
      <c r="AP1346">
        <v>2</v>
      </c>
      <c r="AQ1346">
        <v>3</v>
      </c>
      <c r="AR1346">
        <v>3</v>
      </c>
      <c r="AS1346">
        <v>3</v>
      </c>
      <c r="AT1346">
        <v>3</v>
      </c>
      <c r="AU1346">
        <v>3</v>
      </c>
      <c r="AV1346">
        <v>3</v>
      </c>
      <c r="AW1346">
        <v>5</v>
      </c>
      <c r="AX1346">
        <v>7</v>
      </c>
      <c r="AY1346">
        <v>9</v>
      </c>
      <c r="AZ1346">
        <v>5</v>
      </c>
      <c r="BA1346">
        <v>8</v>
      </c>
      <c r="BB1346">
        <v>7</v>
      </c>
      <c r="BC1346">
        <v>10</v>
      </c>
      <c r="BD1346">
        <v>10</v>
      </c>
      <c r="BE1346">
        <v>9</v>
      </c>
      <c r="BF1346">
        <v>5</v>
      </c>
      <c r="BG1346">
        <v>12</v>
      </c>
      <c r="BH1346">
        <v>2</v>
      </c>
      <c r="BI1346">
        <v>12</v>
      </c>
      <c r="BJ1346">
        <v>12</v>
      </c>
      <c r="BK1346">
        <v>1</v>
      </c>
      <c r="BL1346">
        <v>5</v>
      </c>
      <c r="BM1346">
        <v>4</v>
      </c>
      <c r="BN1346">
        <v>3</v>
      </c>
      <c r="BO1346">
        <v>4</v>
      </c>
      <c r="BP1346">
        <v>3</v>
      </c>
      <c r="BQ1346">
        <v>2</v>
      </c>
      <c r="BR1346">
        <v>7</v>
      </c>
      <c r="BS1346">
        <v>6</v>
      </c>
      <c r="BX1346">
        <v>1</v>
      </c>
      <c r="BY1346">
        <v>6</v>
      </c>
      <c r="BZ1346">
        <v>2</v>
      </c>
      <c r="CF1346">
        <v>5</v>
      </c>
      <c r="CH1346">
        <f t="shared" ref="CH1346:CH1409" si="159">BX1346</f>
        <v>1</v>
      </c>
      <c r="CI1346" s="1">
        <f t="shared" ref="CI1346:CI1409" si="160">AVERAGE(AW1346:BE1346)/2</f>
        <v>3.8888888888888888</v>
      </c>
      <c r="CJ1346">
        <f t="shared" ref="CJ1346:CJ1409" si="161">BL1346</f>
        <v>5</v>
      </c>
      <c r="CK1346">
        <f t="shared" ref="CK1346:CK1409" si="162">IF(AND(CJ1346=5),1,IF(AND(CJ1346=4),2,IF(AND(CJ1346=3),3,IF(AND(CJ1346=2),4,IF(AND(CJ1346=1),5,IF(AND(CJ1346=0),5))))))</f>
        <v>1</v>
      </c>
      <c r="CL1346" s="1">
        <f t="shared" ref="CL1346:CL1409" si="163">CI1346+CK1346</f>
        <v>4.8888888888888893</v>
      </c>
      <c r="CM1346" s="1">
        <f t="shared" ref="CM1346:CM1409" si="164">CH1346*CL1346</f>
        <v>4.8888888888888893</v>
      </c>
      <c r="CO1346" t="str">
        <f>IF(H1346&gt;Tolerances!$C$15, "High Sat", "Low Sat")</f>
        <v>High Sat</v>
      </c>
      <c r="CP1346" t="str">
        <f>IF(CM1346&lt;Tolerances!$D$15, "High EL", "Low EL")</f>
        <v>High EL</v>
      </c>
      <c r="CQ1346" t="str">
        <f t="shared" si="158"/>
        <v>Loyalist</v>
      </c>
      <c r="CR1346" t="b">
        <f>IF(AND(CM1346&lt;Tolerances!$D$19,'Respondent data Original'!H1346&gt;Tolerances!$C$19),"Enthusiast",IF(AND(CM1346&gt;Tolerances!$D$20,'Respondent data Original'!H1346&lt;Tolerances!$C$20),"Agitator"))</f>
        <v>0</v>
      </c>
    </row>
    <row r="1347" spans="1:96">
      <c r="A1347">
        <v>1584</v>
      </c>
      <c r="B1347" t="s">
        <v>71</v>
      </c>
      <c r="C1347">
        <v>4</v>
      </c>
      <c r="D1347">
        <v>1</v>
      </c>
      <c r="E1347">
        <v>9</v>
      </c>
      <c r="F1347">
        <v>1</v>
      </c>
      <c r="G1347">
        <v>9</v>
      </c>
      <c r="H1347">
        <v>10</v>
      </c>
      <c r="J1347">
        <v>10</v>
      </c>
      <c r="L1347">
        <v>10</v>
      </c>
      <c r="N1347">
        <v>10</v>
      </c>
      <c r="P1347">
        <v>3</v>
      </c>
      <c r="Q1347">
        <v>1</v>
      </c>
      <c r="R1347">
        <v>3</v>
      </c>
      <c r="S1347">
        <v>1</v>
      </c>
      <c r="T1347">
        <v>2</v>
      </c>
      <c r="U1347">
        <v>1</v>
      </c>
      <c r="V1347">
        <v>1</v>
      </c>
      <c r="W1347">
        <v>2</v>
      </c>
      <c r="X1347">
        <v>1</v>
      </c>
      <c r="Y1347">
        <v>2</v>
      </c>
      <c r="Z1347">
        <v>2</v>
      </c>
      <c r="AA1347">
        <v>1</v>
      </c>
      <c r="AB1347">
        <v>2</v>
      </c>
      <c r="AC1347">
        <v>3</v>
      </c>
      <c r="AD1347">
        <v>2</v>
      </c>
      <c r="AE1347">
        <v>2</v>
      </c>
      <c r="AF1347">
        <v>2</v>
      </c>
      <c r="AG1347">
        <v>2</v>
      </c>
      <c r="AI1347">
        <v>2</v>
      </c>
      <c r="AJ1347">
        <v>2</v>
      </c>
      <c r="AK1347">
        <v>1</v>
      </c>
      <c r="AL1347">
        <v>2</v>
      </c>
      <c r="AN1347">
        <v>2</v>
      </c>
      <c r="AO1347">
        <v>2</v>
      </c>
      <c r="AP1347">
        <v>2</v>
      </c>
      <c r="AQ1347">
        <v>2</v>
      </c>
      <c r="AR1347">
        <v>2</v>
      </c>
      <c r="AS1347">
        <v>2</v>
      </c>
      <c r="AT1347">
        <v>2</v>
      </c>
      <c r="AU1347">
        <v>2</v>
      </c>
      <c r="AV1347">
        <v>1</v>
      </c>
      <c r="AW1347">
        <v>7</v>
      </c>
      <c r="AX1347">
        <v>9</v>
      </c>
      <c r="AY1347">
        <v>11</v>
      </c>
      <c r="AZ1347">
        <v>11</v>
      </c>
      <c r="BA1347">
        <v>9</v>
      </c>
      <c r="BB1347">
        <v>11</v>
      </c>
      <c r="BC1347">
        <v>6</v>
      </c>
      <c r="BD1347">
        <v>11</v>
      </c>
      <c r="BE1347">
        <v>5</v>
      </c>
      <c r="BF1347">
        <v>3</v>
      </c>
      <c r="BG1347">
        <v>12</v>
      </c>
      <c r="BH1347">
        <v>12</v>
      </c>
      <c r="BI1347">
        <v>12</v>
      </c>
      <c r="BJ1347">
        <v>12</v>
      </c>
      <c r="BK1347">
        <v>2</v>
      </c>
      <c r="BL1347">
        <v>4</v>
      </c>
      <c r="BM1347">
        <v>4</v>
      </c>
      <c r="BN1347">
        <v>3</v>
      </c>
      <c r="BO1347">
        <v>5</v>
      </c>
      <c r="BP1347">
        <v>6</v>
      </c>
      <c r="BQ1347">
        <v>2</v>
      </c>
      <c r="BX1347">
        <v>1</v>
      </c>
      <c r="BY1347">
        <v>2</v>
      </c>
      <c r="BZ1347">
        <v>3</v>
      </c>
      <c r="CF1347">
        <v>5</v>
      </c>
      <c r="CH1347">
        <f t="shared" si="159"/>
        <v>1</v>
      </c>
      <c r="CI1347" s="1">
        <f t="shared" si="160"/>
        <v>4.4444444444444446</v>
      </c>
      <c r="CJ1347">
        <f t="shared" si="161"/>
        <v>4</v>
      </c>
      <c r="CK1347">
        <f t="shared" si="162"/>
        <v>2</v>
      </c>
      <c r="CL1347" s="1">
        <f t="shared" si="163"/>
        <v>6.4444444444444446</v>
      </c>
      <c r="CM1347" s="1">
        <f t="shared" si="164"/>
        <v>6.4444444444444446</v>
      </c>
      <c r="CO1347" t="str">
        <f>IF(H1347&gt;Tolerances!$C$15, "High Sat", "Low Sat")</f>
        <v>High Sat</v>
      </c>
      <c r="CP1347" t="str">
        <f>IF(CM1347&lt;Tolerances!$D$15, "High EL", "Low EL")</f>
        <v>High EL</v>
      </c>
      <c r="CQ1347" t="str">
        <f t="shared" si="158"/>
        <v>Loyalist</v>
      </c>
      <c r="CR1347" t="b">
        <f>IF(AND(CM1347&lt;Tolerances!$D$19,'Respondent data Original'!H1347&gt;Tolerances!$C$19),"Enthusiast",IF(AND(CM1347&gt;Tolerances!$D$20,'Respondent data Original'!H1347&lt;Tolerances!$C$20),"Agitator"))</f>
        <v>0</v>
      </c>
    </row>
    <row r="1348" spans="1:96">
      <c r="A1348">
        <v>1585</v>
      </c>
      <c r="B1348" t="s">
        <v>71</v>
      </c>
      <c r="C1348">
        <v>4</v>
      </c>
      <c r="D1348">
        <v>2</v>
      </c>
      <c r="E1348">
        <v>1</v>
      </c>
      <c r="F1348">
        <v>2</v>
      </c>
      <c r="G1348">
        <v>10</v>
      </c>
      <c r="H1348">
        <v>9</v>
      </c>
      <c r="J1348">
        <v>10</v>
      </c>
      <c r="L1348">
        <v>9</v>
      </c>
      <c r="N1348">
        <v>7</v>
      </c>
      <c r="P1348">
        <v>6</v>
      </c>
      <c r="Q1348">
        <v>1</v>
      </c>
      <c r="R1348">
        <v>2</v>
      </c>
      <c r="S1348">
        <v>2</v>
      </c>
      <c r="T1348">
        <v>2</v>
      </c>
      <c r="U1348">
        <v>4</v>
      </c>
      <c r="V1348">
        <v>2</v>
      </c>
      <c r="W1348">
        <v>3</v>
      </c>
      <c r="X1348">
        <v>1</v>
      </c>
      <c r="Y1348">
        <v>3</v>
      </c>
      <c r="Z1348">
        <v>5</v>
      </c>
      <c r="AA1348">
        <v>1</v>
      </c>
      <c r="AB1348">
        <v>2</v>
      </c>
      <c r="AC1348">
        <v>5</v>
      </c>
      <c r="AD1348">
        <v>4</v>
      </c>
      <c r="AE1348">
        <v>5</v>
      </c>
      <c r="AF1348">
        <v>2</v>
      </c>
      <c r="AG1348">
        <v>4</v>
      </c>
      <c r="AH1348">
        <v>5</v>
      </c>
      <c r="AI1348">
        <v>4</v>
      </c>
      <c r="AJ1348">
        <v>2</v>
      </c>
      <c r="AL1348">
        <v>3</v>
      </c>
      <c r="AM1348">
        <v>5</v>
      </c>
      <c r="AN1348">
        <v>2</v>
      </c>
      <c r="AO1348">
        <v>3</v>
      </c>
      <c r="AP1348">
        <v>4</v>
      </c>
      <c r="AQ1348">
        <v>2</v>
      </c>
      <c r="AR1348">
        <v>3</v>
      </c>
      <c r="AS1348">
        <v>4</v>
      </c>
      <c r="AU1348">
        <v>4</v>
      </c>
      <c r="AV1348">
        <v>2</v>
      </c>
      <c r="AW1348">
        <v>7</v>
      </c>
      <c r="AX1348">
        <v>9</v>
      </c>
      <c r="AY1348">
        <v>7</v>
      </c>
      <c r="AZ1348">
        <v>8</v>
      </c>
      <c r="BA1348">
        <v>7</v>
      </c>
      <c r="BB1348">
        <v>7</v>
      </c>
      <c r="BC1348">
        <v>6</v>
      </c>
      <c r="BD1348">
        <v>11</v>
      </c>
      <c r="BE1348">
        <v>1</v>
      </c>
      <c r="BF1348">
        <v>12</v>
      </c>
      <c r="BG1348">
        <v>12</v>
      </c>
      <c r="BH1348">
        <v>12</v>
      </c>
      <c r="BI1348">
        <v>12</v>
      </c>
      <c r="BJ1348">
        <v>12</v>
      </c>
      <c r="BK1348">
        <v>1</v>
      </c>
      <c r="BL1348">
        <v>3</v>
      </c>
      <c r="BM1348">
        <v>2</v>
      </c>
      <c r="BN1348">
        <v>1</v>
      </c>
      <c r="BO1348">
        <v>6</v>
      </c>
      <c r="BP1348">
        <v>2</v>
      </c>
      <c r="BQ1348">
        <v>4</v>
      </c>
      <c r="BR1348">
        <v>7</v>
      </c>
      <c r="BS1348">
        <v>5</v>
      </c>
      <c r="BX1348">
        <v>2</v>
      </c>
      <c r="CF1348">
        <v>5</v>
      </c>
      <c r="CH1348">
        <f t="shared" si="159"/>
        <v>2</v>
      </c>
      <c r="CI1348" s="1">
        <f t="shared" si="160"/>
        <v>3.5</v>
      </c>
      <c r="CJ1348">
        <f t="shared" si="161"/>
        <v>3</v>
      </c>
      <c r="CK1348">
        <f t="shared" si="162"/>
        <v>3</v>
      </c>
      <c r="CL1348" s="1">
        <f t="shared" si="163"/>
        <v>6.5</v>
      </c>
      <c r="CM1348" s="1">
        <f t="shared" si="164"/>
        <v>13</v>
      </c>
      <c r="CO1348" t="str">
        <f>IF(H1348&gt;Tolerances!$C$15, "High Sat", "Low Sat")</f>
        <v>High Sat</v>
      </c>
      <c r="CP1348" t="str">
        <f>IF(CM1348&lt;Tolerances!$D$15, "High EL", "Low EL")</f>
        <v>Low EL</v>
      </c>
      <c r="CQ1348" t="str">
        <f t="shared" si="158"/>
        <v>Mercenary</v>
      </c>
      <c r="CR1348" t="b">
        <f>IF(AND(CM1348&lt;Tolerances!$D$19,'Respondent data Original'!H1348&gt;Tolerances!$C$19),"Enthusiast",IF(AND(CM1348&gt;Tolerances!$D$20,'Respondent data Original'!H1348&lt;Tolerances!$C$20),"Agitator"))</f>
        <v>0</v>
      </c>
    </row>
    <row r="1349" spans="1:96">
      <c r="A1349">
        <v>1586</v>
      </c>
      <c r="B1349" t="s">
        <v>71</v>
      </c>
      <c r="C1349">
        <v>2</v>
      </c>
      <c r="D1349">
        <v>2</v>
      </c>
      <c r="E1349">
        <v>2</v>
      </c>
      <c r="F1349">
        <v>2</v>
      </c>
      <c r="G1349">
        <v>11</v>
      </c>
      <c r="H1349">
        <v>10</v>
      </c>
      <c r="J1349">
        <v>10</v>
      </c>
      <c r="L1349">
        <v>10</v>
      </c>
      <c r="N1349">
        <v>10</v>
      </c>
      <c r="P1349">
        <v>4</v>
      </c>
      <c r="Q1349">
        <v>1</v>
      </c>
      <c r="R1349">
        <v>1</v>
      </c>
      <c r="S1349">
        <v>1</v>
      </c>
      <c r="T1349">
        <v>1</v>
      </c>
      <c r="U1349">
        <v>1</v>
      </c>
      <c r="V1349">
        <v>2</v>
      </c>
      <c r="W1349">
        <v>2</v>
      </c>
      <c r="X1349">
        <v>1</v>
      </c>
      <c r="Y1349">
        <v>1</v>
      </c>
      <c r="Z1349">
        <v>1</v>
      </c>
      <c r="AA1349">
        <v>2</v>
      </c>
      <c r="AB1349">
        <v>1</v>
      </c>
      <c r="AC1349">
        <v>2</v>
      </c>
      <c r="AD1349">
        <v>1</v>
      </c>
      <c r="AE1349">
        <v>2</v>
      </c>
      <c r="AF1349">
        <v>3</v>
      </c>
      <c r="AG1349">
        <v>2</v>
      </c>
      <c r="AH1349">
        <v>2</v>
      </c>
      <c r="AI1349">
        <v>2</v>
      </c>
      <c r="AJ1349">
        <v>2</v>
      </c>
      <c r="AK1349">
        <v>2</v>
      </c>
      <c r="AL1349">
        <v>2</v>
      </c>
      <c r="AM1349">
        <v>2</v>
      </c>
      <c r="AN1349">
        <v>2</v>
      </c>
      <c r="AO1349">
        <v>2</v>
      </c>
      <c r="AP1349">
        <v>2</v>
      </c>
      <c r="AQ1349">
        <v>2</v>
      </c>
      <c r="AR1349">
        <v>2</v>
      </c>
      <c r="AS1349">
        <v>2</v>
      </c>
      <c r="AT1349">
        <v>2</v>
      </c>
      <c r="AU1349">
        <v>2</v>
      </c>
      <c r="AV1349">
        <v>1</v>
      </c>
      <c r="AW1349">
        <v>8</v>
      </c>
      <c r="AX1349">
        <v>8</v>
      </c>
      <c r="AY1349">
        <v>8</v>
      </c>
      <c r="AZ1349">
        <v>8</v>
      </c>
      <c r="BA1349">
        <v>8</v>
      </c>
      <c r="BB1349">
        <v>8</v>
      </c>
      <c r="BC1349">
        <v>8</v>
      </c>
      <c r="BD1349">
        <v>8</v>
      </c>
      <c r="BE1349">
        <v>8</v>
      </c>
      <c r="BF1349">
        <v>2</v>
      </c>
      <c r="BG1349">
        <v>2</v>
      </c>
      <c r="BH1349">
        <v>2</v>
      </c>
      <c r="BI1349">
        <v>2</v>
      </c>
      <c r="BJ1349">
        <v>2</v>
      </c>
      <c r="BK1349">
        <v>1</v>
      </c>
      <c r="BL1349">
        <v>3</v>
      </c>
      <c r="BM1349">
        <v>3</v>
      </c>
      <c r="BN1349">
        <v>2</v>
      </c>
      <c r="BO1349">
        <v>4</v>
      </c>
      <c r="BP1349">
        <v>6</v>
      </c>
      <c r="BX1349">
        <v>1</v>
      </c>
      <c r="BY1349">
        <v>3</v>
      </c>
      <c r="CF1349">
        <v>5</v>
      </c>
      <c r="CH1349">
        <f t="shared" si="159"/>
        <v>1</v>
      </c>
      <c r="CI1349" s="1">
        <f t="shared" si="160"/>
        <v>4</v>
      </c>
      <c r="CJ1349">
        <f t="shared" si="161"/>
        <v>3</v>
      </c>
      <c r="CK1349">
        <f t="shared" si="162"/>
        <v>3</v>
      </c>
      <c r="CL1349" s="1">
        <f t="shared" si="163"/>
        <v>7</v>
      </c>
      <c r="CM1349" s="1">
        <f t="shared" si="164"/>
        <v>7</v>
      </c>
      <c r="CO1349" t="str">
        <f>IF(H1349&gt;Tolerances!$C$15, "High Sat", "Low Sat")</f>
        <v>High Sat</v>
      </c>
      <c r="CP1349" t="str">
        <f>IF(CM1349&lt;Tolerances!$D$15, "High EL", "Low EL")</f>
        <v>High EL</v>
      </c>
      <c r="CQ1349" t="str">
        <f t="shared" si="158"/>
        <v>Loyalist</v>
      </c>
      <c r="CR1349" t="b">
        <f>IF(AND(CM1349&lt;Tolerances!$D$19,'Respondent data Original'!H1349&gt;Tolerances!$C$19),"Enthusiast",IF(AND(CM1349&gt;Tolerances!$D$20,'Respondent data Original'!H1349&lt;Tolerances!$C$20),"Agitator"))</f>
        <v>0</v>
      </c>
    </row>
    <row r="1350" spans="1:96">
      <c r="A1350">
        <v>1587</v>
      </c>
      <c r="B1350" t="s">
        <v>71</v>
      </c>
      <c r="C1350">
        <v>4</v>
      </c>
      <c r="D1350">
        <v>1</v>
      </c>
      <c r="E1350">
        <v>18</v>
      </c>
      <c r="F1350">
        <v>2</v>
      </c>
      <c r="G1350">
        <v>7</v>
      </c>
      <c r="I1350">
        <v>1</v>
      </c>
      <c r="K1350">
        <v>1</v>
      </c>
      <c r="L1350">
        <v>11</v>
      </c>
      <c r="O1350">
        <v>1</v>
      </c>
      <c r="P1350">
        <v>1</v>
      </c>
      <c r="Q1350">
        <v>1</v>
      </c>
      <c r="R1350">
        <v>1</v>
      </c>
      <c r="S1350">
        <v>1</v>
      </c>
      <c r="T1350">
        <v>1</v>
      </c>
      <c r="U1350">
        <v>1</v>
      </c>
      <c r="V1350">
        <v>1</v>
      </c>
      <c r="W1350">
        <v>1</v>
      </c>
      <c r="X1350">
        <v>1</v>
      </c>
      <c r="Y1350">
        <v>1</v>
      </c>
      <c r="Z1350">
        <v>1</v>
      </c>
      <c r="AA1350">
        <v>1</v>
      </c>
      <c r="AB1350">
        <v>1</v>
      </c>
      <c r="AC1350">
        <v>1</v>
      </c>
      <c r="AD1350">
        <v>1</v>
      </c>
      <c r="AE1350">
        <v>1</v>
      </c>
      <c r="AF1350">
        <v>11</v>
      </c>
      <c r="AV1350">
        <v>2</v>
      </c>
      <c r="AW1350">
        <v>11</v>
      </c>
      <c r="AX1350">
        <v>11</v>
      </c>
      <c r="AY1350">
        <v>11</v>
      </c>
      <c r="AZ1350">
        <v>11</v>
      </c>
      <c r="BA1350">
        <v>11</v>
      </c>
      <c r="BB1350">
        <v>11</v>
      </c>
      <c r="BC1350">
        <v>11</v>
      </c>
      <c r="BD1350">
        <v>11</v>
      </c>
      <c r="BE1350">
        <v>11</v>
      </c>
      <c r="BF1350">
        <v>11</v>
      </c>
      <c r="BG1350">
        <v>12</v>
      </c>
      <c r="BH1350">
        <v>12</v>
      </c>
      <c r="BI1350">
        <v>12</v>
      </c>
      <c r="BJ1350">
        <v>12</v>
      </c>
      <c r="BK1350">
        <v>4</v>
      </c>
      <c r="BL1350">
        <v>1</v>
      </c>
      <c r="BO1350">
        <v>2</v>
      </c>
      <c r="BP1350">
        <v>5</v>
      </c>
      <c r="BQ1350">
        <v>6</v>
      </c>
      <c r="BX1350">
        <v>2</v>
      </c>
      <c r="CF1350">
        <v>1</v>
      </c>
      <c r="CH1350">
        <f t="shared" si="159"/>
        <v>2</v>
      </c>
      <c r="CI1350" s="1">
        <f t="shared" si="160"/>
        <v>5.5</v>
      </c>
      <c r="CJ1350">
        <f t="shared" si="161"/>
        <v>1</v>
      </c>
      <c r="CK1350">
        <f t="shared" si="162"/>
        <v>5</v>
      </c>
      <c r="CL1350" s="1">
        <f t="shared" si="163"/>
        <v>10.5</v>
      </c>
      <c r="CM1350" s="1">
        <f t="shared" si="164"/>
        <v>21</v>
      </c>
      <c r="CO1350" t="str">
        <f>IF(H1350&gt;Tolerances!$C$15, "High Sat", "Low Sat")</f>
        <v>Low Sat</v>
      </c>
      <c r="CP1350" t="str">
        <f>IF(CM1350&lt;Tolerances!$D$15, "High EL", "Low EL")</f>
        <v>Low EL</v>
      </c>
      <c r="CQ1350" t="str">
        <f t="shared" si="158"/>
        <v>Defector</v>
      </c>
      <c r="CR1350" t="str">
        <f>IF(AND(CM1350&lt;Tolerances!$D$19,'Respondent data Original'!H1350&gt;Tolerances!$C$19),"Enthusiast",IF(AND(CM1350&gt;Tolerances!$D$20,'Respondent data Original'!H1350&lt;Tolerances!$C$20),"Agitator"))</f>
        <v>Agitator</v>
      </c>
    </row>
    <row r="1351" spans="1:96">
      <c r="A1351">
        <v>1588</v>
      </c>
      <c r="B1351" t="s">
        <v>71</v>
      </c>
      <c r="C1351">
        <v>3</v>
      </c>
      <c r="D1351">
        <v>1</v>
      </c>
      <c r="E1351">
        <v>4</v>
      </c>
      <c r="F1351">
        <v>2</v>
      </c>
      <c r="G1351">
        <v>8</v>
      </c>
      <c r="H1351">
        <v>11</v>
      </c>
      <c r="J1351">
        <v>11</v>
      </c>
      <c r="L1351">
        <v>11</v>
      </c>
      <c r="N1351">
        <v>9</v>
      </c>
      <c r="P1351">
        <v>6</v>
      </c>
      <c r="Q1351">
        <v>1</v>
      </c>
      <c r="R1351">
        <v>1</v>
      </c>
      <c r="S1351">
        <v>2</v>
      </c>
      <c r="T1351">
        <v>3</v>
      </c>
      <c r="U1351">
        <v>3</v>
      </c>
      <c r="V1351">
        <v>1</v>
      </c>
      <c r="W1351">
        <v>3</v>
      </c>
      <c r="X1351">
        <v>1</v>
      </c>
      <c r="Y1351">
        <v>1</v>
      </c>
      <c r="Z1351">
        <v>2</v>
      </c>
      <c r="AA1351">
        <v>2</v>
      </c>
      <c r="AB1351">
        <v>2</v>
      </c>
      <c r="AC1351">
        <v>4</v>
      </c>
      <c r="AD1351">
        <v>5</v>
      </c>
      <c r="AE1351">
        <v>3</v>
      </c>
      <c r="AF1351">
        <v>1</v>
      </c>
      <c r="AG1351">
        <v>3</v>
      </c>
      <c r="AH1351">
        <v>1</v>
      </c>
      <c r="AI1351">
        <v>1</v>
      </c>
      <c r="AJ1351">
        <v>1</v>
      </c>
      <c r="AL1351">
        <v>1</v>
      </c>
      <c r="AN1351">
        <v>1</v>
      </c>
      <c r="AO1351">
        <v>1</v>
      </c>
      <c r="AP1351">
        <v>1</v>
      </c>
      <c r="AQ1351">
        <v>2</v>
      </c>
      <c r="AR1351">
        <v>2</v>
      </c>
      <c r="AS1351">
        <v>3</v>
      </c>
      <c r="AU1351">
        <v>3</v>
      </c>
      <c r="AV1351">
        <v>1</v>
      </c>
      <c r="AW1351">
        <v>6</v>
      </c>
      <c r="AX1351">
        <v>9</v>
      </c>
      <c r="AY1351">
        <v>7</v>
      </c>
      <c r="AZ1351">
        <v>7</v>
      </c>
      <c r="BA1351">
        <v>6</v>
      </c>
      <c r="BB1351">
        <v>6</v>
      </c>
      <c r="BC1351">
        <v>1</v>
      </c>
      <c r="BD1351">
        <v>6</v>
      </c>
      <c r="BE1351">
        <v>1</v>
      </c>
      <c r="BF1351">
        <v>12</v>
      </c>
      <c r="BG1351">
        <v>12</v>
      </c>
      <c r="BH1351">
        <v>12</v>
      </c>
      <c r="BI1351">
        <v>12</v>
      </c>
      <c r="BJ1351">
        <v>12</v>
      </c>
      <c r="BK1351">
        <v>1</v>
      </c>
      <c r="BL1351">
        <v>2</v>
      </c>
      <c r="BM1351">
        <v>2</v>
      </c>
      <c r="BN1351">
        <v>1</v>
      </c>
      <c r="BO1351">
        <v>2</v>
      </c>
      <c r="BP1351">
        <v>5</v>
      </c>
      <c r="BX1351">
        <v>1</v>
      </c>
      <c r="BY1351">
        <v>6</v>
      </c>
      <c r="BZ1351">
        <v>7</v>
      </c>
      <c r="CA1351">
        <v>3</v>
      </c>
      <c r="CF1351">
        <v>6</v>
      </c>
      <c r="CH1351">
        <f t="shared" si="159"/>
        <v>1</v>
      </c>
      <c r="CI1351" s="1">
        <f t="shared" si="160"/>
        <v>2.7222222222222223</v>
      </c>
      <c r="CJ1351">
        <f t="shared" si="161"/>
        <v>2</v>
      </c>
      <c r="CK1351">
        <f t="shared" si="162"/>
        <v>4</v>
      </c>
      <c r="CL1351" s="1">
        <f t="shared" si="163"/>
        <v>6.7222222222222223</v>
      </c>
      <c r="CM1351" s="1">
        <f t="shared" si="164"/>
        <v>6.7222222222222223</v>
      </c>
      <c r="CO1351" t="str">
        <f>IF(H1351&gt;Tolerances!$C$15, "High Sat", "Low Sat")</f>
        <v>High Sat</v>
      </c>
      <c r="CP1351" t="str">
        <f>IF(CM1351&lt;Tolerances!$D$15, "High EL", "Low EL")</f>
        <v>High EL</v>
      </c>
      <c r="CQ1351" t="str">
        <f t="shared" si="158"/>
        <v>Loyalist</v>
      </c>
      <c r="CR1351" t="b">
        <f>IF(AND(CM1351&lt;Tolerances!$D$19,'Respondent data Original'!H1351&gt;Tolerances!$C$19),"Enthusiast",IF(AND(CM1351&gt;Tolerances!$D$20,'Respondent data Original'!H1351&lt;Tolerances!$C$20),"Agitator"))</f>
        <v>0</v>
      </c>
    </row>
    <row r="1352" spans="1:96">
      <c r="A1352">
        <v>1589</v>
      </c>
      <c r="B1352" t="s">
        <v>71</v>
      </c>
      <c r="C1352">
        <v>3</v>
      </c>
      <c r="D1352">
        <v>2</v>
      </c>
      <c r="E1352">
        <v>1</v>
      </c>
      <c r="F1352">
        <v>2</v>
      </c>
      <c r="G1352">
        <v>10</v>
      </c>
      <c r="H1352">
        <v>9</v>
      </c>
      <c r="J1352">
        <v>9</v>
      </c>
      <c r="L1352">
        <v>10</v>
      </c>
      <c r="N1352">
        <v>10</v>
      </c>
      <c r="P1352">
        <v>3</v>
      </c>
      <c r="Q1352">
        <v>1</v>
      </c>
      <c r="S1352">
        <v>1</v>
      </c>
      <c r="T1352">
        <v>2</v>
      </c>
      <c r="U1352">
        <v>1</v>
      </c>
      <c r="V1352">
        <v>2</v>
      </c>
      <c r="W1352">
        <v>2</v>
      </c>
      <c r="X1352">
        <v>1</v>
      </c>
      <c r="Y1352">
        <v>2</v>
      </c>
      <c r="Z1352">
        <v>2</v>
      </c>
      <c r="AA1352">
        <v>2</v>
      </c>
      <c r="AB1352">
        <v>2</v>
      </c>
      <c r="AC1352">
        <v>2</v>
      </c>
      <c r="AD1352">
        <v>3</v>
      </c>
      <c r="AE1352">
        <v>2</v>
      </c>
      <c r="AF1352">
        <v>2</v>
      </c>
      <c r="AG1352">
        <v>3</v>
      </c>
      <c r="AH1352">
        <v>2</v>
      </c>
      <c r="AI1352">
        <v>1</v>
      </c>
      <c r="AJ1352">
        <v>2</v>
      </c>
      <c r="AK1352">
        <v>2</v>
      </c>
      <c r="AL1352">
        <v>2</v>
      </c>
      <c r="AM1352">
        <v>3</v>
      </c>
      <c r="AN1352">
        <v>2</v>
      </c>
      <c r="AO1352">
        <v>2</v>
      </c>
      <c r="AP1352">
        <v>2</v>
      </c>
      <c r="AQ1352">
        <v>2</v>
      </c>
      <c r="AR1352">
        <v>2</v>
      </c>
      <c r="AS1352">
        <v>2</v>
      </c>
      <c r="AT1352">
        <v>2</v>
      </c>
      <c r="AU1352">
        <v>2</v>
      </c>
      <c r="AV1352">
        <v>2</v>
      </c>
      <c r="AW1352">
        <v>5</v>
      </c>
      <c r="AX1352">
        <v>9</v>
      </c>
      <c r="AY1352">
        <v>8</v>
      </c>
      <c r="AZ1352">
        <v>6</v>
      </c>
      <c r="BA1352">
        <v>5</v>
      </c>
      <c r="BB1352">
        <v>6</v>
      </c>
      <c r="BC1352">
        <v>5</v>
      </c>
      <c r="BD1352">
        <v>10</v>
      </c>
      <c r="BE1352">
        <v>2</v>
      </c>
      <c r="BF1352">
        <v>12</v>
      </c>
      <c r="BG1352">
        <v>12</v>
      </c>
      <c r="BH1352">
        <v>12</v>
      </c>
      <c r="BI1352">
        <v>12</v>
      </c>
      <c r="BJ1352">
        <v>12</v>
      </c>
      <c r="BK1352">
        <v>1</v>
      </c>
      <c r="BL1352">
        <v>4</v>
      </c>
      <c r="BM1352">
        <v>3</v>
      </c>
      <c r="BN1352">
        <v>2</v>
      </c>
      <c r="BO1352">
        <v>7</v>
      </c>
      <c r="BP1352">
        <v>5</v>
      </c>
      <c r="BX1352">
        <v>1</v>
      </c>
      <c r="BY1352">
        <v>6</v>
      </c>
      <c r="CF1352">
        <v>6</v>
      </c>
      <c r="CH1352">
        <f t="shared" si="159"/>
        <v>1</v>
      </c>
      <c r="CI1352" s="1">
        <f t="shared" si="160"/>
        <v>3.1111111111111112</v>
      </c>
      <c r="CJ1352">
        <f t="shared" si="161"/>
        <v>4</v>
      </c>
      <c r="CK1352">
        <f t="shared" si="162"/>
        <v>2</v>
      </c>
      <c r="CL1352" s="1">
        <f t="shared" si="163"/>
        <v>5.1111111111111107</v>
      </c>
      <c r="CM1352" s="1">
        <f t="shared" si="164"/>
        <v>5.1111111111111107</v>
      </c>
      <c r="CO1352" t="str">
        <f>IF(H1352&gt;Tolerances!$C$15, "High Sat", "Low Sat")</f>
        <v>High Sat</v>
      </c>
      <c r="CP1352" t="str">
        <f>IF(CM1352&lt;Tolerances!$D$15, "High EL", "Low EL")</f>
        <v>High EL</v>
      </c>
      <c r="CQ1352" t="str">
        <f t="shared" si="158"/>
        <v>Loyalist</v>
      </c>
      <c r="CR1352" t="b">
        <f>IF(AND(CM1352&lt;Tolerances!$D$19,'Respondent data Original'!H1352&gt;Tolerances!$C$19),"Enthusiast",IF(AND(CM1352&gt;Tolerances!$D$20,'Respondent data Original'!H1352&lt;Tolerances!$C$20),"Agitator"))</f>
        <v>0</v>
      </c>
    </row>
    <row r="1353" spans="1:96">
      <c r="A1353">
        <v>1590</v>
      </c>
      <c r="B1353" t="s">
        <v>71</v>
      </c>
      <c r="C1353">
        <v>1</v>
      </c>
      <c r="D1353">
        <v>2</v>
      </c>
      <c r="E1353">
        <v>8</v>
      </c>
      <c r="F1353">
        <v>1</v>
      </c>
      <c r="G1353">
        <v>7</v>
      </c>
      <c r="H1353">
        <v>8</v>
      </c>
      <c r="J1353">
        <v>4</v>
      </c>
      <c r="L1353">
        <v>4</v>
      </c>
      <c r="N1353">
        <v>6</v>
      </c>
      <c r="P1353">
        <v>4</v>
      </c>
      <c r="Q1353">
        <v>1</v>
      </c>
      <c r="R1353">
        <v>3</v>
      </c>
      <c r="S1353">
        <v>3</v>
      </c>
      <c r="T1353">
        <v>4</v>
      </c>
      <c r="U1353">
        <v>3</v>
      </c>
      <c r="V1353">
        <v>3</v>
      </c>
      <c r="W1353">
        <v>5</v>
      </c>
      <c r="X1353">
        <v>3</v>
      </c>
      <c r="Y1353">
        <v>3</v>
      </c>
      <c r="Z1353">
        <v>3</v>
      </c>
      <c r="AA1353">
        <v>3</v>
      </c>
      <c r="AB1353">
        <v>4</v>
      </c>
      <c r="AC1353">
        <v>3</v>
      </c>
      <c r="AD1353">
        <v>4</v>
      </c>
      <c r="AE1353">
        <v>3</v>
      </c>
      <c r="AF1353">
        <v>1</v>
      </c>
      <c r="AG1353">
        <v>3</v>
      </c>
      <c r="AI1353">
        <v>3</v>
      </c>
      <c r="AL1353">
        <v>4</v>
      </c>
      <c r="AN1353">
        <v>3</v>
      </c>
      <c r="AO1353">
        <v>3</v>
      </c>
      <c r="AQ1353">
        <v>3</v>
      </c>
      <c r="AR1353">
        <v>3</v>
      </c>
      <c r="AS1353">
        <v>4</v>
      </c>
      <c r="AV1353">
        <v>1</v>
      </c>
      <c r="AW1353">
        <v>6</v>
      </c>
      <c r="AX1353">
        <v>1</v>
      </c>
      <c r="AY1353">
        <v>6</v>
      </c>
      <c r="AZ1353">
        <v>6</v>
      </c>
      <c r="BA1353">
        <v>6</v>
      </c>
      <c r="BB1353">
        <v>6</v>
      </c>
      <c r="BC1353">
        <v>11</v>
      </c>
      <c r="BD1353">
        <v>7</v>
      </c>
      <c r="BE1353">
        <v>1</v>
      </c>
      <c r="BF1353">
        <v>12</v>
      </c>
      <c r="BG1353">
        <v>12</v>
      </c>
      <c r="BH1353">
        <v>12</v>
      </c>
      <c r="BI1353">
        <v>12</v>
      </c>
      <c r="BJ1353">
        <v>12</v>
      </c>
      <c r="BK1353">
        <v>1</v>
      </c>
      <c r="BL1353">
        <v>4</v>
      </c>
      <c r="BM1353">
        <v>4</v>
      </c>
      <c r="BN1353">
        <v>4</v>
      </c>
      <c r="BO1353">
        <v>4</v>
      </c>
      <c r="BX1353">
        <v>1</v>
      </c>
      <c r="BY1353">
        <v>5</v>
      </c>
      <c r="BZ1353">
        <v>1</v>
      </c>
      <c r="CA1353">
        <v>3</v>
      </c>
      <c r="CF1353">
        <v>2</v>
      </c>
      <c r="CH1353">
        <f t="shared" si="159"/>
        <v>1</v>
      </c>
      <c r="CI1353" s="1">
        <f t="shared" si="160"/>
        <v>2.7777777777777777</v>
      </c>
      <c r="CJ1353">
        <f t="shared" si="161"/>
        <v>4</v>
      </c>
      <c r="CK1353">
        <f t="shared" si="162"/>
        <v>2</v>
      </c>
      <c r="CL1353" s="1">
        <f t="shared" si="163"/>
        <v>4.7777777777777777</v>
      </c>
      <c r="CM1353" s="1">
        <f t="shared" si="164"/>
        <v>4.7777777777777777</v>
      </c>
      <c r="CO1353" t="str">
        <f>IF(H1353&gt;Tolerances!$C$15, "High Sat", "Low Sat")</f>
        <v>High Sat</v>
      </c>
      <c r="CP1353" t="str">
        <f>IF(CM1353&lt;Tolerances!$D$15, "High EL", "Low EL")</f>
        <v>High EL</v>
      </c>
      <c r="CQ1353" t="str">
        <f t="shared" si="158"/>
        <v>Loyalist</v>
      </c>
      <c r="CR1353" t="b">
        <f>IF(AND(CM1353&lt;Tolerances!$D$19,'Respondent data Original'!H1353&gt;Tolerances!$C$19),"Enthusiast",IF(AND(CM1353&gt;Tolerances!$D$20,'Respondent data Original'!H1353&lt;Tolerances!$C$20),"Agitator"))</f>
        <v>0</v>
      </c>
    </row>
    <row r="1354" spans="1:96">
      <c r="A1354">
        <v>1591</v>
      </c>
      <c r="B1354" t="s">
        <v>71</v>
      </c>
      <c r="C1354">
        <v>2</v>
      </c>
      <c r="D1354">
        <v>1</v>
      </c>
      <c r="E1354">
        <v>2</v>
      </c>
      <c r="F1354">
        <v>2</v>
      </c>
      <c r="G1354">
        <v>12</v>
      </c>
      <c r="H1354">
        <v>8</v>
      </c>
      <c r="J1354">
        <v>6</v>
      </c>
      <c r="L1354">
        <v>7</v>
      </c>
      <c r="N1354">
        <v>7</v>
      </c>
      <c r="P1354">
        <v>1</v>
      </c>
      <c r="Q1354">
        <v>1</v>
      </c>
      <c r="R1354">
        <v>2</v>
      </c>
      <c r="S1354">
        <v>1</v>
      </c>
      <c r="T1354">
        <v>2</v>
      </c>
      <c r="U1354">
        <v>4</v>
      </c>
      <c r="V1354">
        <v>3</v>
      </c>
      <c r="W1354">
        <v>3</v>
      </c>
      <c r="X1354">
        <v>1</v>
      </c>
      <c r="Y1354">
        <v>2</v>
      </c>
      <c r="Z1354">
        <v>3</v>
      </c>
      <c r="AA1354">
        <v>3</v>
      </c>
      <c r="AB1354">
        <v>3</v>
      </c>
      <c r="AC1354">
        <v>4</v>
      </c>
      <c r="AD1354">
        <v>5</v>
      </c>
      <c r="AE1354">
        <v>5</v>
      </c>
      <c r="AF1354">
        <v>3</v>
      </c>
      <c r="AG1354">
        <v>4</v>
      </c>
      <c r="AH1354">
        <v>2</v>
      </c>
      <c r="AI1354">
        <v>3</v>
      </c>
      <c r="AJ1354">
        <v>2</v>
      </c>
      <c r="AK1354">
        <v>2</v>
      </c>
      <c r="AM1354">
        <v>3</v>
      </c>
      <c r="AN1354">
        <v>2</v>
      </c>
      <c r="AO1354">
        <v>2</v>
      </c>
      <c r="AQ1354">
        <v>3</v>
      </c>
      <c r="AR1354">
        <v>3</v>
      </c>
      <c r="AS1354">
        <v>3</v>
      </c>
      <c r="AT1354">
        <v>5</v>
      </c>
      <c r="AU1354">
        <v>2</v>
      </c>
      <c r="AV1354">
        <v>2</v>
      </c>
      <c r="AW1354">
        <v>4</v>
      </c>
      <c r="AX1354">
        <v>11</v>
      </c>
      <c r="AY1354">
        <v>9</v>
      </c>
      <c r="AZ1354">
        <v>11</v>
      </c>
      <c r="BA1354">
        <v>7</v>
      </c>
      <c r="BB1354">
        <v>6</v>
      </c>
      <c r="BC1354">
        <v>3</v>
      </c>
      <c r="BD1354">
        <v>11</v>
      </c>
      <c r="BE1354">
        <v>6</v>
      </c>
      <c r="BF1354">
        <v>12</v>
      </c>
      <c r="BG1354">
        <v>12</v>
      </c>
      <c r="BH1354">
        <v>4</v>
      </c>
      <c r="BI1354">
        <v>12</v>
      </c>
      <c r="BJ1354">
        <v>12</v>
      </c>
      <c r="BK1354">
        <v>2</v>
      </c>
      <c r="BL1354">
        <v>1</v>
      </c>
      <c r="BO1354">
        <v>4</v>
      </c>
      <c r="BX1354">
        <v>2</v>
      </c>
      <c r="CF1354">
        <v>5</v>
      </c>
      <c r="CH1354">
        <f t="shared" si="159"/>
        <v>2</v>
      </c>
      <c r="CI1354" s="1">
        <f t="shared" si="160"/>
        <v>3.7777777777777777</v>
      </c>
      <c r="CJ1354">
        <f t="shared" si="161"/>
        <v>1</v>
      </c>
      <c r="CK1354">
        <f t="shared" si="162"/>
        <v>5</v>
      </c>
      <c r="CL1354" s="1">
        <f t="shared" si="163"/>
        <v>8.7777777777777786</v>
      </c>
      <c r="CM1354" s="1">
        <f t="shared" si="164"/>
        <v>17.555555555555557</v>
      </c>
      <c r="CO1354" t="str">
        <f>IF(H1354&gt;Tolerances!$C$15, "High Sat", "Low Sat")</f>
        <v>High Sat</v>
      </c>
      <c r="CP1354" t="str">
        <f>IF(CM1354&lt;Tolerances!$D$15, "High EL", "Low EL")</f>
        <v>Low EL</v>
      </c>
      <c r="CQ1354" t="str">
        <f t="shared" si="158"/>
        <v>Mercenary</v>
      </c>
      <c r="CR1354" t="b">
        <f>IF(AND(CM1354&lt;Tolerances!$D$19,'Respondent data Original'!H1354&gt;Tolerances!$C$19),"Enthusiast",IF(AND(CM1354&gt;Tolerances!$D$20,'Respondent data Original'!H1354&lt;Tolerances!$C$20),"Agitator"))</f>
        <v>0</v>
      </c>
    </row>
    <row r="1355" spans="1:96">
      <c r="A1355">
        <v>1593</v>
      </c>
      <c r="B1355" t="s">
        <v>71</v>
      </c>
      <c r="C1355">
        <v>4</v>
      </c>
      <c r="D1355">
        <v>2</v>
      </c>
      <c r="E1355">
        <v>1</v>
      </c>
      <c r="F1355">
        <v>2</v>
      </c>
      <c r="G1355">
        <v>12</v>
      </c>
      <c r="H1355">
        <v>7</v>
      </c>
      <c r="J1355">
        <v>8</v>
      </c>
      <c r="L1355">
        <v>8</v>
      </c>
      <c r="N1355">
        <v>8</v>
      </c>
      <c r="P1355">
        <v>5</v>
      </c>
      <c r="Q1355">
        <v>3</v>
      </c>
      <c r="R1355">
        <v>3</v>
      </c>
      <c r="S1355">
        <v>3</v>
      </c>
      <c r="T1355">
        <v>3</v>
      </c>
      <c r="U1355">
        <v>2</v>
      </c>
      <c r="V1355">
        <v>3</v>
      </c>
      <c r="W1355">
        <v>3</v>
      </c>
      <c r="X1355">
        <v>3</v>
      </c>
      <c r="Y1355">
        <v>3</v>
      </c>
      <c r="Z1355">
        <v>3</v>
      </c>
      <c r="AA1355">
        <v>3</v>
      </c>
      <c r="AB1355">
        <v>3</v>
      </c>
      <c r="AC1355">
        <v>3</v>
      </c>
      <c r="AD1355">
        <v>3</v>
      </c>
      <c r="AE1355">
        <v>3</v>
      </c>
      <c r="AF1355">
        <v>7</v>
      </c>
      <c r="AG1355">
        <v>3</v>
      </c>
      <c r="AI1355">
        <v>3</v>
      </c>
      <c r="AJ1355">
        <v>3</v>
      </c>
      <c r="AK1355">
        <v>3</v>
      </c>
      <c r="AL1355">
        <v>3</v>
      </c>
      <c r="AM1355">
        <v>4</v>
      </c>
      <c r="AN1355">
        <v>3</v>
      </c>
      <c r="AO1355">
        <v>3</v>
      </c>
      <c r="AP1355">
        <v>3</v>
      </c>
      <c r="AQ1355">
        <v>3</v>
      </c>
      <c r="AR1355">
        <v>3</v>
      </c>
      <c r="AS1355">
        <v>3</v>
      </c>
      <c r="AT1355">
        <v>3</v>
      </c>
      <c r="AU1355">
        <v>3</v>
      </c>
      <c r="AV1355">
        <v>1</v>
      </c>
      <c r="AW1355">
        <v>6</v>
      </c>
      <c r="AX1355">
        <v>8</v>
      </c>
      <c r="AY1355">
        <v>6</v>
      </c>
      <c r="AZ1355">
        <v>6</v>
      </c>
      <c r="BA1355">
        <v>6</v>
      </c>
      <c r="BB1355">
        <v>6</v>
      </c>
      <c r="BC1355">
        <v>6</v>
      </c>
      <c r="BD1355">
        <v>6</v>
      </c>
      <c r="BE1355">
        <v>6</v>
      </c>
      <c r="BF1355">
        <v>6</v>
      </c>
      <c r="BG1355">
        <v>6</v>
      </c>
      <c r="BH1355">
        <v>6</v>
      </c>
      <c r="BI1355">
        <v>6</v>
      </c>
      <c r="BJ1355">
        <v>6</v>
      </c>
      <c r="BK1355">
        <v>2</v>
      </c>
      <c r="BL1355">
        <v>3</v>
      </c>
      <c r="BM1355">
        <v>3</v>
      </c>
      <c r="BN1355">
        <v>3</v>
      </c>
      <c r="BO1355">
        <v>10</v>
      </c>
      <c r="BX1355">
        <v>1</v>
      </c>
      <c r="BY1355">
        <v>2</v>
      </c>
      <c r="CF1355">
        <v>9</v>
      </c>
      <c r="CH1355">
        <f t="shared" si="159"/>
        <v>1</v>
      </c>
      <c r="CI1355" s="1">
        <f t="shared" si="160"/>
        <v>3.1111111111111112</v>
      </c>
      <c r="CJ1355">
        <f t="shared" si="161"/>
        <v>3</v>
      </c>
      <c r="CK1355">
        <f t="shared" si="162"/>
        <v>3</v>
      </c>
      <c r="CL1355" s="1">
        <f t="shared" si="163"/>
        <v>6.1111111111111107</v>
      </c>
      <c r="CM1355" s="1">
        <f t="shared" si="164"/>
        <v>6.1111111111111107</v>
      </c>
      <c r="CO1355" t="str">
        <f>IF(H1355&gt;Tolerances!$C$15, "High Sat", "Low Sat")</f>
        <v>Low Sat</v>
      </c>
      <c r="CP1355" t="str">
        <f>IF(CM1355&lt;Tolerances!$D$15, "High EL", "Low EL")</f>
        <v>High EL</v>
      </c>
      <c r="CQ1355" t="str">
        <f t="shared" si="158"/>
        <v>Hostage</v>
      </c>
      <c r="CR1355" t="b">
        <f>IF(AND(CM1355&lt;Tolerances!$D$19,'Respondent data Original'!H1355&gt;Tolerances!$C$19),"Enthusiast",IF(AND(CM1355&gt;Tolerances!$D$20,'Respondent data Original'!H1355&lt;Tolerances!$C$20),"Agitator"))</f>
        <v>0</v>
      </c>
    </row>
    <row r="1356" spans="1:96">
      <c r="A1356">
        <v>1594</v>
      </c>
      <c r="B1356" t="s">
        <v>71</v>
      </c>
      <c r="C1356">
        <v>2</v>
      </c>
      <c r="D1356">
        <v>1</v>
      </c>
      <c r="E1356">
        <v>1</v>
      </c>
      <c r="F1356">
        <v>2</v>
      </c>
      <c r="G1356">
        <v>8</v>
      </c>
      <c r="H1356">
        <v>8</v>
      </c>
      <c r="J1356">
        <v>8</v>
      </c>
      <c r="L1356">
        <v>8</v>
      </c>
      <c r="N1356">
        <v>8</v>
      </c>
      <c r="P1356">
        <v>5</v>
      </c>
      <c r="Q1356">
        <v>2</v>
      </c>
      <c r="R1356">
        <v>3</v>
      </c>
      <c r="S1356">
        <v>2</v>
      </c>
      <c r="T1356">
        <v>2</v>
      </c>
      <c r="U1356">
        <v>1</v>
      </c>
      <c r="V1356">
        <v>1</v>
      </c>
      <c r="W1356">
        <v>1</v>
      </c>
      <c r="X1356">
        <v>1</v>
      </c>
      <c r="Y1356">
        <v>1</v>
      </c>
      <c r="Z1356">
        <v>2</v>
      </c>
      <c r="AA1356">
        <v>2</v>
      </c>
      <c r="AB1356">
        <v>3</v>
      </c>
      <c r="AC1356">
        <v>1</v>
      </c>
      <c r="AD1356">
        <v>2</v>
      </c>
      <c r="AE1356">
        <v>3</v>
      </c>
      <c r="AF1356">
        <v>6</v>
      </c>
      <c r="AG1356">
        <v>2</v>
      </c>
      <c r="AH1356">
        <v>2</v>
      </c>
      <c r="AI1356">
        <v>2</v>
      </c>
      <c r="AJ1356">
        <v>2</v>
      </c>
      <c r="AK1356">
        <v>2</v>
      </c>
      <c r="AL1356">
        <v>2</v>
      </c>
      <c r="AM1356">
        <v>2</v>
      </c>
      <c r="AN1356">
        <v>2</v>
      </c>
      <c r="AO1356">
        <v>2</v>
      </c>
      <c r="AP1356">
        <v>2</v>
      </c>
      <c r="AQ1356">
        <v>2</v>
      </c>
      <c r="AR1356">
        <v>2</v>
      </c>
      <c r="AS1356">
        <v>2</v>
      </c>
      <c r="AT1356">
        <v>2</v>
      </c>
      <c r="AU1356">
        <v>2</v>
      </c>
      <c r="AV1356">
        <v>1</v>
      </c>
      <c r="AW1356">
        <v>2</v>
      </c>
      <c r="AX1356">
        <v>11</v>
      </c>
      <c r="AY1356">
        <v>1</v>
      </c>
      <c r="AZ1356">
        <v>6</v>
      </c>
      <c r="BA1356">
        <v>2</v>
      </c>
      <c r="BB1356">
        <v>6</v>
      </c>
      <c r="BC1356">
        <v>2</v>
      </c>
      <c r="BD1356">
        <v>11</v>
      </c>
      <c r="BE1356">
        <v>1</v>
      </c>
      <c r="BF1356">
        <v>3</v>
      </c>
      <c r="BG1356">
        <v>3</v>
      </c>
      <c r="BH1356">
        <v>3</v>
      </c>
      <c r="BI1356">
        <v>3</v>
      </c>
      <c r="BJ1356">
        <v>3</v>
      </c>
      <c r="BK1356">
        <v>2</v>
      </c>
      <c r="BL1356">
        <v>1</v>
      </c>
      <c r="BO1356">
        <v>3</v>
      </c>
      <c r="BP1356">
        <v>2</v>
      </c>
      <c r="BQ1356">
        <v>4</v>
      </c>
      <c r="BR1356">
        <v>7</v>
      </c>
      <c r="BS1356">
        <v>5</v>
      </c>
      <c r="BT1356">
        <v>8</v>
      </c>
      <c r="BX1356">
        <v>2</v>
      </c>
      <c r="CF1356">
        <v>3</v>
      </c>
      <c r="CH1356">
        <f t="shared" si="159"/>
        <v>2</v>
      </c>
      <c r="CI1356" s="1">
        <f t="shared" si="160"/>
        <v>2.3333333333333335</v>
      </c>
      <c r="CJ1356">
        <f t="shared" si="161"/>
        <v>1</v>
      </c>
      <c r="CK1356">
        <f t="shared" si="162"/>
        <v>5</v>
      </c>
      <c r="CL1356" s="1">
        <f t="shared" si="163"/>
        <v>7.3333333333333339</v>
      </c>
      <c r="CM1356" s="1">
        <f t="shared" si="164"/>
        <v>14.666666666666668</v>
      </c>
      <c r="CO1356" t="str">
        <f>IF(H1356&gt;Tolerances!$C$15, "High Sat", "Low Sat")</f>
        <v>High Sat</v>
      </c>
      <c r="CP1356" t="str">
        <f>IF(CM1356&lt;Tolerances!$D$15, "High EL", "Low EL")</f>
        <v>Low EL</v>
      </c>
      <c r="CQ1356" t="str">
        <f t="shared" ref="CQ1356:CQ1419" si="165">IF(AND(CP1356="High EL", CO1356="High Sat"),"Loyalist", IF(AND(CP1356="High EL", CO1356="Low Sat"),"Hostage", IF(AND(CP1356="Low EL", CO1356="Low Sat"),"Defector",IF(AND(CP1356="Low EL", CO1356="High Sat"),"Mercenary"))))</f>
        <v>Mercenary</v>
      </c>
      <c r="CR1356" t="b">
        <f>IF(AND(CM1356&lt;Tolerances!$D$19,'Respondent data Original'!H1356&gt;Tolerances!$C$19),"Enthusiast",IF(AND(CM1356&gt;Tolerances!$D$20,'Respondent data Original'!H1356&lt;Tolerances!$C$20),"Agitator"))</f>
        <v>0</v>
      </c>
    </row>
    <row r="1357" spans="1:96">
      <c r="A1357">
        <v>1595</v>
      </c>
      <c r="B1357" t="s">
        <v>71</v>
      </c>
      <c r="C1357">
        <v>1</v>
      </c>
      <c r="D1357">
        <v>2</v>
      </c>
      <c r="E1357">
        <v>1</v>
      </c>
      <c r="F1357">
        <v>2</v>
      </c>
      <c r="G1357">
        <v>7</v>
      </c>
      <c r="H1357">
        <v>11</v>
      </c>
      <c r="J1357">
        <v>10</v>
      </c>
      <c r="L1357">
        <v>10</v>
      </c>
      <c r="N1357">
        <v>10</v>
      </c>
      <c r="P1357">
        <v>5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2</v>
      </c>
      <c r="W1357">
        <v>2</v>
      </c>
      <c r="X1357">
        <v>1</v>
      </c>
      <c r="Y1357">
        <v>2</v>
      </c>
      <c r="Z1357">
        <v>2</v>
      </c>
      <c r="AA1357">
        <v>2</v>
      </c>
      <c r="AB1357">
        <v>2</v>
      </c>
      <c r="AC1357">
        <v>1</v>
      </c>
      <c r="AD1357">
        <v>2</v>
      </c>
      <c r="AE1357">
        <v>2</v>
      </c>
      <c r="AF1357">
        <v>10</v>
      </c>
      <c r="AG1357">
        <v>1</v>
      </c>
      <c r="AH1357">
        <v>2</v>
      </c>
      <c r="AI1357">
        <v>2</v>
      </c>
      <c r="AJ1357">
        <v>2</v>
      </c>
      <c r="AK1357">
        <v>2</v>
      </c>
      <c r="AL1357">
        <v>2</v>
      </c>
      <c r="AM1357">
        <v>3</v>
      </c>
      <c r="AN1357">
        <v>1</v>
      </c>
      <c r="AO1357">
        <v>2</v>
      </c>
      <c r="AP1357">
        <v>2</v>
      </c>
      <c r="AQ1357">
        <v>2</v>
      </c>
      <c r="AR1357">
        <v>1</v>
      </c>
      <c r="AS1357">
        <v>3</v>
      </c>
      <c r="AT1357">
        <v>2</v>
      </c>
      <c r="AU1357">
        <v>1</v>
      </c>
      <c r="AV1357">
        <v>1</v>
      </c>
      <c r="AW1357">
        <v>7</v>
      </c>
      <c r="AX1357">
        <v>9</v>
      </c>
      <c r="AY1357">
        <v>6</v>
      </c>
      <c r="AZ1357">
        <v>10</v>
      </c>
      <c r="BA1357">
        <v>6</v>
      </c>
      <c r="BB1357">
        <v>6</v>
      </c>
      <c r="BC1357">
        <v>10</v>
      </c>
      <c r="BD1357">
        <v>11</v>
      </c>
      <c r="BE1357">
        <v>7</v>
      </c>
      <c r="BF1357">
        <v>4</v>
      </c>
      <c r="BG1357">
        <v>3</v>
      </c>
      <c r="BH1357">
        <v>3</v>
      </c>
      <c r="BI1357">
        <v>2</v>
      </c>
      <c r="BJ1357">
        <v>2</v>
      </c>
      <c r="BK1357">
        <v>1</v>
      </c>
      <c r="BL1357">
        <v>1</v>
      </c>
      <c r="BM1357">
        <v>2</v>
      </c>
      <c r="BN1357">
        <v>4</v>
      </c>
      <c r="BO1357">
        <v>4</v>
      </c>
      <c r="BP1357">
        <v>7</v>
      </c>
      <c r="BQ1357">
        <v>6</v>
      </c>
      <c r="BR1357">
        <v>1</v>
      </c>
      <c r="BX1357">
        <v>1</v>
      </c>
      <c r="BY1357">
        <v>3</v>
      </c>
      <c r="CF1357">
        <v>3</v>
      </c>
      <c r="CH1357">
        <f t="shared" si="159"/>
        <v>1</v>
      </c>
      <c r="CI1357" s="1">
        <f t="shared" si="160"/>
        <v>4</v>
      </c>
      <c r="CJ1357">
        <f t="shared" si="161"/>
        <v>1</v>
      </c>
      <c r="CK1357">
        <f t="shared" si="162"/>
        <v>5</v>
      </c>
      <c r="CL1357" s="1">
        <f t="shared" si="163"/>
        <v>9</v>
      </c>
      <c r="CM1357" s="1">
        <f t="shared" si="164"/>
        <v>9</v>
      </c>
      <c r="CO1357" t="str">
        <f>IF(H1357&gt;Tolerances!$C$15, "High Sat", "Low Sat")</f>
        <v>High Sat</v>
      </c>
      <c r="CP1357" t="str">
        <f>IF(CM1357&lt;Tolerances!$D$15, "High EL", "Low EL")</f>
        <v>High EL</v>
      </c>
      <c r="CQ1357" t="str">
        <f t="shared" si="165"/>
        <v>Loyalist</v>
      </c>
      <c r="CR1357" t="b">
        <f>IF(AND(CM1357&lt;Tolerances!$D$19,'Respondent data Original'!H1357&gt;Tolerances!$C$19),"Enthusiast",IF(AND(CM1357&gt;Tolerances!$D$20,'Respondent data Original'!H1357&lt;Tolerances!$C$20),"Agitator"))</f>
        <v>0</v>
      </c>
    </row>
    <row r="1358" spans="1:96">
      <c r="A1358">
        <v>1596</v>
      </c>
      <c r="B1358" t="s">
        <v>71</v>
      </c>
      <c r="C1358">
        <v>1</v>
      </c>
      <c r="D1358">
        <v>1</v>
      </c>
      <c r="E1358">
        <v>6</v>
      </c>
      <c r="F1358">
        <v>1</v>
      </c>
      <c r="G1358">
        <v>9</v>
      </c>
      <c r="H1358">
        <v>11</v>
      </c>
      <c r="J1358">
        <v>11</v>
      </c>
      <c r="L1358">
        <v>11</v>
      </c>
      <c r="N1358">
        <v>11</v>
      </c>
      <c r="P1358">
        <v>5</v>
      </c>
      <c r="Q1358">
        <v>2</v>
      </c>
      <c r="R1358">
        <v>1</v>
      </c>
      <c r="S1358">
        <v>1</v>
      </c>
      <c r="T1358">
        <v>1</v>
      </c>
      <c r="U1358">
        <v>2</v>
      </c>
      <c r="V1358">
        <v>1</v>
      </c>
      <c r="W1358">
        <v>1</v>
      </c>
      <c r="X1358">
        <v>2</v>
      </c>
      <c r="Y1358">
        <v>1</v>
      </c>
      <c r="Z1358">
        <v>2</v>
      </c>
      <c r="AA1358">
        <v>2</v>
      </c>
      <c r="AB1358">
        <v>2</v>
      </c>
      <c r="AC1358">
        <v>1</v>
      </c>
      <c r="AD1358">
        <v>2</v>
      </c>
      <c r="AE1358">
        <v>2</v>
      </c>
      <c r="AF1358">
        <v>11</v>
      </c>
      <c r="AG1358">
        <v>1</v>
      </c>
      <c r="AH1358">
        <v>1</v>
      </c>
      <c r="AI1358">
        <v>1</v>
      </c>
      <c r="AJ1358">
        <v>1</v>
      </c>
      <c r="AK1358">
        <v>1</v>
      </c>
      <c r="AL1358">
        <v>1</v>
      </c>
      <c r="AM1358">
        <v>1</v>
      </c>
      <c r="AN1358">
        <v>1</v>
      </c>
      <c r="AO1358">
        <v>1</v>
      </c>
      <c r="AP1358">
        <v>1</v>
      </c>
      <c r="AQ1358">
        <v>1</v>
      </c>
      <c r="AR1358">
        <v>1</v>
      </c>
      <c r="AS1358">
        <v>1</v>
      </c>
      <c r="AT1358">
        <v>1</v>
      </c>
      <c r="AU1358">
        <v>1</v>
      </c>
      <c r="AV1358">
        <v>1</v>
      </c>
      <c r="AW1358">
        <v>1</v>
      </c>
      <c r="AX1358">
        <v>1</v>
      </c>
      <c r="AY1358">
        <v>1</v>
      </c>
      <c r="AZ1358">
        <v>1</v>
      </c>
      <c r="BA1358">
        <v>1</v>
      </c>
      <c r="BB1358">
        <v>1</v>
      </c>
      <c r="BC1358">
        <v>1</v>
      </c>
      <c r="BD1358">
        <v>1</v>
      </c>
      <c r="BE1358">
        <v>1</v>
      </c>
      <c r="BF1358">
        <v>1</v>
      </c>
      <c r="BG1358">
        <v>1</v>
      </c>
      <c r="BH1358">
        <v>1</v>
      </c>
      <c r="BI1358">
        <v>1</v>
      </c>
      <c r="BJ1358">
        <v>1</v>
      </c>
      <c r="BK1358">
        <v>4</v>
      </c>
      <c r="BL1358">
        <v>3</v>
      </c>
      <c r="BM1358">
        <v>2</v>
      </c>
      <c r="BN1358">
        <v>4</v>
      </c>
      <c r="BO1358">
        <v>6</v>
      </c>
      <c r="BX1358">
        <v>1</v>
      </c>
      <c r="BY1358">
        <v>1</v>
      </c>
      <c r="CF1358">
        <v>1</v>
      </c>
      <c r="CH1358">
        <f t="shared" si="159"/>
        <v>1</v>
      </c>
      <c r="CI1358" s="1">
        <f t="shared" si="160"/>
        <v>0.5</v>
      </c>
      <c r="CJ1358">
        <f t="shared" si="161"/>
        <v>3</v>
      </c>
      <c r="CK1358">
        <f t="shared" si="162"/>
        <v>3</v>
      </c>
      <c r="CL1358" s="1">
        <f t="shared" si="163"/>
        <v>3.5</v>
      </c>
      <c r="CM1358" s="1">
        <f t="shared" si="164"/>
        <v>3.5</v>
      </c>
      <c r="CO1358" t="str">
        <f>IF(H1358&gt;Tolerances!$C$15, "High Sat", "Low Sat")</f>
        <v>High Sat</v>
      </c>
      <c r="CP1358" t="str">
        <f>IF(CM1358&lt;Tolerances!$D$15, "High EL", "Low EL")</f>
        <v>High EL</v>
      </c>
      <c r="CQ1358" t="str">
        <f t="shared" si="165"/>
        <v>Loyalist</v>
      </c>
      <c r="CR1358" t="str">
        <f>IF(AND(CM1358&lt;Tolerances!$D$19,'Respondent data Original'!H1358&gt;Tolerances!$C$19),"Enthusiast",IF(AND(CM1358&gt;Tolerances!$D$20,'Respondent data Original'!H1358&lt;Tolerances!$C$20),"Agitator"))</f>
        <v>Enthusiast</v>
      </c>
    </row>
    <row r="1359" spans="1:96">
      <c r="A1359">
        <v>1597</v>
      </c>
      <c r="B1359" t="s">
        <v>71</v>
      </c>
      <c r="C1359">
        <v>3</v>
      </c>
      <c r="D1359">
        <v>1</v>
      </c>
      <c r="E1359">
        <v>4</v>
      </c>
      <c r="F1359">
        <v>2</v>
      </c>
      <c r="G1359">
        <v>12</v>
      </c>
      <c r="H1359">
        <v>9</v>
      </c>
      <c r="J1359">
        <v>9</v>
      </c>
      <c r="L1359">
        <v>10</v>
      </c>
      <c r="N1359">
        <v>9</v>
      </c>
      <c r="P1359">
        <v>6</v>
      </c>
      <c r="Q1359">
        <v>1</v>
      </c>
      <c r="R1359">
        <v>2</v>
      </c>
      <c r="S1359">
        <v>2</v>
      </c>
      <c r="T1359">
        <v>3</v>
      </c>
      <c r="U1359">
        <v>2</v>
      </c>
      <c r="V1359">
        <v>2</v>
      </c>
      <c r="W1359">
        <v>5</v>
      </c>
      <c r="X1359">
        <v>1</v>
      </c>
      <c r="Y1359">
        <v>2</v>
      </c>
      <c r="Z1359">
        <v>3</v>
      </c>
      <c r="AA1359">
        <v>2</v>
      </c>
      <c r="AB1359">
        <v>2</v>
      </c>
      <c r="AC1359">
        <v>4</v>
      </c>
      <c r="AD1359">
        <v>2</v>
      </c>
      <c r="AE1359">
        <v>2</v>
      </c>
      <c r="AF1359">
        <v>1</v>
      </c>
      <c r="AG1359">
        <v>1</v>
      </c>
      <c r="AH1359">
        <v>4</v>
      </c>
      <c r="AI1359">
        <v>1</v>
      </c>
      <c r="AJ1359">
        <v>3</v>
      </c>
      <c r="AK1359">
        <v>2</v>
      </c>
      <c r="AL1359">
        <v>2</v>
      </c>
      <c r="AN1359">
        <v>1</v>
      </c>
      <c r="AO1359">
        <v>2</v>
      </c>
      <c r="AP1359">
        <v>2</v>
      </c>
      <c r="AQ1359">
        <v>2</v>
      </c>
      <c r="AR1359">
        <v>5</v>
      </c>
      <c r="AS1359">
        <v>4</v>
      </c>
      <c r="AU1359">
        <v>3</v>
      </c>
      <c r="AV1359">
        <v>2</v>
      </c>
      <c r="AW1359">
        <v>9</v>
      </c>
      <c r="AX1359">
        <v>10</v>
      </c>
      <c r="AY1359">
        <v>6</v>
      </c>
      <c r="AZ1359">
        <v>7</v>
      </c>
      <c r="BA1359">
        <v>9</v>
      </c>
      <c r="BB1359">
        <v>5</v>
      </c>
      <c r="BC1359">
        <v>7</v>
      </c>
      <c r="BD1359">
        <v>6</v>
      </c>
      <c r="BE1359">
        <v>1</v>
      </c>
      <c r="BF1359">
        <v>12</v>
      </c>
      <c r="BG1359">
        <v>12</v>
      </c>
      <c r="BH1359">
        <v>12</v>
      </c>
      <c r="BI1359">
        <v>12</v>
      </c>
      <c r="BJ1359">
        <v>12</v>
      </c>
      <c r="BK1359">
        <v>1</v>
      </c>
      <c r="BL1359">
        <v>5</v>
      </c>
      <c r="BM1359">
        <v>4</v>
      </c>
      <c r="BN1359">
        <v>3</v>
      </c>
      <c r="BO1359">
        <v>6</v>
      </c>
      <c r="BP1359">
        <v>1</v>
      </c>
      <c r="BQ1359">
        <v>3</v>
      </c>
      <c r="BR1359">
        <v>7</v>
      </c>
      <c r="BS1359">
        <v>4</v>
      </c>
      <c r="BX1359">
        <v>1</v>
      </c>
      <c r="BY1359">
        <v>3</v>
      </c>
      <c r="BZ1359">
        <v>6</v>
      </c>
      <c r="CF1359">
        <v>5</v>
      </c>
      <c r="CH1359">
        <f t="shared" si="159"/>
        <v>1</v>
      </c>
      <c r="CI1359" s="1">
        <f t="shared" si="160"/>
        <v>3.3333333333333335</v>
      </c>
      <c r="CJ1359">
        <f t="shared" si="161"/>
        <v>5</v>
      </c>
      <c r="CK1359">
        <f t="shared" si="162"/>
        <v>1</v>
      </c>
      <c r="CL1359" s="1">
        <f t="shared" si="163"/>
        <v>4.3333333333333339</v>
      </c>
      <c r="CM1359" s="1">
        <f t="shared" si="164"/>
        <v>4.3333333333333339</v>
      </c>
      <c r="CO1359" t="str">
        <f>IF(H1359&gt;Tolerances!$C$15, "High Sat", "Low Sat")</f>
        <v>High Sat</v>
      </c>
      <c r="CP1359" t="str">
        <f>IF(CM1359&lt;Tolerances!$D$15, "High EL", "Low EL")</f>
        <v>High EL</v>
      </c>
      <c r="CQ1359" t="str">
        <f t="shared" si="165"/>
        <v>Loyalist</v>
      </c>
      <c r="CR1359" t="b">
        <f>IF(AND(CM1359&lt;Tolerances!$D$19,'Respondent data Original'!H1359&gt;Tolerances!$C$19),"Enthusiast",IF(AND(CM1359&gt;Tolerances!$D$20,'Respondent data Original'!H1359&lt;Tolerances!$C$20),"Agitator"))</f>
        <v>0</v>
      </c>
    </row>
    <row r="1360" spans="1:96">
      <c r="A1360">
        <v>1598</v>
      </c>
      <c r="B1360" t="s">
        <v>71</v>
      </c>
      <c r="C1360">
        <v>4</v>
      </c>
      <c r="D1360">
        <v>1</v>
      </c>
      <c r="E1360">
        <v>2</v>
      </c>
      <c r="F1360">
        <v>2</v>
      </c>
      <c r="G1360">
        <v>12</v>
      </c>
      <c r="H1360">
        <v>9</v>
      </c>
      <c r="J1360">
        <v>7</v>
      </c>
      <c r="L1360">
        <v>8</v>
      </c>
      <c r="N1360">
        <v>7</v>
      </c>
      <c r="P1360">
        <v>6</v>
      </c>
      <c r="Q1360">
        <v>2</v>
      </c>
      <c r="R1360">
        <v>2</v>
      </c>
      <c r="S1360">
        <v>1</v>
      </c>
      <c r="T1360">
        <v>1</v>
      </c>
      <c r="U1360">
        <v>1</v>
      </c>
      <c r="V1360">
        <v>1</v>
      </c>
      <c r="W1360">
        <v>1</v>
      </c>
      <c r="X1360">
        <v>1</v>
      </c>
      <c r="Y1360">
        <v>1</v>
      </c>
      <c r="Z1360">
        <v>2</v>
      </c>
      <c r="AA1360">
        <v>1</v>
      </c>
      <c r="AB1360">
        <v>2</v>
      </c>
      <c r="AC1360">
        <v>1</v>
      </c>
      <c r="AD1360">
        <v>3</v>
      </c>
      <c r="AE1360">
        <v>2</v>
      </c>
      <c r="AF1360">
        <v>5</v>
      </c>
      <c r="AG1360">
        <v>3</v>
      </c>
      <c r="AH1360">
        <v>3</v>
      </c>
      <c r="AI1360">
        <v>1</v>
      </c>
      <c r="AJ1360">
        <v>2</v>
      </c>
      <c r="AK1360">
        <v>2</v>
      </c>
      <c r="AL1360">
        <v>1</v>
      </c>
      <c r="AM1360">
        <v>2</v>
      </c>
      <c r="AN1360">
        <v>1</v>
      </c>
      <c r="AO1360">
        <v>1</v>
      </c>
      <c r="AP1360">
        <v>2</v>
      </c>
      <c r="AQ1360">
        <v>2</v>
      </c>
      <c r="AR1360">
        <v>2</v>
      </c>
      <c r="AS1360">
        <v>2</v>
      </c>
      <c r="AT1360">
        <v>4</v>
      </c>
      <c r="AU1360">
        <v>3</v>
      </c>
      <c r="AV1360">
        <v>1</v>
      </c>
      <c r="AW1360">
        <v>11</v>
      </c>
      <c r="AX1360">
        <v>11</v>
      </c>
      <c r="AY1360">
        <v>11</v>
      </c>
      <c r="AZ1360">
        <v>10</v>
      </c>
      <c r="BA1360">
        <v>11</v>
      </c>
      <c r="BB1360">
        <v>11</v>
      </c>
      <c r="BC1360">
        <v>11</v>
      </c>
      <c r="BD1360">
        <v>11</v>
      </c>
      <c r="BE1360">
        <v>5</v>
      </c>
      <c r="BF1360">
        <v>1</v>
      </c>
      <c r="BG1360">
        <v>1</v>
      </c>
      <c r="BH1360">
        <v>1</v>
      </c>
      <c r="BI1360">
        <v>12</v>
      </c>
      <c r="BJ1360">
        <v>1</v>
      </c>
      <c r="BK1360">
        <v>6</v>
      </c>
      <c r="BL1360">
        <v>5</v>
      </c>
      <c r="BM1360">
        <v>5</v>
      </c>
      <c r="BN1360">
        <v>3</v>
      </c>
      <c r="BO1360">
        <v>7</v>
      </c>
      <c r="BX1360">
        <v>1</v>
      </c>
      <c r="BY1360">
        <v>4</v>
      </c>
      <c r="CF1360">
        <v>21</v>
      </c>
      <c r="CH1360">
        <f t="shared" si="159"/>
        <v>1</v>
      </c>
      <c r="CI1360" s="1">
        <f t="shared" si="160"/>
        <v>5.1111111111111107</v>
      </c>
      <c r="CJ1360">
        <f t="shared" si="161"/>
        <v>5</v>
      </c>
      <c r="CK1360">
        <f t="shared" si="162"/>
        <v>1</v>
      </c>
      <c r="CL1360" s="1">
        <f t="shared" si="163"/>
        <v>6.1111111111111107</v>
      </c>
      <c r="CM1360" s="1">
        <f t="shared" si="164"/>
        <v>6.1111111111111107</v>
      </c>
      <c r="CO1360" t="str">
        <f>IF(H1360&gt;Tolerances!$C$15, "High Sat", "Low Sat")</f>
        <v>High Sat</v>
      </c>
      <c r="CP1360" t="str">
        <f>IF(CM1360&lt;Tolerances!$D$15, "High EL", "Low EL")</f>
        <v>High EL</v>
      </c>
      <c r="CQ1360" t="str">
        <f t="shared" si="165"/>
        <v>Loyalist</v>
      </c>
      <c r="CR1360" t="b">
        <f>IF(AND(CM1360&lt;Tolerances!$D$19,'Respondent data Original'!H1360&gt;Tolerances!$C$19),"Enthusiast",IF(AND(CM1360&gt;Tolerances!$D$20,'Respondent data Original'!H1360&lt;Tolerances!$C$20),"Agitator"))</f>
        <v>0</v>
      </c>
    </row>
    <row r="1361" spans="1:96">
      <c r="A1361">
        <v>1599</v>
      </c>
      <c r="B1361" t="s">
        <v>71</v>
      </c>
      <c r="C1361">
        <v>4</v>
      </c>
      <c r="D1361">
        <v>1</v>
      </c>
      <c r="E1361">
        <v>2</v>
      </c>
      <c r="F1361">
        <v>2</v>
      </c>
      <c r="G1361">
        <v>10</v>
      </c>
      <c r="H1361">
        <v>9</v>
      </c>
      <c r="J1361">
        <v>9</v>
      </c>
      <c r="L1361">
        <v>9</v>
      </c>
      <c r="O1361">
        <v>1</v>
      </c>
      <c r="P1361">
        <v>6</v>
      </c>
      <c r="Q1361">
        <v>3</v>
      </c>
      <c r="R1361">
        <v>1</v>
      </c>
      <c r="S1361">
        <v>3</v>
      </c>
      <c r="T1361">
        <v>1</v>
      </c>
      <c r="U1361">
        <v>3</v>
      </c>
      <c r="V1361">
        <v>3</v>
      </c>
      <c r="X1361">
        <v>2</v>
      </c>
      <c r="Y1361">
        <v>3</v>
      </c>
      <c r="AA1361">
        <v>3</v>
      </c>
      <c r="AB1361">
        <v>3</v>
      </c>
      <c r="AC1361">
        <v>3</v>
      </c>
      <c r="AE1361">
        <v>3</v>
      </c>
      <c r="AF1361">
        <v>1</v>
      </c>
      <c r="AG1361">
        <v>3</v>
      </c>
      <c r="AH1361">
        <v>1</v>
      </c>
      <c r="AI1361">
        <v>2</v>
      </c>
      <c r="AJ1361">
        <v>3</v>
      </c>
      <c r="AL1361">
        <v>3</v>
      </c>
      <c r="AN1361">
        <v>2</v>
      </c>
      <c r="AO1361">
        <v>3</v>
      </c>
      <c r="AP1361">
        <v>3</v>
      </c>
      <c r="AQ1361">
        <v>3</v>
      </c>
      <c r="AR1361">
        <v>3</v>
      </c>
      <c r="AS1361">
        <v>3</v>
      </c>
      <c r="AT1361">
        <v>3</v>
      </c>
      <c r="AU1361">
        <v>3</v>
      </c>
      <c r="AV1361">
        <v>2</v>
      </c>
      <c r="AW1361">
        <v>6</v>
      </c>
      <c r="AX1361">
        <v>6</v>
      </c>
      <c r="AY1361">
        <v>6</v>
      </c>
      <c r="AZ1361">
        <v>3</v>
      </c>
      <c r="BA1361">
        <v>6</v>
      </c>
      <c r="BB1361">
        <v>1</v>
      </c>
      <c r="BC1361">
        <v>1</v>
      </c>
      <c r="BD1361">
        <v>8</v>
      </c>
      <c r="BE1361">
        <v>1</v>
      </c>
      <c r="BF1361">
        <v>12</v>
      </c>
      <c r="BG1361">
        <v>12</v>
      </c>
      <c r="BH1361">
        <v>12</v>
      </c>
      <c r="BI1361">
        <v>12</v>
      </c>
      <c r="BJ1361">
        <v>12</v>
      </c>
      <c r="BK1361">
        <v>1</v>
      </c>
      <c r="BL1361">
        <v>5</v>
      </c>
      <c r="BM1361">
        <v>4</v>
      </c>
      <c r="BN1361">
        <v>3</v>
      </c>
      <c r="BO1361">
        <v>5</v>
      </c>
      <c r="BX1361">
        <v>1</v>
      </c>
      <c r="BY1361">
        <v>6</v>
      </c>
      <c r="CF1361">
        <v>7</v>
      </c>
      <c r="CH1361">
        <f t="shared" si="159"/>
        <v>1</v>
      </c>
      <c r="CI1361" s="1">
        <f t="shared" si="160"/>
        <v>2.1111111111111112</v>
      </c>
      <c r="CJ1361">
        <f t="shared" si="161"/>
        <v>5</v>
      </c>
      <c r="CK1361">
        <f t="shared" si="162"/>
        <v>1</v>
      </c>
      <c r="CL1361" s="1">
        <f t="shared" si="163"/>
        <v>3.1111111111111112</v>
      </c>
      <c r="CM1361" s="1">
        <f t="shared" si="164"/>
        <v>3.1111111111111112</v>
      </c>
      <c r="CO1361" t="str">
        <f>IF(H1361&gt;Tolerances!$C$15, "High Sat", "Low Sat")</f>
        <v>High Sat</v>
      </c>
      <c r="CP1361" t="str">
        <f>IF(CM1361&lt;Tolerances!$D$15, "High EL", "Low EL")</f>
        <v>High EL</v>
      </c>
      <c r="CQ1361" t="str">
        <f t="shared" si="165"/>
        <v>Loyalist</v>
      </c>
      <c r="CR1361" t="b">
        <f>IF(AND(CM1361&lt;Tolerances!$D$19,'Respondent data Original'!H1361&gt;Tolerances!$C$19),"Enthusiast",IF(AND(CM1361&gt;Tolerances!$D$20,'Respondent data Original'!H1361&lt;Tolerances!$C$20),"Agitator"))</f>
        <v>0</v>
      </c>
    </row>
    <row r="1362" spans="1:96">
      <c r="A1362">
        <v>1601</v>
      </c>
      <c r="B1362" t="s">
        <v>71</v>
      </c>
      <c r="C1362">
        <v>1</v>
      </c>
      <c r="D1362">
        <v>2</v>
      </c>
      <c r="E1362">
        <v>4</v>
      </c>
      <c r="F1362">
        <v>2</v>
      </c>
      <c r="G1362">
        <v>11</v>
      </c>
      <c r="H1362">
        <v>6</v>
      </c>
      <c r="J1362">
        <v>9</v>
      </c>
      <c r="L1362">
        <v>6</v>
      </c>
      <c r="N1362">
        <v>8</v>
      </c>
      <c r="P1362">
        <v>2</v>
      </c>
      <c r="Q1362">
        <v>2</v>
      </c>
      <c r="S1362">
        <v>3</v>
      </c>
      <c r="T1362">
        <v>3</v>
      </c>
      <c r="U1362">
        <v>1</v>
      </c>
      <c r="V1362">
        <v>3</v>
      </c>
      <c r="W1362">
        <v>2</v>
      </c>
      <c r="X1362">
        <v>3</v>
      </c>
      <c r="Y1362">
        <v>2</v>
      </c>
      <c r="Z1362">
        <v>3</v>
      </c>
      <c r="AA1362">
        <v>2</v>
      </c>
      <c r="AB1362">
        <v>4</v>
      </c>
      <c r="AC1362">
        <v>4</v>
      </c>
      <c r="AD1362">
        <v>1</v>
      </c>
      <c r="AE1362">
        <v>3</v>
      </c>
      <c r="AF1362">
        <v>9</v>
      </c>
      <c r="AG1362">
        <v>2</v>
      </c>
      <c r="AH1362">
        <v>3</v>
      </c>
      <c r="AI1362">
        <v>2</v>
      </c>
      <c r="AJ1362">
        <v>2</v>
      </c>
      <c r="AK1362">
        <v>2</v>
      </c>
      <c r="AL1362">
        <v>3</v>
      </c>
      <c r="AM1362">
        <v>3</v>
      </c>
      <c r="AN1362">
        <v>4</v>
      </c>
      <c r="AO1362">
        <v>2</v>
      </c>
      <c r="AP1362">
        <v>3</v>
      </c>
      <c r="AQ1362">
        <v>4</v>
      </c>
      <c r="AR1362">
        <v>1</v>
      </c>
      <c r="AS1362">
        <v>2</v>
      </c>
      <c r="AT1362">
        <v>3</v>
      </c>
      <c r="AU1362">
        <v>1</v>
      </c>
      <c r="AV1362">
        <v>1</v>
      </c>
      <c r="AW1362">
        <v>4</v>
      </c>
      <c r="AX1362">
        <v>8</v>
      </c>
      <c r="AY1362">
        <v>11</v>
      </c>
      <c r="AZ1362">
        <v>7</v>
      </c>
      <c r="BA1362">
        <v>9</v>
      </c>
      <c r="BB1362">
        <v>9</v>
      </c>
      <c r="BC1362">
        <v>6</v>
      </c>
      <c r="BD1362">
        <v>10</v>
      </c>
      <c r="BE1362">
        <v>8</v>
      </c>
      <c r="BF1362">
        <v>6</v>
      </c>
      <c r="BG1362">
        <v>5</v>
      </c>
      <c r="BH1362">
        <v>9</v>
      </c>
      <c r="BI1362">
        <v>8</v>
      </c>
      <c r="BJ1362">
        <v>7</v>
      </c>
      <c r="BK1362">
        <v>3</v>
      </c>
      <c r="BL1362">
        <v>3</v>
      </c>
      <c r="BM1362">
        <v>4</v>
      </c>
      <c r="BN1362">
        <v>2</v>
      </c>
      <c r="BO1362">
        <v>5</v>
      </c>
      <c r="BP1362">
        <v>4</v>
      </c>
      <c r="BQ1362">
        <v>3</v>
      </c>
      <c r="BR1362">
        <v>8</v>
      </c>
      <c r="BX1362">
        <v>1</v>
      </c>
      <c r="BY1362">
        <v>5</v>
      </c>
      <c r="BZ1362">
        <v>1</v>
      </c>
      <c r="CA1362">
        <v>6</v>
      </c>
      <c r="CF1362">
        <v>8</v>
      </c>
      <c r="CH1362">
        <f t="shared" si="159"/>
        <v>1</v>
      </c>
      <c r="CI1362" s="1">
        <f t="shared" si="160"/>
        <v>4</v>
      </c>
      <c r="CJ1362">
        <f t="shared" si="161"/>
        <v>3</v>
      </c>
      <c r="CK1362">
        <f t="shared" si="162"/>
        <v>3</v>
      </c>
      <c r="CL1362" s="1">
        <f t="shared" si="163"/>
        <v>7</v>
      </c>
      <c r="CM1362" s="1">
        <f t="shared" si="164"/>
        <v>7</v>
      </c>
      <c r="CO1362" t="str">
        <f>IF(H1362&gt;Tolerances!$C$15, "High Sat", "Low Sat")</f>
        <v>Low Sat</v>
      </c>
      <c r="CP1362" t="str">
        <f>IF(CM1362&lt;Tolerances!$D$15, "High EL", "Low EL")</f>
        <v>High EL</v>
      </c>
      <c r="CQ1362" t="str">
        <f t="shared" si="165"/>
        <v>Hostage</v>
      </c>
      <c r="CR1362" t="b">
        <f>IF(AND(CM1362&lt;Tolerances!$D$19,'Respondent data Original'!H1362&gt;Tolerances!$C$19),"Enthusiast",IF(AND(CM1362&gt;Tolerances!$D$20,'Respondent data Original'!H1362&lt;Tolerances!$C$20),"Agitator"))</f>
        <v>0</v>
      </c>
    </row>
    <row r="1363" spans="1:96">
      <c r="A1363">
        <v>1602</v>
      </c>
      <c r="B1363" t="s">
        <v>71</v>
      </c>
      <c r="C1363">
        <v>4</v>
      </c>
      <c r="D1363">
        <v>2</v>
      </c>
      <c r="E1363">
        <v>8</v>
      </c>
      <c r="F1363">
        <v>1</v>
      </c>
      <c r="G1363">
        <v>7</v>
      </c>
      <c r="H1363">
        <v>9</v>
      </c>
      <c r="J1363">
        <v>8</v>
      </c>
      <c r="L1363">
        <v>8</v>
      </c>
      <c r="N1363">
        <v>6</v>
      </c>
      <c r="P1363">
        <v>1</v>
      </c>
      <c r="Q1363">
        <v>3</v>
      </c>
      <c r="R1363">
        <v>2</v>
      </c>
      <c r="S1363">
        <v>2</v>
      </c>
      <c r="T1363">
        <v>3</v>
      </c>
      <c r="V1363">
        <v>3</v>
      </c>
      <c r="W1363">
        <v>2</v>
      </c>
      <c r="X1363">
        <v>2</v>
      </c>
      <c r="Y1363">
        <v>2</v>
      </c>
      <c r="Z1363">
        <v>2</v>
      </c>
      <c r="AA1363">
        <v>3</v>
      </c>
      <c r="AB1363">
        <v>3</v>
      </c>
      <c r="AC1363">
        <v>4</v>
      </c>
      <c r="AD1363">
        <v>5</v>
      </c>
      <c r="AE1363">
        <v>2</v>
      </c>
      <c r="AF1363">
        <v>8</v>
      </c>
      <c r="AG1363">
        <v>4</v>
      </c>
      <c r="AH1363">
        <v>2</v>
      </c>
      <c r="AI1363">
        <v>3</v>
      </c>
      <c r="AJ1363">
        <v>3</v>
      </c>
      <c r="AL1363">
        <v>3</v>
      </c>
      <c r="AM1363">
        <v>4</v>
      </c>
      <c r="AN1363">
        <v>2</v>
      </c>
      <c r="AO1363">
        <v>3</v>
      </c>
      <c r="AP1363">
        <v>3</v>
      </c>
      <c r="AQ1363">
        <v>4</v>
      </c>
      <c r="AR1363">
        <v>4</v>
      </c>
      <c r="AS1363">
        <v>4</v>
      </c>
      <c r="AT1363">
        <v>3</v>
      </c>
      <c r="AU1363">
        <v>4</v>
      </c>
      <c r="AV1363">
        <v>1</v>
      </c>
      <c r="AW1363">
        <v>6</v>
      </c>
      <c r="AX1363">
        <v>8</v>
      </c>
      <c r="AY1363">
        <v>6</v>
      </c>
      <c r="AZ1363">
        <v>9</v>
      </c>
      <c r="BA1363">
        <v>6</v>
      </c>
      <c r="BB1363">
        <v>2</v>
      </c>
      <c r="BC1363">
        <v>6</v>
      </c>
      <c r="BD1363">
        <v>10</v>
      </c>
      <c r="BE1363">
        <v>2</v>
      </c>
      <c r="BF1363">
        <v>12</v>
      </c>
      <c r="BG1363">
        <v>12</v>
      </c>
      <c r="BH1363">
        <v>12</v>
      </c>
      <c r="BI1363">
        <v>12</v>
      </c>
      <c r="BJ1363">
        <v>12</v>
      </c>
      <c r="BK1363">
        <v>1</v>
      </c>
      <c r="BL1363">
        <v>3</v>
      </c>
      <c r="BM1363">
        <v>4</v>
      </c>
      <c r="BN1363">
        <v>2</v>
      </c>
      <c r="BO1363">
        <v>5</v>
      </c>
      <c r="BP1363">
        <v>2</v>
      </c>
      <c r="BQ1363">
        <v>4</v>
      </c>
      <c r="BX1363">
        <v>1</v>
      </c>
      <c r="BY1363">
        <v>5</v>
      </c>
      <c r="BZ1363">
        <v>4</v>
      </c>
      <c r="CF1363">
        <v>1</v>
      </c>
      <c r="CH1363">
        <f t="shared" si="159"/>
        <v>1</v>
      </c>
      <c r="CI1363" s="1">
        <f t="shared" si="160"/>
        <v>3.0555555555555554</v>
      </c>
      <c r="CJ1363">
        <f t="shared" si="161"/>
        <v>3</v>
      </c>
      <c r="CK1363">
        <f t="shared" si="162"/>
        <v>3</v>
      </c>
      <c r="CL1363" s="1">
        <f t="shared" si="163"/>
        <v>6.0555555555555554</v>
      </c>
      <c r="CM1363" s="1">
        <f t="shared" si="164"/>
        <v>6.0555555555555554</v>
      </c>
      <c r="CO1363" t="str">
        <f>IF(H1363&gt;Tolerances!$C$15, "High Sat", "Low Sat")</f>
        <v>High Sat</v>
      </c>
      <c r="CP1363" t="str">
        <f>IF(CM1363&lt;Tolerances!$D$15, "High EL", "Low EL")</f>
        <v>High EL</v>
      </c>
      <c r="CQ1363" t="str">
        <f t="shared" si="165"/>
        <v>Loyalist</v>
      </c>
      <c r="CR1363" t="b">
        <f>IF(AND(CM1363&lt;Tolerances!$D$19,'Respondent data Original'!H1363&gt;Tolerances!$C$19),"Enthusiast",IF(AND(CM1363&gt;Tolerances!$D$20,'Respondent data Original'!H1363&lt;Tolerances!$C$20),"Agitator"))</f>
        <v>0</v>
      </c>
    </row>
    <row r="1364" spans="1:96">
      <c r="A1364">
        <v>1603</v>
      </c>
      <c r="B1364" t="s">
        <v>71</v>
      </c>
      <c r="C1364">
        <v>4</v>
      </c>
      <c r="D1364">
        <v>2</v>
      </c>
      <c r="E1364">
        <v>1</v>
      </c>
      <c r="F1364">
        <v>2</v>
      </c>
      <c r="G1364">
        <v>12</v>
      </c>
      <c r="H1364">
        <v>9</v>
      </c>
      <c r="J1364">
        <v>8</v>
      </c>
      <c r="L1364">
        <v>8</v>
      </c>
      <c r="N1364">
        <v>6</v>
      </c>
      <c r="P1364">
        <v>3</v>
      </c>
      <c r="Q1364">
        <v>1</v>
      </c>
      <c r="R1364">
        <v>2</v>
      </c>
      <c r="S1364">
        <v>1</v>
      </c>
      <c r="T1364">
        <v>2</v>
      </c>
      <c r="U1364">
        <v>1</v>
      </c>
      <c r="V1364">
        <v>1</v>
      </c>
      <c r="W1364">
        <v>2</v>
      </c>
      <c r="X1364">
        <v>1</v>
      </c>
      <c r="Y1364">
        <v>1</v>
      </c>
      <c r="Z1364">
        <v>3</v>
      </c>
      <c r="AA1364">
        <v>2</v>
      </c>
      <c r="AB1364">
        <v>2</v>
      </c>
      <c r="AC1364">
        <v>4</v>
      </c>
      <c r="AD1364">
        <v>4</v>
      </c>
      <c r="AE1364">
        <v>2</v>
      </c>
      <c r="AF1364">
        <v>2</v>
      </c>
      <c r="AG1364">
        <v>4</v>
      </c>
      <c r="AH1364">
        <v>1</v>
      </c>
      <c r="AI1364">
        <v>3</v>
      </c>
      <c r="AJ1364">
        <v>2</v>
      </c>
      <c r="AK1364">
        <v>1</v>
      </c>
      <c r="AL1364">
        <v>2</v>
      </c>
      <c r="AM1364">
        <v>4</v>
      </c>
      <c r="AN1364">
        <v>3</v>
      </c>
      <c r="AO1364">
        <v>3</v>
      </c>
      <c r="AP1364">
        <v>2</v>
      </c>
      <c r="AQ1364">
        <v>2</v>
      </c>
      <c r="AR1364">
        <v>3</v>
      </c>
      <c r="AS1364">
        <v>3</v>
      </c>
      <c r="AT1364">
        <v>3</v>
      </c>
      <c r="AU1364">
        <v>3</v>
      </c>
      <c r="AV1364">
        <v>2</v>
      </c>
      <c r="AW1364">
        <v>7</v>
      </c>
      <c r="AX1364">
        <v>10</v>
      </c>
      <c r="AY1364">
        <v>10</v>
      </c>
      <c r="AZ1364">
        <v>8</v>
      </c>
      <c r="BA1364">
        <v>9</v>
      </c>
      <c r="BB1364">
        <v>7</v>
      </c>
      <c r="BC1364">
        <v>6</v>
      </c>
      <c r="BD1364">
        <v>11</v>
      </c>
      <c r="BE1364">
        <v>3</v>
      </c>
      <c r="BF1364">
        <v>12</v>
      </c>
      <c r="BG1364">
        <v>2</v>
      </c>
      <c r="BH1364">
        <v>12</v>
      </c>
      <c r="BI1364">
        <v>12</v>
      </c>
      <c r="BJ1364">
        <v>12</v>
      </c>
      <c r="BK1364">
        <v>2</v>
      </c>
      <c r="BL1364">
        <v>3</v>
      </c>
      <c r="BM1364">
        <v>3</v>
      </c>
      <c r="BN1364">
        <v>2</v>
      </c>
      <c r="BO1364">
        <v>5</v>
      </c>
      <c r="BP1364">
        <v>2</v>
      </c>
      <c r="BX1364">
        <v>2</v>
      </c>
      <c r="CF1364">
        <v>6</v>
      </c>
      <c r="CH1364">
        <f t="shared" si="159"/>
        <v>2</v>
      </c>
      <c r="CI1364" s="1">
        <f t="shared" si="160"/>
        <v>3.9444444444444446</v>
      </c>
      <c r="CJ1364">
        <f t="shared" si="161"/>
        <v>3</v>
      </c>
      <c r="CK1364">
        <f t="shared" si="162"/>
        <v>3</v>
      </c>
      <c r="CL1364" s="1">
        <f t="shared" si="163"/>
        <v>6.9444444444444446</v>
      </c>
      <c r="CM1364" s="1">
        <f t="shared" si="164"/>
        <v>13.888888888888889</v>
      </c>
      <c r="CO1364" t="str">
        <f>IF(H1364&gt;Tolerances!$C$15, "High Sat", "Low Sat")</f>
        <v>High Sat</v>
      </c>
      <c r="CP1364" t="str">
        <f>IF(CM1364&lt;Tolerances!$D$15, "High EL", "Low EL")</f>
        <v>Low EL</v>
      </c>
      <c r="CQ1364" t="str">
        <f t="shared" si="165"/>
        <v>Mercenary</v>
      </c>
      <c r="CR1364" t="b">
        <f>IF(AND(CM1364&lt;Tolerances!$D$19,'Respondent data Original'!H1364&gt;Tolerances!$C$19),"Enthusiast",IF(AND(CM1364&gt;Tolerances!$D$20,'Respondent data Original'!H1364&lt;Tolerances!$C$20),"Agitator"))</f>
        <v>0</v>
      </c>
    </row>
    <row r="1365" spans="1:96">
      <c r="A1365">
        <v>1604</v>
      </c>
      <c r="B1365" t="s">
        <v>71</v>
      </c>
      <c r="C1365">
        <v>4</v>
      </c>
      <c r="D1365">
        <v>1</v>
      </c>
      <c r="E1365">
        <v>8</v>
      </c>
      <c r="F1365">
        <v>2</v>
      </c>
      <c r="G1365">
        <v>7</v>
      </c>
      <c r="H1365">
        <v>7</v>
      </c>
      <c r="J1365">
        <v>6</v>
      </c>
      <c r="L1365">
        <v>6</v>
      </c>
      <c r="N1365">
        <v>6</v>
      </c>
      <c r="P1365">
        <v>4</v>
      </c>
      <c r="Q1365">
        <v>3</v>
      </c>
      <c r="R1365">
        <v>3</v>
      </c>
      <c r="S1365">
        <v>3</v>
      </c>
      <c r="T1365">
        <v>3</v>
      </c>
      <c r="U1365">
        <v>3</v>
      </c>
      <c r="V1365">
        <v>3</v>
      </c>
      <c r="W1365">
        <v>3</v>
      </c>
      <c r="X1365">
        <v>3</v>
      </c>
      <c r="Y1365">
        <v>3</v>
      </c>
      <c r="Z1365">
        <v>3</v>
      </c>
      <c r="AA1365">
        <v>3</v>
      </c>
      <c r="AB1365">
        <v>3</v>
      </c>
      <c r="AC1365">
        <v>3</v>
      </c>
      <c r="AD1365">
        <v>3</v>
      </c>
      <c r="AE1365">
        <v>3</v>
      </c>
      <c r="AF1365">
        <v>7</v>
      </c>
      <c r="AV1365">
        <v>3</v>
      </c>
      <c r="AW1365">
        <v>6</v>
      </c>
      <c r="AX1365">
        <v>6</v>
      </c>
      <c r="AY1365">
        <v>6</v>
      </c>
      <c r="AZ1365">
        <v>6</v>
      </c>
      <c r="BA1365">
        <v>6</v>
      </c>
      <c r="BB1365">
        <v>6</v>
      </c>
      <c r="BC1365">
        <v>6</v>
      </c>
      <c r="BD1365">
        <v>6</v>
      </c>
      <c r="BE1365">
        <v>6</v>
      </c>
      <c r="BF1365">
        <v>7</v>
      </c>
      <c r="BG1365">
        <v>7</v>
      </c>
      <c r="BH1365">
        <v>7</v>
      </c>
      <c r="BI1365">
        <v>7</v>
      </c>
      <c r="BJ1365">
        <v>7</v>
      </c>
      <c r="BK1365">
        <v>1</v>
      </c>
      <c r="BN1365">
        <v>5</v>
      </c>
      <c r="BO1365">
        <v>10</v>
      </c>
      <c r="BX1365">
        <v>1</v>
      </c>
      <c r="BY1365">
        <v>3</v>
      </c>
      <c r="CF1365">
        <v>1</v>
      </c>
      <c r="CH1365">
        <f t="shared" si="159"/>
        <v>1</v>
      </c>
      <c r="CI1365" s="1">
        <f t="shared" si="160"/>
        <v>3</v>
      </c>
      <c r="CJ1365">
        <f t="shared" si="161"/>
        <v>0</v>
      </c>
      <c r="CK1365">
        <f t="shared" si="162"/>
        <v>5</v>
      </c>
      <c r="CL1365" s="1">
        <f t="shared" si="163"/>
        <v>8</v>
      </c>
      <c r="CM1365" s="1">
        <f t="shared" si="164"/>
        <v>8</v>
      </c>
      <c r="CO1365" t="str">
        <f>IF(H1365&gt;Tolerances!$C$15, "High Sat", "Low Sat")</f>
        <v>Low Sat</v>
      </c>
      <c r="CP1365" t="str">
        <f>IF(CM1365&lt;Tolerances!$D$15, "High EL", "Low EL")</f>
        <v>High EL</v>
      </c>
      <c r="CQ1365" t="str">
        <f t="shared" si="165"/>
        <v>Hostage</v>
      </c>
      <c r="CR1365" t="b">
        <f>IF(AND(CM1365&lt;Tolerances!$D$19,'Respondent data Original'!H1365&gt;Tolerances!$C$19),"Enthusiast",IF(AND(CM1365&gt;Tolerances!$D$20,'Respondent data Original'!H1365&lt;Tolerances!$C$20),"Agitator"))</f>
        <v>0</v>
      </c>
    </row>
    <row r="1366" spans="1:96">
      <c r="A1366">
        <v>1605</v>
      </c>
      <c r="B1366" t="s">
        <v>71</v>
      </c>
      <c r="C1366">
        <v>2</v>
      </c>
      <c r="D1366">
        <v>2</v>
      </c>
      <c r="E1366">
        <v>1</v>
      </c>
      <c r="F1366">
        <v>2</v>
      </c>
      <c r="G1366">
        <v>12</v>
      </c>
      <c r="H1366">
        <v>9</v>
      </c>
      <c r="J1366">
        <v>9</v>
      </c>
      <c r="L1366">
        <v>9</v>
      </c>
      <c r="N1366">
        <v>6</v>
      </c>
      <c r="P1366">
        <v>6</v>
      </c>
      <c r="Q1366">
        <v>1</v>
      </c>
      <c r="R1366">
        <v>2</v>
      </c>
      <c r="S1366">
        <v>1</v>
      </c>
      <c r="T1366">
        <v>3</v>
      </c>
      <c r="U1366">
        <v>1</v>
      </c>
      <c r="V1366">
        <v>2</v>
      </c>
      <c r="W1366">
        <v>3</v>
      </c>
      <c r="X1366">
        <v>1</v>
      </c>
      <c r="Y1366">
        <v>1</v>
      </c>
      <c r="Z1366">
        <v>3</v>
      </c>
      <c r="AA1366">
        <v>2</v>
      </c>
      <c r="AB1366">
        <v>2</v>
      </c>
      <c r="AC1366">
        <v>2</v>
      </c>
      <c r="AD1366">
        <v>4</v>
      </c>
      <c r="AE1366">
        <v>2</v>
      </c>
      <c r="AF1366">
        <v>1</v>
      </c>
      <c r="AG1366">
        <v>4</v>
      </c>
      <c r="AH1366">
        <v>2</v>
      </c>
      <c r="AI1366">
        <v>3</v>
      </c>
      <c r="AJ1366">
        <v>2</v>
      </c>
      <c r="AK1366">
        <v>3</v>
      </c>
      <c r="AL1366">
        <v>3</v>
      </c>
      <c r="AM1366">
        <v>5</v>
      </c>
      <c r="AN1366">
        <v>2</v>
      </c>
      <c r="AO1366">
        <v>2</v>
      </c>
      <c r="AP1366">
        <v>4</v>
      </c>
      <c r="AQ1366">
        <v>3</v>
      </c>
      <c r="AR1366">
        <v>2</v>
      </c>
      <c r="AS1366">
        <v>3</v>
      </c>
      <c r="AU1366">
        <v>3</v>
      </c>
      <c r="AV1366">
        <v>3</v>
      </c>
      <c r="AW1366">
        <v>8</v>
      </c>
      <c r="AX1366">
        <v>11</v>
      </c>
      <c r="AY1366">
        <v>7</v>
      </c>
      <c r="AZ1366">
        <v>8</v>
      </c>
      <c r="BA1366">
        <v>8</v>
      </c>
      <c r="BB1366">
        <v>7</v>
      </c>
      <c r="BC1366">
        <v>6</v>
      </c>
      <c r="BD1366">
        <v>10</v>
      </c>
      <c r="BE1366">
        <v>1</v>
      </c>
      <c r="BF1366">
        <v>12</v>
      </c>
      <c r="BG1366">
        <v>12</v>
      </c>
      <c r="BH1366">
        <v>6</v>
      </c>
      <c r="BI1366">
        <v>12</v>
      </c>
      <c r="BJ1366">
        <v>12</v>
      </c>
      <c r="BK1366">
        <v>2</v>
      </c>
      <c r="BL1366">
        <v>2</v>
      </c>
      <c r="BM1366">
        <v>2</v>
      </c>
      <c r="BN1366">
        <v>2</v>
      </c>
      <c r="BO1366">
        <v>7</v>
      </c>
      <c r="BP1366">
        <v>4</v>
      </c>
      <c r="BQ1366">
        <v>2</v>
      </c>
      <c r="BR1366">
        <v>3</v>
      </c>
      <c r="BS1366">
        <v>5</v>
      </c>
      <c r="BX1366">
        <v>2</v>
      </c>
      <c r="CF1366">
        <v>21</v>
      </c>
      <c r="CH1366">
        <f t="shared" si="159"/>
        <v>2</v>
      </c>
      <c r="CI1366" s="1">
        <f t="shared" si="160"/>
        <v>3.6666666666666665</v>
      </c>
      <c r="CJ1366">
        <f t="shared" si="161"/>
        <v>2</v>
      </c>
      <c r="CK1366">
        <f t="shared" si="162"/>
        <v>4</v>
      </c>
      <c r="CL1366" s="1">
        <f t="shared" si="163"/>
        <v>7.6666666666666661</v>
      </c>
      <c r="CM1366" s="1">
        <f t="shared" si="164"/>
        <v>15.333333333333332</v>
      </c>
      <c r="CO1366" t="str">
        <f>IF(H1366&gt;Tolerances!$C$15, "High Sat", "Low Sat")</f>
        <v>High Sat</v>
      </c>
      <c r="CP1366" t="str">
        <f>IF(CM1366&lt;Tolerances!$D$15, "High EL", "Low EL")</f>
        <v>Low EL</v>
      </c>
      <c r="CQ1366" t="str">
        <f t="shared" si="165"/>
        <v>Mercenary</v>
      </c>
      <c r="CR1366" t="b">
        <f>IF(AND(CM1366&lt;Tolerances!$D$19,'Respondent data Original'!H1366&gt;Tolerances!$C$19),"Enthusiast",IF(AND(CM1366&gt;Tolerances!$D$20,'Respondent data Original'!H1366&lt;Tolerances!$C$20),"Agitator"))</f>
        <v>0</v>
      </c>
    </row>
    <row r="1367" spans="1:96">
      <c r="A1367">
        <v>1606</v>
      </c>
      <c r="B1367" t="s">
        <v>71</v>
      </c>
      <c r="C1367">
        <v>3</v>
      </c>
      <c r="D1367">
        <v>1</v>
      </c>
      <c r="E1367">
        <v>3</v>
      </c>
      <c r="F1367">
        <v>1</v>
      </c>
      <c r="G1367">
        <v>9</v>
      </c>
      <c r="H1367">
        <v>10</v>
      </c>
      <c r="J1367">
        <v>10</v>
      </c>
      <c r="L1367">
        <v>9</v>
      </c>
      <c r="N1367">
        <v>10</v>
      </c>
      <c r="P1367">
        <v>6</v>
      </c>
      <c r="Q1367">
        <v>1</v>
      </c>
      <c r="R1367">
        <v>3</v>
      </c>
      <c r="S1367">
        <v>1</v>
      </c>
      <c r="T1367">
        <v>1</v>
      </c>
      <c r="U1367">
        <v>2</v>
      </c>
      <c r="V1367">
        <v>2</v>
      </c>
      <c r="W1367">
        <v>2</v>
      </c>
      <c r="X1367">
        <v>1</v>
      </c>
      <c r="Y1367">
        <v>1</v>
      </c>
      <c r="Z1367">
        <v>3</v>
      </c>
      <c r="AA1367">
        <v>1</v>
      </c>
      <c r="AB1367">
        <v>2</v>
      </c>
      <c r="AC1367">
        <v>2</v>
      </c>
      <c r="AD1367">
        <v>4</v>
      </c>
      <c r="AE1367">
        <v>3</v>
      </c>
      <c r="AF1367">
        <v>1</v>
      </c>
      <c r="AG1367">
        <v>3</v>
      </c>
      <c r="AH1367">
        <v>3</v>
      </c>
      <c r="AI1367">
        <v>1</v>
      </c>
      <c r="AJ1367">
        <v>1</v>
      </c>
      <c r="AK1367">
        <v>1</v>
      </c>
      <c r="AL1367">
        <v>1</v>
      </c>
      <c r="AM1367">
        <v>1</v>
      </c>
      <c r="AN1367">
        <v>1</v>
      </c>
      <c r="AO1367">
        <v>1</v>
      </c>
      <c r="AP1367">
        <v>3</v>
      </c>
      <c r="AQ1367">
        <v>1</v>
      </c>
      <c r="AR1367">
        <v>3</v>
      </c>
      <c r="AS1367">
        <v>2</v>
      </c>
      <c r="AT1367">
        <v>2</v>
      </c>
      <c r="AU1367">
        <v>1</v>
      </c>
      <c r="AV1367">
        <v>1</v>
      </c>
      <c r="AW1367">
        <v>11</v>
      </c>
      <c r="AX1367">
        <v>9</v>
      </c>
      <c r="AY1367">
        <v>6</v>
      </c>
      <c r="AZ1367">
        <v>6</v>
      </c>
      <c r="BA1367">
        <v>7</v>
      </c>
      <c r="BB1367">
        <v>8</v>
      </c>
      <c r="BC1367">
        <v>7</v>
      </c>
      <c r="BD1367">
        <v>11</v>
      </c>
      <c r="BE1367">
        <v>6</v>
      </c>
      <c r="BF1367">
        <v>12</v>
      </c>
      <c r="BG1367">
        <v>12</v>
      </c>
      <c r="BH1367">
        <v>12</v>
      </c>
      <c r="BI1367">
        <v>12</v>
      </c>
      <c r="BJ1367">
        <v>12</v>
      </c>
      <c r="BK1367">
        <v>1</v>
      </c>
      <c r="BL1367">
        <v>5</v>
      </c>
      <c r="BM1367">
        <v>3</v>
      </c>
      <c r="BN1367">
        <v>3</v>
      </c>
      <c r="BO1367">
        <v>2</v>
      </c>
      <c r="BP1367">
        <v>3</v>
      </c>
      <c r="BQ1367">
        <v>1</v>
      </c>
      <c r="BR1367">
        <v>4</v>
      </c>
      <c r="BX1367">
        <v>2</v>
      </c>
      <c r="CF1367">
        <v>4</v>
      </c>
      <c r="CH1367">
        <f t="shared" si="159"/>
        <v>2</v>
      </c>
      <c r="CI1367" s="1">
        <f t="shared" si="160"/>
        <v>3.9444444444444446</v>
      </c>
      <c r="CJ1367">
        <f t="shared" si="161"/>
        <v>5</v>
      </c>
      <c r="CK1367">
        <f t="shared" si="162"/>
        <v>1</v>
      </c>
      <c r="CL1367" s="1">
        <f t="shared" si="163"/>
        <v>4.9444444444444446</v>
      </c>
      <c r="CM1367" s="1">
        <f t="shared" si="164"/>
        <v>9.8888888888888893</v>
      </c>
      <c r="CO1367" t="str">
        <f>IF(H1367&gt;Tolerances!$C$15, "High Sat", "Low Sat")</f>
        <v>High Sat</v>
      </c>
      <c r="CP1367" t="str">
        <f>IF(CM1367&lt;Tolerances!$D$15, "High EL", "Low EL")</f>
        <v>High EL</v>
      </c>
      <c r="CQ1367" t="str">
        <f t="shared" si="165"/>
        <v>Loyalist</v>
      </c>
      <c r="CR1367" t="b">
        <f>IF(AND(CM1367&lt;Tolerances!$D$19,'Respondent data Original'!H1367&gt;Tolerances!$C$19),"Enthusiast",IF(AND(CM1367&gt;Tolerances!$D$20,'Respondent data Original'!H1367&lt;Tolerances!$C$20),"Agitator"))</f>
        <v>0</v>
      </c>
    </row>
    <row r="1368" spans="1:96">
      <c r="A1368">
        <v>1607</v>
      </c>
      <c r="B1368" t="s">
        <v>71</v>
      </c>
      <c r="C1368">
        <v>2</v>
      </c>
      <c r="D1368">
        <v>2</v>
      </c>
      <c r="E1368">
        <v>7</v>
      </c>
      <c r="F1368">
        <v>2</v>
      </c>
      <c r="G1368">
        <v>9</v>
      </c>
      <c r="H1368">
        <v>9</v>
      </c>
      <c r="J1368">
        <v>8</v>
      </c>
      <c r="L1368">
        <v>7</v>
      </c>
      <c r="N1368">
        <v>7</v>
      </c>
      <c r="P1368">
        <v>3</v>
      </c>
      <c r="Q1368">
        <v>3</v>
      </c>
      <c r="R1368">
        <v>2</v>
      </c>
      <c r="S1368">
        <v>2</v>
      </c>
      <c r="T1368">
        <v>2</v>
      </c>
      <c r="U1368">
        <v>2</v>
      </c>
      <c r="V1368">
        <v>2</v>
      </c>
      <c r="W1368">
        <v>2</v>
      </c>
      <c r="X1368">
        <v>2</v>
      </c>
      <c r="Y1368">
        <v>2</v>
      </c>
      <c r="Z1368">
        <v>2</v>
      </c>
      <c r="AA1368">
        <v>2</v>
      </c>
      <c r="AB1368">
        <v>2</v>
      </c>
      <c r="AC1368">
        <v>2</v>
      </c>
      <c r="AD1368">
        <v>2</v>
      </c>
      <c r="AE1368">
        <v>2</v>
      </c>
      <c r="AF1368">
        <v>5</v>
      </c>
      <c r="AG1368">
        <v>3</v>
      </c>
      <c r="AH1368">
        <v>3</v>
      </c>
      <c r="AI1368">
        <v>3</v>
      </c>
      <c r="AJ1368">
        <v>3</v>
      </c>
      <c r="AK1368">
        <v>3</v>
      </c>
      <c r="AL1368">
        <v>3</v>
      </c>
      <c r="AM1368">
        <v>3</v>
      </c>
      <c r="AN1368">
        <v>3</v>
      </c>
      <c r="AO1368">
        <v>3</v>
      </c>
      <c r="AP1368">
        <v>3</v>
      </c>
      <c r="AQ1368">
        <v>3</v>
      </c>
      <c r="AR1368">
        <v>3</v>
      </c>
      <c r="AS1368">
        <v>3</v>
      </c>
      <c r="AT1368">
        <v>3</v>
      </c>
      <c r="AU1368">
        <v>3</v>
      </c>
      <c r="AV1368">
        <v>3</v>
      </c>
      <c r="AW1368">
        <v>7</v>
      </c>
      <c r="AX1368">
        <v>6</v>
      </c>
      <c r="AY1368">
        <v>8</v>
      </c>
      <c r="AZ1368">
        <v>6</v>
      </c>
      <c r="BA1368">
        <v>7</v>
      </c>
      <c r="BB1368">
        <v>6</v>
      </c>
      <c r="BC1368">
        <v>4</v>
      </c>
      <c r="BD1368">
        <v>8</v>
      </c>
      <c r="BE1368">
        <v>4</v>
      </c>
      <c r="BF1368">
        <v>5</v>
      </c>
      <c r="BG1368">
        <v>5</v>
      </c>
      <c r="BH1368">
        <v>5</v>
      </c>
      <c r="BI1368">
        <v>5</v>
      </c>
      <c r="BJ1368">
        <v>5</v>
      </c>
      <c r="BK1368">
        <v>2</v>
      </c>
      <c r="BL1368">
        <v>3</v>
      </c>
      <c r="BM1368">
        <v>3</v>
      </c>
      <c r="BN1368">
        <v>3</v>
      </c>
      <c r="BO1368">
        <v>10</v>
      </c>
      <c r="BX1368">
        <v>2</v>
      </c>
      <c r="CF1368">
        <v>3</v>
      </c>
      <c r="CH1368">
        <f t="shared" si="159"/>
        <v>2</v>
      </c>
      <c r="CI1368" s="1">
        <f t="shared" si="160"/>
        <v>3.1111111111111112</v>
      </c>
      <c r="CJ1368">
        <f t="shared" si="161"/>
        <v>3</v>
      </c>
      <c r="CK1368">
        <f t="shared" si="162"/>
        <v>3</v>
      </c>
      <c r="CL1368" s="1">
        <f t="shared" si="163"/>
        <v>6.1111111111111107</v>
      </c>
      <c r="CM1368" s="1">
        <f t="shared" si="164"/>
        <v>12.222222222222221</v>
      </c>
      <c r="CO1368" t="str">
        <f>IF(H1368&gt;Tolerances!$C$15, "High Sat", "Low Sat")</f>
        <v>High Sat</v>
      </c>
      <c r="CP1368" t="str">
        <f>IF(CM1368&lt;Tolerances!$D$15, "High EL", "Low EL")</f>
        <v>Low EL</v>
      </c>
      <c r="CQ1368" t="str">
        <f t="shared" si="165"/>
        <v>Mercenary</v>
      </c>
      <c r="CR1368" t="b">
        <f>IF(AND(CM1368&lt;Tolerances!$D$19,'Respondent data Original'!H1368&gt;Tolerances!$C$19),"Enthusiast",IF(AND(CM1368&gt;Tolerances!$D$20,'Respondent data Original'!H1368&lt;Tolerances!$C$20),"Agitator"))</f>
        <v>0</v>
      </c>
    </row>
    <row r="1369" spans="1:96">
      <c r="A1369">
        <v>1609</v>
      </c>
      <c r="B1369" t="s">
        <v>71</v>
      </c>
      <c r="C1369">
        <v>4</v>
      </c>
      <c r="D1369">
        <v>2</v>
      </c>
      <c r="E1369">
        <v>1</v>
      </c>
      <c r="F1369">
        <v>2</v>
      </c>
      <c r="G1369">
        <v>12</v>
      </c>
      <c r="H1369">
        <v>8</v>
      </c>
      <c r="J1369">
        <v>8</v>
      </c>
      <c r="L1369">
        <v>8</v>
      </c>
      <c r="N1369">
        <v>8</v>
      </c>
      <c r="P1369">
        <v>6</v>
      </c>
      <c r="Q1369">
        <v>3</v>
      </c>
      <c r="R1369">
        <v>3</v>
      </c>
      <c r="S1369">
        <v>3</v>
      </c>
      <c r="T1369">
        <v>2</v>
      </c>
      <c r="U1369">
        <v>3</v>
      </c>
      <c r="V1369">
        <v>3</v>
      </c>
      <c r="W1369">
        <v>3</v>
      </c>
      <c r="X1369">
        <v>3</v>
      </c>
      <c r="Y1369">
        <v>3</v>
      </c>
      <c r="Z1369">
        <v>4</v>
      </c>
      <c r="AA1369">
        <v>3</v>
      </c>
      <c r="AB1369">
        <v>3</v>
      </c>
      <c r="AC1369">
        <v>3</v>
      </c>
      <c r="AD1369">
        <v>3</v>
      </c>
      <c r="AE1369">
        <v>3</v>
      </c>
      <c r="AF1369">
        <v>1</v>
      </c>
      <c r="AG1369">
        <v>3</v>
      </c>
      <c r="AH1369">
        <v>3</v>
      </c>
      <c r="AI1369">
        <v>3</v>
      </c>
      <c r="AJ1369">
        <v>3</v>
      </c>
      <c r="AK1369">
        <v>3</v>
      </c>
      <c r="AL1369">
        <v>3</v>
      </c>
      <c r="AM1369">
        <v>3</v>
      </c>
      <c r="AN1369">
        <v>3</v>
      </c>
      <c r="AO1369">
        <v>3</v>
      </c>
      <c r="AP1369">
        <v>3</v>
      </c>
      <c r="AQ1369">
        <v>3</v>
      </c>
      <c r="AR1369">
        <v>3</v>
      </c>
      <c r="AS1369">
        <v>3</v>
      </c>
      <c r="AT1369">
        <v>3</v>
      </c>
      <c r="AU1369">
        <v>3</v>
      </c>
      <c r="AV1369">
        <v>2</v>
      </c>
      <c r="AW1369">
        <v>7</v>
      </c>
      <c r="AX1369">
        <v>11</v>
      </c>
      <c r="AY1369">
        <v>11</v>
      </c>
      <c r="AZ1369">
        <v>9</v>
      </c>
      <c r="BA1369">
        <v>11</v>
      </c>
      <c r="BB1369">
        <v>8</v>
      </c>
      <c r="BC1369">
        <v>8</v>
      </c>
      <c r="BD1369">
        <v>7</v>
      </c>
      <c r="BE1369">
        <v>8</v>
      </c>
      <c r="BF1369">
        <v>6</v>
      </c>
      <c r="BG1369">
        <v>3</v>
      </c>
      <c r="BH1369">
        <v>5</v>
      </c>
      <c r="BI1369">
        <v>12</v>
      </c>
      <c r="BJ1369">
        <v>1</v>
      </c>
      <c r="BK1369">
        <v>2</v>
      </c>
      <c r="BL1369">
        <v>3</v>
      </c>
      <c r="BM1369">
        <v>2</v>
      </c>
      <c r="BN1369">
        <v>1</v>
      </c>
      <c r="BO1369">
        <v>7</v>
      </c>
      <c r="BP1369">
        <v>4</v>
      </c>
      <c r="BQ1369">
        <v>6</v>
      </c>
      <c r="BX1369">
        <v>2</v>
      </c>
      <c r="CF1369">
        <v>4</v>
      </c>
      <c r="CH1369">
        <f t="shared" si="159"/>
        <v>2</v>
      </c>
      <c r="CI1369" s="1">
        <f t="shared" si="160"/>
        <v>4.4444444444444446</v>
      </c>
      <c r="CJ1369">
        <f t="shared" si="161"/>
        <v>3</v>
      </c>
      <c r="CK1369">
        <f t="shared" si="162"/>
        <v>3</v>
      </c>
      <c r="CL1369" s="1">
        <f t="shared" si="163"/>
        <v>7.4444444444444446</v>
      </c>
      <c r="CM1369" s="1">
        <f t="shared" si="164"/>
        <v>14.888888888888889</v>
      </c>
      <c r="CO1369" t="str">
        <f>IF(H1369&gt;Tolerances!$C$15, "High Sat", "Low Sat")</f>
        <v>High Sat</v>
      </c>
      <c r="CP1369" t="str">
        <f>IF(CM1369&lt;Tolerances!$D$15, "High EL", "Low EL")</f>
        <v>Low EL</v>
      </c>
      <c r="CQ1369" t="str">
        <f t="shared" si="165"/>
        <v>Mercenary</v>
      </c>
      <c r="CR1369" t="b">
        <f>IF(AND(CM1369&lt;Tolerances!$D$19,'Respondent data Original'!H1369&gt;Tolerances!$C$19),"Enthusiast",IF(AND(CM1369&gt;Tolerances!$D$20,'Respondent data Original'!H1369&lt;Tolerances!$C$20),"Agitator"))</f>
        <v>0</v>
      </c>
    </row>
    <row r="1370" spans="1:96">
      <c r="A1370">
        <v>1611</v>
      </c>
      <c r="B1370" t="s">
        <v>71</v>
      </c>
      <c r="C1370">
        <v>1</v>
      </c>
      <c r="D1370">
        <v>2</v>
      </c>
      <c r="E1370">
        <v>2</v>
      </c>
      <c r="F1370">
        <v>1</v>
      </c>
      <c r="G1370">
        <v>9</v>
      </c>
      <c r="H1370">
        <v>11</v>
      </c>
      <c r="J1370">
        <v>11</v>
      </c>
      <c r="L1370">
        <v>11</v>
      </c>
      <c r="N1370">
        <v>11</v>
      </c>
      <c r="P1370">
        <v>2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1</v>
      </c>
      <c r="Z1370">
        <v>1</v>
      </c>
      <c r="AA1370">
        <v>1</v>
      </c>
      <c r="AB1370">
        <v>1</v>
      </c>
      <c r="AC1370">
        <v>1</v>
      </c>
      <c r="AD1370">
        <v>1</v>
      </c>
      <c r="AE1370">
        <v>1</v>
      </c>
      <c r="AF1370">
        <v>1</v>
      </c>
      <c r="AG1370">
        <v>1</v>
      </c>
      <c r="AH1370">
        <v>1</v>
      </c>
      <c r="AI1370">
        <v>1</v>
      </c>
      <c r="AJ1370">
        <v>1</v>
      </c>
      <c r="AK1370">
        <v>1</v>
      </c>
      <c r="AL1370">
        <v>1</v>
      </c>
      <c r="AM1370">
        <v>1</v>
      </c>
      <c r="AN1370">
        <v>1</v>
      </c>
      <c r="AO1370">
        <v>1</v>
      </c>
      <c r="AP1370">
        <v>1</v>
      </c>
      <c r="AQ1370">
        <v>1</v>
      </c>
      <c r="AR1370">
        <v>1</v>
      </c>
      <c r="AS1370">
        <v>1</v>
      </c>
      <c r="AT1370">
        <v>1</v>
      </c>
      <c r="AU1370">
        <v>1</v>
      </c>
      <c r="AV1370">
        <v>1</v>
      </c>
      <c r="AW1370">
        <v>4</v>
      </c>
      <c r="AX1370">
        <v>11</v>
      </c>
      <c r="AY1370">
        <v>4</v>
      </c>
      <c r="AZ1370">
        <v>11</v>
      </c>
      <c r="BA1370">
        <v>6</v>
      </c>
      <c r="BB1370">
        <v>1</v>
      </c>
      <c r="BC1370">
        <v>7</v>
      </c>
      <c r="BD1370">
        <v>10</v>
      </c>
      <c r="BE1370">
        <v>10</v>
      </c>
      <c r="BF1370">
        <v>1</v>
      </c>
      <c r="BG1370">
        <v>1</v>
      </c>
      <c r="BH1370">
        <v>1</v>
      </c>
      <c r="BI1370">
        <v>12</v>
      </c>
      <c r="BJ1370">
        <v>12</v>
      </c>
      <c r="BK1370">
        <v>2</v>
      </c>
      <c r="BL1370">
        <v>5</v>
      </c>
      <c r="BM1370">
        <v>4</v>
      </c>
      <c r="BN1370">
        <v>2</v>
      </c>
      <c r="BO1370">
        <v>2</v>
      </c>
      <c r="BP1370">
        <v>7</v>
      </c>
      <c r="BQ1370">
        <v>4</v>
      </c>
      <c r="BR1370">
        <v>1</v>
      </c>
      <c r="BS1370">
        <v>3</v>
      </c>
      <c r="BX1370">
        <v>1</v>
      </c>
      <c r="BY1370">
        <v>6</v>
      </c>
      <c r="BZ1370">
        <v>1</v>
      </c>
      <c r="CA1370">
        <v>3</v>
      </c>
      <c r="CF1370">
        <v>1</v>
      </c>
      <c r="CH1370">
        <f t="shared" si="159"/>
        <v>1</v>
      </c>
      <c r="CI1370" s="1">
        <f t="shared" si="160"/>
        <v>3.5555555555555554</v>
      </c>
      <c r="CJ1370">
        <f t="shared" si="161"/>
        <v>5</v>
      </c>
      <c r="CK1370">
        <f t="shared" si="162"/>
        <v>1</v>
      </c>
      <c r="CL1370" s="1">
        <f t="shared" si="163"/>
        <v>4.5555555555555554</v>
      </c>
      <c r="CM1370" s="1">
        <f t="shared" si="164"/>
        <v>4.5555555555555554</v>
      </c>
      <c r="CO1370" t="str">
        <f>IF(H1370&gt;Tolerances!$C$15, "High Sat", "Low Sat")</f>
        <v>High Sat</v>
      </c>
      <c r="CP1370" t="str">
        <f>IF(CM1370&lt;Tolerances!$D$15, "High EL", "Low EL")</f>
        <v>High EL</v>
      </c>
      <c r="CQ1370" t="str">
        <f t="shared" si="165"/>
        <v>Loyalist</v>
      </c>
      <c r="CR1370" t="str">
        <f>IF(AND(CM1370&lt;Tolerances!$D$19,'Respondent data Original'!H1370&gt;Tolerances!$C$19),"Enthusiast",IF(AND(CM1370&gt;Tolerances!$D$20,'Respondent data Original'!H1370&lt;Tolerances!$C$20),"Agitator"))</f>
        <v>Enthusiast</v>
      </c>
    </row>
    <row r="1371" spans="1:96">
      <c r="A1371">
        <v>1612</v>
      </c>
      <c r="B1371" t="s">
        <v>71</v>
      </c>
      <c r="C1371">
        <v>2</v>
      </c>
      <c r="D1371">
        <v>2</v>
      </c>
      <c r="E1371">
        <v>1</v>
      </c>
      <c r="F1371">
        <v>2</v>
      </c>
      <c r="G1371">
        <v>11</v>
      </c>
      <c r="H1371">
        <v>10</v>
      </c>
      <c r="J1371">
        <v>10</v>
      </c>
      <c r="L1371">
        <v>10</v>
      </c>
      <c r="N1371">
        <v>10</v>
      </c>
      <c r="P1371">
        <v>6</v>
      </c>
      <c r="Q1371">
        <v>2</v>
      </c>
      <c r="R1371">
        <v>2</v>
      </c>
      <c r="S1371">
        <v>1</v>
      </c>
      <c r="T1371">
        <v>3</v>
      </c>
      <c r="V1371">
        <v>2</v>
      </c>
      <c r="W1371">
        <v>4</v>
      </c>
      <c r="X1371">
        <v>1</v>
      </c>
      <c r="Y1371">
        <v>1</v>
      </c>
      <c r="AA1371">
        <v>1</v>
      </c>
      <c r="AB1371">
        <v>3</v>
      </c>
      <c r="AC1371">
        <v>3</v>
      </c>
      <c r="AE1371">
        <v>3</v>
      </c>
      <c r="AF1371">
        <v>4</v>
      </c>
      <c r="AG1371">
        <v>2</v>
      </c>
      <c r="AH1371">
        <v>3</v>
      </c>
      <c r="AI1371">
        <v>1</v>
      </c>
      <c r="AJ1371">
        <v>2</v>
      </c>
      <c r="AL1371">
        <v>2</v>
      </c>
      <c r="AM1371">
        <v>4</v>
      </c>
      <c r="AN1371">
        <v>1</v>
      </c>
      <c r="AO1371">
        <v>1</v>
      </c>
      <c r="AQ1371">
        <v>1</v>
      </c>
      <c r="AR1371">
        <v>2</v>
      </c>
      <c r="AS1371">
        <v>2</v>
      </c>
      <c r="AT1371">
        <v>3</v>
      </c>
      <c r="AU1371">
        <v>2</v>
      </c>
      <c r="AV1371">
        <v>1</v>
      </c>
      <c r="AW1371">
        <v>7</v>
      </c>
      <c r="AX1371">
        <v>9</v>
      </c>
      <c r="AY1371">
        <v>8</v>
      </c>
      <c r="AZ1371">
        <v>5</v>
      </c>
      <c r="BA1371">
        <v>6</v>
      </c>
      <c r="BB1371">
        <v>4</v>
      </c>
      <c r="BC1371">
        <v>5</v>
      </c>
      <c r="BD1371">
        <v>8</v>
      </c>
      <c r="BE1371">
        <v>4</v>
      </c>
      <c r="BF1371">
        <v>12</v>
      </c>
      <c r="BG1371">
        <v>3</v>
      </c>
      <c r="BH1371">
        <v>12</v>
      </c>
      <c r="BI1371">
        <v>12</v>
      </c>
      <c r="BJ1371">
        <v>12</v>
      </c>
      <c r="BK1371">
        <v>1</v>
      </c>
      <c r="BL1371">
        <v>3</v>
      </c>
      <c r="BM1371">
        <v>2</v>
      </c>
      <c r="BN1371">
        <v>2</v>
      </c>
      <c r="BO1371">
        <v>7</v>
      </c>
      <c r="BX1371">
        <v>1</v>
      </c>
      <c r="BY1371">
        <v>6</v>
      </c>
      <c r="BZ1371">
        <v>5</v>
      </c>
      <c r="CF1371">
        <v>4</v>
      </c>
      <c r="CH1371">
        <f t="shared" si="159"/>
        <v>1</v>
      </c>
      <c r="CI1371" s="1">
        <f t="shared" si="160"/>
        <v>3.1111111111111112</v>
      </c>
      <c r="CJ1371">
        <f t="shared" si="161"/>
        <v>3</v>
      </c>
      <c r="CK1371">
        <f t="shared" si="162"/>
        <v>3</v>
      </c>
      <c r="CL1371" s="1">
        <f t="shared" si="163"/>
        <v>6.1111111111111107</v>
      </c>
      <c r="CM1371" s="1">
        <f t="shared" si="164"/>
        <v>6.1111111111111107</v>
      </c>
      <c r="CO1371" t="str">
        <f>IF(H1371&gt;Tolerances!$C$15, "High Sat", "Low Sat")</f>
        <v>High Sat</v>
      </c>
      <c r="CP1371" t="str">
        <f>IF(CM1371&lt;Tolerances!$D$15, "High EL", "Low EL")</f>
        <v>High EL</v>
      </c>
      <c r="CQ1371" t="str">
        <f t="shared" si="165"/>
        <v>Loyalist</v>
      </c>
      <c r="CR1371" t="b">
        <f>IF(AND(CM1371&lt;Tolerances!$D$19,'Respondent data Original'!H1371&gt;Tolerances!$C$19),"Enthusiast",IF(AND(CM1371&gt;Tolerances!$D$20,'Respondent data Original'!H1371&lt;Tolerances!$C$20),"Agitator"))</f>
        <v>0</v>
      </c>
    </row>
    <row r="1372" spans="1:96">
      <c r="A1372">
        <v>1614</v>
      </c>
      <c r="B1372" t="s">
        <v>71</v>
      </c>
      <c r="C1372">
        <v>4</v>
      </c>
      <c r="D1372">
        <v>1</v>
      </c>
      <c r="E1372">
        <v>1</v>
      </c>
      <c r="F1372">
        <v>2</v>
      </c>
      <c r="G1372">
        <v>11</v>
      </c>
      <c r="H1372">
        <v>10</v>
      </c>
      <c r="J1372">
        <v>10</v>
      </c>
      <c r="L1372">
        <v>10</v>
      </c>
      <c r="N1372">
        <v>9</v>
      </c>
      <c r="P1372">
        <v>6</v>
      </c>
      <c r="Q1372">
        <v>1</v>
      </c>
      <c r="R1372">
        <v>2</v>
      </c>
      <c r="S1372">
        <v>1</v>
      </c>
      <c r="T1372">
        <v>3</v>
      </c>
      <c r="V1372">
        <v>2</v>
      </c>
      <c r="W1372">
        <v>5</v>
      </c>
      <c r="X1372">
        <v>1</v>
      </c>
      <c r="Y1372">
        <v>1</v>
      </c>
      <c r="Z1372">
        <v>5</v>
      </c>
      <c r="AA1372">
        <v>2</v>
      </c>
      <c r="AC1372">
        <v>4</v>
      </c>
      <c r="AE1372">
        <v>4</v>
      </c>
      <c r="AF1372">
        <v>1</v>
      </c>
      <c r="AG1372">
        <v>3</v>
      </c>
      <c r="AH1372">
        <v>2</v>
      </c>
      <c r="AI1372">
        <v>2</v>
      </c>
      <c r="AJ1372">
        <v>2</v>
      </c>
      <c r="AL1372">
        <v>2</v>
      </c>
      <c r="AN1372">
        <v>2</v>
      </c>
      <c r="AO1372">
        <v>1</v>
      </c>
      <c r="AV1372">
        <v>2</v>
      </c>
      <c r="AW1372">
        <v>8</v>
      </c>
      <c r="AX1372">
        <v>1</v>
      </c>
      <c r="AY1372">
        <v>6</v>
      </c>
      <c r="AZ1372">
        <v>4</v>
      </c>
      <c r="BA1372">
        <v>6</v>
      </c>
      <c r="BB1372">
        <v>8</v>
      </c>
      <c r="BC1372">
        <v>8</v>
      </c>
      <c r="BD1372">
        <v>6</v>
      </c>
      <c r="BE1372">
        <v>1</v>
      </c>
      <c r="BF1372">
        <v>12</v>
      </c>
      <c r="BG1372">
        <v>12</v>
      </c>
      <c r="BH1372">
        <v>12</v>
      </c>
      <c r="BI1372">
        <v>12</v>
      </c>
      <c r="BJ1372">
        <v>12</v>
      </c>
      <c r="BK1372">
        <v>1</v>
      </c>
      <c r="BL1372">
        <v>4</v>
      </c>
      <c r="BM1372">
        <v>3</v>
      </c>
      <c r="BN1372">
        <v>2</v>
      </c>
      <c r="BO1372">
        <v>4</v>
      </c>
      <c r="BX1372">
        <v>1</v>
      </c>
      <c r="BY1372">
        <v>6</v>
      </c>
      <c r="BZ1372">
        <v>3</v>
      </c>
      <c r="CF1372">
        <v>5</v>
      </c>
      <c r="CH1372">
        <f t="shared" si="159"/>
        <v>1</v>
      </c>
      <c r="CI1372" s="1">
        <f t="shared" si="160"/>
        <v>2.6666666666666665</v>
      </c>
      <c r="CJ1372">
        <f t="shared" si="161"/>
        <v>4</v>
      </c>
      <c r="CK1372">
        <f t="shared" si="162"/>
        <v>2</v>
      </c>
      <c r="CL1372" s="1">
        <f t="shared" si="163"/>
        <v>4.6666666666666661</v>
      </c>
      <c r="CM1372" s="1">
        <f t="shared" si="164"/>
        <v>4.6666666666666661</v>
      </c>
      <c r="CO1372" t="str">
        <f>IF(H1372&gt;Tolerances!$C$15, "High Sat", "Low Sat")</f>
        <v>High Sat</v>
      </c>
      <c r="CP1372" t="str">
        <f>IF(CM1372&lt;Tolerances!$D$15, "High EL", "Low EL")</f>
        <v>High EL</v>
      </c>
      <c r="CQ1372" t="str">
        <f t="shared" si="165"/>
        <v>Loyalist</v>
      </c>
      <c r="CR1372" t="str">
        <f>IF(AND(CM1372&lt;Tolerances!$D$19,'Respondent data Original'!H1372&gt;Tolerances!$C$19),"Enthusiast",IF(AND(CM1372&gt;Tolerances!$D$20,'Respondent data Original'!H1372&lt;Tolerances!$C$20),"Agitator"))</f>
        <v>Enthusiast</v>
      </c>
    </row>
    <row r="1373" spans="1:96">
      <c r="A1373">
        <v>1615</v>
      </c>
      <c r="B1373" t="s">
        <v>71</v>
      </c>
      <c r="C1373">
        <v>4</v>
      </c>
      <c r="D1373">
        <v>2</v>
      </c>
      <c r="E1373">
        <v>1</v>
      </c>
      <c r="F1373">
        <v>2</v>
      </c>
      <c r="G1373">
        <v>10</v>
      </c>
      <c r="H1373">
        <v>11</v>
      </c>
      <c r="J1373">
        <v>9</v>
      </c>
      <c r="L1373">
        <v>9</v>
      </c>
      <c r="N1373">
        <v>7</v>
      </c>
      <c r="P1373">
        <v>6</v>
      </c>
      <c r="Q1373">
        <v>1</v>
      </c>
      <c r="R1373">
        <v>3</v>
      </c>
      <c r="S1373">
        <v>1</v>
      </c>
      <c r="T1373">
        <v>2</v>
      </c>
      <c r="V1373">
        <v>1</v>
      </c>
      <c r="W1373">
        <v>3</v>
      </c>
      <c r="X1373">
        <v>1</v>
      </c>
      <c r="Y1373">
        <v>2</v>
      </c>
      <c r="Z1373">
        <v>4</v>
      </c>
      <c r="AA1373">
        <v>2</v>
      </c>
      <c r="AB1373">
        <v>2</v>
      </c>
      <c r="AC1373">
        <v>3</v>
      </c>
      <c r="AD1373">
        <v>4</v>
      </c>
      <c r="AE1373">
        <v>2</v>
      </c>
      <c r="AF1373">
        <v>1</v>
      </c>
      <c r="AG1373">
        <v>3</v>
      </c>
      <c r="AH1373">
        <v>3</v>
      </c>
      <c r="AI1373">
        <v>2</v>
      </c>
      <c r="AJ1373">
        <v>3</v>
      </c>
      <c r="AL1373">
        <v>3</v>
      </c>
      <c r="AM1373">
        <v>4</v>
      </c>
      <c r="AN1373">
        <v>2</v>
      </c>
      <c r="AO1373">
        <v>2</v>
      </c>
      <c r="AP1373">
        <v>2</v>
      </c>
      <c r="AQ1373">
        <v>3</v>
      </c>
      <c r="AR1373">
        <v>3</v>
      </c>
      <c r="AS1373">
        <v>3</v>
      </c>
      <c r="AU1373">
        <v>3</v>
      </c>
      <c r="AV1373">
        <v>1</v>
      </c>
      <c r="AW1373">
        <v>6</v>
      </c>
      <c r="AX1373">
        <v>6</v>
      </c>
      <c r="AY1373">
        <v>6</v>
      </c>
      <c r="AZ1373">
        <v>5</v>
      </c>
      <c r="BA1373">
        <v>4</v>
      </c>
      <c r="BB1373">
        <v>5</v>
      </c>
      <c r="BC1373">
        <v>3</v>
      </c>
      <c r="BD1373">
        <v>11</v>
      </c>
      <c r="BE1373">
        <v>1</v>
      </c>
      <c r="BF1373">
        <v>12</v>
      </c>
      <c r="BG1373">
        <v>12</v>
      </c>
      <c r="BH1373">
        <v>12</v>
      </c>
      <c r="BI1373">
        <v>12</v>
      </c>
      <c r="BJ1373">
        <v>12</v>
      </c>
      <c r="BK1373">
        <v>1</v>
      </c>
      <c r="BL1373">
        <v>3</v>
      </c>
      <c r="BM1373">
        <v>4</v>
      </c>
      <c r="BN1373">
        <v>2</v>
      </c>
      <c r="BO1373">
        <v>5</v>
      </c>
      <c r="BX1373">
        <v>1</v>
      </c>
      <c r="BY1373">
        <v>2</v>
      </c>
      <c r="BZ1373">
        <v>6</v>
      </c>
      <c r="CA1373">
        <v>5</v>
      </c>
      <c r="CF1373">
        <v>4</v>
      </c>
      <c r="CH1373">
        <f t="shared" si="159"/>
        <v>1</v>
      </c>
      <c r="CI1373" s="1">
        <f t="shared" si="160"/>
        <v>2.6111111111111112</v>
      </c>
      <c r="CJ1373">
        <f t="shared" si="161"/>
        <v>3</v>
      </c>
      <c r="CK1373">
        <f t="shared" si="162"/>
        <v>3</v>
      </c>
      <c r="CL1373" s="1">
        <f t="shared" si="163"/>
        <v>5.6111111111111107</v>
      </c>
      <c r="CM1373" s="1">
        <f t="shared" si="164"/>
        <v>5.6111111111111107</v>
      </c>
      <c r="CO1373" t="str">
        <f>IF(H1373&gt;Tolerances!$C$15, "High Sat", "Low Sat")</f>
        <v>High Sat</v>
      </c>
      <c r="CP1373" t="str">
        <f>IF(CM1373&lt;Tolerances!$D$15, "High EL", "Low EL")</f>
        <v>High EL</v>
      </c>
      <c r="CQ1373" t="str">
        <f t="shared" si="165"/>
        <v>Loyalist</v>
      </c>
      <c r="CR1373" t="b">
        <f>IF(AND(CM1373&lt;Tolerances!$D$19,'Respondent data Original'!H1373&gt;Tolerances!$C$19),"Enthusiast",IF(AND(CM1373&gt;Tolerances!$D$20,'Respondent data Original'!H1373&lt;Tolerances!$C$20),"Agitator"))</f>
        <v>0</v>
      </c>
    </row>
    <row r="1374" spans="1:96">
      <c r="A1374">
        <v>1616</v>
      </c>
      <c r="B1374" t="s">
        <v>71</v>
      </c>
      <c r="C1374">
        <v>5</v>
      </c>
      <c r="D1374">
        <v>1</v>
      </c>
      <c r="E1374">
        <v>1</v>
      </c>
      <c r="F1374">
        <v>2</v>
      </c>
      <c r="G1374">
        <v>10</v>
      </c>
      <c r="H1374">
        <v>11</v>
      </c>
      <c r="J1374">
        <v>11</v>
      </c>
      <c r="L1374">
        <v>11</v>
      </c>
      <c r="N1374">
        <v>11</v>
      </c>
      <c r="P1374">
        <v>6</v>
      </c>
      <c r="Q1374">
        <v>1</v>
      </c>
      <c r="R1374">
        <v>1</v>
      </c>
      <c r="S1374">
        <v>1</v>
      </c>
      <c r="T1374">
        <v>1</v>
      </c>
      <c r="V1374">
        <v>1</v>
      </c>
      <c r="X1374">
        <v>1</v>
      </c>
      <c r="Y1374">
        <v>1</v>
      </c>
      <c r="Z1374">
        <v>4</v>
      </c>
      <c r="AA1374">
        <v>1</v>
      </c>
      <c r="AB1374">
        <v>3</v>
      </c>
      <c r="AC1374">
        <v>3</v>
      </c>
      <c r="AD1374">
        <v>4</v>
      </c>
      <c r="AE1374">
        <v>2</v>
      </c>
      <c r="AF1374">
        <v>1</v>
      </c>
      <c r="AG1374">
        <v>1</v>
      </c>
      <c r="AH1374">
        <v>1</v>
      </c>
      <c r="AI1374">
        <v>1</v>
      </c>
      <c r="AJ1374">
        <v>3</v>
      </c>
      <c r="AL1374">
        <v>1</v>
      </c>
      <c r="AN1374">
        <v>1</v>
      </c>
      <c r="AO1374">
        <v>1</v>
      </c>
      <c r="AQ1374">
        <v>2</v>
      </c>
      <c r="AR1374">
        <v>3</v>
      </c>
      <c r="AS1374">
        <v>2</v>
      </c>
      <c r="AT1374">
        <v>4</v>
      </c>
      <c r="AU1374">
        <v>2</v>
      </c>
      <c r="AV1374">
        <v>1</v>
      </c>
      <c r="AW1374">
        <v>1</v>
      </c>
      <c r="AX1374">
        <v>1</v>
      </c>
      <c r="AY1374">
        <v>4</v>
      </c>
      <c r="AZ1374">
        <v>6</v>
      </c>
      <c r="BA1374">
        <v>2</v>
      </c>
      <c r="BB1374">
        <v>1</v>
      </c>
      <c r="BC1374">
        <v>3</v>
      </c>
      <c r="BD1374">
        <v>1</v>
      </c>
      <c r="BE1374">
        <v>11</v>
      </c>
      <c r="BF1374">
        <v>12</v>
      </c>
      <c r="BG1374">
        <v>12</v>
      </c>
      <c r="BH1374">
        <v>3</v>
      </c>
      <c r="BI1374">
        <v>12</v>
      </c>
      <c r="BJ1374">
        <v>12</v>
      </c>
      <c r="BK1374">
        <v>1</v>
      </c>
      <c r="BL1374">
        <v>3</v>
      </c>
      <c r="BM1374">
        <v>2</v>
      </c>
      <c r="BN1374">
        <v>1</v>
      </c>
      <c r="BO1374">
        <v>5</v>
      </c>
      <c r="BP1374">
        <v>1</v>
      </c>
      <c r="BQ1374">
        <v>4</v>
      </c>
      <c r="BR1374">
        <v>2</v>
      </c>
      <c r="BX1374">
        <v>1</v>
      </c>
      <c r="BY1374">
        <v>6</v>
      </c>
      <c r="CF1374">
        <v>5</v>
      </c>
      <c r="CH1374">
        <f t="shared" si="159"/>
        <v>1</v>
      </c>
      <c r="CI1374" s="1">
        <f t="shared" si="160"/>
        <v>1.6666666666666667</v>
      </c>
      <c r="CJ1374">
        <f t="shared" si="161"/>
        <v>3</v>
      </c>
      <c r="CK1374">
        <f t="shared" si="162"/>
        <v>3</v>
      </c>
      <c r="CL1374" s="1">
        <f t="shared" si="163"/>
        <v>4.666666666666667</v>
      </c>
      <c r="CM1374" s="1">
        <f t="shared" si="164"/>
        <v>4.666666666666667</v>
      </c>
      <c r="CO1374" t="str">
        <f>IF(H1374&gt;Tolerances!$C$15, "High Sat", "Low Sat")</f>
        <v>High Sat</v>
      </c>
      <c r="CP1374" t="str">
        <f>IF(CM1374&lt;Tolerances!$D$15, "High EL", "Low EL")</f>
        <v>High EL</v>
      </c>
      <c r="CQ1374" t="str">
        <f t="shared" si="165"/>
        <v>Loyalist</v>
      </c>
      <c r="CR1374" t="str">
        <f>IF(AND(CM1374&lt;Tolerances!$D$19,'Respondent data Original'!H1374&gt;Tolerances!$C$19),"Enthusiast",IF(AND(CM1374&gt;Tolerances!$D$20,'Respondent data Original'!H1374&lt;Tolerances!$C$20),"Agitator"))</f>
        <v>Enthusiast</v>
      </c>
    </row>
    <row r="1375" spans="1:96">
      <c r="A1375">
        <v>1617</v>
      </c>
      <c r="B1375" t="s">
        <v>71</v>
      </c>
      <c r="C1375">
        <v>1</v>
      </c>
      <c r="D1375">
        <v>2</v>
      </c>
      <c r="E1375">
        <v>2</v>
      </c>
      <c r="F1375">
        <v>2</v>
      </c>
      <c r="G1375">
        <v>8</v>
      </c>
      <c r="H1375">
        <v>7</v>
      </c>
      <c r="J1375">
        <v>7</v>
      </c>
      <c r="L1375">
        <v>6</v>
      </c>
      <c r="N1375">
        <v>7</v>
      </c>
      <c r="P1375">
        <v>6</v>
      </c>
      <c r="Q1375">
        <v>1</v>
      </c>
      <c r="R1375">
        <v>5</v>
      </c>
      <c r="S1375">
        <v>2</v>
      </c>
      <c r="T1375">
        <v>1</v>
      </c>
      <c r="U1375">
        <v>1</v>
      </c>
      <c r="V1375">
        <v>4</v>
      </c>
      <c r="W1375">
        <v>4</v>
      </c>
      <c r="X1375">
        <v>2</v>
      </c>
      <c r="Y1375">
        <v>2</v>
      </c>
      <c r="AA1375">
        <v>2</v>
      </c>
      <c r="AB1375">
        <v>3</v>
      </c>
      <c r="AC1375">
        <v>3</v>
      </c>
      <c r="AD1375">
        <v>3</v>
      </c>
      <c r="AE1375">
        <v>3</v>
      </c>
      <c r="AF1375">
        <v>9</v>
      </c>
      <c r="AG1375">
        <v>5</v>
      </c>
      <c r="AH1375">
        <v>3</v>
      </c>
      <c r="AI1375">
        <v>3</v>
      </c>
      <c r="AJ1375">
        <v>1</v>
      </c>
      <c r="AK1375">
        <v>4</v>
      </c>
      <c r="AL1375">
        <v>4</v>
      </c>
      <c r="AN1375">
        <v>4</v>
      </c>
      <c r="AO1375">
        <v>4</v>
      </c>
      <c r="AQ1375">
        <v>3</v>
      </c>
      <c r="AR1375">
        <v>5</v>
      </c>
      <c r="AS1375">
        <v>4</v>
      </c>
      <c r="AT1375">
        <v>3</v>
      </c>
      <c r="AU1375">
        <v>2</v>
      </c>
      <c r="AV1375">
        <v>2</v>
      </c>
      <c r="AW1375">
        <v>6</v>
      </c>
      <c r="AX1375">
        <v>10</v>
      </c>
      <c r="AY1375">
        <v>7</v>
      </c>
      <c r="AZ1375">
        <v>6</v>
      </c>
      <c r="BA1375">
        <v>6</v>
      </c>
      <c r="BB1375">
        <v>7</v>
      </c>
      <c r="BC1375">
        <v>11</v>
      </c>
      <c r="BD1375">
        <v>10</v>
      </c>
      <c r="BE1375">
        <v>9</v>
      </c>
      <c r="BF1375">
        <v>12</v>
      </c>
      <c r="BG1375">
        <v>12</v>
      </c>
      <c r="BH1375">
        <v>6</v>
      </c>
      <c r="BI1375">
        <v>12</v>
      </c>
      <c r="BJ1375">
        <v>12</v>
      </c>
      <c r="BK1375">
        <v>1</v>
      </c>
      <c r="BL1375">
        <v>3</v>
      </c>
      <c r="BM1375">
        <v>2</v>
      </c>
      <c r="BN1375">
        <v>1</v>
      </c>
      <c r="BO1375">
        <v>1</v>
      </c>
      <c r="BP1375">
        <v>2</v>
      </c>
      <c r="BQ1375">
        <v>7</v>
      </c>
      <c r="BR1375">
        <v>3</v>
      </c>
      <c r="BX1375">
        <v>3</v>
      </c>
      <c r="CF1375">
        <v>2</v>
      </c>
      <c r="CH1375">
        <f t="shared" si="159"/>
        <v>3</v>
      </c>
      <c r="CI1375" s="1">
        <f t="shared" si="160"/>
        <v>4</v>
      </c>
      <c r="CJ1375">
        <f t="shared" si="161"/>
        <v>3</v>
      </c>
      <c r="CK1375">
        <f t="shared" si="162"/>
        <v>3</v>
      </c>
      <c r="CL1375" s="1">
        <f t="shared" si="163"/>
        <v>7</v>
      </c>
      <c r="CM1375" s="1">
        <f t="shared" si="164"/>
        <v>21</v>
      </c>
      <c r="CO1375" t="str">
        <f>IF(H1375&gt;Tolerances!$C$15, "High Sat", "Low Sat")</f>
        <v>Low Sat</v>
      </c>
      <c r="CP1375" t="str">
        <f>IF(CM1375&lt;Tolerances!$D$15, "High EL", "Low EL")</f>
        <v>Low EL</v>
      </c>
      <c r="CQ1375" t="str">
        <f t="shared" si="165"/>
        <v>Defector</v>
      </c>
      <c r="CR1375" t="b">
        <f>IF(AND(CM1375&lt;Tolerances!$D$19,'Respondent data Original'!H1375&gt;Tolerances!$C$19),"Enthusiast",IF(AND(CM1375&gt;Tolerances!$D$20,'Respondent data Original'!H1375&lt;Tolerances!$C$20),"Agitator"))</f>
        <v>0</v>
      </c>
    </row>
    <row r="1376" spans="1:96">
      <c r="A1376">
        <v>1618</v>
      </c>
      <c r="B1376" t="s">
        <v>71</v>
      </c>
      <c r="C1376">
        <v>1</v>
      </c>
      <c r="D1376">
        <v>1</v>
      </c>
      <c r="E1376">
        <v>9</v>
      </c>
      <c r="F1376">
        <v>1</v>
      </c>
      <c r="G1376">
        <v>8</v>
      </c>
      <c r="H1376">
        <v>9</v>
      </c>
      <c r="J1376">
        <v>9</v>
      </c>
      <c r="L1376">
        <v>9</v>
      </c>
      <c r="N1376">
        <v>9</v>
      </c>
      <c r="P1376">
        <v>4</v>
      </c>
      <c r="Q1376">
        <v>1</v>
      </c>
      <c r="R1376">
        <v>1</v>
      </c>
      <c r="S1376">
        <v>1</v>
      </c>
      <c r="T1376">
        <v>1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1</v>
      </c>
      <c r="AC1376">
        <v>1</v>
      </c>
      <c r="AD1376">
        <v>1</v>
      </c>
      <c r="AE1376">
        <v>1</v>
      </c>
      <c r="AF1376">
        <v>9</v>
      </c>
      <c r="AG1376">
        <v>1</v>
      </c>
      <c r="AH1376">
        <v>1</v>
      </c>
      <c r="AI1376">
        <v>1</v>
      </c>
      <c r="AJ1376">
        <v>1</v>
      </c>
      <c r="AK1376">
        <v>1</v>
      </c>
      <c r="AL1376">
        <v>5</v>
      </c>
      <c r="AM1376">
        <v>1</v>
      </c>
      <c r="AN1376">
        <v>1</v>
      </c>
      <c r="AO1376">
        <v>1</v>
      </c>
      <c r="AP1376">
        <v>1</v>
      </c>
      <c r="AQ1376">
        <v>1</v>
      </c>
      <c r="AR1376">
        <v>1</v>
      </c>
      <c r="AS1376">
        <v>1</v>
      </c>
      <c r="AT1376">
        <v>1</v>
      </c>
      <c r="AU1376">
        <v>1</v>
      </c>
      <c r="AV1376">
        <v>1</v>
      </c>
      <c r="AW1376">
        <v>10</v>
      </c>
      <c r="AX1376">
        <v>10</v>
      </c>
      <c r="AY1376">
        <v>10</v>
      </c>
      <c r="AZ1376">
        <v>10</v>
      </c>
      <c r="BA1376">
        <v>10</v>
      </c>
      <c r="BB1376">
        <v>10</v>
      </c>
      <c r="BC1376">
        <v>10</v>
      </c>
      <c r="BD1376">
        <v>10</v>
      </c>
      <c r="BE1376">
        <v>10</v>
      </c>
      <c r="BF1376">
        <v>10</v>
      </c>
      <c r="BG1376">
        <v>1</v>
      </c>
      <c r="BH1376">
        <v>1</v>
      </c>
      <c r="BI1376">
        <v>1</v>
      </c>
      <c r="BJ1376">
        <v>1</v>
      </c>
      <c r="BK1376">
        <v>2</v>
      </c>
      <c r="BL1376">
        <v>3</v>
      </c>
      <c r="BM1376">
        <v>3</v>
      </c>
      <c r="BN1376">
        <v>3</v>
      </c>
      <c r="BO1376">
        <v>2</v>
      </c>
      <c r="BP1376">
        <v>6</v>
      </c>
      <c r="BX1376">
        <v>3</v>
      </c>
      <c r="CF1376">
        <v>4</v>
      </c>
      <c r="CH1376">
        <f t="shared" si="159"/>
        <v>3</v>
      </c>
      <c r="CI1376" s="1">
        <f t="shared" si="160"/>
        <v>5</v>
      </c>
      <c r="CJ1376">
        <f t="shared" si="161"/>
        <v>3</v>
      </c>
      <c r="CK1376">
        <f t="shared" si="162"/>
        <v>3</v>
      </c>
      <c r="CL1376" s="1">
        <f t="shared" si="163"/>
        <v>8</v>
      </c>
      <c r="CM1376" s="1">
        <f t="shared" si="164"/>
        <v>24</v>
      </c>
      <c r="CO1376" t="str">
        <f>IF(H1376&gt;Tolerances!$C$15, "High Sat", "Low Sat")</f>
        <v>High Sat</v>
      </c>
      <c r="CP1376" t="str">
        <f>IF(CM1376&lt;Tolerances!$D$15, "High EL", "Low EL")</f>
        <v>Low EL</v>
      </c>
      <c r="CQ1376" t="str">
        <f t="shared" si="165"/>
        <v>Mercenary</v>
      </c>
      <c r="CR1376" t="b">
        <f>IF(AND(CM1376&lt;Tolerances!$D$19,'Respondent data Original'!H1376&gt;Tolerances!$C$19),"Enthusiast",IF(AND(CM1376&gt;Tolerances!$D$20,'Respondent data Original'!H1376&lt;Tolerances!$C$20),"Agitator"))</f>
        <v>0</v>
      </c>
    </row>
    <row r="1377" spans="1:96">
      <c r="A1377">
        <v>1620</v>
      </c>
      <c r="B1377" t="s">
        <v>71</v>
      </c>
      <c r="C1377">
        <v>4</v>
      </c>
      <c r="D1377">
        <v>2</v>
      </c>
      <c r="E1377">
        <v>1</v>
      </c>
      <c r="F1377">
        <v>2</v>
      </c>
      <c r="G1377">
        <v>7</v>
      </c>
      <c r="H1377">
        <v>9</v>
      </c>
      <c r="J1377">
        <v>9</v>
      </c>
      <c r="L1377">
        <v>9</v>
      </c>
      <c r="N1377">
        <v>9</v>
      </c>
      <c r="P1377">
        <v>1</v>
      </c>
      <c r="Q1377">
        <v>1</v>
      </c>
      <c r="R1377">
        <v>1</v>
      </c>
      <c r="S1377">
        <v>1</v>
      </c>
      <c r="T1377">
        <v>1</v>
      </c>
      <c r="U1377">
        <v>1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1</v>
      </c>
      <c r="AD1377">
        <v>1</v>
      </c>
      <c r="AE1377">
        <v>1</v>
      </c>
      <c r="AF1377">
        <v>11</v>
      </c>
      <c r="AG1377">
        <v>2</v>
      </c>
      <c r="AI1377">
        <v>4</v>
      </c>
      <c r="AJ1377">
        <v>3</v>
      </c>
      <c r="AK1377">
        <v>5</v>
      </c>
      <c r="AL1377">
        <v>3</v>
      </c>
      <c r="AM1377">
        <v>5</v>
      </c>
      <c r="AN1377">
        <v>2</v>
      </c>
      <c r="AO1377">
        <v>3</v>
      </c>
      <c r="AP1377">
        <v>5</v>
      </c>
      <c r="AQ1377">
        <v>4</v>
      </c>
      <c r="AR1377">
        <v>4</v>
      </c>
      <c r="AS1377">
        <v>3</v>
      </c>
      <c r="AT1377">
        <v>3</v>
      </c>
      <c r="AU1377">
        <v>3</v>
      </c>
      <c r="AV1377">
        <v>3</v>
      </c>
      <c r="AW1377">
        <v>8</v>
      </c>
      <c r="AX1377">
        <v>11</v>
      </c>
      <c r="AY1377">
        <v>6</v>
      </c>
      <c r="AZ1377">
        <v>8</v>
      </c>
      <c r="BA1377">
        <v>11</v>
      </c>
      <c r="BB1377">
        <v>7</v>
      </c>
      <c r="BC1377">
        <v>7</v>
      </c>
      <c r="BD1377">
        <v>9</v>
      </c>
      <c r="BE1377">
        <v>6</v>
      </c>
      <c r="BF1377">
        <v>6</v>
      </c>
      <c r="BG1377">
        <v>5</v>
      </c>
      <c r="BH1377">
        <v>6</v>
      </c>
      <c r="BI1377">
        <v>6</v>
      </c>
      <c r="BJ1377">
        <v>6</v>
      </c>
      <c r="BK1377">
        <v>3</v>
      </c>
      <c r="BL1377">
        <v>3</v>
      </c>
      <c r="BM1377">
        <v>3</v>
      </c>
      <c r="BN1377">
        <v>3</v>
      </c>
      <c r="BO1377">
        <v>10</v>
      </c>
      <c r="BX1377">
        <v>1</v>
      </c>
      <c r="BY1377">
        <v>3</v>
      </c>
      <c r="CF1377">
        <v>5</v>
      </c>
      <c r="CH1377">
        <f t="shared" si="159"/>
        <v>1</v>
      </c>
      <c r="CI1377" s="1">
        <f t="shared" si="160"/>
        <v>4.0555555555555554</v>
      </c>
      <c r="CJ1377">
        <f t="shared" si="161"/>
        <v>3</v>
      </c>
      <c r="CK1377">
        <f t="shared" si="162"/>
        <v>3</v>
      </c>
      <c r="CL1377" s="1">
        <f t="shared" si="163"/>
        <v>7.0555555555555554</v>
      </c>
      <c r="CM1377" s="1">
        <f t="shared" si="164"/>
        <v>7.0555555555555554</v>
      </c>
      <c r="CO1377" t="str">
        <f>IF(H1377&gt;Tolerances!$C$15, "High Sat", "Low Sat")</f>
        <v>High Sat</v>
      </c>
      <c r="CP1377" t="str">
        <f>IF(CM1377&lt;Tolerances!$D$15, "High EL", "Low EL")</f>
        <v>High EL</v>
      </c>
      <c r="CQ1377" t="str">
        <f t="shared" si="165"/>
        <v>Loyalist</v>
      </c>
      <c r="CR1377" t="b">
        <f>IF(AND(CM1377&lt;Tolerances!$D$19,'Respondent data Original'!H1377&gt;Tolerances!$C$19),"Enthusiast",IF(AND(CM1377&gt;Tolerances!$D$20,'Respondent data Original'!H1377&lt;Tolerances!$C$20),"Agitator"))</f>
        <v>0</v>
      </c>
    </row>
    <row r="1378" spans="1:96">
      <c r="A1378">
        <v>1622</v>
      </c>
      <c r="B1378" t="s">
        <v>71</v>
      </c>
      <c r="C1378">
        <v>3</v>
      </c>
      <c r="D1378">
        <v>1</v>
      </c>
      <c r="E1378">
        <v>2</v>
      </c>
      <c r="F1378">
        <v>1</v>
      </c>
      <c r="G1378">
        <v>11</v>
      </c>
      <c r="H1378">
        <v>9</v>
      </c>
      <c r="J1378">
        <v>7</v>
      </c>
      <c r="L1378">
        <v>9</v>
      </c>
      <c r="N1378">
        <v>9</v>
      </c>
      <c r="P1378">
        <v>4</v>
      </c>
      <c r="Q1378">
        <v>1</v>
      </c>
      <c r="R1378">
        <v>2</v>
      </c>
      <c r="S1378">
        <v>4</v>
      </c>
      <c r="T1378">
        <v>5</v>
      </c>
      <c r="U1378">
        <v>2</v>
      </c>
      <c r="V1378">
        <v>3</v>
      </c>
      <c r="W1378">
        <v>4</v>
      </c>
      <c r="X1378">
        <v>2</v>
      </c>
      <c r="Y1378">
        <v>5</v>
      </c>
      <c r="Z1378">
        <v>3</v>
      </c>
      <c r="AA1378">
        <v>5</v>
      </c>
      <c r="AB1378">
        <v>4</v>
      </c>
      <c r="AC1378">
        <v>1</v>
      </c>
      <c r="AD1378">
        <v>3</v>
      </c>
      <c r="AE1378">
        <v>4</v>
      </c>
      <c r="AF1378">
        <v>8</v>
      </c>
      <c r="AG1378">
        <v>5</v>
      </c>
      <c r="AH1378">
        <v>4</v>
      </c>
      <c r="AI1378">
        <v>5</v>
      </c>
      <c r="AJ1378">
        <v>2</v>
      </c>
      <c r="AK1378">
        <v>1</v>
      </c>
      <c r="AL1378">
        <v>4</v>
      </c>
      <c r="AM1378">
        <v>2</v>
      </c>
      <c r="AN1378">
        <v>2</v>
      </c>
      <c r="AO1378">
        <v>1</v>
      </c>
      <c r="AP1378">
        <v>1</v>
      </c>
      <c r="AQ1378">
        <v>3</v>
      </c>
      <c r="AR1378">
        <v>4</v>
      </c>
      <c r="AS1378">
        <v>3</v>
      </c>
      <c r="AT1378">
        <v>3</v>
      </c>
      <c r="AU1378">
        <v>5</v>
      </c>
      <c r="AV1378">
        <v>2</v>
      </c>
      <c r="AW1378">
        <v>6</v>
      </c>
      <c r="AX1378">
        <v>7</v>
      </c>
      <c r="AY1378">
        <v>7</v>
      </c>
      <c r="AZ1378">
        <v>7</v>
      </c>
      <c r="BA1378">
        <v>8</v>
      </c>
      <c r="BB1378">
        <v>7</v>
      </c>
      <c r="BC1378">
        <v>7</v>
      </c>
      <c r="BD1378">
        <v>8</v>
      </c>
      <c r="BE1378">
        <v>8</v>
      </c>
      <c r="BF1378">
        <v>6</v>
      </c>
      <c r="BG1378">
        <v>5</v>
      </c>
      <c r="BH1378">
        <v>4</v>
      </c>
      <c r="BI1378">
        <v>4</v>
      </c>
      <c r="BJ1378">
        <v>4</v>
      </c>
      <c r="BK1378">
        <v>4</v>
      </c>
      <c r="BL1378">
        <v>3</v>
      </c>
      <c r="BM1378">
        <v>4</v>
      </c>
      <c r="BN1378">
        <v>2</v>
      </c>
      <c r="BO1378">
        <v>3</v>
      </c>
      <c r="BP1378">
        <v>2</v>
      </c>
      <c r="BX1378">
        <v>2</v>
      </c>
      <c r="CF1378">
        <v>8</v>
      </c>
      <c r="CH1378">
        <f t="shared" si="159"/>
        <v>2</v>
      </c>
      <c r="CI1378" s="1">
        <f t="shared" si="160"/>
        <v>3.6111111111111112</v>
      </c>
      <c r="CJ1378">
        <f t="shared" si="161"/>
        <v>3</v>
      </c>
      <c r="CK1378">
        <f t="shared" si="162"/>
        <v>3</v>
      </c>
      <c r="CL1378" s="1">
        <f t="shared" si="163"/>
        <v>6.6111111111111107</v>
      </c>
      <c r="CM1378" s="1">
        <f t="shared" si="164"/>
        <v>13.222222222222221</v>
      </c>
      <c r="CO1378" t="str">
        <f>IF(H1378&gt;Tolerances!$C$15, "High Sat", "Low Sat")</f>
        <v>High Sat</v>
      </c>
      <c r="CP1378" t="str">
        <f>IF(CM1378&lt;Tolerances!$D$15, "High EL", "Low EL")</f>
        <v>Low EL</v>
      </c>
      <c r="CQ1378" t="str">
        <f t="shared" si="165"/>
        <v>Mercenary</v>
      </c>
      <c r="CR1378" t="b">
        <f>IF(AND(CM1378&lt;Tolerances!$D$19,'Respondent data Original'!H1378&gt;Tolerances!$C$19),"Enthusiast",IF(AND(CM1378&gt;Tolerances!$D$20,'Respondent data Original'!H1378&lt;Tolerances!$C$20),"Agitator"))</f>
        <v>0</v>
      </c>
    </row>
    <row r="1379" spans="1:96">
      <c r="A1379">
        <v>1623</v>
      </c>
      <c r="B1379" t="s">
        <v>71</v>
      </c>
      <c r="C1379">
        <v>4</v>
      </c>
      <c r="D1379">
        <v>1</v>
      </c>
      <c r="E1379">
        <v>1</v>
      </c>
      <c r="F1379">
        <v>2</v>
      </c>
      <c r="G1379">
        <v>8</v>
      </c>
      <c r="H1379">
        <v>10</v>
      </c>
      <c r="J1379">
        <v>10</v>
      </c>
      <c r="L1379">
        <v>6</v>
      </c>
      <c r="N1379">
        <v>10</v>
      </c>
      <c r="P1379">
        <v>5</v>
      </c>
      <c r="Q1379">
        <v>2</v>
      </c>
      <c r="R1379">
        <v>3</v>
      </c>
      <c r="S1379">
        <v>2</v>
      </c>
      <c r="T1379">
        <v>2</v>
      </c>
      <c r="U1379">
        <v>2</v>
      </c>
      <c r="V1379">
        <v>2</v>
      </c>
      <c r="W1379">
        <v>3</v>
      </c>
      <c r="X1379">
        <v>2</v>
      </c>
      <c r="Y1379">
        <v>2</v>
      </c>
      <c r="Z1379">
        <v>3</v>
      </c>
      <c r="AA1379">
        <v>2</v>
      </c>
      <c r="AB1379">
        <v>3</v>
      </c>
      <c r="AC1379">
        <v>2</v>
      </c>
      <c r="AD1379">
        <v>3</v>
      </c>
      <c r="AE1379">
        <v>2</v>
      </c>
      <c r="AF1379">
        <v>8</v>
      </c>
      <c r="AG1379">
        <v>2</v>
      </c>
      <c r="AH1379">
        <v>2</v>
      </c>
      <c r="AI1379">
        <v>2</v>
      </c>
      <c r="AJ1379">
        <v>2</v>
      </c>
      <c r="AK1379">
        <v>2</v>
      </c>
      <c r="AL1379">
        <v>2</v>
      </c>
      <c r="AM1379">
        <v>2</v>
      </c>
      <c r="AN1379">
        <v>2</v>
      </c>
      <c r="AO1379">
        <v>2</v>
      </c>
      <c r="AP1379">
        <v>2</v>
      </c>
      <c r="AQ1379">
        <v>2</v>
      </c>
      <c r="AR1379">
        <v>2</v>
      </c>
      <c r="AS1379">
        <v>2</v>
      </c>
      <c r="AT1379">
        <v>2</v>
      </c>
      <c r="AU1379">
        <v>2</v>
      </c>
      <c r="AV1379">
        <v>3</v>
      </c>
      <c r="AW1379">
        <v>8</v>
      </c>
      <c r="AX1379">
        <v>11</v>
      </c>
      <c r="AY1379">
        <v>10</v>
      </c>
      <c r="AZ1379">
        <v>9</v>
      </c>
      <c r="BA1379">
        <v>10</v>
      </c>
      <c r="BB1379">
        <v>9</v>
      </c>
      <c r="BC1379">
        <v>9</v>
      </c>
      <c r="BD1379">
        <v>10</v>
      </c>
      <c r="BE1379">
        <v>4</v>
      </c>
      <c r="BF1379">
        <v>12</v>
      </c>
      <c r="BG1379">
        <v>12</v>
      </c>
      <c r="BH1379">
        <v>12</v>
      </c>
      <c r="BI1379">
        <v>12</v>
      </c>
      <c r="BJ1379">
        <v>12</v>
      </c>
      <c r="BK1379">
        <v>1</v>
      </c>
      <c r="BL1379">
        <v>3</v>
      </c>
      <c r="BM1379">
        <v>2</v>
      </c>
      <c r="BN1379">
        <v>2</v>
      </c>
      <c r="BO1379">
        <v>2</v>
      </c>
      <c r="BX1379">
        <v>1</v>
      </c>
      <c r="BY1379">
        <v>3</v>
      </c>
      <c r="CF1379">
        <v>9</v>
      </c>
      <c r="CH1379">
        <f t="shared" si="159"/>
        <v>1</v>
      </c>
      <c r="CI1379" s="1">
        <f t="shared" si="160"/>
        <v>4.4444444444444446</v>
      </c>
      <c r="CJ1379">
        <f t="shared" si="161"/>
        <v>3</v>
      </c>
      <c r="CK1379">
        <f t="shared" si="162"/>
        <v>3</v>
      </c>
      <c r="CL1379" s="1">
        <f t="shared" si="163"/>
        <v>7.4444444444444446</v>
      </c>
      <c r="CM1379" s="1">
        <f t="shared" si="164"/>
        <v>7.4444444444444446</v>
      </c>
      <c r="CO1379" t="str">
        <f>IF(H1379&gt;Tolerances!$C$15, "High Sat", "Low Sat")</f>
        <v>High Sat</v>
      </c>
      <c r="CP1379" t="str">
        <f>IF(CM1379&lt;Tolerances!$D$15, "High EL", "Low EL")</f>
        <v>High EL</v>
      </c>
      <c r="CQ1379" t="str">
        <f t="shared" si="165"/>
        <v>Loyalist</v>
      </c>
      <c r="CR1379" t="b">
        <f>IF(AND(CM1379&lt;Tolerances!$D$19,'Respondent data Original'!H1379&gt;Tolerances!$C$19),"Enthusiast",IF(AND(CM1379&gt;Tolerances!$D$20,'Respondent data Original'!H1379&lt;Tolerances!$C$20),"Agitator"))</f>
        <v>0</v>
      </c>
    </row>
    <row r="1380" spans="1:96">
      <c r="A1380">
        <v>1624</v>
      </c>
      <c r="B1380" t="s">
        <v>71</v>
      </c>
      <c r="C1380">
        <v>5</v>
      </c>
      <c r="D1380">
        <v>2</v>
      </c>
      <c r="E1380">
        <v>2</v>
      </c>
      <c r="F1380">
        <v>2</v>
      </c>
      <c r="G1380">
        <v>9</v>
      </c>
      <c r="H1380">
        <v>9</v>
      </c>
      <c r="J1380">
        <v>11</v>
      </c>
      <c r="L1380">
        <v>11</v>
      </c>
      <c r="N1380">
        <v>9</v>
      </c>
      <c r="P1380">
        <v>5</v>
      </c>
      <c r="Q1380">
        <v>1</v>
      </c>
      <c r="R1380">
        <v>3</v>
      </c>
      <c r="S1380">
        <v>1</v>
      </c>
      <c r="T1380">
        <v>4</v>
      </c>
      <c r="V1380">
        <v>3</v>
      </c>
      <c r="W1380">
        <v>4</v>
      </c>
      <c r="X1380">
        <v>1</v>
      </c>
      <c r="Y1380">
        <v>1</v>
      </c>
      <c r="Z1380">
        <v>4</v>
      </c>
      <c r="AA1380">
        <v>2</v>
      </c>
      <c r="AB1380">
        <v>3</v>
      </c>
      <c r="AC1380">
        <v>4</v>
      </c>
      <c r="AD1380">
        <v>4</v>
      </c>
      <c r="AE1380">
        <v>3</v>
      </c>
      <c r="AF1380">
        <v>1</v>
      </c>
      <c r="AG1380">
        <v>2</v>
      </c>
      <c r="AH1380">
        <v>2</v>
      </c>
      <c r="AI1380">
        <v>1</v>
      </c>
      <c r="AJ1380">
        <v>2</v>
      </c>
      <c r="AL1380">
        <v>3</v>
      </c>
      <c r="AN1380">
        <v>2</v>
      </c>
      <c r="AO1380">
        <v>2</v>
      </c>
      <c r="AQ1380">
        <v>2</v>
      </c>
      <c r="AR1380">
        <v>3</v>
      </c>
      <c r="AS1380">
        <v>2</v>
      </c>
      <c r="AU1380">
        <v>3</v>
      </c>
      <c r="AV1380">
        <v>1</v>
      </c>
      <c r="AW1380">
        <v>9</v>
      </c>
      <c r="AX1380">
        <v>9</v>
      </c>
      <c r="AY1380">
        <v>9</v>
      </c>
      <c r="AZ1380">
        <v>6</v>
      </c>
      <c r="BA1380">
        <v>8</v>
      </c>
      <c r="BB1380">
        <v>6</v>
      </c>
      <c r="BC1380">
        <v>11</v>
      </c>
      <c r="BD1380">
        <v>11</v>
      </c>
      <c r="BE1380">
        <v>1</v>
      </c>
      <c r="BF1380">
        <v>3</v>
      </c>
      <c r="BG1380">
        <v>1</v>
      </c>
      <c r="BH1380">
        <v>12</v>
      </c>
      <c r="BI1380">
        <v>12</v>
      </c>
      <c r="BJ1380">
        <v>12</v>
      </c>
      <c r="BK1380">
        <v>1</v>
      </c>
      <c r="BL1380">
        <v>3</v>
      </c>
      <c r="BM1380">
        <v>2</v>
      </c>
      <c r="BN1380">
        <v>1</v>
      </c>
      <c r="BO1380">
        <v>4</v>
      </c>
      <c r="BX1380">
        <v>1</v>
      </c>
      <c r="BY1380">
        <v>5</v>
      </c>
      <c r="BZ1380">
        <v>3</v>
      </c>
      <c r="CF1380">
        <v>7</v>
      </c>
      <c r="CH1380">
        <f t="shared" si="159"/>
        <v>1</v>
      </c>
      <c r="CI1380" s="1">
        <f t="shared" si="160"/>
        <v>3.8888888888888888</v>
      </c>
      <c r="CJ1380">
        <f t="shared" si="161"/>
        <v>3</v>
      </c>
      <c r="CK1380">
        <f t="shared" si="162"/>
        <v>3</v>
      </c>
      <c r="CL1380" s="1">
        <f t="shared" si="163"/>
        <v>6.8888888888888893</v>
      </c>
      <c r="CM1380" s="1">
        <f t="shared" si="164"/>
        <v>6.8888888888888893</v>
      </c>
      <c r="CO1380" t="str">
        <f>IF(H1380&gt;Tolerances!$C$15, "High Sat", "Low Sat")</f>
        <v>High Sat</v>
      </c>
      <c r="CP1380" t="str">
        <f>IF(CM1380&lt;Tolerances!$D$15, "High EL", "Low EL")</f>
        <v>High EL</v>
      </c>
      <c r="CQ1380" t="str">
        <f t="shared" si="165"/>
        <v>Loyalist</v>
      </c>
      <c r="CR1380" t="b">
        <f>IF(AND(CM1380&lt;Tolerances!$D$19,'Respondent data Original'!H1380&gt;Tolerances!$C$19),"Enthusiast",IF(AND(CM1380&gt;Tolerances!$D$20,'Respondent data Original'!H1380&lt;Tolerances!$C$20),"Agitator"))</f>
        <v>0</v>
      </c>
    </row>
    <row r="1381" spans="1:96">
      <c r="A1381">
        <v>1626</v>
      </c>
      <c r="B1381" t="s">
        <v>71</v>
      </c>
      <c r="C1381">
        <v>1</v>
      </c>
      <c r="D1381">
        <v>1</v>
      </c>
      <c r="E1381">
        <v>18</v>
      </c>
      <c r="F1381">
        <v>1</v>
      </c>
      <c r="G1381">
        <v>9</v>
      </c>
      <c r="H1381">
        <v>5</v>
      </c>
      <c r="J1381">
        <v>3</v>
      </c>
      <c r="L1381">
        <v>3</v>
      </c>
      <c r="N1381">
        <v>3</v>
      </c>
      <c r="P1381">
        <v>3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>
        <v>1</v>
      </c>
      <c r="X1381">
        <v>1</v>
      </c>
      <c r="Y1381">
        <v>1</v>
      </c>
      <c r="Z1381">
        <v>1</v>
      </c>
      <c r="AA1381">
        <v>1</v>
      </c>
      <c r="AB1381">
        <v>1</v>
      </c>
      <c r="AC1381">
        <v>1</v>
      </c>
      <c r="AD1381">
        <v>1</v>
      </c>
      <c r="AE1381">
        <v>1</v>
      </c>
      <c r="AF1381">
        <v>3</v>
      </c>
      <c r="AG1381">
        <v>5</v>
      </c>
      <c r="AI1381">
        <v>4</v>
      </c>
      <c r="AJ1381">
        <v>5</v>
      </c>
      <c r="AK1381">
        <v>4</v>
      </c>
      <c r="AL1381">
        <v>5</v>
      </c>
      <c r="AM1381">
        <v>5</v>
      </c>
      <c r="AN1381">
        <v>4</v>
      </c>
      <c r="AO1381">
        <v>4</v>
      </c>
      <c r="AP1381">
        <v>5</v>
      </c>
      <c r="AQ1381">
        <v>5</v>
      </c>
      <c r="AR1381">
        <v>5</v>
      </c>
      <c r="AT1381">
        <v>5</v>
      </c>
      <c r="AU1381">
        <v>5</v>
      </c>
      <c r="AV1381">
        <v>1</v>
      </c>
      <c r="AW1381">
        <v>11</v>
      </c>
      <c r="AX1381">
        <v>11</v>
      </c>
      <c r="AY1381">
        <v>11</v>
      </c>
      <c r="AZ1381">
        <v>11</v>
      </c>
      <c r="BA1381">
        <v>11</v>
      </c>
      <c r="BB1381">
        <v>9</v>
      </c>
      <c r="BC1381">
        <v>11</v>
      </c>
      <c r="BD1381">
        <v>11</v>
      </c>
      <c r="BE1381">
        <v>11</v>
      </c>
      <c r="BF1381">
        <v>11</v>
      </c>
      <c r="BG1381">
        <v>11</v>
      </c>
      <c r="BH1381">
        <v>10</v>
      </c>
      <c r="BI1381">
        <v>11</v>
      </c>
      <c r="BJ1381">
        <v>11</v>
      </c>
      <c r="BK1381">
        <v>4</v>
      </c>
      <c r="BL1381">
        <v>4</v>
      </c>
      <c r="BM1381">
        <v>3</v>
      </c>
      <c r="BN1381">
        <v>1</v>
      </c>
      <c r="BO1381">
        <v>7</v>
      </c>
      <c r="BP1381">
        <v>8</v>
      </c>
      <c r="BQ1381">
        <v>4</v>
      </c>
      <c r="BR1381">
        <v>3</v>
      </c>
      <c r="BS1381">
        <v>5</v>
      </c>
      <c r="BT1381">
        <v>1</v>
      </c>
      <c r="BU1381">
        <v>6</v>
      </c>
      <c r="BX1381">
        <v>3</v>
      </c>
      <c r="CF1381">
        <v>4</v>
      </c>
      <c r="CH1381">
        <f t="shared" si="159"/>
        <v>3</v>
      </c>
      <c r="CI1381" s="1">
        <f t="shared" si="160"/>
        <v>5.3888888888888893</v>
      </c>
      <c r="CJ1381">
        <f t="shared" si="161"/>
        <v>4</v>
      </c>
      <c r="CK1381">
        <f t="shared" si="162"/>
        <v>2</v>
      </c>
      <c r="CL1381" s="1">
        <f t="shared" si="163"/>
        <v>7.3888888888888893</v>
      </c>
      <c r="CM1381" s="1">
        <f t="shared" si="164"/>
        <v>22.166666666666668</v>
      </c>
      <c r="CO1381" t="str">
        <f>IF(H1381&gt;Tolerances!$C$15, "High Sat", "Low Sat")</f>
        <v>Low Sat</v>
      </c>
      <c r="CP1381" t="str">
        <f>IF(CM1381&lt;Tolerances!$D$15, "High EL", "Low EL")</f>
        <v>Low EL</v>
      </c>
      <c r="CQ1381" t="str">
        <f t="shared" si="165"/>
        <v>Defector</v>
      </c>
      <c r="CR1381" t="str">
        <f>IF(AND(CM1381&lt;Tolerances!$D$19,'Respondent data Original'!H1381&gt;Tolerances!$C$19),"Enthusiast",IF(AND(CM1381&gt;Tolerances!$D$20,'Respondent data Original'!H1381&lt;Tolerances!$C$20),"Agitator"))</f>
        <v>Agitator</v>
      </c>
    </row>
    <row r="1382" spans="1:96">
      <c r="A1382">
        <v>1627</v>
      </c>
      <c r="B1382" t="s">
        <v>71</v>
      </c>
      <c r="C1382">
        <v>5</v>
      </c>
      <c r="D1382">
        <v>2</v>
      </c>
      <c r="E1382">
        <v>1</v>
      </c>
      <c r="F1382">
        <v>2</v>
      </c>
      <c r="G1382">
        <v>9</v>
      </c>
      <c r="H1382">
        <v>11</v>
      </c>
      <c r="J1382">
        <v>11</v>
      </c>
      <c r="L1382">
        <v>11</v>
      </c>
      <c r="N1382">
        <v>11</v>
      </c>
      <c r="P1382">
        <v>2</v>
      </c>
      <c r="Q1382">
        <v>1</v>
      </c>
      <c r="R1382">
        <v>3</v>
      </c>
      <c r="S1382">
        <v>1</v>
      </c>
      <c r="T1382">
        <v>1</v>
      </c>
      <c r="V1382">
        <v>1</v>
      </c>
      <c r="W1382">
        <v>1</v>
      </c>
      <c r="X1382">
        <v>1</v>
      </c>
      <c r="Y1382">
        <v>1</v>
      </c>
      <c r="Z1382">
        <v>4</v>
      </c>
      <c r="AA1382">
        <v>1</v>
      </c>
      <c r="AB1382">
        <v>1</v>
      </c>
      <c r="AC1382">
        <v>1</v>
      </c>
      <c r="AD1382">
        <v>1</v>
      </c>
      <c r="AE1382">
        <v>1</v>
      </c>
      <c r="AF1382">
        <v>1</v>
      </c>
      <c r="AG1382">
        <v>1</v>
      </c>
      <c r="AI1382">
        <v>1</v>
      </c>
      <c r="AJ1382">
        <v>1</v>
      </c>
      <c r="AL1382">
        <v>1</v>
      </c>
      <c r="AM1382">
        <v>1</v>
      </c>
      <c r="AN1382">
        <v>1</v>
      </c>
      <c r="AO1382">
        <v>1</v>
      </c>
      <c r="AQ1382">
        <v>1</v>
      </c>
      <c r="AR1382">
        <v>1</v>
      </c>
      <c r="AS1382">
        <v>1</v>
      </c>
      <c r="AU1382">
        <v>1</v>
      </c>
      <c r="AV1382">
        <v>1</v>
      </c>
      <c r="AW1382">
        <v>10</v>
      </c>
      <c r="AX1382">
        <v>11</v>
      </c>
      <c r="AY1382">
        <v>11</v>
      </c>
      <c r="AZ1382">
        <v>8</v>
      </c>
      <c r="BA1382">
        <v>10</v>
      </c>
      <c r="BB1382">
        <v>8</v>
      </c>
      <c r="BC1382">
        <v>8</v>
      </c>
      <c r="BD1382">
        <v>11</v>
      </c>
      <c r="BE1382">
        <v>8</v>
      </c>
      <c r="BF1382">
        <v>12</v>
      </c>
      <c r="BG1382">
        <v>1</v>
      </c>
      <c r="BH1382">
        <v>12</v>
      </c>
      <c r="BI1382">
        <v>12</v>
      </c>
      <c r="BJ1382">
        <v>12</v>
      </c>
      <c r="BK1382">
        <v>2</v>
      </c>
      <c r="BL1382">
        <v>5</v>
      </c>
      <c r="BM1382">
        <v>5</v>
      </c>
      <c r="BN1382">
        <v>5</v>
      </c>
      <c r="BO1382">
        <v>10</v>
      </c>
      <c r="BX1382">
        <v>1</v>
      </c>
      <c r="BY1382">
        <v>3</v>
      </c>
      <c r="BZ1382">
        <v>6</v>
      </c>
      <c r="CA1382">
        <v>1</v>
      </c>
      <c r="CB1382">
        <v>4</v>
      </c>
      <c r="CF1382">
        <v>21</v>
      </c>
      <c r="CH1382">
        <f t="shared" si="159"/>
        <v>1</v>
      </c>
      <c r="CI1382" s="1">
        <f t="shared" si="160"/>
        <v>4.7222222222222223</v>
      </c>
      <c r="CJ1382">
        <f t="shared" si="161"/>
        <v>5</v>
      </c>
      <c r="CK1382">
        <f t="shared" si="162"/>
        <v>1</v>
      </c>
      <c r="CL1382" s="1">
        <f t="shared" si="163"/>
        <v>5.7222222222222223</v>
      </c>
      <c r="CM1382" s="1">
        <f t="shared" si="164"/>
        <v>5.7222222222222223</v>
      </c>
      <c r="CO1382" t="str">
        <f>IF(H1382&gt;Tolerances!$C$15, "High Sat", "Low Sat")</f>
        <v>High Sat</v>
      </c>
      <c r="CP1382" t="str">
        <f>IF(CM1382&lt;Tolerances!$D$15, "High EL", "Low EL")</f>
        <v>High EL</v>
      </c>
      <c r="CQ1382" t="str">
        <f t="shared" si="165"/>
        <v>Loyalist</v>
      </c>
      <c r="CR1382" t="b">
        <f>IF(AND(CM1382&lt;Tolerances!$D$19,'Respondent data Original'!H1382&gt;Tolerances!$C$19),"Enthusiast",IF(AND(CM1382&gt;Tolerances!$D$20,'Respondent data Original'!H1382&lt;Tolerances!$C$20),"Agitator"))</f>
        <v>0</v>
      </c>
    </row>
    <row r="1383" spans="1:96">
      <c r="A1383">
        <v>1630</v>
      </c>
      <c r="B1383" t="s">
        <v>71</v>
      </c>
      <c r="C1383">
        <v>4</v>
      </c>
      <c r="D1383">
        <v>1</v>
      </c>
      <c r="E1383">
        <v>2</v>
      </c>
      <c r="F1383">
        <v>1</v>
      </c>
      <c r="G1383">
        <v>7</v>
      </c>
      <c r="H1383">
        <v>7</v>
      </c>
      <c r="J1383">
        <v>8</v>
      </c>
      <c r="L1383">
        <v>8</v>
      </c>
      <c r="N1383">
        <v>8</v>
      </c>
      <c r="P1383">
        <v>5</v>
      </c>
      <c r="Q1383">
        <v>1</v>
      </c>
      <c r="S1383">
        <v>2</v>
      </c>
      <c r="T1383">
        <v>5</v>
      </c>
      <c r="U1383">
        <v>5</v>
      </c>
      <c r="V1383">
        <v>4</v>
      </c>
      <c r="X1383">
        <v>1</v>
      </c>
      <c r="Y1383">
        <v>2</v>
      </c>
      <c r="Z1383">
        <v>4</v>
      </c>
      <c r="AA1383">
        <v>3</v>
      </c>
      <c r="AD1383">
        <v>3</v>
      </c>
      <c r="AE1383">
        <v>5</v>
      </c>
      <c r="AF1383">
        <v>8</v>
      </c>
      <c r="AG1383">
        <v>1</v>
      </c>
      <c r="AI1383">
        <v>2</v>
      </c>
      <c r="AL1383">
        <v>3</v>
      </c>
      <c r="AN1383">
        <v>3</v>
      </c>
      <c r="AO1383">
        <v>2</v>
      </c>
      <c r="AP1383">
        <v>4</v>
      </c>
      <c r="AR1383">
        <v>4</v>
      </c>
      <c r="AT1383">
        <v>3</v>
      </c>
      <c r="AV1383">
        <v>2</v>
      </c>
      <c r="AW1383">
        <v>6</v>
      </c>
      <c r="AX1383">
        <v>8</v>
      </c>
      <c r="AY1383">
        <v>9</v>
      </c>
      <c r="AZ1383">
        <v>7</v>
      </c>
      <c r="BA1383">
        <v>10</v>
      </c>
      <c r="BB1383">
        <v>1</v>
      </c>
      <c r="BC1383">
        <v>1</v>
      </c>
      <c r="BD1383">
        <v>10</v>
      </c>
      <c r="BE1383">
        <v>6</v>
      </c>
      <c r="BF1383">
        <v>8</v>
      </c>
      <c r="BG1383">
        <v>9</v>
      </c>
      <c r="BH1383">
        <v>7</v>
      </c>
      <c r="BI1383">
        <v>12</v>
      </c>
      <c r="BJ1383">
        <v>12</v>
      </c>
      <c r="BK1383">
        <v>4</v>
      </c>
      <c r="BL1383">
        <v>5</v>
      </c>
      <c r="BM1383">
        <v>4</v>
      </c>
      <c r="BN1383">
        <v>3</v>
      </c>
      <c r="BO1383">
        <v>10</v>
      </c>
      <c r="BX1383">
        <v>1</v>
      </c>
      <c r="BY1383">
        <v>6</v>
      </c>
      <c r="BZ1383">
        <v>8</v>
      </c>
      <c r="CF1383">
        <v>3</v>
      </c>
      <c r="CH1383">
        <f t="shared" si="159"/>
        <v>1</v>
      </c>
      <c r="CI1383" s="1">
        <f t="shared" si="160"/>
        <v>3.2222222222222223</v>
      </c>
      <c r="CJ1383">
        <f t="shared" si="161"/>
        <v>5</v>
      </c>
      <c r="CK1383">
        <f t="shared" si="162"/>
        <v>1</v>
      </c>
      <c r="CL1383" s="1">
        <f t="shared" si="163"/>
        <v>4.2222222222222223</v>
      </c>
      <c r="CM1383" s="1">
        <f t="shared" si="164"/>
        <v>4.2222222222222223</v>
      </c>
      <c r="CO1383" t="str">
        <f>IF(H1383&gt;Tolerances!$C$15, "High Sat", "Low Sat")</f>
        <v>Low Sat</v>
      </c>
      <c r="CP1383" t="str">
        <f>IF(CM1383&lt;Tolerances!$D$15, "High EL", "Low EL")</f>
        <v>High EL</v>
      </c>
      <c r="CQ1383" t="str">
        <f t="shared" si="165"/>
        <v>Hostage</v>
      </c>
      <c r="CR1383" t="b">
        <f>IF(AND(CM1383&lt;Tolerances!$D$19,'Respondent data Original'!H1383&gt;Tolerances!$C$19),"Enthusiast",IF(AND(CM1383&gt;Tolerances!$D$20,'Respondent data Original'!H1383&lt;Tolerances!$C$20),"Agitator"))</f>
        <v>0</v>
      </c>
    </row>
    <row r="1384" spans="1:96">
      <c r="A1384">
        <v>1631</v>
      </c>
      <c r="B1384" t="s">
        <v>71</v>
      </c>
      <c r="C1384">
        <v>1</v>
      </c>
      <c r="D1384">
        <v>2</v>
      </c>
      <c r="E1384">
        <v>1</v>
      </c>
      <c r="F1384">
        <v>2</v>
      </c>
      <c r="G1384">
        <v>12</v>
      </c>
      <c r="H1384">
        <v>10</v>
      </c>
      <c r="K1384">
        <v>1</v>
      </c>
      <c r="M1384">
        <v>1</v>
      </c>
      <c r="O1384">
        <v>1</v>
      </c>
      <c r="P1384">
        <v>5</v>
      </c>
      <c r="Q1384">
        <v>2</v>
      </c>
      <c r="R1384">
        <v>2</v>
      </c>
      <c r="S1384">
        <v>1</v>
      </c>
      <c r="T1384">
        <v>1</v>
      </c>
      <c r="U1384">
        <v>2</v>
      </c>
      <c r="V1384">
        <v>2</v>
      </c>
      <c r="W1384">
        <v>4</v>
      </c>
      <c r="X1384">
        <v>1</v>
      </c>
      <c r="Y1384">
        <v>2</v>
      </c>
      <c r="Z1384">
        <v>4</v>
      </c>
      <c r="AA1384">
        <v>2</v>
      </c>
      <c r="AB1384">
        <v>3</v>
      </c>
      <c r="AC1384">
        <v>2</v>
      </c>
      <c r="AD1384">
        <v>2</v>
      </c>
      <c r="AE1384">
        <v>3</v>
      </c>
      <c r="AF1384">
        <v>9</v>
      </c>
      <c r="AG1384">
        <v>2</v>
      </c>
      <c r="AH1384">
        <v>2</v>
      </c>
      <c r="AI1384">
        <v>1</v>
      </c>
      <c r="AJ1384">
        <v>1</v>
      </c>
      <c r="AK1384">
        <v>2</v>
      </c>
      <c r="AL1384">
        <v>2</v>
      </c>
      <c r="AM1384">
        <v>4</v>
      </c>
      <c r="AN1384">
        <v>2</v>
      </c>
      <c r="AO1384">
        <v>1</v>
      </c>
      <c r="AQ1384">
        <v>2</v>
      </c>
      <c r="AR1384">
        <v>2</v>
      </c>
      <c r="AS1384">
        <v>3</v>
      </c>
      <c r="AT1384">
        <v>2</v>
      </c>
      <c r="AU1384">
        <v>2</v>
      </c>
      <c r="AV1384">
        <v>1</v>
      </c>
      <c r="AW1384">
        <v>6</v>
      </c>
      <c r="AX1384">
        <v>9</v>
      </c>
      <c r="AY1384">
        <v>8</v>
      </c>
      <c r="AZ1384">
        <v>7</v>
      </c>
      <c r="BA1384">
        <v>8</v>
      </c>
      <c r="BB1384">
        <v>7</v>
      </c>
      <c r="BC1384">
        <v>8</v>
      </c>
      <c r="BD1384">
        <v>7</v>
      </c>
      <c r="BE1384">
        <v>10</v>
      </c>
      <c r="BF1384">
        <v>12</v>
      </c>
      <c r="BG1384">
        <v>12</v>
      </c>
      <c r="BH1384">
        <v>12</v>
      </c>
      <c r="BI1384">
        <v>12</v>
      </c>
      <c r="BJ1384">
        <v>12</v>
      </c>
      <c r="BK1384">
        <v>1</v>
      </c>
      <c r="BL1384">
        <v>3</v>
      </c>
      <c r="BM1384">
        <v>2</v>
      </c>
      <c r="BN1384">
        <v>2</v>
      </c>
      <c r="BO1384">
        <v>10</v>
      </c>
      <c r="BX1384">
        <v>1</v>
      </c>
      <c r="BY1384">
        <v>8</v>
      </c>
      <c r="CF1384">
        <v>21</v>
      </c>
      <c r="CH1384">
        <f t="shared" si="159"/>
        <v>1</v>
      </c>
      <c r="CI1384" s="1">
        <f t="shared" si="160"/>
        <v>3.8888888888888888</v>
      </c>
      <c r="CJ1384">
        <f t="shared" si="161"/>
        <v>3</v>
      </c>
      <c r="CK1384">
        <f t="shared" si="162"/>
        <v>3</v>
      </c>
      <c r="CL1384" s="1">
        <f t="shared" si="163"/>
        <v>6.8888888888888893</v>
      </c>
      <c r="CM1384" s="1">
        <f t="shared" si="164"/>
        <v>6.8888888888888893</v>
      </c>
      <c r="CO1384" t="str">
        <f>IF(H1384&gt;Tolerances!$C$15, "High Sat", "Low Sat")</f>
        <v>High Sat</v>
      </c>
      <c r="CP1384" t="str">
        <f>IF(CM1384&lt;Tolerances!$D$15, "High EL", "Low EL")</f>
        <v>High EL</v>
      </c>
      <c r="CQ1384" t="str">
        <f t="shared" si="165"/>
        <v>Loyalist</v>
      </c>
      <c r="CR1384" t="b">
        <f>IF(AND(CM1384&lt;Tolerances!$D$19,'Respondent data Original'!H1384&gt;Tolerances!$C$19),"Enthusiast",IF(AND(CM1384&gt;Tolerances!$D$20,'Respondent data Original'!H1384&lt;Tolerances!$C$20),"Agitator"))</f>
        <v>0</v>
      </c>
    </row>
    <row r="1385" spans="1:96">
      <c r="A1385">
        <v>1632</v>
      </c>
      <c r="B1385" t="s">
        <v>71</v>
      </c>
      <c r="C1385">
        <v>4</v>
      </c>
      <c r="D1385">
        <v>2</v>
      </c>
      <c r="E1385">
        <v>4</v>
      </c>
      <c r="F1385">
        <v>1</v>
      </c>
      <c r="G1385">
        <v>7</v>
      </c>
      <c r="H1385">
        <v>9</v>
      </c>
      <c r="J1385">
        <v>10</v>
      </c>
      <c r="L1385">
        <v>9</v>
      </c>
      <c r="N1385">
        <v>9</v>
      </c>
      <c r="P1385">
        <v>4</v>
      </c>
      <c r="Q1385">
        <v>1</v>
      </c>
      <c r="R1385">
        <v>4</v>
      </c>
      <c r="S1385">
        <v>2</v>
      </c>
      <c r="T1385">
        <v>3</v>
      </c>
      <c r="U1385">
        <v>3</v>
      </c>
      <c r="V1385">
        <v>2</v>
      </c>
      <c r="W1385">
        <v>4</v>
      </c>
      <c r="X1385">
        <v>2</v>
      </c>
      <c r="Y1385">
        <v>2</v>
      </c>
      <c r="Z1385">
        <v>3</v>
      </c>
      <c r="AA1385">
        <v>2</v>
      </c>
      <c r="AB1385">
        <v>3</v>
      </c>
      <c r="AC1385">
        <v>3</v>
      </c>
      <c r="AD1385">
        <v>3</v>
      </c>
      <c r="AE1385">
        <v>3</v>
      </c>
      <c r="AF1385">
        <v>7</v>
      </c>
      <c r="AG1385">
        <v>1</v>
      </c>
      <c r="AH1385">
        <v>4</v>
      </c>
      <c r="AI1385">
        <v>3</v>
      </c>
      <c r="AJ1385">
        <v>3</v>
      </c>
      <c r="AL1385">
        <v>2</v>
      </c>
      <c r="AN1385">
        <v>2</v>
      </c>
      <c r="AO1385">
        <v>2</v>
      </c>
      <c r="AP1385">
        <v>2</v>
      </c>
      <c r="AQ1385">
        <v>2</v>
      </c>
      <c r="AR1385">
        <v>4</v>
      </c>
      <c r="AS1385">
        <v>3</v>
      </c>
      <c r="AT1385">
        <v>2</v>
      </c>
      <c r="AU1385">
        <v>2</v>
      </c>
      <c r="AV1385">
        <v>3</v>
      </c>
      <c r="AW1385">
        <v>6</v>
      </c>
      <c r="AX1385">
        <v>6</v>
      </c>
      <c r="AY1385">
        <v>5</v>
      </c>
      <c r="AZ1385">
        <v>4</v>
      </c>
      <c r="BA1385">
        <v>4</v>
      </c>
      <c r="BB1385">
        <v>3</v>
      </c>
      <c r="BC1385">
        <v>4</v>
      </c>
      <c r="BD1385">
        <v>7</v>
      </c>
      <c r="BE1385">
        <v>3</v>
      </c>
      <c r="BF1385">
        <v>12</v>
      </c>
      <c r="BG1385">
        <v>3</v>
      </c>
      <c r="BH1385">
        <v>12</v>
      </c>
      <c r="BI1385">
        <v>12</v>
      </c>
      <c r="BJ1385">
        <v>12</v>
      </c>
      <c r="BK1385">
        <v>2</v>
      </c>
      <c r="BL1385">
        <v>3</v>
      </c>
      <c r="BM1385">
        <v>3</v>
      </c>
      <c r="BN1385">
        <v>3</v>
      </c>
      <c r="BO1385">
        <v>10</v>
      </c>
      <c r="BX1385">
        <v>1</v>
      </c>
      <c r="BY1385">
        <v>3</v>
      </c>
      <c r="CF1385">
        <v>5</v>
      </c>
      <c r="CH1385">
        <f t="shared" si="159"/>
        <v>1</v>
      </c>
      <c r="CI1385" s="1">
        <f t="shared" si="160"/>
        <v>2.3333333333333335</v>
      </c>
      <c r="CJ1385">
        <f t="shared" si="161"/>
        <v>3</v>
      </c>
      <c r="CK1385">
        <f t="shared" si="162"/>
        <v>3</v>
      </c>
      <c r="CL1385" s="1">
        <f t="shared" si="163"/>
        <v>5.3333333333333339</v>
      </c>
      <c r="CM1385" s="1">
        <f t="shared" si="164"/>
        <v>5.3333333333333339</v>
      </c>
      <c r="CO1385" t="str">
        <f>IF(H1385&gt;Tolerances!$C$15, "High Sat", "Low Sat")</f>
        <v>High Sat</v>
      </c>
      <c r="CP1385" t="str">
        <f>IF(CM1385&lt;Tolerances!$D$15, "High EL", "Low EL")</f>
        <v>High EL</v>
      </c>
      <c r="CQ1385" t="str">
        <f t="shared" si="165"/>
        <v>Loyalist</v>
      </c>
      <c r="CR1385" t="b">
        <f>IF(AND(CM1385&lt;Tolerances!$D$19,'Respondent data Original'!H1385&gt;Tolerances!$C$19),"Enthusiast",IF(AND(CM1385&gt;Tolerances!$D$20,'Respondent data Original'!H1385&lt;Tolerances!$C$20),"Agitator"))</f>
        <v>0</v>
      </c>
    </row>
    <row r="1386" spans="1:96">
      <c r="A1386">
        <v>1633</v>
      </c>
      <c r="B1386" t="s">
        <v>71</v>
      </c>
      <c r="C1386">
        <v>2</v>
      </c>
      <c r="D1386">
        <v>2</v>
      </c>
      <c r="E1386">
        <v>1</v>
      </c>
      <c r="F1386">
        <v>2</v>
      </c>
      <c r="G1386">
        <v>12</v>
      </c>
      <c r="H1386">
        <v>9</v>
      </c>
      <c r="J1386">
        <v>9</v>
      </c>
      <c r="L1386">
        <v>9</v>
      </c>
      <c r="N1386">
        <v>9</v>
      </c>
      <c r="P1386">
        <v>6</v>
      </c>
      <c r="Q1386">
        <v>1</v>
      </c>
      <c r="R1386">
        <v>3</v>
      </c>
      <c r="S1386">
        <v>1</v>
      </c>
      <c r="T1386">
        <v>1</v>
      </c>
      <c r="U1386">
        <v>1</v>
      </c>
      <c r="V1386">
        <v>1</v>
      </c>
      <c r="W1386">
        <v>1</v>
      </c>
      <c r="X1386">
        <v>1</v>
      </c>
      <c r="Y1386">
        <v>1</v>
      </c>
      <c r="Z1386">
        <v>4</v>
      </c>
      <c r="AA1386">
        <v>2</v>
      </c>
      <c r="AB1386">
        <v>2</v>
      </c>
      <c r="AC1386">
        <v>3</v>
      </c>
      <c r="AD1386">
        <v>3</v>
      </c>
      <c r="AE1386">
        <v>3</v>
      </c>
      <c r="AF1386">
        <v>6</v>
      </c>
      <c r="AG1386">
        <v>4</v>
      </c>
      <c r="AH1386">
        <v>5</v>
      </c>
      <c r="AI1386">
        <v>3</v>
      </c>
      <c r="AJ1386">
        <v>2</v>
      </c>
      <c r="AK1386">
        <v>3</v>
      </c>
      <c r="AL1386">
        <v>2</v>
      </c>
      <c r="AM1386">
        <v>4</v>
      </c>
      <c r="AN1386">
        <v>2</v>
      </c>
      <c r="AO1386">
        <v>3</v>
      </c>
      <c r="AP1386">
        <v>3</v>
      </c>
      <c r="AQ1386">
        <v>4</v>
      </c>
      <c r="AR1386">
        <v>4</v>
      </c>
      <c r="AS1386">
        <v>4</v>
      </c>
      <c r="AT1386">
        <v>3</v>
      </c>
      <c r="AU1386">
        <v>4</v>
      </c>
      <c r="AV1386">
        <v>1</v>
      </c>
      <c r="AW1386">
        <v>7</v>
      </c>
      <c r="AX1386">
        <v>10</v>
      </c>
      <c r="AY1386">
        <v>9</v>
      </c>
      <c r="AZ1386">
        <v>8</v>
      </c>
      <c r="BA1386">
        <v>11</v>
      </c>
      <c r="BB1386">
        <v>7</v>
      </c>
      <c r="BC1386">
        <v>6</v>
      </c>
      <c r="BD1386">
        <v>10</v>
      </c>
      <c r="BE1386">
        <v>6</v>
      </c>
      <c r="BF1386">
        <v>2</v>
      </c>
      <c r="BG1386">
        <v>5</v>
      </c>
      <c r="BH1386">
        <v>12</v>
      </c>
      <c r="BI1386">
        <v>12</v>
      </c>
      <c r="BJ1386">
        <v>12</v>
      </c>
      <c r="BK1386">
        <v>3</v>
      </c>
      <c r="BL1386">
        <v>5</v>
      </c>
      <c r="BM1386">
        <v>3</v>
      </c>
      <c r="BN1386">
        <v>2</v>
      </c>
      <c r="BO1386">
        <v>10</v>
      </c>
      <c r="BX1386">
        <v>1</v>
      </c>
      <c r="BY1386">
        <v>6</v>
      </c>
      <c r="BZ1386">
        <v>2</v>
      </c>
      <c r="CF1386">
        <v>6</v>
      </c>
      <c r="CH1386">
        <f t="shared" si="159"/>
        <v>1</v>
      </c>
      <c r="CI1386" s="1">
        <f t="shared" si="160"/>
        <v>4.1111111111111107</v>
      </c>
      <c r="CJ1386">
        <f t="shared" si="161"/>
        <v>5</v>
      </c>
      <c r="CK1386">
        <f t="shared" si="162"/>
        <v>1</v>
      </c>
      <c r="CL1386" s="1">
        <f t="shared" si="163"/>
        <v>5.1111111111111107</v>
      </c>
      <c r="CM1386" s="1">
        <f t="shared" si="164"/>
        <v>5.1111111111111107</v>
      </c>
      <c r="CO1386" t="str">
        <f>IF(H1386&gt;Tolerances!$C$15, "High Sat", "Low Sat")</f>
        <v>High Sat</v>
      </c>
      <c r="CP1386" t="str">
        <f>IF(CM1386&lt;Tolerances!$D$15, "High EL", "Low EL")</f>
        <v>High EL</v>
      </c>
      <c r="CQ1386" t="str">
        <f t="shared" si="165"/>
        <v>Loyalist</v>
      </c>
      <c r="CR1386" t="b">
        <f>IF(AND(CM1386&lt;Tolerances!$D$19,'Respondent data Original'!H1386&gt;Tolerances!$C$19),"Enthusiast",IF(AND(CM1386&gt;Tolerances!$D$20,'Respondent data Original'!H1386&lt;Tolerances!$C$20),"Agitator"))</f>
        <v>0</v>
      </c>
    </row>
    <row r="1387" spans="1:96">
      <c r="A1387">
        <v>1636</v>
      </c>
      <c r="B1387" t="s">
        <v>71</v>
      </c>
      <c r="C1387">
        <v>3</v>
      </c>
      <c r="D1387">
        <v>1</v>
      </c>
      <c r="E1387">
        <v>2</v>
      </c>
      <c r="F1387">
        <v>2</v>
      </c>
      <c r="G1387">
        <v>12</v>
      </c>
      <c r="H1387">
        <v>10</v>
      </c>
      <c r="J1387">
        <v>10</v>
      </c>
      <c r="L1387">
        <v>9</v>
      </c>
      <c r="N1387">
        <v>9</v>
      </c>
      <c r="P1387">
        <v>6</v>
      </c>
      <c r="Q1387">
        <v>2</v>
      </c>
      <c r="R1387">
        <v>2</v>
      </c>
      <c r="S1387">
        <v>2</v>
      </c>
      <c r="T1387">
        <v>2</v>
      </c>
      <c r="U1387">
        <v>2</v>
      </c>
      <c r="V1387">
        <v>2</v>
      </c>
      <c r="W1387">
        <v>3</v>
      </c>
      <c r="X1387">
        <v>2</v>
      </c>
      <c r="Y1387">
        <v>2</v>
      </c>
      <c r="Z1387">
        <v>2</v>
      </c>
      <c r="AA1387">
        <v>2</v>
      </c>
      <c r="AB1387">
        <v>2</v>
      </c>
      <c r="AC1387">
        <v>2</v>
      </c>
      <c r="AD1387">
        <v>2</v>
      </c>
      <c r="AE1387">
        <v>2</v>
      </c>
      <c r="AF1387">
        <v>7</v>
      </c>
      <c r="AG1387">
        <v>3</v>
      </c>
      <c r="AH1387">
        <v>3</v>
      </c>
      <c r="AI1387">
        <v>3</v>
      </c>
      <c r="AJ1387">
        <v>3</v>
      </c>
      <c r="AK1387">
        <v>3</v>
      </c>
      <c r="AL1387">
        <v>3</v>
      </c>
      <c r="AM1387">
        <v>3</v>
      </c>
      <c r="AN1387">
        <v>3</v>
      </c>
      <c r="AO1387">
        <v>3</v>
      </c>
      <c r="AP1387">
        <v>3</v>
      </c>
      <c r="AQ1387">
        <v>3</v>
      </c>
      <c r="AR1387">
        <v>3</v>
      </c>
      <c r="AS1387">
        <v>3</v>
      </c>
      <c r="AT1387">
        <v>3</v>
      </c>
      <c r="AU1387">
        <v>3</v>
      </c>
      <c r="AV1387">
        <v>1</v>
      </c>
      <c r="AW1387">
        <v>6</v>
      </c>
      <c r="AX1387">
        <v>6</v>
      </c>
      <c r="AY1387">
        <v>6</v>
      </c>
      <c r="AZ1387">
        <v>6</v>
      </c>
      <c r="BA1387">
        <v>6</v>
      </c>
      <c r="BB1387">
        <v>6</v>
      </c>
      <c r="BC1387">
        <v>6</v>
      </c>
      <c r="BD1387">
        <v>6</v>
      </c>
      <c r="BE1387">
        <v>6</v>
      </c>
      <c r="BF1387">
        <v>12</v>
      </c>
      <c r="BG1387">
        <v>2</v>
      </c>
      <c r="BH1387">
        <v>12</v>
      </c>
      <c r="BI1387">
        <v>12</v>
      </c>
      <c r="BJ1387">
        <v>12</v>
      </c>
      <c r="BK1387">
        <v>1</v>
      </c>
      <c r="BL1387">
        <v>3</v>
      </c>
      <c r="BM1387">
        <v>3</v>
      </c>
      <c r="BN1387">
        <v>3</v>
      </c>
      <c r="BO1387">
        <v>2</v>
      </c>
      <c r="BP1387">
        <v>4</v>
      </c>
      <c r="BQ1387">
        <v>7</v>
      </c>
      <c r="BX1387">
        <v>1</v>
      </c>
      <c r="BY1387">
        <v>6</v>
      </c>
      <c r="CF1387">
        <v>5</v>
      </c>
      <c r="CH1387">
        <f t="shared" si="159"/>
        <v>1</v>
      </c>
      <c r="CI1387" s="1">
        <f t="shared" si="160"/>
        <v>3</v>
      </c>
      <c r="CJ1387">
        <f t="shared" si="161"/>
        <v>3</v>
      </c>
      <c r="CK1387">
        <f t="shared" si="162"/>
        <v>3</v>
      </c>
      <c r="CL1387" s="1">
        <f t="shared" si="163"/>
        <v>6</v>
      </c>
      <c r="CM1387" s="1">
        <f t="shared" si="164"/>
        <v>6</v>
      </c>
      <c r="CO1387" t="str">
        <f>IF(H1387&gt;Tolerances!$C$15, "High Sat", "Low Sat")</f>
        <v>High Sat</v>
      </c>
      <c r="CP1387" t="str">
        <f>IF(CM1387&lt;Tolerances!$D$15, "High EL", "Low EL")</f>
        <v>High EL</v>
      </c>
      <c r="CQ1387" t="str">
        <f t="shared" si="165"/>
        <v>Loyalist</v>
      </c>
      <c r="CR1387" t="b">
        <f>IF(AND(CM1387&lt;Tolerances!$D$19,'Respondent data Original'!H1387&gt;Tolerances!$C$19),"Enthusiast",IF(AND(CM1387&gt;Tolerances!$D$20,'Respondent data Original'!H1387&lt;Tolerances!$C$20),"Agitator"))</f>
        <v>0</v>
      </c>
    </row>
    <row r="1388" spans="1:96">
      <c r="A1388">
        <v>1637</v>
      </c>
      <c r="B1388" t="s">
        <v>71</v>
      </c>
      <c r="C1388">
        <v>1</v>
      </c>
      <c r="D1388">
        <v>1</v>
      </c>
      <c r="E1388">
        <v>6</v>
      </c>
      <c r="F1388">
        <v>2</v>
      </c>
      <c r="G1388">
        <v>9</v>
      </c>
      <c r="H1388">
        <v>9</v>
      </c>
      <c r="J1388">
        <v>8</v>
      </c>
      <c r="L1388">
        <v>8</v>
      </c>
      <c r="N1388">
        <v>8</v>
      </c>
      <c r="P1388">
        <v>6</v>
      </c>
      <c r="Q1388">
        <v>2</v>
      </c>
      <c r="S1388">
        <v>2</v>
      </c>
      <c r="T1388">
        <v>4</v>
      </c>
      <c r="U1388">
        <v>4</v>
      </c>
      <c r="W1388">
        <v>3</v>
      </c>
      <c r="X1388">
        <v>1</v>
      </c>
      <c r="Y1388">
        <v>3</v>
      </c>
      <c r="Z1388">
        <v>5</v>
      </c>
      <c r="AA1388">
        <v>2</v>
      </c>
      <c r="AB1388">
        <v>4</v>
      </c>
      <c r="AC1388">
        <v>5</v>
      </c>
      <c r="AD1388">
        <v>3</v>
      </c>
      <c r="AE1388">
        <v>4</v>
      </c>
      <c r="AF1388">
        <v>6</v>
      </c>
      <c r="AG1388">
        <v>4</v>
      </c>
      <c r="AH1388">
        <v>2</v>
      </c>
      <c r="AI1388">
        <v>2</v>
      </c>
      <c r="AJ1388">
        <v>4</v>
      </c>
      <c r="AK1388">
        <v>3</v>
      </c>
      <c r="AM1388">
        <v>2</v>
      </c>
      <c r="AN1388">
        <v>3</v>
      </c>
      <c r="AO1388">
        <v>4</v>
      </c>
      <c r="AP1388">
        <v>3</v>
      </c>
      <c r="AQ1388">
        <v>5</v>
      </c>
      <c r="AR1388">
        <v>3</v>
      </c>
      <c r="AS1388">
        <v>3</v>
      </c>
      <c r="AT1388">
        <v>3</v>
      </c>
      <c r="AU1388">
        <v>4</v>
      </c>
      <c r="AV1388">
        <v>3</v>
      </c>
      <c r="AW1388">
        <v>10</v>
      </c>
      <c r="AX1388">
        <v>11</v>
      </c>
      <c r="AY1388">
        <v>11</v>
      </c>
      <c r="AZ1388">
        <v>5</v>
      </c>
      <c r="BA1388">
        <v>2</v>
      </c>
      <c r="BB1388">
        <v>6</v>
      </c>
      <c r="BC1388">
        <v>6</v>
      </c>
      <c r="BD1388">
        <v>8</v>
      </c>
      <c r="BE1388">
        <v>6</v>
      </c>
      <c r="BF1388">
        <v>6</v>
      </c>
      <c r="BG1388">
        <v>6</v>
      </c>
      <c r="BH1388">
        <v>12</v>
      </c>
      <c r="BI1388">
        <v>12</v>
      </c>
      <c r="BJ1388">
        <v>12</v>
      </c>
      <c r="BK1388">
        <v>3</v>
      </c>
      <c r="BL1388">
        <v>2</v>
      </c>
      <c r="BM1388">
        <v>2</v>
      </c>
      <c r="BN1388">
        <v>2</v>
      </c>
      <c r="BO1388">
        <v>4</v>
      </c>
      <c r="BX1388">
        <v>2</v>
      </c>
      <c r="CF1388">
        <v>2</v>
      </c>
      <c r="CH1388">
        <f t="shared" si="159"/>
        <v>2</v>
      </c>
      <c r="CI1388" s="1">
        <f t="shared" si="160"/>
        <v>3.6111111111111112</v>
      </c>
      <c r="CJ1388">
        <f t="shared" si="161"/>
        <v>2</v>
      </c>
      <c r="CK1388">
        <f t="shared" si="162"/>
        <v>4</v>
      </c>
      <c r="CL1388" s="1">
        <f t="shared" si="163"/>
        <v>7.6111111111111107</v>
      </c>
      <c r="CM1388" s="1">
        <f t="shared" si="164"/>
        <v>15.222222222222221</v>
      </c>
      <c r="CO1388" t="str">
        <f>IF(H1388&gt;Tolerances!$C$15, "High Sat", "Low Sat")</f>
        <v>High Sat</v>
      </c>
      <c r="CP1388" t="str">
        <f>IF(CM1388&lt;Tolerances!$D$15, "High EL", "Low EL")</f>
        <v>Low EL</v>
      </c>
      <c r="CQ1388" t="str">
        <f t="shared" si="165"/>
        <v>Mercenary</v>
      </c>
      <c r="CR1388" t="b">
        <f>IF(AND(CM1388&lt;Tolerances!$D$19,'Respondent data Original'!H1388&gt;Tolerances!$C$19),"Enthusiast",IF(AND(CM1388&gt;Tolerances!$D$20,'Respondent data Original'!H1388&lt;Tolerances!$C$20),"Agitator"))</f>
        <v>0</v>
      </c>
    </row>
    <row r="1389" spans="1:96">
      <c r="A1389">
        <v>1638</v>
      </c>
      <c r="B1389" t="s">
        <v>71</v>
      </c>
      <c r="C1389">
        <v>4</v>
      </c>
      <c r="D1389">
        <v>2</v>
      </c>
      <c r="E1389">
        <v>8</v>
      </c>
      <c r="F1389">
        <v>1</v>
      </c>
      <c r="G1389">
        <v>7</v>
      </c>
      <c r="H1389">
        <v>10</v>
      </c>
      <c r="J1389">
        <v>10</v>
      </c>
      <c r="L1389">
        <v>10</v>
      </c>
      <c r="N1389">
        <v>10</v>
      </c>
      <c r="P1389">
        <v>5</v>
      </c>
      <c r="Q1389">
        <v>2</v>
      </c>
      <c r="S1389">
        <v>2</v>
      </c>
      <c r="T1389">
        <v>2</v>
      </c>
      <c r="U1389">
        <v>4</v>
      </c>
      <c r="V1389">
        <v>2</v>
      </c>
      <c r="W1389">
        <v>4</v>
      </c>
      <c r="X1389">
        <v>2</v>
      </c>
      <c r="Y1389">
        <v>2</v>
      </c>
      <c r="Z1389">
        <v>4</v>
      </c>
      <c r="AA1389">
        <v>2</v>
      </c>
      <c r="AB1389">
        <v>2</v>
      </c>
      <c r="AC1389">
        <v>2</v>
      </c>
      <c r="AD1389">
        <v>2</v>
      </c>
      <c r="AE1389">
        <v>2</v>
      </c>
      <c r="AF1389">
        <v>6</v>
      </c>
      <c r="AG1389">
        <v>2</v>
      </c>
      <c r="AI1389">
        <v>2</v>
      </c>
      <c r="AJ1389">
        <v>2</v>
      </c>
      <c r="AL1389">
        <v>2</v>
      </c>
      <c r="AN1389">
        <v>2</v>
      </c>
      <c r="AO1389">
        <v>2</v>
      </c>
      <c r="AP1389">
        <v>2</v>
      </c>
      <c r="AQ1389">
        <v>2</v>
      </c>
      <c r="AR1389">
        <v>2</v>
      </c>
      <c r="AS1389">
        <v>2</v>
      </c>
      <c r="AT1389">
        <v>2</v>
      </c>
      <c r="AU1389">
        <v>2</v>
      </c>
      <c r="AV1389">
        <v>1</v>
      </c>
      <c r="AW1389">
        <v>9</v>
      </c>
      <c r="AX1389">
        <v>9</v>
      </c>
      <c r="AY1389">
        <v>9</v>
      </c>
      <c r="AZ1389">
        <v>10</v>
      </c>
      <c r="BA1389">
        <v>9</v>
      </c>
      <c r="BB1389">
        <v>9</v>
      </c>
      <c r="BC1389">
        <v>6</v>
      </c>
      <c r="BD1389">
        <v>11</v>
      </c>
      <c r="BE1389">
        <v>6</v>
      </c>
      <c r="BF1389">
        <v>12</v>
      </c>
      <c r="BG1389">
        <v>12</v>
      </c>
      <c r="BH1389">
        <v>3</v>
      </c>
      <c r="BI1389">
        <v>12</v>
      </c>
      <c r="BJ1389">
        <v>12</v>
      </c>
      <c r="BK1389">
        <v>2</v>
      </c>
      <c r="BL1389">
        <v>3</v>
      </c>
      <c r="BM1389">
        <v>3</v>
      </c>
      <c r="BN1389">
        <v>2</v>
      </c>
      <c r="BO1389">
        <v>9</v>
      </c>
      <c r="BX1389">
        <v>1</v>
      </c>
      <c r="BY1389">
        <v>3</v>
      </c>
      <c r="BZ1389">
        <v>7</v>
      </c>
      <c r="CF1389">
        <v>21</v>
      </c>
      <c r="CH1389">
        <f t="shared" si="159"/>
        <v>1</v>
      </c>
      <c r="CI1389" s="1">
        <f t="shared" si="160"/>
        <v>4.333333333333333</v>
      </c>
      <c r="CJ1389">
        <f t="shared" si="161"/>
        <v>3</v>
      </c>
      <c r="CK1389">
        <f t="shared" si="162"/>
        <v>3</v>
      </c>
      <c r="CL1389" s="1">
        <f t="shared" si="163"/>
        <v>7.333333333333333</v>
      </c>
      <c r="CM1389" s="1">
        <f t="shared" si="164"/>
        <v>7.333333333333333</v>
      </c>
      <c r="CO1389" t="str">
        <f>IF(H1389&gt;Tolerances!$C$15, "High Sat", "Low Sat")</f>
        <v>High Sat</v>
      </c>
      <c r="CP1389" t="str">
        <f>IF(CM1389&lt;Tolerances!$D$15, "High EL", "Low EL")</f>
        <v>High EL</v>
      </c>
      <c r="CQ1389" t="str">
        <f t="shared" si="165"/>
        <v>Loyalist</v>
      </c>
      <c r="CR1389" t="b">
        <f>IF(AND(CM1389&lt;Tolerances!$D$19,'Respondent data Original'!H1389&gt;Tolerances!$C$19),"Enthusiast",IF(AND(CM1389&gt;Tolerances!$D$20,'Respondent data Original'!H1389&lt;Tolerances!$C$20),"Agitator"))</f>
        <v>0</v>
      </c>
    </row>
    <row r="1390" spans="1:96">
      <c r="A1390">
        <v>1639</v>
      </c>
      <c r="B1390" t="s">
        <v>71</v>
      </c>
      <c r="C1390">
        <v>4</v>
      </c>
      <c r="D1390">
        <v>2</v>
      </c>
      <c r="E1390">
        <v>18</v>
      </c>
      <c r="F1390">
        <v>2</v>
      </c>
      <c r="G1390">
        <v>8</v>
      </c>
      <c r="H1390">
        <v>11</v>
      </c>
      <c r="J1390">
        <v>11</v>
      </c>
      <c r="L1390">
        <v>11</v>
      </c>
      <c r="N1390">
        <v>11</v>
      </c>
      <c r="P1390">
        <v>2</v>
      </c>
      <c r="Q1390">
        <v>2</v>
      </c>
      <c r="R1390">
        <v>3</v>
      </c>
      <c r="S1390">
        <v>3</v>
      </c>
      <c r="T1390">
        <v>5</v>
      </c>
      <c r="U1390">
        <v>4</v>
      </c>
      <c r="V1390">
        <v>1</v>
      </c>
      <c r="W1390">
        <v>4</v>
      </c>
      <c r="X1390">
        <v>1</v>
      </c>
      <c r="Y1390">
        <v>1</v>
      </c>
      <c r="Z1390">
        <v>5</v>
      </c>
      <c r="AA1390">
        <v>1</v>
      </c>
      <c r="AB1390">
        <v>3</v>
      </c>
      <c r="AC1390">
        <v>3</v>
      </c>
      <c r="AD1390">
        <v>2</v>
      </c>
      <c r="AE1390">
        <v>5</v>
      </c>
      <c r="AF1390">
        <v>9</v>
      </c>
      <c r="AG1390">
        <v>2</v>
      </c>
      <c r="AH1390">
        <v>1</v>
      </c>
      <c r="AI1390">
        <v>3</v>
      </c>
      <c r="AJ1390">
        <v>3</v>
      </c>
      <c r="AL1390">
        <v>1</v>
      </c>
      <c r="AM1390">
        <v>1</v>
      </c>
      <c r="AN1390">
        <v>1</v>
      </c>
      <c r="AO1390">
        <v>1</v>
      </c>
      <c r="AQ1390">
        <v>1</v>
      </c>
      <c r="AR1390">
        <v>2</v>
      </c>
      <c r="AS1390">
        <v>3</v>
      </c>
      <c r="AT1390">
        <v>2</v>
      </c>
      <c r="AU1390">
        <v>2</v>
      </c>
      <c r="AV1390">
        <v>1</v>
      </c>
      <c r="AW1390">
        <v>4</v>
      </c>
      <c r="AX1390">
        <v>7</v>
      </c>
      <c r="AY1390">
        <v>6</v>
      </c>
      <c r="AZ1390">
        <v>5</v>
      </c>
      <c r="BA1390">
        <v>6</v>
      </c>
      <c r="BB1390">
        <v>3</v>
      </c>
      <c r="BC1390">
        <v>2</v>
      </c>
      <c r="BD1390">
        <v>10</v>
      </c>
      <c r="BE1390">
        <v>2</v>
      </c>
      <c r="BF1390">
        <v>12</v>
      </c>
      <c r="BG1390">
        <v>12</v>
      </c>
      <c r="BH1390">
        <v>12</v>
      </c>
      <c r="BI1390">
        <v>12</v>
      </c>
      <c r="BJ1390">
        <v>12</v>
      </c>
      <c r="BK1390">
        <v>1</v>
      </c>
      <c r="BM1390">
        <v>5</v>
      </c>
      <c r="BN1390">
        <v>4</v>
      </c>
      <c r="BO1390">
        <v>9</v>
      </c>
      <c r="BX1390">
        <v>1</v>
      </c>
      <c r="BY1390">
        <v>6</v>
      </c>
      <c r="BZ1390">
        <v>4</v>
      </c>
      <c r="CA1390">
        <v>2</v>
      </c>
      <c r="CB1390">
        <v>3</v>
      </c>
      <c r="CC1390">
        <v>1</v>
      </c>
      <c r="CF1390">
        <v>6</v>
      </c>
      <c r="CH1390">
        <f t="shared" si="159"/>
        <v>1</v>
      </c>
      <c r="CI1390" s="1">
        <f t="shared" si="160"/>
        <v>2.5</v>
      </c>
      <c r="CJ1390">
        <f t="shared" si="161"/>
        <v>0</v>
      </c>
      <c r="CK1390">
        <f t="shared" si="162"/>
        <v>5</v>
      </c>
      <c r="CL1390" s="1">
        <f t="shared" si="163"/>
        <v>7.5</v>
      </c>
      <c r="CM1390" s="1">
        <f t="shared" si="164"/>
        <v>7.5</v>
      </c>
      <c r="CO1390" t="str">
        <f>IF(H1390&gt;Tolerances!$C$15, "High Sat", "Low Sat")</f>
        <v>High Sat</v>
      </c>
      <c r="CP1390" t="str">
        <f>IF(CM1390&lt;Tolerances!$D$15, "High EL", "Low EL")</f>
        <v>High EL</v>
      </c>
      <c r="CQ1390" t="str">
        <f t="shared" si="165"/>
        <v>Loyalist</v>
      </c>
      <c r="CR1390" t="b">
        <f>IF(AND(CM1390&lt;Tolerances!$D$19,'Respondent data Original'!H1390&gt;Tolerances!$C$19),"Enthusiast",IF(AND(CM1390&gt;Tolerances!$D$20,'Respondent data Original'!H1390&lt;Tolerances!$C$20),"Agitator"))</f>
        <v>0</v>
      </c>
    </row>
    <row r="1391" spans="1:96">
      <c r="A1391">
        <v>1640</v>
      </c>
      <c r="B1391" t="s">
        <v>71</v>
      </c>
      <c r="C1391">
        <v>3</v>
      </c>
      <c r="D1391">
        <v>2</v>
      </c>
      <c r="E1391">
        <v>1</v>
      </c>
      <c r="F1391">
        <v>2</v>
      </c>
      <c r="G1391">
        <v>11</v>
      </c>
      <c r="H1391">
        <v>10</v>
      </c>
      <c r="J1391">
        <v>9</v>
      </c>
      <c r="L1391">
        <v>9</v>
      </c>
      <c r="N1391">
        <v>9</v>
      </c>
      <c r="P1391">
        <v>6</v>
      </c>
      <c r="Q1391">
        <v>1</v>
      </c>
      <c r="R1391">
        <v>1</v>
      </c>
      <c r="S1391">
        <v>1</v>
      </c>
      <c r="T1391">
        <v>5</v>
      </c>
      <c r="U1391">
        <v>1</v>
      </c>
      <c r="V1391">
        <v>2</v>
      </c>
      <c r="W1391">
        <v>2</v>
      </c>
      <c r="X1391">
        <v>1</v>
      </c>
      <c r="Y1391">
        <v>1</v>
      </c>
      <c r="Z1391">
        <v>2</v>
      </c>
      <c r="AA1391">
        <v>2</v>
      </c>
      <c r="AB1391">
        <v>2</v>
      </c>
      <c r="AC1391">
        <v>3</v>
      </c>
      <c r="AD1391">
        <v>3</v>
      </c>
      <c r="AE1391">
        <v>3</v>
      </c>
      <c r="AF1391">
        <v>9</v>
      </c>
      <c r="AG1391">
        <v>3</v>
      </c>
      <c r="AH1391">
        <v>3</v>
      </c>
      <c r="AI1391">
        <v>2</v>
      </c>
      <c r="AJ1391">
        <v>2</v>
      </c>
      <c r="AK1391">
        <v>2</v>
      </c>
      <c r="AL1391">
        <v>1</v>
      </c>
      <c r="AM1391">
        <v>2</v>
      </c>
      <c r="AN1391">
        <v>2</v>
      </c>
      <c r="AO1391">
        <v>2</v>
      </c>
      <c r="AP1391">
        <v>2</v>
      </c>
      <c r="AQ1391">
        <v>3</v>
      </c>
      <c r="AR1391">
        <v>1</v>
      </c>
      <c r="AV1391">
        <v>3</v>
      </c>
      <c r="AW1391">
        <v>8</v>
      </c>
      <c r="AX1391">
        <v>11</v>
      </c>
      <c r="AY1391">
        <v>9</v>
      </c>
      <c r="AZ1391">
        <v>10</v>
      </c>
      <c r="BA1391">
        <v>8</v>
      </c>
      <c r="BB1391">
        <v>8</v>
      </c>
      <c r="BC1391">
        <v>6</v>
      </c>
      <c r="BD1391">
        <v>11</v>
      </c>
      <c r="BE1391">
        <v>6</v>
      </c>
      <c r="BF1391">
        <v>2</v>
      </c>
      <c r="BG1391">
        <v>5</v>
      </c>
      <c r="BH1391">
        <v>12</v>
      </c>
      <c r="BI1391">
        <v>12</v>
      </c>
      <c r="BJ1391">
        <v>12</v>
      </c>
      <c r="BK1391">
        <v>4</v>
      </c>
      <c r="BL1391">
        <v>3</v>
      </c>
      <c r="BM1391">
        <v>2</v>
      </c>
      <c r="BN1391">
        <v>1</v>
      </c>
      <c r="BO1391">
        <v>7</v>
      </c>
      <c r="BP1391">
        <v>5</v>
      </c>
      <c r="BX1391">
        <v>2</v>
      </c>
      <c r="CF1391">
        <v>5</v>
      </c>
      <c r="CH1391">
        <f t="shared" si="159"/>
        <v>2</v>
      </c>
      <c r="CI1391" s="1">
        <f t="shared" si="160"/>
        <v>4.2777777777777777</v>
      </c>
      <c r="CJ1391">
        <f t="shared" si="161"/>
        <v>3</v>
      </c>
      <c r="CK1391">
        <f t="shared" si="162"/>
        <v>3</v>
      </c>
      <c r="CL1391" s="1">
        <f t="shared" si="163"/>
        <v>7.2777777777777777</v>
      </c>
      <c r="CM1391" s="1">
        <f t="shared" si="164"/>
        <v>14.555555555555555</v>
      </c>
      <c r="CO1391" t="str">
        <f>IF(H1391&gt;Tolerances!$C$15, "High Sat", "Low Sat")</f>
        <v>High Sat</v>
      </c>
      <c r="CP1391" t="str">
        <f>IF(CM1391&lt;Tolerances!$D$15, "High EL", "Low EL")</f>
        <v>Low EL</v>
      </c>
      <c r="CQ1391" t="str">
        <f t="shared" si="165"/>
        <v>Mercenary</v>
      </c>
      <c r="CR1391" t="b">
        <f>IF(AND(CM1391&lt;Tolerances!$D$19,'Respondent data Original'!H1391&gt;Tolerances!$C$19),"Enthusiast",IF(AND(CM1391&gt;Tolerances!$D$20,'Respondent data Original'!H1391&lt;Tolerances!$C$20),"Agitator"))</f>
        <v>0</v>
      </c>
    </row>
    <row r="1392" spans="1:96">
      <c r="A1392">
        <v>1641</v>
      </c>
      <c r="B1392" t="s">
        <v>71</v>
      </c>
      <c r="C1392">
        <v>5</v>
      </c>
      <c r="D1392">
        <v>2</v>
      </c>
      <c r="E1392">
        <v>1</v>
      </c>
      <c r="F1392">
        <v>2</v>
      </c>
      <c r="G1392">
        <v>9</v>
      </c>
      <c r="H1392">
        <v>10</v>
      </c>
      <c r="J1392">
        <v>8</v>
      </c>
      <c r="L1392">
        <v>7</v>
      </c>
      <c r="N1392">
        <v>8</v>
      </c>
      <c r="P1392">
        <v>4</v>
      </c>
      <c r="Q1392">
        <v>1</v>
      </c>
      <c r="R1392">
        <v>3</v>
      </c>
      <c r="S1392">
        <v>1</v>
      </c>
      <c r="T1392">
        <v>1</v>
      </c>
      <c r="U1392">
        <v>3</v>
      </c>
      <c r="V1392">
        <v>1</v>
      </c>
      <c r="W1392">
        <v>2</v>
      </c>
      <c r="X1392">
        <v>1</v>
      </c>
      <c r="Y1392">
        <v>2</v>
      </c>
      <c r="Z1392">
        <v>1</v>
      </c>
      <c r="AA1392">
        <v>2</v>
      </c>
      <c r="AB1392">
        <v>3</v>
      </c>
      <c r="AC1392">
        <v>2</v>
      </c>
      <c r="AD1392">
        <v>2</v>
      </c>
      <c r="AE1392">
        <v>2</v>
      </c>
      <c r="AF1392">
        <v>11</v>
      </c>
      <c r="AG1392">
        <v>3</v>
      </c>
      <c r="AH1392">
        <v>3</v>
      </c>
      <c r="AI1392">
        <v>1</v>
      </c>
      <c r="AJ1392">
        <v>2</v>
      </c>
      <c r="AK1392">
        <v>2</v>
      </c>
      <c r="AL1392">
        <v>3</v>
      </c>
      <c r="AM1392">
        <v>4</v>
      </c>
      <c r="AN1392">
        <v>2</v>
      </c>
      <c r="AO1392">
        <v>2</v>
      </c>
      <c r="AP1392">
        <v>3</v>
      </c>
      <c r="AQ1392">
        <v>4</v>
      </c>
      <c r="AR1392">
        <v>4</v>
      </c>
      <c r="AS1392">
        <v>2</v>
      </c>
      <c r="AT1392">
        <v>1</v>
      </c>
      <c r="AU1392">
        <v>2</v>
      </c>
      <c r="AV1392">
        <v>2</v>
      </c>
      <c r="AW1392">
        <v>9</v>
      </c>
      <c r="AX1392">
        <v>9</v>
      </c>
      <c r="AY1392">
        <v>9</v>
      </c>
      <c r="AZ1392">
        <v>6</v>
      </c>
      <c r="BA1392">
        <v>7</v>
      </c>
      <c r="BB1392">
        <v>8</v>
      </c>
      <c r="BC1392">
        <v>8</v>
      </c>
      <c r="BD1392">
        <v>10</v>
      </c>
      <c r="BE1392">
        <v>9</v>
      </c>
      <c r="BF1392">
        <v>6</v>
      </c>
      <c r="BG1392">
        <v>1</v>
      </c>
      <c r="BH1392">
        <v>12</v>
      </c>
      <c r="BI1392">
        <v>12</v>
      </c>
      <c r="BJ1392">
        <v>12</v>
      </c>
      <c r="BK1392">
        <v>2</v>
      </c>
      <c r="BL1392">
        <v>2</v>
      </c>
      <c r="BM1392">
        <v>2</v>
      </c>
      <c r="BN1392">
        <v>2</v>
      </c>
      <c r="BO1392">
        <v>2</v>
      </c>
      <c r="BP1392">
        <v>7</v>
      </c>
      <c r="BX1392">
        <v>1</v>
      </c>
      <c r="BY1392">
        <v>5</v>
      </c>
      <c r="CF1392">
        <v>7</v>
      </c>
      <c r="CH1392">
        <f t="shared" si="159"/>
        <v>1</v>
      </c>
      <c r="CI1392" s="1">
        <f t="shared" si="160"/>
        <v>4.166666666666667</v>
      </c>
      <c r="CJ1392">
        <f t="shared" si="161"/>
        <v>2</v>
      </c>
      <c r="CK1392">
        <f t="shared" si="162"/>
        <v>4</v>
      </c>
      <c r="CL1392" s="1">
        <f t="shared" si="163"/>
        <v>8.1666666666666679</v>
      </c>
      <c r="CM1392" s="1">
        <f t="shared" si="164"/>
        <v>8.1666666666666679</v>
      </c>
      <c r="CO1392" t="str">
        <f>IF(H1392&gt;Tolerances!$C$15, "High Sat", "Low Sat")</f>
        <v>High Sat</v>
      </c>
      <c r="CP1392" t="str">
        <f>IF(CM1392&lt;Tolerances!$D$15, "High EL", "Low EL")</f>
        <v>High EL</v>
      </c>
      <c r="CQ1392" t="str">
        <f t="shared" si="165"/>
        <v>Loyalist</v>
      </c>
      <c r="CR1392" t="b">
        <f>IF(AND(CM1392&lt;Tolerances!$D$19,'Respondent data Original'!H1392&gt;Tolerances!$C$19),"Enthusiast",IF(AND(CM1392&gt;Tolerances!$D$20,'Respondent data Original'!H1392&lt;Tolerances!$C$20),"Agitator"))</f>
        <v>0</v>
      </c>
    </row>
    <row r="1393" spans="1:96">
      <c r="A1393">
        <v>1642</v>
      </c>
      <c r="B1393" t="s">
        <v>71</v>
      </c>
      <c r="C1393">
        <v>2</v>
      </c>
      <c r="D1393">
        <v>2</v>
      </c>
      <c r="E1393">
        <v>2</v>
      </c>
      <c r="F1393">
        <v>2</v>
      </c>
      <c r="G1393">
        <v>12</v>
      </c>
      <c r="H1393">
        <v>7</v>
      </c>
      <c r="J1393">
        <v>6</v>
      </c>
      <c r="L1393">
        <v>4</v>
      </c>
      <c r="N1393">
        <v>6</v>
      </c>
      <c r="P1393">
        <v>6</v>
      </c>
      <c r="Q1393">
        <v>1</v>
      </c>
      <c r="R1393">
        <v>4</v>
      </c>
      <c r="S1393">
        <v>1</v>
      </c>
      <c r="T1393">
        <v>1</v>
      </c>
      <c r="U1393">
        <v>1</v>
      </c>
      <c r="V1393">
        <v>1</v>
      </c>
      <c r="W1393">
        <v>1</v>
      </c>
      <c r="X1393">
        <v>1</v>
      </c>
      <c r="Y1393">
        <v>1</v>
      </c>
      <c r="Z1393">
        <v>2</v>
      </c>
      <c r="AA1393">
        <v>3</v>
      </c>
      <c r="AB1393">
        <v>3</v>
      </c>
      <c r="AC1393">
        <v>2</v>
      </c>
      <c r="AD1393">
        <v>3</v>
      </c>
      <c r="AE1393">
        <v>3</v>
      </c>
      <c r="AF1393">
        <v>2</v>
      </c>
      <c r="AG1393">
        <v>1</v>
      </c>
      <c r="AH1393">
        <v>3</v>
      </c>
      <c r="AI1393">
        <v>1</v>
      </c>
      <c r="AJ1393">
        <v>2</v>
      </c>
      <c r="AK1393">
        <v>1</v>
      </c>
      <c r="AL1393">
        <v>2</v>
      </c>
      <c r="AM1393">
        <v>1</v>
      </c>
      <c r="AN1393">
        <v>1</v>
      </c>
      <c r="AO1393">
        <v>1</v>
      </c>
      <c r="AP1393">
        <v>1</v>
      </c>
      <c r="AQ1393">
        <v>2</v>
      </c>
      <c r="AR1393">
        <v>2</v>
      </c>
      <c r="AS1393">
        <v>3</v>
      </c>
      <c r="AT1393">
        <v>2</v>
      </c>
      <c r="AU1393">
        <v>2</v>
      </c>
      <c r="AV1393">
        <v>3</v>
      </c>
      <c r="AW1393">
        <v>9</v>
      </c>
      <c r="AX1393">
        <v>11</v>
      </c>
      <c r="AY1393">
        <v>9</v>
      </c>
      <c r="AZ1393">
        <v>8</v>
      </c>
      <c r="BA1393">
        <v>8</v>
      </c>
      <c r="BB1393">
        <v>9</v>
      </c>
      <c r="BC1393">
        <v>9</v>
      </c>
      <c r="BD1393">
        <v>10</v>
      </c>
      <c r="BE1393">
        <v>4</v>
      </c>
      <c r="BF1393">
        <v>3</v>
      </c>
      <c r="BG1393">
        <v>2</v>
      </c>
      <c r="BH1393">
        <v>12</v>
      </c>
      <c r="BI1393">
        <v>12</v>
      </c>
      <c r="BJ1393">
        <v>12</v>
      </c>
      <c r="BK1393">
        <v>1</v>
      </c>
      <c r="BL1393">
        <v>1</v>
      </c>
      <c r="BM1393">
        <v>1</v>
      </c>
      <c r="BN1393">
        <v>1</v>
      </c>
      <c r="BO1393">
        <v>4</v>
      </c>
      <c r="BX1393">
        <v>2</v>
      </c>
      <c r="CF1393">
        <v>4</v>
      </c>
      <c r="CH1393">
        <f t="shared" si="159"/>
        <v>2</v>
      </c>
      <c r="CI1393" s="1">
        <f t="shared" si="160"/>
        <v>4.2777777777777777</v>
      </c>
      <c r="CJ1393">
        <f t="shared" si="161"/>
        <v>1</v>
      </c>
      <c r="CK1393">
        <f t="shared" si="162"/>
        <v>5</v>
      </c>
      <c r="CL1393" s="1">
        <f t="shared" si="163"/>
        <v>9.2777777777777786</v>
      </c>
      <c r="CM1393" s="1">
        <f t="shared" si="164"/>
        <v>18.555555555555557</v>
      </c>
      <c r="CO1393" t="str">
        <f>IF(H1393&gt;Tolerances!$C$15, "High Sat", "Low Sat")</f>
        <v>Low Sat</v>
      </c>
      <c r="CP1393" t="str">
        <f>IF(CM1393&lt;Tolerances!$D$15, "High EL", "Low EL")</f>
        <v>Low EL</v>
      </c>
      <c r="CQ1393" t="str">
        <f t="shared" si="165"/>
        <v>Defector</v>
      </c>
      <c r="CR1393" t="b">
        <f>IF(AND(CM1393&lt;Tolerances!$D$19,'Respondent data Original'!H1393&gt;Tolerances!$C$19),"Enthusiast",IF(AND(CM1393&gt;Tolerances!$D$20,'Respondent data Original'!H1393&lt;Tolerances!$C$20),"Agitator"))</f>
        <v>0</v>
      </c>
    </row>
    <row r="1394" spans="1:96">
      <c r="A1394">
        <v>1643</v>
      </c>
      <c r="B1394" t="s">
        <v>71</v>
      </c>
      <c r="C1394">
        <v>1</v>
      </c>
      <c r="D1394">
        <v>1</v>
      </c>
      <c r="E1394">
        <v>3</v>
      </c>
      <c r="F1394">
        <v>2</v>
      </c>
      <c r="G1394">
        <v>10</v>
      </c>
      <c r="H1394">
        <v>11</v>
      </c>
      <c r="J1394">
        <v>10</v>
      </c>
      <c r="L1394">
        <v>9</v>
      </c>
      <c r="N1394">
        <v>9</v>
      </c>
      <c r="P1394">
        <v>3</v>
      </c>
      <c r="Q1394">
        <v>2</v>
      </c>
      <c r="R1394">
        <v>2</v>
      </c>
      <c r="S1394">
        <v>2</v>
      </c>
      <c r="T1394">
        <v>2</v>
      </c>
      <c r="U1394">
        <v>2</v>
      </c>
      <c r="V1394">
        <v>2</v>
      </c>
      <c r="W1394">
        <v>2</v>
      </c>
      <c r="X1394">
        <v>1</v>
      </c>
      <c r="Y1394">
        <v>1</v>
      </c>
      <c r="Z1394">
        <v>2</v>
      </c>
      <c r="AA1394">
        <v>2</v>
      </c>
      <c r="AB1394">
        <v>2</v>
      </c>
      <c r="AC1394">
        <v>2</v>
      </c>
      <c r="AD1394">
        <v>4</v>
      </c>
      <c r="AE1394">
        <v>2</v>
      </c>
      <c r="AF1394">
        <v>3</v>
      </c>
      <c r="AG1394">
        <v>2</v>
      </c>
      <c r="AH1394">
        <v>2</v>
      </c>
      <c r="AI1394">
        <v>1</v>
      </c>
      <c r="AJ1394">
        <v>2</v>
      </c>
      <c r="AK1394">
        <v>2</v>
      </c>
      <c r="AL1394">
        <v>2</v>
      </c>
      <c r="AM1394">
        <v>1</v>
      </c>
      <c r="AN1394">
        <v>2</v>
      </c>
      <c r="AO1394">
        <v>3</v>
      </c>
      <c r="AP1394">
        <v>1</v>
      </c>
      <c r="AQ1394">
        <v>1</v>
      </c>
      <c r="AR1394">
        <v>2</v>
      </c>
      <c r="AS1394">
        <v>2</v>
      </c>
      <c r="AT1394">
        <v>2</v>
      </c>
      <c r="AU1394">
        <v>1</v>
      </c>
      <c r="AV1394">
        <v>1</v>
      </c>
      <c r="AW1394">
        <v>8</v>
      </c>
      <c r="AX1394">
        <v>8</v>
      </c>
      <c r="AY1394">
        <v>8</v>
      </c>
      <c r="AZ1394">
        <v>8</v>
      </c>
      <c r="BA1394">
        <v>8</v>
      </c>
      <c r="BB1394">
        <v>8</v>
      </c>
      <c r="BC1394">
        <v>8</v>
      </c>
      <c r="BD1394">
        <v>8</v>
      </c>
      <c r="BE1394">
        <v>8</v>
      </c>
      <c r="BF1394">
        <v>3</v>
      </c>
      <c r="BG1394">
        <v>1</v>
      </c>
      <c r="BH1394">
        <v>3</v>
      </c>
      <c r="BI1394">
        <v>3</v>
      </c>
      <c r="BJ1394">
        <v>3</v>
      </c>
      <c r="BK1394">
        <v>2</v>
      </c>
      <c r="BL1394">
        <v>3</v>
      </c>
      <c r="BM1394">
        <v>3</v>
      </c>
      <c r="BN1394">
        <v>3</v>
      </c>
      <c r="BO1394">
        <v>10</v>
      </c>
      <c r="BX1394">
        <v>1</v>
      </c>
      <c r="BY1394">
        <v>4</v>
      </c>
      <c r="BZ1394">
        <v>3</v>
      </c>
      <c r="CA1394">
        <v>6</v>
      </c>
      <c r="CB1394">
        <v>2</v>
      </c>
      <c r="CF1394">
        <v>7</v>
      </c>
      <c r="CH1394">
        <f t="shared" si="159"/>
        <v>1</v>
      </c>
      <c r="CI1394" s="1">
        <f t="shared" si="160"/>
        <v>4</v>
      </c>
      <c r="CJ1394">
        <f t="shared" si="161"/>
        <v>3</v>
      </c>
      <c r="CK1394">
        <f t="shared" si="162"/>
        <v>3</v>
      </c>
      <c r="CL1394" s="1">
        <f t="shared" si="163"/>
        <v>7</v>
      </c>
      <c r="CM1394" s="1">
        <f t="shared" si="164"/>
        <v>7</v>
      </c>
      <c r="CO1394" t="str">
        <f>IF(H1394&gt;Tolerances!$C$15, "High Sat", "Low Sat")</f>
        <v>High Sat</v>
      </c>
      <c r="CP1394" t="str">
        <f>IF(CM1394&lt;Tolerances!$D$15, "High EL", "Low EL")</f>
        <v>High EL</v>
      </c>
      <c r="CQ1394" t="str">
        <f t="shared" si="165"/>
        <v>Loyalist</v>
      </c>
      <c r="CR1394" t="b">
        <f>IF(AND(CM1394&lt;Tolerances!$D$19,'Respondent data Original'!H1394&gt;Tolerances!$C$19),"Enthusiast",IF(AND(CM1394&gt;Tolerances!$D$20,'Respondent data Original'!H1394&lt;Tolerances!$C$20),"Agitator"))</f>
        <v>0</v>
      </c>
    </row>
    <row r="1395" spans="1:96">
      <c r="A1395">
        <v>1644</v>
      </c>
      <c r="B1395" t="s">
        <v>71</v>
      </c>
      <c r="C1395">
        <v>3</v>
      </c>
      <c r="D1395">
        <v>1</v>
      </c>
      <c r="E1395">
        <v>2</v>
      </c>
      <c r="F1395">
        <v>1</v>
      </c>
      <c r="G1395">
        <v>7</v>
      </c>
      <c r="H1395">
        <v>5</v>
      </c>
      <c r="J1395">
        <v>5</v>
      </c>
      <c r="L1395">
        <v>6</v>
      </c>
      <c r="N1395">
        <v>5</v>
      </c>
      <c r="P1395">
        <v>6</v>
      </c>
      <c r="Q1395">
        <v>1</v>
      </c>
      <c r="R1395">
        <v>3</v>
      </c>
      <c r="S1395">
        <v>3</v>
      </c>
      <c r="T1395">
        <v>3</v>
      </c>
      <c r="V1395">
        <v>3</v>
      </c>
      <c r="W1395">
        <v>3</v>
      </c>
      <c r="X1395">
        <v>3</v>
      </c>
      <c r="Y1395">
        <v>3</v>
      </c>
      <c r="Z1395">
        <v>5</v>
      </c>
      <c r="AA1395">
        <v>3</v>
      </c>
      <c r="AB1395">
        <v>3</v>
      </c>
      <c r="AC1395">
        <v>3</v>
      </c>
      <c r="AE1395">
        <v>3</v>
      </c>
      <c r="AF1395">
        <v>5</v>
      </c>
      <c r="AG1395">
        <v>3</v>
      </c>
      <c r="AH1395">
        <v>1</v>
      </c>
      <c r="AI1395">
        <v>4</v>
      </c>
      <c r="AJ1395">
        <v>3</v>
      </c>
      <c r="AK1395">
        <v>4</v>
      </c>
      <c r="AL1395">
        <v>5</v>
      </c>
      <c r="AM1395">
        <v>5</v>
      </c>
      <c r="AN1395">
        <v>4</v>
      </c>
      <c r="AO1395">
        <v>4</v>
      </c>
      <c r="AP1395">
        <v>4</v>
      </c>
      <c r="AQ1395">
        <v>4</v>
      </c>
      <c r="AR1395">
        <v>4</v>
      </c>
      <c r="AS1395">
        <v>4</v>
      </c>
      <c r="AT1395">
        <v>4</v>
      </c>
      <c r="AU1395">
        <v>3</v>
      </c>
      <c r="AV1395">
        <v>2</v>
      </c>
      <c r="AW1395">
        <v>8</v>
      </c>
      <c r="AX1395">
        <v>9</v>
      </c>
      <c r="AY1395">
        <v>10</v>
      </c>
      <c r="AZ1395">
        <v>11</v>
      </c>
      <c r="BA1395">
        <v>8</v>
      </c>
      <c r="BB1395">
        <v>7</v>
      </c>
      <c r="BC1395">
        <v>7</v>
      </c>
      <c r="BD1395">
        <v>8</v>
      </c>
      <c r="BE1395">
        <v>9</v>
      </c>
      <c r="BF1395">
        <v>12</v>
      </c>
      <c r="BG1395">
        <v>12</v>
      </c>
      <c r="BH1395">
        <v>12</v>
      </c>
      <c r="BI1395">
        <v>12</v>
      </c>
      <c r="BJ1395">
        <v>12</v>
      </c>
      <c r="BK1395">
        <v>1</v>
      </c>
      <c r="BL1395">
        <v>3</v>
      </c>
      <c r="BM1395">
        <v>1</v>
      </c>
      <c r="BN1395">
        <v>1</v>
      </c>
      <c r="BO1395">
        <v>6</v>
      </c>
      <c r="BX1395">
        <v>2</v>
      </c>
      <c r="CF1395">
        <v>4</v>
      </c>
      <c r="CH1395">
        <f t="shared" si="159"/>
        <v>2</v>
      </c>
      <c r="CI1395" s="1">
        <f t="shared" si="160"/>
        <v>4.2777777777777777</v>
      </c>
      <c r="CJ1395">
        <f t="shared" si="161"/>
        <v>3</v>
      </c>
      <c r="CK1395">
        <f t="shared" si="162"/>
        <v>3</v>
      </c>
      <c r="CL1395" s="1">
        <f t="shared" si="163"/>
        <v>7.2777777777777777</v>
      </c>
      <c r="CM1395" s="1">
        <f t="shared" si="164"/>
        <v>14.555555555555555</v>
      </c>
      <c r="CO1395" t="str">
        <f>IF(H1395&gt;Tolerances!$C$15, "High Sat", "Low Sat")</f>
        <v>Low Sat</v>
      </c>
      <c r="CP1395" t="str">
        <f>IF(CM1395&lt;Tolerances!$D$15, "High EL", "Low EL")</f>
        <v>Low EL</v>
      </c>
      <c r="CQ1395" t="str">
        <f t="shared" si="165"/>
        <v>Defector</v>
      </c>
      <c r="CR1395" t="b">
        <f>IF(AND(CM1395&lt;Tolerances!$D$19,'Respondent data Original'!H1395&gt;Tolerances!$C$19),"Enthusiast",IF(AND(CM1395&gt;Tolerances!$D$20,'Respondent data Original'!H1395&lt;Tolerances!$C$20),"Agitator"))</f>
        <v>0</v>
      </c>
    </row>
    <row r="1396" spans="1:96">
      <c r="A1396">
        <v>1645</v>
      </c>
      <c r="B1396" t="s">
        <v>71</v>
      </c>
      <c r="C1396">
        <v>4</v>
      </c>
      <c r="D1396">
        <v>2</v>
      </c>
      <c r="E1396">
        <v>1</v>
      </c>
      <c r="F1396">
        <v>2</v>
      </c>
      <c r="G1396">
        <v>12</v>
      </c>
      <c r="H1396">
        <v>10</v>
      </c>
      <c r="J1396">
        <v>11</v>
      </c>
      <c r="L1396">
        <v>8</v>
      </c>
      <c r="N1396">
        <v>10</v>
      </c>
      <c r="P1396">
        <v>5</v>
      </c>
      <c r="Q1396">
        <v>1</v>
      </c>
      <c r="R1396">
        <v>1</v>
      </c>
      <c r="S1396">
        <v>1</v>
      </c>
      <c r="T1396">
        <v>1</v>
      </c>
      <c r="U1396">
        <v>1</v>
      </c>
      <c r="V1396">
        <v>1</v>
      </c>
      <c r="W1396">
        <v>1</v>
      </c>
      <c r="X1396">
        <v>1</v>
      </c>
      <c r="Y1396">
        <v>1</v>
      </c>
      <c r="Z1396">
        <v>2</v>
      </c>
      <c r="AA1396">
        <v>1</v>
      </c>
      <c r="AB1396">
        <v>1</v>
      </c>
      <c r="AC1396">
        <v>2</v>
      </c>
      <c r="AD1396">
        <v>1</v>
      </c>
      <c r="AE1396">
        <v>1</v>
      </c>
      <c r="AF1396">
        <v>1</v>
      </c>
      <c r="AG1396">
        <v>1</v>
      </c>
      <c r="AH1396">
        <v>1</v>
      </c>
      <c r="AI1396">
        <v>1</v>
      </c>
      <c r="AJ1396">
        <v>1</v>
      </c>
      <c r="AK1396">
        <v>2</v>
      </c>
      <c r="AL1396">
        <v>1</v>
      </c>
      <c r="AM1396">
        <v>1</v>
      </c>
      <c r="AN1396">
        <v>1</v>
      </c>
      <c r="AO1396">
        <v>1</v>
      </c>
      <c r="AP1396">
        <v>2</v>
      </c>
      <c r="AQ1396">
        <v>2</v>
      </c>
      <c r="AR1396">
        <v>1</v>
      </c>
      <c r="AS1396">
        <v>1</v>
      </c>
      <c r="AT1396">
        <v>1</v>
      </c>
      <c r="AU1396">
        <v>1</v>
      </c>
      <c r="AV1396">
        <v>1</v>
      </c>
      <c r="AW1396">
        <v>10</v>
      </c>
      <c r="AX1396">
        <v>11</v>
      </c>
      <c r="AY1396">
        <v>11</v>
      </c>
      <c r="AZ1396">
        <v>11</v>
      </c>
      <c r="BA1396">
        <v>5</v>
      </c>
      <c r="BB1396">
        <v>10</v>
      </c>
      <c r="BC1396">
        <v>8</v>
      </c>
      <c r="BD1396">
        <v>11</v>
      </c>
      <c r="BE1396">
        <v>6</v>
      </c>
      <c r="BF1396">
        <v>1</v>
      </c>
      <c r="BG1396">
        <v>3</v>
      </c>
      <c r="BH1396">
        <v>6</v>
      </c>
      <c r="BI1396">
        <v>1</v>
      </c>
      <c r="BJ1396">
        <v>12</v>
      </c>
      <c r="BK1396">
        <v>2</v>
      </c>
      <c r="BL1396">
        <v>3</v>
      </c>
      <c r="BM1396">
        <v>1</v>
      </c>
      <c r="BO1396">
        <v>5</v>
      </c>
      <c r="BP1396">
        <v>7</v>
      </c>
      <c r="BQ1396">
        <v>3</v>
      </c>
      <c r="BR1396">
        <v>2</v>
      </c>
      <c r="BS1396">
        <v>6</v>
      </c>
      <c r="BT1396">
        <v>4</v>
      </c>
      <c r="BX1396">
        <v>2</v>
      </c>
      <c r="CF1396">
        <v>21</v>
      </c>
      <c r="CH1396">
        <f t="shared" si="159"/>
        <v>2</v>
      </c>
      <c r="CI1396" s="1">
        <f t="shared" si="160"/>
        <v>4.6111111111111107</v>
      </c>
      <c r="CJ1396">
        <f t="shared" si="161"/>
        <v>3</v>
      </c>
      <c r="CK1396">
        <f t="shared" si="162"/>
        <v>3</v>
      </c>
      <c r="CL1396" s="1">
        <f t="shared" si="163"/>
        <v>7.6111111111111107</v>
      </c>
      <c r="CM1396" s="1">
        <f t="shared" si="164"/>
        <v>15.222222222222221</v>
      </c>
      <c r="CO1396" t="str">
        <f>IF(H1396&gt;Tolerances!$C$15, "High Sat", "Low Sat")</f>
        <v>High Sat</v>
      </c>
      <c r="CP1396" t="str">
        <f>IF(CM1396&lt;Tolerances!$D$15, "High EL", "Low EL")</f>
        <v>Low EL</v>
      </c>
      <c r="CQ1396" t="str">
        <f t="shared" si="165"/>
        <v>Mercenary</v>
      </c>
      <c r="CR1396" t="b">
        <f>IF(AND(CM1396&lt;Tolerances!$D$19,'Respondent data Original'!H1396&gt;Tolerances!$C$19),"Enthusiast",IF(AND(CM1396&gt;Tolerances!$D$20,'Respondent data Original'!H1396&lt;Tolerances!$C$20),"Agitator"))</f>
        <v>0</v>
      </c>
    </row>
    <row r="1397" spans="1:96">
      <c r="A1397">
        <v>1646</v>
      </c>
      <c r="B1397" t="s">
        <v>71</v>
      </c>
      <c r="C1397">
        <v>3</v>
      </c>
      <c r="D1397">
        <v>2</v>
      </c>
      <c r="E1397">
        <v>2</v>
      </c>
      <c r="F1397">
        <v>2</v>
      </c>
      <c r="G1397">
        <v>11</v>
      </c>
      <c r="H1397">
        <v>9</v>
      </c>
      <c r="J1397">
        <v>10</v>
      </c>
      <c r="L1397">
        <v>10</v>
      </c>
      <c r="N1397">
        <v>7</v>
      </c>
      <c r="P1397">
        <v>6</v>
      </c>
      <c r="Q1397">
        <v>2</v>
      </c>
      <c r="R1397">
        <v>2</v>
      </c>
      <c r="S1397">
        <v>1</v>
      </c>
      <c r="T1397">
        <v>2</v>
      </c>
      <c r="U1397">
        <v>2</v>
      </c>
      <c r="V1397">
        <v>2</v>
      </c>
      <c r="W1397">
        <v>3</v>
      </c>
      <c r="X1397">
        <v>1</v>
      </c>
      <c r="Y1397">
        <v>1</v>
      </c>
      <c r="Z1397">
        <v>2</v>
      </c>
      <c r="AA1397">
        <v>3</v>
      </c>
      <c r="AF1397">
        <v>1</v>
      </c>
      <c r="AG1397">
        <v>4</v>
      </c>
      <c r="AH1397">
        <v>5</v>
      </c>
      <c r="AI1397">
        <v>3</v>
      </c>
      <c r="AJ1397">
        <v>2</v>
      </c>
      <c r="AK1397">
        <v>2</v>
      </c>
      <c r="AL1397">
        <v>2</v>
      </c>
      <c r="AM1397">
        <v>5</v>
      </c>
      <c r="AN1397">
        <v>2</v>
      </c>
      <c r="AO1397">
        <v>2</v>
      </c>
      <c r="AV1397">
        <v>1</v>
      </c>
      <c r="AW1397">
        <v>8</v>
      </c>
      <c r="AX1397">
        <v>7</v>
      </c>
      <c r="AY1397">
        <v>8</v>
      </c>
      <c r="AZ1397">
        <v>6</v>
      </c>
      <c r="BA1397">
        <v>7</v>
      </c>
      <c r="BB1397">
        <v>3</v>
      </c>
      <c r="BC1397">
        <v>6</v>
      </c>
      <c r="BD1397">
        <v>9</v>
      </c>
      <c r="BE1397">
        <v>1</v>
      </c>
      <c r="BF1397">
        <v>12</v>
      </c>
      <c r="BG1397">
        <v>12</v>
      </c>
      <c r="BH1397">
        <v>12</v>
      </c>
      <c r="BI1397">
        <v>12</v>
      </c>
      <c r="BJ1397">
        <v>12</v>
      </c>
      <c r="BK1397">
        <v>1</v>
      </c>
      <c r="BL1397">
        <v>4</v>
      </c>
      <c r="BM1397">
        <v>4</v>
      </c>
      <c r="BN1397">
        <v>3</v>
      </c>
      <c r="BO1397">
        <v>5</v>
      </c>
      <c r="BP1397">
        <v>4</v>
      </c>
      <c r="BX1397">
        <v>1</v>
      </c>
      <c r="BY1397">
        <v>5</v>
      </c>
      <c r="BZ1397">
        <v>7</v>
      </c>
      <c r="CA1397">
        <v>6</v>
      </c>
      <c r="CB1397">
        <v>2</v>
      </c>
      <c r="CF1397">
        <v>7</v>
      </c>
      <c r="CH1397">
        <f t="shared" si="159"/>
        <v>1</v>
      </c>
      <c r="CI1397" s="1">
        <f t="shared" si="160"/>
        <v>3.0555555555555554</v>
      </c>
      <c r="CJ1397">
        <f t="shared" si="161"/>
        <v>4</v>
      </c>
      <c r="CK1397">
        <f t="shared" si="162"/>
        <v>2</v>
      </c>
      <c r="CL1397" s="1">
        <f t="shared" si="163"/>
        <v>5.0555555555555554</v>
      </c>
      <c r="CM1397" s="1">
        <f t="shared" si="164"/>
        <v>5.0555555555555554</v>
      </c>
      <c r="CO1397" t="str">
        <f>IF(H1397&gt;Tolerances!$C$15, "High Sat", "Low Sat")</f>
        <v>High Sat</v>
      </c>
      <c r="CP1397" t="str">
        <f>IF(CM1397&lt;Tolerances!$D$15, "High EL", "Low EL")</f>
        <v>High EL</v>
      </c>
      <c r="CQ1397" t="str">
        <f t="shared" si="165"/>
        <v>Loyalist</v>
      </c>
      <c r="CR1397" t="b">
        <f>IF(AND(CM1397&lt;Tolerances!$D$19,'Respondent data Original'!H1397&gt;Tolerances!$C$19),"Enthusiast",IF(AND(CM1397&gt;Tolerances!$D$20,'Respondent data Original'!H1397&lt;Tolerances!$C$20),"Agitator"))</f>
        <v>0</v>
      </c>
    </row>
    <row r="1398" spans="1:96">
      <c r="A1398">
        <v>1648</v>
      </c>
      <c r="B1398" t="s">
        <v>71</v>
      </c>
      <c r="C1398">
        <v>1</v>
      </c>
      <c r="D1398">
        <v>1</v>
      </c>
      <c r="E1398">
        <v>3</v>
      </c>
      <c r="F1398">
        <v>1</v>
      </c>
      <c r="G1398">
        <v>9</v>
      </c>
      <c r="H1398">
        <v>6</v>
      </c>
      <c r="J1398">
        <v>7</v>
      </c>
      <c r="L1398">
        <v>6</v>
      </c>
      <c r="N1398">
        <v>7</v>
      </c>
      <c r="P1398">
        <v>3</v>
      </c>
      <c r="Q1398">
        <v>3</v>
      </c>
      <c r="R1398">
        <v>3</v>
      </c>
      <c r="S1398">
        <v>3</v>
      </c>
      <c r="T1398">
        <v>3</v>
      </c>
      <c r="U1398">
        <v>2</v>
      </c>
      <c r="V1398">
        <v>2</v>
      </c>
      <c r="W1398">
        <v>1</v>
      </c>
      <c r="X1398">
        <v>2</v>
      </c>
      <c r="Y1398">
        <v>2</v>
      </c>
      <c r="Z1398">
        <v>3</v>
      </c>
      <c r="AA1398">
        <v>2</v>
      </c>
      <c r="AB1398">
        <v>3</v>
      </c>
      <c r="AC1398">
        <v>3</v>
      </c>
      <c r="AD1398">
        <v>3</v>
      </c>
      <c r="AE1398">
        <v>3</v>
      </c>
      <c r="AF1398">
        <v>6</v>
      </c>
      <c r="AG1398">
        <v>3</v>
      </c>
      <c r="AH1398">
        <v>3</v>
      </c>
      <c r="AI1398">
        <v>3</v>
      </c>
      <c r="AJ1398">
        <v>3</v>
      </c>
      <c r="AK1398">
        <v>3</v>
      </c>
      <c r="AL1398">
        <v>2</v>
      </c>
      <c r="AM1398">
        <v>3</v>
      </c>
      <c r="AN1398">
        <v>3</v>
      </c>
      <c r="AO1398">
        <v>2</v>
      </c>
      <c r="AP1398">
        <v>3</v>
      </c>
      <c r="AQ1398">
        <v>3</v>
      </c>
      <c r="AR1398">
        <v>3</v>
      </c>
      <c r="AS1398">
        <v>2</v>
      </c>
      <c r="AT1398">
        <v>1</v>
      </c>
      <c r="AU1398">
        <v>3</v>
      </c>
      <c r="AV1398">
        <v>2</v>
      </c>
      <c r="AW1398">
        <v>3</v>
      </c>
      <c r="AX1398">
        <v>3</v>
      </c>
      <c r="AY1398">
        <v>3</v>
      </c>
      <c r="AZ1398">
        <v>2</v>
      </c>
      <c r="BA1398">
        <v>3</v>
      </c>
      <c r="BB1398">
        <v>4</v>
      </c>
      <c r="BC1398">
        <v>4</v>
      </c>
      <c r="BD1398">
        <v>3</v>
      </c>
      <c r="BE1398">
        <v>3</v>
      </c>
      <c r="BF1398">
        <v>2</v>
      </c>
      <c r="BG1398">
        <v>4</v>
      </c>
      <c r="BH1398">
        <v>4</v>
      </c>
      <c r="BI1398">
        <v>4</v>
      </c>
      <c r="BJ1398">
        <v>5</v>
      </c>
      <c r="BK1398">
        <v>1</v>
      </c>
      <c r="BL1398">
        <v>3</v>
      </c>
      <c r="BM1398">
        <v>3</v>
      </c>
      <c r="BN1398">
        <v>3</v>
      </c>
      <c r="BO1398">
        <v>2</v>
      </c>
      <c r="BP1398">
        <v>8</v>
      </c>
      <c r="BX1398">
        <v>2</v>
      </c>
      <c r="CF1398">
        <v>3</v>
      </c>
      <c r="CH1398">
        <f t="shared" si="159"/>
        <v>2</v>
      </c>
      <c r="CI1398" s="1">
        <f t="shared" si="160"/>
        <v>1.5555555555555556</v>
      </c>
      <c r="CJ1398">
        <f t="shared" si="161"/>
        <v>3</v>
      </c>
      <c r="CK1398">
        <f t="shared" si="162"/>
        <v>3</v>
      </c>
      <c r="CL1398" s="1">
        <f t="shared" si="163"/>
        <v>4.5555555555555554</v>
      </c>
      <c r="CM1398" s="1">
        <f t="shared" si="164"/>
        <v>9.1111111111111107</v>
      </c>
      <c r="CO1398" t="str">
        <f>IF(H1398&gt;Tolerances!$C$15, "High Sat", "Low Sat")</f>
        <v>Low Sat</v>
      </c>
      <c r="CP1398" t="str">
        <f>IF(CM1398&lt;Tolerances!$D$15, "High EL", "Low EL")</f>
        <v>High EL</v>
      </c>
      <c r="CQ1398" t="str">
        <f t="shared" si="165"/>
        <v>Hostage</v>
      </c>
      <c r="CR1398" t="b">
        <f>IF(AND(CM1398&lt;Tolerances!$D$19,'Respondent data Original'!H1398&gt;Tolerances!$C$19),"Enthusiast",IF(AND(CM1398&gt;Tolerances!$D$20,'Respondent data Original'!H1398&lt;Tolerances!$C$20),"Agitator"))</f>
        <v>0</v>
      </c>
    </row>
    <row r="1399" spans="1:96">
      <c r="A1399">
        <v>1649</v>
      </c>
      <c r="B1399" t="s">
        <v>71</v>
      </c>
      <c r="C1399">
        <v>3</v>
      </c>
      <c r="D1399">
        <v>1</v>
      </c>
      <c r="E1399">
        <v>1</v>
      </c>
      <c r="F1399">
        <v>2</v>
      </c>
      <c r="G1399">
        <v>11</v>
      </c>
      <c r="H1399">
        <v>11</v>
      </c>
      <c r="J1399">
        <v>11</v>
      </c>
      <c r="L1399">
        <v>11</v>
      </c>
      <c r="N1399">
        <v>11</v>
      </c>
      <c r="P1399">
        <v>6</v>
      </c>
      <c r="Q1399">
        <v>1</v>
      </c>
      <c r="R1399">
        <v>4</v>
      </c>
      <c r="S1399">
        <v>1</v>
      </c>
      <c r="T1399">
        <v>1</v>
      </c>
      <c r="U1399">
        <v>1</v>
      </c>
      <c r="V1399">
        <v>1</v>
      </c>
      <c r="W1399">
        <v>2</v>
      </c>
      <c r="X1399">
        <v>1</v>
      </c>
      <c r="Y1399">
        <v>1</v>
      </c>
      <c r="Z1399">
        <v>3</v>
      </c>
      <c r="AA1399">
        <v>1</v>
      </c>
      <c r="AB1399">
        <v>1</v>
      </c>
      <c r="AC1399">
        <v>1</v>
      </c>
      <c r="AD1399">
        <v>3</v>
      </c>
      <c r="AE1399">
        <v>1</v>
      </c>
      <c r="AF1399">
        <v>1</v>
      </c>
      <c r="AG1399">
        <v>3</v>
      </c>
      <c r="AI1399">
        <v>2</v>
      </c>
      <c r="AJ1399">
        <v>3</v>
      </c>
      <c r="AK1399">
        <v>1</v>
      </c>
      <c r="AL1399">
        <v>3</v>
      </c>
      <c r="AN1399">
        <v>2</v>
      </c>
      <c r="AO1399">
        <v>1</v>
      </c>
      <c r="AP1399">
        <v>5</v>
      </c>
      <c r="AQ1399">
        <v>2</v>
      </c>
      <c r="AR1399">
        <v>3</v>
      </c>
      <c r="AS1399">
        <v>1</v>
      </c>
      <c r="AU1399">
        <v>3</v>
      </c>
      <c r="AV1399">
        <v>1</v>
      </c>
      <c r="AW1399">
        <v>6</v>
      </c>
      <c r="AX1399">
        <v>11</v>
      </c>
      <c r="AY1399">
        <v>10</v>
      </c>
      <c r="AZ1399">
        <v>9</v>
      </c>
      <c r="BA1399">
        <v>10</v>
      </c>
      <c r="BB1399">
        <v>9</v>
      </c>
      <c r="BC1399">
        <v>8</v>
      </c>
      <c r="BD1399">
        <v>11</v>
      </c>
      <c r="BE1399">
        <v>1</v>
      </c>
      <c r="BF1399">
        <v>6</v>
      </c>
      <c r="BG1399">
        <v>3</v>
      </c>
      <c r="BH1399">
        <v>2</v>
      </c>
      <c r="BI1399">
        <v>12</v>
      </c>
      <c r="BJ1399">
        <v>12</v>
      </c>
      <c r="BK1399">
        <v>1</v>
      </c>
      <c r="BL1399">
        <v>5</v>
      </c>
      <c r="BM1399">
        <v>4</v>
      </c>
      <c r="BN1399">
        <v>3</v>
      </c>
      <c r="BO1399">
        <v>2</v>
      </c>
      <c r="BP1399">
        <v>1</v>
      </c>
      <c r="BQ1399">
        <v>4</v>
      </c>
      <c r="BR1399">
        <v>3</v>
      </c>
      <c r="BS1399">
        <v>6</v>
      </c>
      <c r="BT1399">
        <v>7</v>
      </c>
      <c r="BX1399">
        <v>1</v>
      </c>
      <c r="BY1399">
        <v>1</v>
      </c>
      <c r="CF1399">
        <v>5</v>
      </c>
      <c r="CH1399">
        <f t="shared" si="159"/>
        <v>1</v>
      </c>
      <c r="CI1399" s="1">
        <f t="shared" si="160"/>
        <v>4.166666666666667</v>
      </c>
      <c r="CJ1399">
        <f t="shared" si="161"/>
        <v>5</v>
      </c>
      <c r="CK1399">
        <f t="shared" si="162"/>
        <v>1</v>
      </c>
      <c r="CL1399" s="1">
        <f t="shared" si="163"/>
        <v>5.166666666666667</v>
      </c>
      <c r="CM1399" s="1">
        <f t="shared" si="164"/>
        <v>5.166666666666667</v>
      </c>
      <c r="CO1399" t="str">
        <f>IF(H1399&gt;Tolerances!$C$15, "High Sat", "Low Sat")</f>
        <v>High Sat</v>
      </c>
      <c r="CP1399" t="str">
        <f>IF(CM1399&lt;Tolerances!$D$15, "High EL", "Low EL")</f>
        <v>High EL</v>
      </c>
      <c r="CQ1399" t="str">
        <f t="shared" si="165"/>
        <v>Loyalist</v>
      </c>
      <c r="CR1399" t="b">
        <f>IF(AND(CM1399&lt;Tolerances!$D$19,'Respondent data Original'!H1399&gt;Tolerances!$C$19),"Enthusiast",IF(AND(CM1399&gt;Tolerances!$D$20,'Respondent data Original'!H1399&lt;Tolerances!$C$20),"Agitator"))</f>
        <v>0</v>
      </c>
    </row>
    <row r="1400" spans="1:96">
      <c r="A1400">
        <v>1650</v>
      </c>
      <c r="B1400" t="s">
        <v>71</v>
      </c>
      <c r="C1400">
        <v>4</v>
      </c>
      <c r="D1400">
        <v>1</v>
      </c>
      <c r="E1400">
        <v>3</v>
      </c>
      <c r="F1400">
        <v>2</v>
      </c>
      <c r="G1400">
        <v>9</v>
      </c>
      <c r="H1400">
        <v>9</v>
      </c>
      <c r="J1400">
        <v>9</v>
      </c>
      <c r="L1400">
        <v>9</v>
      </c>
      <c r="O1400">
        <v>1</v>
      </c>
      <c r="P1400">
        <v>6</v>
      </c>
      <c r="Q1400">
        <v>2</v>
      </c>
      <c r="R1400">
        <v>4</v>
      </c>
      <c r="S1400">
        <v>2</v>
      </c>
      <c r="T1400">
        <v>2</v>
      </c>
      <c r="U1400">
        <v>3</v>
      </c>
      <c r="V1400">
        <v>3</v>
      </c>
      <c r="W1400">
        <v>4</v>
      </c>
      <c r="X1400">
        <v>2</v>
      </c>
      <c r="Y1400">
        <v>2</v>
      </c>
      <c r="Z1400">
        <v>4</v>
      </c>
      <c r="AA1400">
        <v>3</v>
      </c>
      <c r="AB1400">
        <v>3</v>
      </c>
      <c r="AC1400">
        <v>4</v>
      </c>
      <c r="AD1400">
        <v>4</v>
      </c>
      <c r="AE1400">
        <v>4</v>
      </c>
      <c r="AF1400">
        <v>1</v>
      </c>
      <c r="AG1400">
        <v>3</v>
      </c>
      <c r="AH1400">
        <v>4</v>
      </c>
      <c r="AI1400">
        <v>3</v>
      </c>
      <c r="AJ1400">
        <v>3</v>
      </c>
      <c r="AK1400">
        <v>3</v>
      </c>
      <c r="AL1400">
        <v>3</v>
      </c>
      <c r="AM1400">
        <v>5</v>
      </c>
      <c r="AN1400">
        <v>2</v>
      </c>
      <c r="AO1400">
        <v>3</v>
      </c>
      <c r="AQ1400">
        <v>3</v>
      </c>
      <c r="AR1400">
        <v>3</v>
      </c>
      <c r="AS1400">
        <v>4</v>
      </c>
      <c r="AU1400">
        <v>4</v>
      </c>
      <c r="AV1400">
        <v>2</v>
      </c>
      <c r="AW1400">
        <v>6</v>
      </c>
      <c r="AX1400">
        <v>8</v>
      </c>
      <c r="AY1400">
        <v>7</v>
      </c>
      <c r="AZ1400">
        <v>6</v>
      </c>
      <c r="BA1400">
        <v>8</v>
      </c>
      <c r="BB1400">
        <v>6</v>
      </c>
      <c r="BC1400">
        <v>6</v>
      </c>
      <c r="BD1400">
        <v>10</v>
      </c>
      <c r="BE1400">
        <v>6</v>
      </c>
      <c r="BF1400">
        <v>12</v>
      </c>
      <c r="BG1400">
        <v>12</v>
      </c>
      <c r="BH1400">
        <v>12</v>
      </c>
      <c r="BI1400">
        <v>12</v>
      </c>
      <c r="BJ1400">
        <v>12</v>
      </c>
      <c r="BK1400">
        <v>1</v>
      </c>
      <c r="BL1400">
        <v>4</v>
      </c>
      <c r="BM1400">
        <v>4</v>
      </c>
      <c r="BN1400">
        <v>4</v>
      </c>
      <c r="BO1400">
        <v>1</v>
      </c>
      <c r="BX1400">
        <v>2</v>
      </c>
      <c r="CF1400">
        <v>3</v>
      </c>
      <c r="CH1400">
        <f t="shared" si="159"/>
        <v>2</v>
      </c>
      <c r="CI1400" s="1">
        <f t="shared" si="160"/>
        <v>3.5</v>
      </c>
      <c r="CJ1400">
        <f t="shared" si="161"/>
        <v>4</v>
      </c>
      <c r="CK1400">
        <f t="shared" si="162"/>
        <v>2</v>
      </c>
      <c r="CL1400" s="1">
        <f t="shared" si="163"/>
        <v>5.5</v>
      </c>
      <c r="CM1400" s="1">
        <f t="shared" si="164"/>
        <v>11</v>
      </c>
      <c r="CO1400" t="str">
        <f>IF(H1400&gt;Tolerances!$C$15, "High Sat", "Low Sat")</f>
        <v>High Sat</v>
      </c>
      <c r="CP1400" t="str">
        <f>IF(CM1400&lt;Tolerances!$D$15, "High EL", "Low EL")</f>
        <v>Low EL</v>
      </c>
      <c r="CQ1400" t="str">
        <f t="shared" si="165"/>
        <v>Mercenary</v>
      </c>
      <c r="CR1400" t="b">
        <f>IF(AND(CM1400&lt;Tolerances!$D$19,'Respondent data Original'!H1400&gt;Tolerances!$C$19),"Enthusiast",IF(AND(CM1400&gt;Tolerances!$D$20,'Respondent data Original'!H1400&lt;Tolerances!$C$20),"Agitator"))</f>
        <v>0</v>
      </c>
    </row>
    <row r="1401" spans="1:96">
      <c r="A1401">
        <v>1651</v>
      </c>
      <c r="B1401" t="s">
        <v>71</v>
      </c>
      <c r="C1401">
        <v>2</v>
      </c>
      <c r="D1401">
        <v>2</v>
      </c>
      <c r="E1401">
        <v>4</v>
      </c>
      <c r="F1401">
        <v>2</v>
      </c>
      <c r="G1401">
        <v>11</v>
      </c>
      <c r="H1401">
        <v>9</v>
      </c>
      <c r="J1401">
        <v>9</v>
      </c>
      <c r="L1401">
        <v>10</v>
      </c>
      <c r="N1401">
        <v>6</v>
      </c>
      <c r="P1401">
        <v>1</v>
      </c>
      <c r="Q1401">
        <v>1</v>
      </c>
      <c r="R1401">
        <v>5</v>
      </c>
      <c r="S1401">
        <v>2</v>
      </c>
      <c r="T1401">
        <v>1</v>
      </c>
      <c r="U1401">
        <v>3</v>
      </c>
      <c r="V1401">
        <v>4</v>
      </c>
      <c r="W1401">
        <v>3</v>
      </c>
      <c r="X1401">
        <v>2</v>
      </c>
      <c r="Y1401">
        <v>3</v>
      </c>
      <c r="Z1401">
        <v>5</v>
      </c>
      <c r="AA1401">
        <v>4</v>
      </c>
      <c r="AB1401">
        <v>5</v>
      </c>
      <c r="AC1401">
        <v>4</v>
      </c>
      <c r="AD1401">
        <v>5</v>
      </c>
      <c r="AE1401">
        <v>4</v>
      </c>
      <c r="AF1401">
        <v>1</v>
      </c>
      <c r="AG1401">
        <v>1</v>
      </c>
      <c r="AH1401">
        <v>5</v>
      </c>
      <c r="AI1401">
        <v>2</v>
      </c>
      <c r="AJ1401">
        <v>2</v>
      </c>
      <c r="AK1401">
        <v>3</v>
      </c>
      <c r="AL1401">
        <v>3</v>
      </c>
      <c r="AN1401">
        <v>2</v>
      </c>
      <c r="AO1401">
        <v>3</v>
      </c>
      <c r="AP1401">
        <v>3</v>
      </c>
      <c r="AQ1401">
        <v>3</v>
      </c>
      <c r="AR1401">
        <v>3</v>
      </c>
      <c r="AS1401">
        <v>5</v>
      </c>
      <c r="AT1401">
        <v>4</v>
      </c>
      <c r="AU1401">
        <v>4</v>
      </c>
      <c r="AV1401">
        <v>2</v>
      </c>
      <c r="AW1401">
        <v>6</v>
      </c>
      <c r="AX1401">
        <v>8</v>
      </c>
      <c r="AY1401">
        <v>6</v>
      </c>
      <c r="AZ1401">
        <v>6</v>
      </c>
      <c r="BA1401">
        <v>6</v>
      </c>
      <c r="BB1401">
        <v>5</v>
      </c>
      <c r="BC1401">
        <v>8</v>
      </c>
      <c r="BD1401">
        <v>7</v>
      </c>
      <c r="BE1401">
        <v>1</v>
      </c>
      <c r="BF1401">
        <v>12</v>
      </c>
      <c r="BG1401">
        <v>1</v>
      </c>
      <c r="BH1401">
        <v>1</v>
      </c>
      <c r="BI1401">
        <v>12</v>
      </c>
      <c r="BJ1401">
        <v>12</v>
      </c>
      <c r="BK1401">
        <v>1</v>
      </c>
      <c r="BL1401">
        <v>2</v>
      </c>
      <c r="BM1401">
        <v>1</v>
      </c>
      <c r="BO1401">
        <v>4</v>
      </c>
      <c r="BP1401">
        <v>7</v>
      </c>
      <c r="BQ1401">
        <v>3</v>
      </c>
      <c r="BX1401">
        <v>1</v>
      </c>
      <c r="BY1401">
        <v>3</v>
      </c>
      <c r="CF1401">
        <v>5</v>
      </c>
      <c r="CH1401">
        <f t="shared" si="159"/>
        <v>1</v>
      </c>
      <c r="CI1401" s="1">
        <f t="shared" si="160"/>
        <v>2.9444444444444446</v>
      </c>
      <c r="CJ1401">
        <f t="shared" si="161"/>
        <v>2</v>
      </c>
      <c r="CK1401">
        <f t="shared" si="162"/>
        <v>4</v>
      </c>
      <c r="CL1401" s="1">
        <f t="shared" si="163"/>
        <v>6.9444444444444446</v>
      </c>
      <c r="CM1401" s="1">
        <f t="shared" si="164"/>
        <v>6.9444444444444446</v>
      </c>
      <c r="CO1401" t="str">
        <f>IF(H1401&gt;Tolerances!$C$15, "High Sat", "Low Sat")</f>
        <v>High Sat</v>
      </c>
      <c r="CP1401" t="str">
        <f>IF(CM1401&lt;Tolerances!$D$15, "High EL", "Low EL")</f>
        <v>High EL</v>
      </c>
      <c r="CQ1401" t="str">
        <f t="shared" si="165"/>
        <v>Loyalist</v>
      </c>
      <c r="CR1401" t="b">
        <f>IF(AND(CM1401&lt;Tolerances!$D$19,'Respondent data Original'!H1401&gt;Tolerances!$C$19),"Enthusiast",IF(AND(CM1401&gt;Tolerances!$D$20,'Respondent data Original'!H1401&lt;Tolerances!$C$20),"Agitator"))</f>
        <v>0</v>
      </c>
    </row>
    <row r="1402" spans="1:96">
      <c r="A1402">
        <v>1652</v>
      </c>
      <c r="B1402" t="s">
        <v>71</v>
      </c>
      <c r="C1402">
        <v>1</v>
      </c>
      <c r="D1402">
        <v>2</v>
      </c>
      <c r="E1402">
        <v>2</v>
      </c>
      <c r="F1402">
        <v>2</v>
      </c>
      <c r="G1402">
        <v>8</v>
      </c>
      <c r="H1402">
        <v>9</v>
      </c>
      <c r="J1402">
        <v>8</v>
      </c>
      <c r="L1402">
        <v>7</v>
      </c>
      <c r="N1402">
        <v>8</v>
      </c>
      <c r="P1402">
        <v>5</v>
      </c>
      <c r="Q1402">
        <v>1</v>
      </c>
      <c r="R1402">
        <v>4</v>
      </c>
      <c r="S1402">
        <v>1</v>
      </c>
      <c r="T1402">
        <v>1</v>
      </c>
      <c r="U1402">
        <v>1</v>
      </c>
      <c r="V1402">
        <v>2</v>
      </c>
      <c r="W1402">
        <v>4</v>
      </c>
      <c r="X1402">
        <v>1</v>
      </c>
      <c r="Y1402">
        <v>1</v>
      </c>
      <c r="Z1402">
        <v>3</v>
      </c>
      <c r="AA1402">
        <v>1</v>
      </c>
      <c r="AB1402">
        <v>3</v>
      </c>
      <c r="AC1402">
        <v>3</v>
      </c>
      <c r="AD1402">
        <v>4</v>
      </c>
      <c r="AE1402">
        <v>2</v>
      </c>
      <c r="AF1402">
        <v>7</v>
      </c>
      <c r="AG1402">
        <v>3</v>
      </c>
      <c r="AH1402">
        <v>4</v>
      </c>
      <c r="AI1402">
        <v>2</v>
      </c>
      <c r="AJ1402">
        <v>3</v>
      </c>
      <c r="AK1402">
        <v>3</v>
      </c>
      <c r="AL1402">
        <v>2</v>
      </c>
      <c r="AM1402">
        <v>4</v>
      </c>
      <c r="AN1402">
        <v>2</v>
      </c>
      <c r="AO1402">
        <v>2</v>
      </c>
      <c r="AP1402">
        <v>3</v>
      </c>
      <c r="AQ1402">
        <v>2</v>
      </c>
      <c r="AR1402">
        <v>4</v>
      </c>
      <c r="AS1402">
        <v>4</v>
      </c>
      <c r="AT1402">
        <v>3</v>
      </c>
      <c r="AU1402">
        <v>3</v>
      </c>
      <c r="AV1402">
        <v>3</v>
      </c>
      <c r="AW1402">
        <v>5</v>
      </c>
      <c r="AX1402">
        <v>7</v>
      </c>
      <c r="AY1402">
        <v>6</v>
      </c>
      <c r="AZ1402">
        <v>6</v>
      </c>
      <c r="BA1402">
        <v>6</v>
      </c>
      <c r="BB1402">
        <v>5</v>
      </c>
      <c r="BC1402">
        <v>2</v>
      </c>
      <c r="BD1402">
        <v>6</v>
      </c>
      <c r="BE1402">
        <v>1</v>
      </c>
      <c r="BF1402">
        <v>6</v>
      </c>
      <c r="BG1402">
        <v>4</v>
      </c>
      <c r="BH1402">
        <v>12</v>
      </c>
      <c r="BI1402">
        <v>12</v>
      </c>
      <c r="BJ1402">
        <v>12</v>
      </c>
      <c r="BK1402">
        <v>1</v>
      </c>
      <c r="BL1402">
        <v>3</v>
      </c>
      <c r="BM1402">
        <v>3</v>
      </c>
      <c r="BN1402">
        <v>2</v>
      </c>
      <c r="BO1402">
        <v>1</v>
      </c>
      <c r="BP1402">
        <v>7</v>
      </c>
      <c r="BQ1402">
        <v>2</v>
      </c>
      <c r="BR1402">
        <v>4</v>
      </c>
      <c r="BX1402">
        <v>1</v>
      </c>
      <c r="BY1402">
        <v>7</v>
      </c>
      <c r="BZ1402">
        <v>3</v>
      </c>
      <c r="CA1402">
        <v>5</v>
      </c>
      <c r="CB1402">
        <v>2</v>
      </c>
      <c r="CC1402">
        <v>6</v>
      </c>
      <c r="CF1402">
        <v>21</v>
      </c>
      <c r="CH1402">
        <f t="shared" si="159"/>
        <v>1</v>
      </c>
      <c r="CI1402" s="1">
        <f t="shared" si="160"/>
        <v>2.4444444444444446</v>
      </c>
      <c r="CJ1402">
        <f t="shared" si="161"/>
        <v>3</v>
      </c>
      <c r="CK1402">
        <f t="shared" si="162"/>
        <v>3</v>
      </c>
      <c r="CL1402" s="1">
        <f t="shared" si="163"/>
        <v>5.4444444444444446</v>
      </c>
      <c r="CM1402" s="1">
        <f t="shared" si="164"/>
        <v>5.4444444444444446</v>
      </c>
      <c r="CO1402" t="str">
        <f>IF(H1402&gt;Tolerances!$C$15, "High Sat", "Low Sat")</f>
        <v>High Sat</v>
      </c>
      <c r="CP1402" t="str">
        <f>IF(CM1402&lt;Tolerances!$D$15, "High EL", "Low EL")</f>
        <v>High EL</v>
      </c>
      <c r="CQ1402" t="str">
        <f t="shared" si="165"/>
        <v>Loyalist</v>
      </c>
      <c r="CR1402" t="b">
        <f>IF(AND(CM1402&lt;Tolerances!$D$19,'Respondent data Original'!H1402&gt;Tolerances!$C$19),"Enthusiast",IF(AND(CM1402&gt;Tolerances!$D$20,'Respondent data Original'!H1402&lt;Tolerances!$C$20),"Agitator"))</f>
        <v>0</v>
      </c>
    </row>
    <row r="1403" spans="1:96">
      <c r="A1403">
        <v>1653</v>
      </c>
      <c r="B1403" t="s">
        <v>71</v>
      </c>
      <c r="C1403">
        <v>3</v>
      </c>
      <c r="D1403">
        <v>2</v>
      </c>
      <c r="E1403">
        <v>2</v>
      </c>
      <c r="F1403">
        <v>2</v>
      </c>
      <c r="G1403">
        <v>10</v>
      </c>
      <c r="H1403">
        <v>8</v>
      </c>
      <c r="J1403">
        <v>6</v>
      </c>
      <c r="L1403">
        <v>6</v>
      </c>
      <c r="N1403">
        <v>6</v>
      </c>
      <c r="P1403">
        <v>2</v>
      </c>
      <c r="Q1403">
        <v>2</v>
      </c>
      <c r="R1403">
        <v>2</v>
      </c>
      <c r="S1403">
        <v>3</v>
      </c>
      <c r="T1403">
        <v>3</v>
      </c>
      <c r="U1403">
        <v>3</v>
      </c>
      <c r="V1403">
        <v>3</v>
      </c>
      <c r="W1403">
        <v>3</v>
      </c>
      <c r="X1403">
        <v>3</v>
      </c>
      <c r="Y1403">
        <v>3</v>
      </c>
      <c r="Z1403">
        <v>3</v>
      </c>
      <c r="AA1403">
        <v>3</v>
      </c>
      <c r="AB1403">
        <v>3</v>
      </c>
      <c r="AC1403">
        <v>3</v>
      </c>
      <c r="AD1403">
        <v>3</v>
      </c>
      <c r="AE1403">
        <v>4</v>
      </c>
      <c r="AF1403">
        <v>6</v>
      </c>
      <c r="AG1403">
        <v>3</v>
      </c>
      <c r="AH1403">
        <v>4</v>
      </c>
      <c r="AI1403">
        <v>3</v>
      </c>
      <c r="AJ1403">
        <v>3</v>
      </c>
      <c r="AK1403">
        <v>3</v>
      </c>
      <c r="AL1403">
        <v>3</v>
      </c>
      <c r="AM1403">
        <v>3</v>
      </c>
      <c r="AN1403">
        <v>3</v>
      </c>
      <c r="AO1403">
        <v>3</v>
      </c>
      <c r="AP1403">
        <v>3</v>
      </c>
      <c r="AQ1403">
        <v>3</v>
      </c>
      <c r="AR1403">
        <v>3</v>
      </c>
      <c r="AS1403">
        <v>3</v>
      </c>
      <c r="AT1403">
        <v>3</v>
      </c>
      <c r="AU1403">
        <v>3</v>
      </c>
      <c r="AV1403">
        <v>3</v>
      </c>
      <c r="AW1403">
        <v>5</v>
      </c>
      <c r="AX1403">
        <v>5</v>
      </c>
      <c r="AY1403">
        <v>5</v>
      </c>
      <c r="AZ1403">
        <v>5</v>
      </c>
      <c r="BA1403">
        <v>5</v>
      </c>
      <c r="BB1403">
        <v>5</v>
      </c>
      <c r="BC1403">
        <v>5</v>
      </c>
      <c r="BD1403">
        <v>6</v>
      </c>
      <c r="BE1403">
        <v>5</v>
      </c>
      <c r="BF1403">
        <v>5</v>
      </c>
      <c r="BG1403">
        <v>5</v>
      </c>
      <c r="BH1403">
        <v>5</v>
      </c>
      <c r="BI1403">
        <v>5</v>
      </c>
      <c r="BJ1403">
        <v>5</v>
      </c>
      <c r="BK1403">
        <v>1</v>
      </c>
      <c r="BL1403">
        <v>3</v>
      </c>
      <c r="BM1403">
        <v>3</v>
      </c>
      <c r="BN1403">
        <v>3</v>
      </c>
      <c r="BO1403">
        <v>2</v>
      </c>
      <c r="BP1403">
        <v>5</v>
      </c>
      <c r="BX1403">
        <v>2</v>
      </c>
      <c r="CF1403">
        <v>6</v>
      </c>
      <c r="CH1403">
        <f t="shared" si="159"/>
        <v>2</v>
      </c>
      <c r="CI1403" s="1">
        <f t="shared" si="160"/>
        <v>2.5555555555555554</v>
      </c>
      <c r="CJ1403">
        <f t="shared" si="161"/>
        <v>3</v>
      </c>
      <c r="CK1403">
        <f t="shared" si="162"/>
        <v>3</v>
      </c>
      <c r="CL1403" s="1">
        <f t="shared" si="163"/>
        <v>5.5555555555555554</v>
      </c>
      <c r="CM1403" s="1">
        <f t="shared" si="164"/>
        <v>11.111111111111111</v>
      </c>
      <c r="CO1403" t="str">
        <f>IF(H1403&gt;Tolerances!$C$15, "High Sat", "Low Sat")</f>
        <v>High Sat</v>
      </c>
      <c r="CP1403" t="str">
        <f>IF(CM1403&lt;Tolerances!$D$15, "High EL", "Low EL")</f>
        <v>Low EL</v>
      </c>
      <c r="CQ1403" t="str">
        <f t="shared" si="165"/>
        <v>Mercenary</v>
      </c>
      <c r="CR1403" t="b">
        <f>IF(AND(CM1403&lt;Tolerances!$D$19,'Respondent data Original'!H1403&gt;Tolerances!$C$19),"Enthusiast",IF(AND(CM1403&gt;Tolerances!$D$20,'Respondent data Original'!H1403&lt;Tolerances!$C$20),"Agitator"))</f>
        <v>0</v>
      </c>
    </row>
    <row r="1404" spans="1:96">
      <c r="A1404">
        <v>1654</v>
      </c>
      <c r="B1404" t="s">
        <v>71</v>
      </c>
      <c r="C1404">
        <v>3</v>
      </c>
      <c r="D1404">
        <v>1</v>
      </c>
      <c r="E1404">
        <v>8</v>
      </c>
      <c r="F1404">
        <v>1</v>
      </c>
      <c r="G1404">
        <v>9</v>
      </c>
      <c r="H1404">
        <v>6</v>
      </c>
      <c r="J1404">
        <v>6</v>
      </c>
      <c r="L1404">
        <v>5</v>
      </c>
      <c r="N1404">
        <v>6</v>
      </c>
      <c r="P1404">
        <v>2</v>
      </c>
      <c r="Q1404">
        <v>2</v>
      </c>
      <c r="R1404">
        <v>2</v>
      </c>
      <c r="S1404">
        <v>3</v>
      </c>
      <c r="T1404">
        <v>2</v>
      </c>
      <c r="U1404">
        <v>2</v>
      </c>
      <c r="V1404">
        <v>2</v>
      </c>
      <c r="W1404">
        <v>2</v>
      </c>
      <c r="X1404">
        <v>2</v>
      </c>
      <c r="Y1404">
        <v>2</v>
      </c>
      <c r="Z1404">
        <v>4</v>
      </c>
      <c r="AA1404">
        <v>2</v>
      </c>
      <c r="AB1404">
        <v>4</v>
      </c>
      <c r="AC1404">
        <v>2</v>
      </c>
      <c r="AD1404">
        <v>1</v>
      </c>
      <c r="AE1404">
        <v>2</v>
      </c>
      <c r="AF1404">
        <v>10</v>
      </c>
      <c r="AG1404">
        <v>1</v>
      </c>
      <c r="AH1404">
        <v>2</v>
      </c>
      <c r="AI1404">
        <v>2</v>
      </c>
      <c r="AJ1404">
        <v>2</v>
      </c>
      <c r="AK1404">
        <v>2</v>
      </c>
      <c r="AL1404">
        <v>2</v>
      </c>
      <c r="AM1404">
        <v>1</v>
      </c>
      <c r="AN1404">
        <v>2</v>
      </c>
      <c r="AO1404">
        <v>2</v>
      </c>
      <c r="AP1404">
        <v>2</v>
      </c>
      <c r="AQ1404">
        <v>2</v>
      </c>
      <c r="AR1404">
        <v>2</v>
      </c>
      <c r="AS1404">
        <v>2</v>
      </c>
      <c r="AT1404">
        <v>1</v>
      </c>
      <c r="AU1404">
        <v>2</v>
      </c>
      <c r="AV1404">
        <v>2</v>
      </c>
      <c r="AW1404">
        <v>7</v>
      </c>
      <c r="AX1404">
        <v>9</v>
      </c>
      <c r="AY1404">
        <v>7</v>
      </c>
      <c r="AZ1404">
        <v>7</v>
      </c>
      <c r="BA1404">
        <v>4</v>
      </c>
      <c r="BB1404">
        <v>7</v>
      </c>
      <c r="BC1404">
        <v>7</v>
      </c>
      <c r="BD1404">
        <v>7</v>
      </c>
      <c r="BE1404">
        <v>4</v>
      </c>
      <c r="BF1404">
        <v>4</v>
      </c>
      <c r="BG1404">
        <v>8</v>
      </c>
      <c r="BH1404">
        <v>6</v>
      </c>
      <c r="BI1404">
        <v>7</v>
      </c>
      <c r="BJ1404">
        <v>4</v>
      </c>
      <c r="BK1404">
        <v>1</v>
      </c>
      <c r="BL1404">
        <v>3</v>
      </c>
      <c r="BM1404">
        <v>2</v>
      </c>
      <c r="BN1404">
        <v>3</v>
      </c>
      <c r="BO1404">
        <v>4</v>
      </c>
      <c r="BP1404">
        <v>1</v>
      </c>
      <c r="BQ1404">
        <v>3</v>
      </c>
      <c r="BR1404">
        <v>8</v>
      </c>
      <c r="BS1404">
        <v>5</v>
      </c>
      <c r="BT1404">
        <v>7</v>
      </c>
      <c r="BU1404">
        <v>6</v>
      </c>
      <c r="BX1404">
        <v>3</v>
      </c>
      <c r="CF1404">
        <v>3</v>
      </c>
      <c r="CH1404">
        <f t="shared" si="159"/>
        <v>3</v>
      </c>
      <c r="CI1404" s="1">
        <f t="shared" si="160"/>
        <v>3.2777777777777777</v>
      </c>
      <c r="CJ1404">
        <f t="shared" si="161"/>
        <v>3</v>
      </c>
      <c r="CK1404">
        <f t="shared" si="162"/>
        <v>3</v>
      </c>
      <c r="CL1404" s="1">
        <f t="shared" si="163"/>
        <v>6.2777777777777777</v>
      </c>
      <c r="CM1404" s="1">
        <f t="shared" si="164"/>
        <v>18.833333333333332</v>
      </c>
      <c r="CO1404" t="str">
        <f>IF(H1404&gt;Tolerances!$C$15, "High Sat", "Low Sat")</f>
        <v>Low Sat</v>
      </c>
      <c r="CP1404" t="str">
        <f>IF(CM1404&lt;Tolerances!$D$15, "High EL", "Low EL")</f>
        <v>Low EL</v>
      </c>
      <c r="CQ1404" t="str">
        <f t="shared" si="165"/>
        <v>Defector</v>
      </c>
      <c r="CR1404" t="b">
        <f>IF(AND(CM1404&lt;Tolerances!$D$19,'Respondent data Original'!H1404&gt;Tolerances!$C$19),"Enthusiast",IF(AND(CM1404&gt;Tolerances!$D$20,'Respondent data Original'!H1404&lt;Tolerances!$C$20),"Agitator"))</f>
        <v>0</v>
      </c>
    </row>
    <row r="1405" spans="1:96">
      <c r="A1405">
        <v>1655</v>
      </c>
      <c r="B1405" t="s">
        <v>71</v>
      </c>
      <c r="C1405">
        <v>4</v>
      </c>
      <c r="D1405">
        <v>1</v>
      </c>
      <c r="E1405">
        <v>3</v>
      </c>
      <c r="F1405">
        <v>2</v>
      </c>
      <c r="G1405">
        <v>10</v>
      </c>
      <c r="H1405">
        <v>9</v>
      </c>
      <c r="J1405">
        <v>8</v>
      </c>
      <c r="L1405">
        <v>6</v>
      </c>
      <c r="N1405">
        <v>5</v>
      </c>
      <c r="P1405">
        <v>4</v>
      </c>
      <c r="Q1405">
        <v>4</v>
      </c>
      <c r="R1405">
        <v>3</v>
      </c>
      <c r="S1405">
        <v>3</v>
      </c>
      <c r="T1405">
        <v>3</v>
      </c>
      <c r="U1405">
        <v>3</v>
      </c>
      <c r="V1405">
        <v>3</v>
      </c>
      <c r="W1405">
        <v>2</v>
      </c>
      <c r="X1405">
        <v>3</v>
      </c>
      <c r="Y1405">
        <v>4</v>
      </c>
      <c r="Z1405">
        <v>3</v>
      </c>
      <c r="AA1405">
        <v>2</v>
      </c>
      <c r="AB1405">
        <v>4</v>
      </c>
      <c r="AC1405">
        <v>2</v>
      </c>
      <c r="AD1405">
        <v>3</v>
      </c>
      <c r="AE1405">
        <v>3</v>
      </c>
      <c r="AF1405">
        <v>5</v>
      </c>
      <c r="AG1405">
        <v>1</v>
      </c>
      <c r="AH1405">
        <v>2</v>
      </c>
      <c r="AI1405">
        <v>2</v>
      </c>
      <c r="AJ1405">
        <v>3</v>
      </c>
      <c r="AK1405">
        <v>2</v>
      </c>
      <c r="AL1405">
        <v>2</v>
      </c>
      <c r="AM1405">
        <v>3</v>
      </c>
      <c r="AN1405">
        <v>1</v>
      </c>
      <c r="AO1405">
        <v>3</v>
      </c>
      <c r="AP1405">
        <v>2</v>
      </c>
      <c r="AQ1405">
        <v>2</v>
      </c>
      <c r="AR1405">
        <v>3</v>
      </c>
      <c r="AS1405">
        <v>2</v>
      </c>
      <c r="AT1405">
        <v>3</v>
      </c>
      <c r="AU1405">
        <v>2</v>
      </c>
      <c r="AV1405">
        <v>2</v>
      </c>
      <c r="AW1405">
        <v>6</v>
      </c>
      <c r="AX1405">
        <v>9</v>
      </c>
      <c r="AY1405">
        <v>5</v>
      </c>
      <c r="AZ1405">
        <v>7</v>
      </c>
      <c r="BA1405">
        <v>5</v>
      </c>
      <c r="BB1405">
        <v>5</v>
      </c>
      <c r="BC1405">
        <v>3</v>
      </c>
      <c r="BD1405">
        <v>6</v>
      </c>
      <c r="BE1405">
        <v>5</v>
      </c>
      <c r="BF1405">
        <v>12</v>
      </c>
      <c r="BG1405">
        <v>12</v>
      </c>
      <c r="BH1405">
        <v>12</v>
      </c>
      <c r="BI1405">
        <v>12</v>
      </c>
      <c r="BJ1405">
        <v>12</v>
      </c>
      <c r="BK1405">
        <v>1</v>
      </c>
      <c r="BL1405">
        <v>4</v>
      </c>
      <c r="BM1405">
        <v>2</v>
      </c>
      <c r="BN1405">
        <v>2</v>
      </c>
      <c r="BO1405">
        <v>3</v>
      </c>
      <c r="BX1405">
        <v>2</v>
      </c>
      <c r="CF1405">
        <v>3</v>
      </c>
      <c r="CH1405">
        <f t="shared" si="159"/>
        <v>2</v>
      </c>
      <c r="CI1405" s="1">
        <f t="shared" si="160"/>
        <v>2.8333333333333335</v>
      </c>
      <c r="CJ1405">
        <f t="shared" si="161"/>
        <v>4</v>
      </c>
      <c r="CK1405">
        <f t="shared" si="162"/>
        <v>2</v>
      </c>
      <c r="CL1405" s="1">
        <f t="shared" si="163"/>
        <v>4.8333333333333339</v>
      </c>
      <c r="CM1405" s="1">
        <f t="shared" si="164"/>
        <v>9.6666666666666679</v>
      </c>
      <c r="CO1405" t="str">
        <f>IF(H1405&gt;Tolerances!$C$15, "High Sat", "Low Sat")</f>
        <v>High Sat</v>
      </c>
      <c r="CP1405" t="str">
        <f>IF(CM1405&lt;Tolerances!$D$15, "High EL", "Low EL")</f>
        <v>High EL</v>
      </c>
      <c r="CQ1405" t="str">
        <f t="shared" si="165"/>
        <v>Loyalist</v>
      </c>
      <c r="CR1405" t="b">
        <f>IF(AND(CM1405&lt;Tolerances!$D$19,'Respondent data Original'!H1405&gt;Tolerances!$C$19),"Enthusiast",IF(AND(CM1405&gt;Tolerances!$D$20,'Respondent data Original'!H1405&lt;Tolerances!$C$20),"Agitator"))</f>
        <v>0</v>
      </c>
    </row>
    <row r="1406" spans="1:96">
      <c r="A1406">
        <v>1656</v>
      </c>
      <c r="B1406" t="s">
        <v>71</v>
      </c>
      <c r="C1406">
        <v>2</v>
      </c>
      <c r="D1406">
        <v>2</v>
      </c>
      <c r="E1406">
        <v>1</v>
      </c>
      <c r="F1406">
        <v>2</v>
      </c>
      <c r="G1406">
        <v>11</v>
      </c>
      <c r="H1406">
        <v>10</v>
      </c>
      <c r="J1406">
        <v>10</v>
      </c>
      <c r="L1406">
        <v>11</v>
      </c>
      <c r="N1406">
        <v>5</v>
      </c>
      <c r="P1406">
        <v>6</v>
      </c>
      <c r="Q1406">
        <v>2</v>
      </c>
      <c r="R1406">
        <v>1</v>
      </c>
      <c r="S1406">
        <v>1</v>
      </c>
      <c r="T1406">
        <v>2</v>
      </c>
      <c r="U1406">
        <v>1</v>
      </c>
      <c r="V1406">
        <v>2</v>
      </c>
      <c r="W1406">
        <v>3</v>
      </c>
      <c r="X1406">
        <v>1</v>
      </c>
      <c r="Y1406">
        <v>2</v>
      </c>
      <c r="Z1406">
        <v>3</v>
      </c>
      <c r="AA1406">
        <v>1</v>
      </c>
      <c r="AB1406">
        <v>2</v>
      </c>
      <c r="AC1406">
        <v>2</v>
      </c>
      <c r="AD1406">
        <v>4</v>
      </c>
      <c r="AE1406">
        <v>3</v>
      </c>
      <c r="AF1406">
        <v>5</v>
      </c>
      <c r="AG1406">
        <v>2</v>
      </c>
      <c r="AH1406">
        <v>1</v>
      </c>
      <c r="AI1406">
        <v>1</v>
      </c>
      <c r="AJ1406">
        <v>2</v>
      </c>
      <c r="AK1406">
        <v>1</v>
      </c>
      <c r="AL1406">
        <v>1</v>
      </c>
      <c r="AM1406">
        <v>4</v>
      </c>
      <c r="AN1406">
        <v>1</v>
      </c>
      <c r="AO1406">
        <v>2</v>
      </c>
      <c r="AP1406">
        <v>2</v>
      </c>
      <c r="AQ1406">
        <v>1</v>
      </c>
      <c r="AR1406">
        <v>2</v>
      </c>
      <c r="AS1406">
        <v>1</v>
      </c>
      <c r="AT1406">
        <v>3</v>
      </c>
      <c r="AU1406">
        <v>2</v>
      </c>
      <c r="AV1406">
        <v>1</v>
      </c>
      <c r="AW1406">
        <v>7</v>
      </c>
      <c r="AX1406">
        <v>7</v>
      </c>
      <c r="AY1406">
        <v>8</v>
      </c>
      <c r="AZ1406">
        <v>6</v>
      </c>
      <c r="BA1406">
        <v>6</v>
      </c>
      <c r="BB1406">
        <v>4</v>
      </c>
      <c r="BC1406">
        <v>7</v>
      </c>
      <c r="BD1406">
        <v>9</v>
      </c>
      <c r="BE1406">
        <v>3</v>
      </c>
      <c r="BF1406">
        <v>2</v>
      </c>
      <c r="BG1406">
        <v>2</v>
      </c>
      <c r="BH1406">
        <v>3</v>
      </c>
      <c r="BI1406">
        <v>3</v>
      </c>
      <c r="BJ1406">
        <v>1</v>
      </c>
      <c r="BK1406">
        <v>1</v>
      </c>
      <c r="BL1406">
        <v>4</v>
      </c>
      <c r="BM1406">
        <v>3</v>
      </c>
      <c r="BN1406">
        <v>3</v>
      </c>
      <c r="BO1406">
        <v>3</v>
      </c>
      <c r="BP1406">
        <v>1</v>
      </c>
      <c r="BQ1406">
        <v>4</v>
      </c>
      <c r="BR1406">
        <v>7</v>
      </c>
      <c r="BX1406">
        <v>1</v>
      </c>
      <c r="BY1406">
        <v>3</v>
      </c>
      <c r="BZ1406">
        <v>8</v>
      </c>
      <c r="CF1406">
        <v>6</v>
      </c>
      <c r="CH1406">
        <f t="shared" si="159"/>
        <v>1</v>
      </c>
      <c r="CI1406" s="1">
        <f t="shared" si="160"/>
        <v>3.1666666666666665</v>
      </c>
      <c r="CJ1406">
        <f t="shared" si="161"/>
        <v>4</v>
      </c>
      <c r="CK1406">
        <f t="shared" si="162"/>
        <v>2</v>
      </c>
      <c r="CL1406" s="1">
        <f t="shared" si="163"/>
        <v>5.1666666666666661</v>
      </c>
      <c r="CM1406" s="1">
        <f t="shared" si="164"/>
        <v>5.1666666666666661</v>
      </c>
      <c r="CO1406" t="str">
        <f>IF(H1406&gt;Tolerances!$C$15, "High Sat", "Low Sat")</f>
        <v>High Sat</v>
      </c>
      <c r="CP1406" t="str">
        <f>IF(CM1406&lt;Tolerances!$D$15, "High EL", "Low EL")</f>
        <v>High EL</v>
      </c>
      <c r="CQ1406" t="str">
        <f t="shared" si="165"/>
        <v>Loyalist</v>
      </c>
      <c r="CR1406" t="b">
        <f>IF(AND(CM1406&lt;Tolerances!$D$19,'Respondent data Original'!H1406&gt;Tolerances!$C$19),"Enthusiast",IF(AND(CM1406&gt;Tolerances!$D$20,'Respondent data Original'!H1406&lt;Tolerances!$C$20),"Agitator"))</f>
        <v>0</v>
      </c>
    </row>
    <row r="1407" spans="1:96">
      <c r="A1407">
        <v>1659</v>
      </c>
      <c r="B1407" t="s">
        <v>71</v>
      </c>
      <c r="C1407">
        <v>3</v>
      </c>
      <c r="D1407">
        <v>2</v>
      </c>
      <c r="E1407">
        <v>2</v>
      </c>
      <c r="F1407">
        <v>2</v>
      </c>
      <c r="G1407">
        <v>10</v>
      </c>
      <c r="H1407">
        <v>10</v>
      </c>
      <c r="J1407">
        <v>10</v>
      </c>
      <c r="L1407">
        <v>11</v>
      </c>
      <c r="N1407">
        <v>9</v>
      </c>
      <c r="P1407">
        <v>3</v>
      </c>
      <c r="Q1407">
        <v>1</v>
      </c>
      <c r="R1407">
        <v>1</v>
      </c>
      <c r="S1407">
        <v>1</v>
      </c>
      <c r="T1407">
        <v>2</v>
      </c>
      <c r="U1407">
        <v>1</v>
      </c>
      <c r="V1407">
        <v>1</v>
      </c>
      <c r="W1407">
        <v>1</v>
      </c>
      <c r="X1407">
        <v>1</v>
      </c>
      <c r="Y1407">
        <v>2</v>
      </c>
      <c r="Z1407">
        <v>1</v>
      </c>
      <c r="AA1407">
        <v>2</v>
      </c>
      <c r="AB1407">
        <v>1</v>
      </c>
      <c r="AC1407">
        <v>1</v>
      </c>
      <c r="AD1407">
        <v>1</v>
      </c>
      <c r="AE1407">
        <v>1</v>
      </c>
      <c r="AF1407">
        <v>11</v>
      </c>
      <c r="AG1407">
        <v>1</v>
      </c>
      <c r="AH1407">
        <v>2</v>
      </c>
      <c r="AI1407">
        <v>1</v>
      </c>
      <c r="AJ1407">
        <v>2</v>
      </c>
      <c r="AK1407">
        <v>1</v>
      </c>
      <c r="AL1407">
        <v>1</v>
      </c>
      <c r="AM1407">
        <v>1</v>
      </c>
      <c r="AN1407">
        <v>2</v>
      </c>
      <c r="AO1407">
        <v>1</v>
      </c>
      <c r="AP1407">
        <v>2</v>
      </c>
      <c r="AQ1407">
        <v>2</v>
      </c>
      <c r="AR1407">
        <v>2</v>
      </c>
      <c r="AS1407">
        <v>1</v>
      </c>
      <c r="AT1407">
        <v>1</v>
      </c>
      <c r="AU1407">
        <v>1</v>
      </c>
      <c r="AV1407">
        <v>1</v>
      </c>
      <c r="AW1407">
        <v>10</v>
      </c>
      <c r="AX1407">
        <v>8</v>
      </c>
      <c r="AY1407">
        <v>10</v>
      </c>
      <c r="AZ1407">
        <v>10</v>
      </c>
      <c r="BA1407">
        <v>10</v>
      </c>
      <c r="BB1407">
        <v>9</v>
      </c>
      <c r="BC1407">
        <v>9</v>
      </c>
      <c r="BD1407">
        <v>8</v>
      </c>
      <c r="BE1407">
        <v>9</v>
      </c>
      <c r="BF1407">
        <v>2</v>
      </c>
      <c r="BG1407">
        <v>3</v>
      </c>
      <c r="BH1407">
        <v>4</v>
      </c>
      <c r="BI1407">
        <v>4</v>
      </c>
      <c r="BJ1407">
        <v>3</v>
      </c>
      <c r="BK1407">
        <v>1</v>
      </c>
      <c r="BL1407">
        <v>2</v>
      </c>
      <c r="BM1407">
        <v>3</v>
      </c>
      <c r="BN1407">
        <v>2</v>
      </c>
      <c r="BO1407">
        <v>3</v>
      </c>
      <c r="BX1407">
        <v>2</v>
      </c>
      <c r="CF1407">
        <v>8</v>
      </c>
      <c r="CH1407">
        <f t="shared" si="159"/>
        <v>2</v>
      </c>
      <c r="CI1407" s="1">
        <f t="shared" si="160"/>
        <v>4.6111111111111107</v>
      </c>
      <c r="CJ1407">
        <f t="shared" si="161"/>
        <v>2</v>
      </c>
      <c r="CK1407">
        <f t="shared" si="162"/>
        <v>4</v>
      </c>
      <c r="CL1407" s="1">
        <f t="shared" si="163"/>
        <v>8.6111111111111107</v>
      </c>
      <c r="CM1407" s="1">
        <f t="shared" si="164"/>
        <v>17.222222222222221</v>
      </c>
      <c r="CO1407" t="str">
        <f>IF(H1407&gt;Tolerances!$C$15, "High Sat", "Low Sat")</f>
        <v>High Sat</v>
      </c>
      <c r="CP1407" t="str">
        <f>IF(CM1407&lt;Tolerances!$D$15, "High EL", "Low EL")</f>
        <v>Low EL</v>
      </c>
      <c r="CQ1407" t="str">
        <f t="shared" si="165"/>
        <v>Mercenary</v>
      </c>
      <c r="CR1407" t="b">
        <f>IF(AND(CM1407&lt;Tolerances!$D$19,'Respondent data Original'!H1407&gt;Tolerances!$C$19),"Enthusiast",IF(AND(CM1407&gt;Tolerances!$D$20,'Respondent data Original'!H1407&lt;Tolerances!$C$20),"Agitator"))</f>
        <v>0</v>
      </c>
    </row>
    <row r="1408" spans="1:96">
      <c r="A1408">
        <v>1660</v>
      </c>
      <c r="B1408" t="s">
        <v>71</v>
      </c>
      <c r="C1408">
        <v>3</v>
      </c>
      <c r="D1408">
        <v>2</v>
      </c>
      <c r="E1408">
        <v>2</v>
      </c>
      <c r="F1408">
        <v>2</v>
      </c>
      <c r="G1408">
        <v>10</v>
      </c>
      <c r="H1408">
        <v>8</v>
      </c>
      <c r="J1408">
        <v>8</v>
      </c>
      <c r="L1408">
        <v>8</v>
      </c>
      <c r="N1408">
        <v>7</v>
      </c>
      <c r="P1408">
        <v>6</v>
      </c>
      <c r="Q1408">
        <v>1</v>
      </c>
      <c r="R1408">
        <v>3</v>
      </c>
      <c r="S1408">
        <v>1</v>
      </c>
      <c r="T1408">
        <v>1</v>
      </c>
      <c r="U1408">
        <v>1</v>
      </c>
      <c r="V1408">
        <v>2</v>
      </c>
      <c r="W1408">
        <v>3</v>
      </c>
      <c r="X1408">
        <v>1</v>
      </c>
      <c r="Y1408">
        <v>1</v>
      </c>
      <c r="Z1408">
        <v>2</v>
      </c>
      <c r="AA1408">
        <v>1</v>
      </c>
      <c r="AB1408">
        <v>2</v>
      </c>
      <c r="AC1408">
        <v>2</v>
      </c>
      <c r="AD1408">
        <v>2</v>
      </c>
      <c r="AE1408">
        <v>2</v>
      </c>
      <c r="AF1408">
        <v>7</v>
      </c>
      <c r="AG1408">
        <v>2</v>
      </c>
      <c r="AH1408">
        <v>3</v>
      </c>
      <c r="AI1408">
        <v>2</v>
      </c>
      <c r="AJ1408">
        <v>2</v>
      </c>
      <c r="AK1408">
        <v>2</v>
      </c>
      <c r="AL1408">
        <v>2</v>
      </c>
      <c r="AM1408">
        <v>2</v>
      </c>
      <c r="AN1408">
        <v>2</v>
      </c>
      <c r="AO1408">
        <v>2</v>
      </c>
      <c r="AP1408">
        <v>2</v>
      </c>
      <c r="AQ1408">
        <v>2</v>
      </c>
      <c r="AR1408">
        <v>3</v>
      </c>
      <c r="AS1408">
        <v>2</v>
      </c>
      <c r="AT1408">
        <v>2</v>
      </c>
      <c r="AU1408">
        <v>2</v>
      </c>
      <c r="AV1408">
        <v>1</v>
      </c>
      <c r="AW1408">
        <v>7</v>
      </c>
      <c r="AX1408">
        <v>9</v>
      </c>
      <c r="AY1408">
        <v>7</v>
      </c>
      <c r="AZ1408">
        <v>7</v>
      </c>
      <c r="BA1408">
        <v>7</v>
      </c>
      <c r="BB1408">
        <v>7</v>
      </c>
      <c r="BC1408">
        <v>7</v>
      </c>
      <c r="BD1408">
        <v>7</v>
      </c>
      <c r="BE1408">
        <v>7</v>
      </c>
      <c r="BF1408">
        <v>6</v>
      </c>
      <c r="BG1408">
        <v>6</v>
      </c>
      <c r="BH1408">
        <v>6</v>
      </c>
      <c r="BI1408">
        <v>6</v>
      </c>
      <c r="BJ1408">
        <v>6</v>
      </c>
      <c r="BK1408">
        <v>1</v>
      </c>
      <c r="BL1408">
        <v>3</v>
      </c>
      <c r="BM1408">
        <v>3</v>
      </c>
      <c r="BN1408">
        <v>3</v>
      </c>
      <c r="BO1408">
        <v>7</v>
      </c>
      <c r="BP1408">
        <v>4</v>
      </c>
      <c r="BQ1408">
        <v>3</v>
      </c>
      <c r="BX1408">
        <v>1</v>
      </c>
      <c r="BY1408">
        <v>5</v>
      </c>
      <c r="CF1408">
        <v>5</v>
      </c>
      <c r="CH1408">
        <f t="shared" si="159"/>
        <v>1</v>
      </c>
      <c r="CI1408" s="1">
        <f t="shared" si="160"/>
        <v>3.6111111111111112</v>
      </c>
      <c r="CJ1408">
        <f t="shared" si="161"/>
        <v>3</v>
      </c>
      <c r="CK1408">
        <f t="shared" si="162"/>
        <v>3</v>
      </c>
      <c r="CL1408" s="1">
        <f t="shared" si="163"/>
        <v>6.6111111111111107</v>
      </c>
      <c r="CM1408" s="1">
        <f t="shared" si="164"/>
        <v>6.6111111111111107</v>
      </c>
      <c r="CO1408" t="str">
        <f>IF(H1408&gt;Tolerances!$C$15, "High Sat", "Low Sat")</f>
        <v>High Sat</v>
      </c>
      <c r="CP1408" t="str">
        <f>IF(CM1408&lt;Tolerances!$D$15, "High EL", "Low EL")</f>
        <v>High EL</v>
      </c>
      <c r="CQ1408" t="str">
        <f t="shared" si="165"/>
        <v>Loyalist</v>
      </c>
      <c r="CR1408" t="b">
        <f>IF(AND(CM1408&lt;Tolerances!$D$19,'Respondent data Original'!H1408&gt;Tolerances!$C$19),"Enthusiast",IF(AND(CM1408&gt;Tolerances!$D$20,'Respondent data Original'!H1408&lt;Tolerances!$C$20),"Agitator"))</f>
        <v>0</v>
      </c>
    </row>
    <row r="1409" spans="1:96">
      <c r="A1409">
        <v>1662</v>
      </c>
      <c r="B1409" t="s">
        <v>71</v>
      </c>
      <c r="C1409">
        <v>3</v>
      </c>
      <c r="D1409">
        <v>2</v>
      </c>
      <c r="E1409">
        <v>1</v>
      </c>
      <c r="F1409">
        <v>2</v>
      </c>
      <c r="G1409">
        <v>10</v>
      </c>
      <c r="H1409">
        <v>9</v>
      </c>
      <c r="J1409">
        <v>8</v>
      </c>
      <c r="L1409">
        <v>6</v>
      </c>
      <c r="N1409">
        <v>9</v>
      </c>
      <c r="P1409">
        <v>3</v>
      </c>
      <c r="Q1409">
        <v>1</v>
      </c>
      <c r="R1409">
        <v>3</v>
      </c>
      <c r="S1409">
        <v>1</v>
      </c>
      <c r="T1409">
        <v>2</v>
      </c>
      <c r="U1409">
        <v>2</v>
      </c>
      <c r="V1409">
        <v>2</v>
      </c>
      <c r="W1409">
        <v>4</v>
      </c>
      <c r="X1409">
        <v>1</v>
      </c>
      <c r="Y1409">
        <v>1</v>
      </c>
      <c r="Z1409">
        <v>2</v>
      </c>
      <c r="AA1409">
        <v>2</v>
      </c>
      <c r="AB1409">
        <v>2</v>
      </c>
      <c r="AC1409">
        <v>3</v>
      </c>
      <c r="AD1409">
        <v>3</v>
      </c>
      <c r="AE1409">
        <v>3</v>
      </c>
      <c r="AF1409">
        <v>6</v>
      </c>
      <c r="AG1409">
        <v>3</v>
      </c>
      <c r="AI1409">
        <v>2</v>
      </c>
      <c r="AJ1409">
        <v>1</v>
      </c>
      <c r="AK1409">
        <v>3</v>
      </c>
      <c r="AL1409">
        <v>3</v>
      </c>
      <c r="AN1409">
        <v>2</v>
      </c>
      <c r="AO1409">
        <v>2</v>
      </c>
      <c r="AP1409">
        <v>1</v>
      </c>
      <c r="AQ1409">
        <v>3</v>
      </c>
      <c r="AR1409">
        <v>3</v>
      </c>
      <c r="AS1409">
        <v>3</v>
      </c>
      <c r="AT1409">
        <v>3</v>
      </c>
      <c r="AU1409">
        <v>2</v>
      </c>
      <c r="AV1409">
        <v>2</v>
      </c>
      <c r="AW1409">
        <v>6</v>
      </c>
      <c r="AX1409">
        <v>10</v>
      </c>
      <c r="AY1409">
        <v>9</v>
      </c>
      <c r="AZ1409">
        <v>8</v>
      </c>
      <c r="BA1409">
        <v>9</v>
      </c>
      <c r="BB1409">
        <v>6</v>
      </c>
      <c r="BC1409">
        <v>8</v>
      </c>
      <c r="BD1409">
        <v>10</v>
      </c>
      <c r="BE1409">
        <v>6</v>
      </c>
      <c r="BF1409">
        <v>12</v>
      </c>
      <c r="BG1409">
        <v>12</v>
      </c>
      <c r="BH1409">
        <v>12</v>
      </c>
      <c r="BI1409">
        <v>12</v>
      </c>
      <c r="BJ1409">
        <v>12</v>
      </c>
      <c r="BK1409">
        <v>1</v>
      </c>
      <c r="BL1409">
        <v>3</v>
      </c>
      <c r="BM1409">
        <v>3</v>
      </c>
      <c r="BN1409">
        <v>3</v>
      </c>
      <c r="BO1409">
        <v>7</v>
      </c>
      <c r="BP1409">
        <v>4</v>
      </c>
      <c r="BQ1409">
        <v>2</v>
      </c>
      <c r="BR1409">
        <v>3</v>
      </c>
      <c r="BX1409">
        <v>1</v>
      </c>
      <c r="BY1409">
        <v>6</v>
      </c>
      <c r="CF1409">
        <v>8</v>
      </c>
      <c r="CH1409">
        <f t="shared" si="159"/>
        <v>1</v>
      </c>
      <c r="CI1409" s="1">
        <f t="shared" si="160"/>
        <v>4</v>
      </c>
      <c r="CJ1409">
        <f t="shared" si="161"/>
        <v>3</v>
      </c>
      <c r="CK1409">
        <f t="shared" si="162"/>
        <v>3</v>
      </c>
      <c r="CL1409" s="1">
        <f t="shared" si="163"/>
        <v>7</v>
      </c>
      <c r="CM1409" s="1">
        <f t="shared" si="164"/>
        <v>7</v>
      </c>
      <c r="CO1409" t="str">
        <f>IF(H1409&gt;Tolerances!$C$15, "High Sat", "Low Sat")</f>
        <v>High Sat</v>
      </c>
      <c r="CP1409" t="str">
        <f>IF(CM1409&lt;Tolerances!$D$15, "High EL", "Low EL")</f>
        <v>High EL</v>
      </c>
      <c r="CQ1409" t="str">
        <f t="shared" si="165"/>
        <v>Loyalist</v>
      </c>
      <c r="CR1409" t="b">
        <f>IF(AND(CM1409&lt;Tolerances!$D$19,'Respondent data Original'!H1409&gt;Tolerances!$C$19),"Enthusiast",IF(AND(CM1409&gt;Tolerances!$D$20,'Respondent data Original'!H1409&lt;Tolerances!$C$20),"Agitator"))</f>
        <v>0</v>
      </c>
    </row>
    <row r="1410" spans="1:96">
      <c r="A1410">
        <v>1664</v>
      </c>
      <c r="B1410" t="s">
        <v>71</v>
      </c>
      <c r="C1410">
        <v>3</v>
      </c>
      <c r="D1410">
        <v>1</v>
      </c>
      <c r="E1410">
        <v>1</v>
      </c>
      <c r="F1410">
        <v>2</v>
      </c>
      <c r="G1410">
        <v>10</v>
      </c>
      <c r="H1410">
        <v>6</v>
      </c>
      <c r="J1410">
        <v>7</v>
      </c>
      <c r="M1410">
        <v>1</v>
      </c>
      <c r="N1410">
        <v>7</v>
      </c>
      <c r="P1410">
        <v>5</v>
      </c>
      <c r="Q1410">
        <v>1</v>
      </c>
      <c r="R1410">
        <v>1</v>
      </c>
      <c r="S1410">
        <v>2</v>
      </c>
      <c r="T1410">
        <v>2</v>
      </c>
      <c r="U1410">
        <v>2</v>
      </c>
      <c r="V1410">
        <v>1</v>
      </c>
      <c r="W1410">
        <v>4</v>
      </c>
      <c r="X1410">
        <v>2</v>
      </c>
      <c r="Y1410">
        <v>2</v>
      </c>
      <c r="AA1410">
        <v>2</v>
      </c>
      <c r="AB1410">
        <v>2</v>
      </c>
      <c r="AC1410">
        <v>4</v>
      </c>
      <c r="AD1410">
        <v>5</v>
      </c>
      <c r="AE1410">
        <v>5</v>
      </c>
      <c r="AF1410">
        <v>1</v>
      </c>
      <c r="AG1410">
        <v>4</v>
      </c>
      <c r="AH1410">
        <v>2</v>
      </c>
      <c r="AI1410">
        <v>4</v>
      </c>
      <c r="AJ1410">
        <v>3</v>
      </c>
      <c r="AK1410">
        <v>4</v>
      </c>
      <c r="AL1410">
        <v>4</v>
      </c>
      <c r="AN1410">
        <v>2</v>
      </c>
      <c r="AO1410">
        <v>3</v>
      </c>
      <c r="AQ1410">
        <v>4</v>
      </c>
      <c r="AR1410">
        <v>4</v>
      </c>
      <c r="AV1410">
        <v>2</v>
      </c>
      <c r="AW1410">
        <v>10</v>
      </c>
      <c r="AX1410">
        <v>11</v>
      </c>
      <c r="AY1410">
        <v>10</v>
      </c>
      <c r="AZ1410">
        <v>10</v>
      </c>
      <c r="BA1410">
        <v>11</v>
      </c>
      <c r="BB1410">
        <v>2</v>
      </c>
      <c r="BC1410">
        <v>1</v>
      </c>
      <c r="BD1410">
        <v>11</v>
      </c>
      <c r="BE1410">
        <v>1</v>
      </c>
      <c r="BF1410">
        <v>12</v>
      </c>
      <c r="BG1410">
        <v>12</v>
      </c>
      <c r="BH1410">
        <v>5</v>
      </c>
      <c r="BI1410">
        <v>12</v>
      </c>
      <c r="BJ1410">
        <v>5</v>
      </c>
      <c r="BK1410">
        <v>2</v>
      </c>
      <c r="BL1410">
        <v>3</v>
      </c>
      <c r="BM1410">
        <v>3</v>
      </c>
      <c r="BN1410">
        <v>3</v>
      </c>
      <c r="BO1410">
        <v>2</v>
      </c>
      <c r="BP1410">
        <v>7</v>
      </c>
      <c r="BQ1410">
        <v>6</v>
      </c>
      <c r="BR1410">
        <v>4</v>
      </c>
      <c r="BX1410">
        <v>2</v>
      </c>
      <c r="CF1410">
        <v>1</v>
      </c>
      <c r="CH1410">
        <f t="shared" ref="CH1410:CH1473" si="166">BX1410</f>
        <v>2</v>
      </c>
      <c r="CI1410" s="1">
        <f t="shared" ref="CI1410:CI1473" si="167">AVERAGE(AW1410:BE1410)/2</f>
        <v>3.7222222222222223</v>
      </c>
      <c r="CJ1410">
        <f t="shared" ref="CJ1410:CJ1473" si="168">BL1410</f>
        <v>3</v>
      </c>
      <c r="CK1410">
        <f t="shared" ref="CK1410:CK1473" si="169">IF(AND(CJ1410=5),1,IF(AND(CJ1410=4),2,IF(AND(CJ1410=3),3,IF(AND(CJ1410=2),4,IF(AND(CJ1410=1),5,IF(AND(CJ1410=0),5))))))</f>
        <v>3</v>
      </c>
      <c r="CL1410" s="1">
        <f t="shared" ref="CL1410:CL1473" si="170">CI1410+CK1410</f>
        <v>6.7222222222222223</v>
      </c>
      <c r="CM1410" s="1">
        <f t="shared" ref="CM1410:CM1473" si="171">CH1410*CL1410</f>
        <v>13.444444444444445</v>
      </c>
      <c r="CO1410" t="str">
        <f>IF(H1410&gt;Tolerances!$C$15, "High Sat", "Low Sat")</f>
        <v>Low Sat</v>
      </c>
      <c r="CP1410" t="str">
        <f>IF(CM1410&lt;Tolerances!$D$15, "High EL", "Low EL")</f>
        <v>Low EL</v>
      </c>
      <c r="CQ1410" t="str">
        <f t="shared" si="165"/>
        <v>Defector</v>
      </c>
      <c r="CR1410" t="b">
        <f>IF(AND(CM1410&lt;Tolerances!$D$19,'Respondent data Original'!H1410&gt;Tolerances!$C$19),"Enthusiast",IF(AND(CM1410&gt;Tolerances!$D$20,'Respondent data Original'!H1410&lt;Tolerances!$C$20),"Agitator"))</f>
        <v>0</v>
      </c>
    </row>
    <row r="1411" spans="1:96">
      <c r="A1411">
        <v>1665</v>
      </c>
      <c r="B1411" t="s">
        <v>71</v>
      </c>
      <c r="C1411">
        <v>2</v>
      </c>
      <c r="D1411">
        <v>2</v>
      </c>
      <c r="E1411">
        <v>1</v>
      </c>
      <c r="F1411">
        <v>2</v>
      </c>
      <c r="G1411">
        <v>9</v>
      </c>
      <c r="H1411">
        <v>11</v>
      </c>
      <c r="J1411">
        <v>11</v>
      </c>
      <c r="L1411">
        <v>10</v>
      </c>
      <c r="N1411">
        <v>9</v>
      </c>
      <c r="P1411">
        <v>6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>
        <v>4</v>
      </c>
      <c r="X1411">
        <v>2</v>
      </c>
      <c r="Y1411">
        <v>1</v>
      </c>
      <c r="Z1411">
        <v>2</v>
      </c>
      <c r="AA1411">
        <v>1</v>
      </c>
      <c r="AB1411">
        <v>1</v>
      </c>
      <c r="AC1411">
        <v>1</v>
      </c>
      <c r="AD1411">
        <v>3</v>
      </c>
      <c r="AE1411">
        <v>3</v>
      </c>
      <c r="AF1411">
        <v>4</v>
      </c>
      <c r="AG1411">
        <v>4</v>
      </c>
      <c r="AH1411">
        <v>1</v>
      </c>
      <c r="AI1411">
        <v>2</v>
      </c>
      <c r="AJ1411">
        <v>2</v>
      </c>
      <c r="AK1411">
        <v>2</v>
      </c>
      <c r="AL1411">
        <v>4</v>
      </c>
      <c r="AM1411">
        <v>5</v>
      </c>
      <c r="AN1411">
        <v>2</v>
      </c>
      <c r="AO1411">
        <v>3</v>
      </c>
      <c r="AP1411">
        <v>2</v>
      </c>
      <c r="AQ1411">
        <v>2</v>
      </c>
      <c r="AR1411">
        <v>2</v>
      </c>
      <c r="AS1411">
        <v>2</v>
      </c>
      <c r="AT1411">
        <v>3</v>
      </c>
      <c r="AU1411">
        <v>3</v>
      </c>
      <c r="AV1411">
        <v>1</v>
      </c>
      <c r="AW1411">
        <v>6</v>
      </c>
      <c r="AX1411">
        <v>9</v>
      </c>
      <c r="AY1411">
        <v>10</v>
      </c>
      <c r="AZ1411">
        <v>6</v>
      </c>
      <c r="BA1411">
        <v>9</v>
      </c>
      <c r="BB1411">
        <v>6</v>
      </c>
      <c r="BC1411">
        <v>7</v>
      </c>
      <c r="BD1411">
        <v>7</v>
      </c>
      <c r="BE1411">
        <v>8</v>
      </c>
      <c r="BF1411">
        <v>5</v>
      </c>
      <c r="BG1411">
        <v>12</v>
      </c>
      <c r="BH1411">
        <v>4</v>
      </c>
      <c r="BI1411">
        <v>5</v>
      </c>
      <c r="BJ1411">
        <v>12</v>
      </c>
      <c r="BK1411">
        <v>1</v>
      </c>
      <c r="BL1411">
        <v>5</v>
      </c>
      <c r="BM1411">
        <v>4</v>
      </c>
      <c r="BN1411">
        <v>4</v>
      </c>
      <c r="BO1411">
        <v>6</v>
      </c>
      <c r="BP1411">
        <v>7</v>
      </c>
      <c r="BX1411">
        <v>1</v>
      </c>
      <c r="BY1411">
        <v>2</v>
      </c>
      <c r="CF1411">
        <v>5</v>
      </c>
      <c r="CH1411">
        <f t="shared" si="166"/>
        <v>1</v>
      </c>
      <c r="CI1411" s="1">
        <f t="shared" si="167"/>
        <v>3.7777777777777777</v>
      </c>
      <c r="CJ1411">
        <f t="shared" si="168"/>
        <v>5</v>
      </c>
      <c r="CK1411">
        <f t="shared" si="169"/>
        <v>1</v>
      </c>
      <c r="CL1411" s="1">
        <f t="shared" si="170"/>
        <v>4.7777777777777777</v>
      </c>
      <c r="CM1411" s="1">
        <f t="shared" si="171"/>
        <v>4.7777777777777777</v>
      </c>
      <c r="CO1411" t="str">
        <f>IF(H1411&gt;Tolerances!$C$15, "High Sat", "Low Sat")</f>
        <v>High Sat</v>
      </c>
      <c r="CP1411" t="str">
        <f>IF(CM1411&lt;Tolerances!$D$15, "High EL", "Low EL")</f>
        <v>High EL</v>
      </c>
      <c r="CQ1411" t="str">
        <f t="shared" si="165"/>
        <v>Loyalist</v>
      </c>
      <c r="CR1411" t="str">
        <f>IF(AND(CM1411&lt;Tolerances!$D$19,'Respondent data Original'!H1411&gt;Tolerances!$C$19),"Enthusiast",IF(AND(CM1411&gt;Tolerances!$D$20,'Respondent data Original'!H1411&lt;Tolerances!$C$20),"Agitator"))</f>
        <v>Enthusiast</v>
      </c>
    </row>
    <row r="1412" spans="1:96">
      <c r="A1412">
        <v>1666</v>
      </c>
      <c r="B1412" t="s">
        <v>71</v>
      </c>
      <c r="C1412">
        <v>3</v>
      </c>
      <c r="D1412">
        <v>1</v>
      </c>
      <c r="E1412">
        <v>2</v>
      </c>
      <c r="F1412">
        <v>2</v>
      </c>
      <c r="G1412">
        <v>7</v>
      </c>
      <c r="H1412">
        <v>9</v>
      </c>
      <c r="J1412">
        <v>9</v>
      </c>
      <c r="L1412">
        <v>10</v>
      </c>
      <c r="N1412">
        <v>9</v>
      </c>
      <c r="P1412">
        <v>3</v>
      </c>
      <c r="Q1412">
        <v>2</v>
      </c>
      <c r="R1412">
        <v>2</v>
      </c>
      <c r="S1412">
        <v>2</v>
      </c>
      <c r="T1412">
        <v>2</v>
      </c>
      <c r="U1412">
        <v>2</v>
      </c>
      <c r="V1412">
        <v>2</v>
      </c>
      <c r="W1412">
        <v>2</v>
      </c>
      <c r="X1412">
        <v>2</v>
      </c>
      <c r="Y1412">
        <v>2</v>
      </c>
      <c r="Z1412">
        <v>2</v>
      </c>
      <c r="AA1412">
        <v>2</v>
      </c>
      <c r="AB1412">
        <v>2</v>
      </c>
      <c r="AC1412">
        <v>2</v>
      </c>
      <c r="AD1412">
        <v>2</v>
      </c>
      <c r="AE1412">
        <v>2</v>
      </c>
      <c r="AF1412">
        <v>9</v>
      </c>
      <c r="AG1412">
        <v>2</v>
      </c>
      <c r="AH1412">
        <v>2</v>
      </c>
      <c r="AI1412">
        <v>2</v>
      </c>
      <c r="AJ1412">
        <v>2</v>
      </c>
      <c r="AK1412">
        <v>2</v>
      </c>
      <c r="AL1412">
        <v>2</v>
      </c>
      <c r="AM1412">
        <v>2</v>
      </c>
      <c r="AN1412">
        <v>2</v>
      </c>
      <c r="AO1412">
        <v>2</v>
      </c>
      <c r="AP1412">
        <v>2</v>
      </c>
      <c r="AQ1412">
        <v>2</v>
      </c>
      <c r="AR1412">
        <v>2</v>
      </c>
      <c r="AS1412">
        <v>2</v>
      </c>
      <c r="AT1412">
        <v>2</v>
      </c>
      <c r="AU1412">
        <v>2</v>
      </c>
      <c r="AV1412">
        <v>1</v>
      </c>
      <c r="AW1412">
        <v>6</v>
      </c>
      <c r="AX1412">
        <v>6</v>
      </c>
      <c r="AY1412">
        <v>6</v>
      </c>
      <c r="AZ1412">
        <v>6</v>
      </c>
      <c r="BA1412">
        <v>6</v>
      </c>
      <c r="BB1412">
        <v>6</v>
      </c>
      <c r="BC1412">
        <v>6</v>
      </c>
      <c r="BD1412">
        <v>6</v>
      </c>
      <c r="BE1412">
        <v>6</v>
      </c>
      <c r="BF1412">
        <v>4</v>
      </c>
      <c r="BG1412">
        <v>4</v>
      </c>
      <c r="BH1412">
        <v>4</v>
      </c>
      <c r="BI1412">
        <v>4</v>
      </c>
      <c r="BJ1412">
        <v>4</v>
      </c>
      <c r="BK1412">
        <v>1</v>
      </c>
      <c r="BL1412">
        <v>3</v>
      </c>
      <c r="BM1412">
        <v>3</v>
      </c>
      <c r="BN1412">
        <v>3</v>
      </c>
      <c r="BO1412">
        <v>6</v>
      </c>
      <c r="BP1412">
        <v>2</v>
      </c>
      <c r="BQ1412">
        <v>3</v>
      </c>
      <c r="BR1412">
        <v>4</v>
      </c>
      <c r="BS1412">
        <v>1</v>
      </c>
      <c r="BT1412">
        <v>7</v>
      </c>
      <c r="BU1412">
        <v>5</v>
      </c>
      <c r="BV1412">
        <v>8</v>
      </c>
      <c r="BX1412">
        <v>2</v>
      </c>
      <c r="CF1412">
        <v>1</v>
      </c>
      <c r="CH1412">
        <f t="shared" si="166"/>
        <v>2</v>
      </c>
      <c r="CI1412" s="1">
        <f t="shared" si="167"/>
        <v>3</v>
      </c>
      <c r="CJ1412">
        <f t="shared" si="168"/>
        <v>3</v>
      </c>
      <c r="CK1412">
        <f t="shared" si="169"/>
        <v>3</v>
      </c>
      <c r="CL1412" s="1">
        <f t="shared" si="170"/>
        <v>6</v>
      </c>
      <c r="CM1412" s="1">
        <f t="shared" si="171"/>
        <v>12</v>
      </c>
      <c r="CO1412" t="str">
        <f>IF(H1412&gt;Tolerances!$C$15, "High Sat", "Low Sat")</f>
        <v>High Sat</v>
      </c>
      <c r="CP1412" t="str">
        <f>IF(CM1412&lt;Tolerances!$D$15, "High EL", "Low EL")</f>
        <v>Low EL</v>
      </c>
      <c r="CQ1412" t="str">
        <f t="shared" si="165"/>
        <v>Mercenary</v>
      </c>
      <c r="CR1412" t="b">
        <f>IF(AND(CM1412&lt;Tolerances!$D$19,'Respondent data Original'!H1412&gt;Tolerances!$C$19),"Enthusiast",IF(AND(CM1412&gt;Tolerances!$D$20,'Respondent data Original'!H1412&lt;Tolerances!$C$20),"Agitator"))</f>
        <v>0</v>
      </c>
    </row>
    <row r="1413" spans="1:96">
      <c r="A1413">
        <v>1667</v>
      </c>
      <c r="B1413" t="s">
        <v>71</v>
      </c>
      <c r="C1413">
        <v>2</v>
      </c>
      <c r="D1413">
        <v>1</v>
      </c>
      <c r="E1413">
        <v>8</v>
      </c>
      <c r="F1413">
        <v>1</v>
      </c>
      <c r="G1413">
        <v>8</v>
      </c>
      <c r="H1413">
        <v>10</v>
      </c>
      <c r="J1413">
        <v>9</v>
      </c>
      <c r="L1413">
        <v>9</v>
      </c>
      <c r="N1413">
        <v>7</v>
      </c>
      <c r="P1413">
        <v>1</v>
      </c>
      <c r="Q1413">
        <v>1</v>
      </c>
      <c r="R1413">
        <v>1</v>
      </c>
      <c r="S1413">
        <v>1</v>
      </c>
      <c r="T1413">
        <v>1</v>
      </c>
      <c r="U1413">
        <v>1</v>
      </c>
      <c r="V1413">
        <v>1</v>
      </c>
      <c r="W1413">
        <v>1</v>
      </c>
      <c r="X1413">
        <v>1</v>
      </c>
      <c r="Y1413">
        <v>1</v>
      </c>
      <c r="Z1413">
        <v>1</v>
      </c>
      <c r="AA1413">
        <v>1</v>
      </c>
      <c r="AB1413">
        <v>1</v>
      </c>
      <c r="AC1413">
        <v>1</v>
      </c>
      <c r="AD1413">
        <v>1</v>
      </c>
      <c r="AE1413">
        <v>1</v>
      </c>
      <c r="AF1413">
        <v>9</v>
      </c>
      <c r="AG1413">
        <v>2</v>
      </c>
      <c r="AH1413">
        <v>2</v>
      </c>
      <c r="AI1413">
        <v>2</v>
      </c>
      <c r="AJ1413">
        <v>2</v>
      </c>
      <c r="AK1413">
        <v>2</v>
      </c>
      <c r="AL1413">
        <v>2</v>
      </c>
      <c r="AM1413">
        <v>2</v>
      </c>
      <c r="AN1413">
        <v>2</v>
      </c>
      <c r="AO1413">
        <v>2</v>
      </c>
      <c r="AP1413">
        <v>2</v>
      </c>
      <c r="AQ1413">
        <v>2</v>
      </c>
      <c r="AR1413">
        <v>2</v>
      </c>
      <c r="AS1413">
        <v>2</v>
      </c>
      <c r="AT1413">
        <v>2</v>
      </c>
      <c r="AU1413">
        <v>2</v>
      </c>
      <c r="AV1413">
        <v>1</v>
      </c>
      <c r="AW1413">
        <v>5</v>
      </c>
      <c r="AX1413">
        <v>6</v>
      </c>
      <c r="AY1413">
        <v>1</v>
      </c>
      <c r="AZ1413">
        <v>1</v>
      </c>
      <c r="BA1413">
        <v>1</v>
      </c>
      <c r="BB1413">
        <v>1</v>
      </c>
      <c r="BC1413">
        <v>1</v>
      </c>
      <c r="BD1413">
        <v>1</v>
      </c>
      <c r="BE1413">
        <v>1</v>
      </c>
      <c r="BF1413">
        <v>12</v>
      </c>
      <c r="BG1413">
        <v>12</v>
      </c>
      <c r="BH1413">
        <v>12</v>
      </c>
      <c r="BI1413">
        <v>12</v>
      </c>
      <c r="BJ1413">
        <v>12</v>
      </c>
      <c r="BK1413">
        <v>1</v>
      </c>
      <c r="BL1413">
        <v>5</v>
      </c>
      <c r="BM1413">
        <v>3</v>
      </c>
      <c r="BN1413">
        <v>4</v>
      </c>
      <c r="BO1413">
        <v>10</v>
      </c>
      <c r="BX1413">
        <v>1</v>
      </c>
      <c r="BY1413">
        <v>4</v>
      </c>
      <c r="CF1413">
        <v>21</v>
      </c>
      <c r="CH1413">
        <f t="shared" si="166"/>
        <v>1</v>
      </c>
      <c r="CI1413" s="1">
        <f t="shared" si="167"/>
        <v>1</v>
      </c>
      <c r="CJ1413">
        <f t="shared" si="168"/>
        <v>5</v>
      </c>
      <c r="CK1413">
        <f t="shared" si="169"/>
        <v>1</v>
      </c>
      <c r="CL1413" s="1">
        <f t="shared" si="170"/>
        <v>2</v>
      </c>
      <c r="CM1413" s="1">
        <f t="shared" si="171"/>
        <v>2</v>
      </c>
      <c r="CO1413" t="str">
        <f>IF(H1413&gt;Tolerances!$C$15, "High Sat", "Low Sat")</f>
        <v>High Sat</v>
      </c>
      <c r="CP1413" t="str">
        <f>IF(CM1413&lt;Tolerances!$D$15, "High EL", "Low EL")</f>
        <v>High EL</v>
      </c>
      <c r="CQ1413" t="str">
        <f t="shared" si="165"/>
        <v>Loyalist</v>
      </c>
      <c r="CR1413" t="str">
        <f>IF(AND(CM1413&lt;Tolerances!$D$19,'Respondent data Original'!H1413&gt;Tolerances!$C$19),"Enthusiast",IF(AND(CM1413&gt;Tolerances!$D$20,'Respondent data Original'!H1413&lt;Tolerances!$C$20),"Agitator"))</f>
        <v>Enthusiast</v>
      </c>
    </row>
    <row r="1414" spans="1:96">
      <c r="A1414">
        <v>1668</v>
      </c>
      <c r="B1414" t="s">
        <v>71</v>
      </c>
      <c r="C1414">
        <v>3</v>
      </c>
      <c r="D1414">
        <v>1</v>
      </c>
      <c r="E1414">
        <v>9</v>
      </c>
      <c r="F1414">
        <v>1</v>
      </c>
      <c r="G1414">
        <v>8</v>
      </c>
      <c r="H1414">
        <v>11</v>
      </c>
      <c r="J1414">
        <v>11</v>
      </c>
      <c r="L1414">
        <v>11</v>
      </c>
      <c r="N1414">
        <v>11</v>
      </c>
      <c r="P1414">
        <v>6</v>
      </c>
      <c r="Q1414">
        <v>1</v>
      </c>
      <c r="S1414">
        <v>1</v>
      </c>
      <c r="T1414">
        <v>1</v>
      </c>
      <c r="U1414">
        <v>1</v>
      </c>
      <c r="V1414">
        <v>5</v>
      </c>
      <c r="X1414">
        <v>1</v>
      </c>
      <c r="Y1414">
        <v>1</v>
      </c>
      <c r="Z1414">
        <v>1</v>
      </c>
      <c r="AA1414">
        <v>1</v>
      </c>
      <c r="AF1414">
        <v>11</v>
      </c>
      <c r="AG1414">
        <v>1</v>
      </c>
      <c r="AI1414">
        <v>1</v>
      </c>
      <c r="AJ1414">
        <v>1</v>
      </c>
      <c r="AK1414">
        <v>1</v>
      </c>
      <c r="AL1414">
        <v>1</v>
      </c>
      <c r="AN1414">
        <v>1</v>
      </c>
      <c r="AO1414">
        <v>1</v>
      </c>
      <c r="AP1414">
        <v>1</v>
      </c>
      <c r="AQ1414">
        <v>1</v>
      </c>
      <c r="AR1414">
        <v>1</v>
      </c>
      <c r="AU1414">
        <v>1</v>
      </c>
      <c r="AV1414">
        <v>1</v>
      </c>
      <c r="AW1414">
        <v>6</v>
      </c>
      <c r="AX1414">
        <v>6</v>
      </c>
      <c r="AY1414">
        <v>6</v>
      </c>
      <c r="AZ1414">
        <v>1</v>
      </c>
      <c r="BA1414">
        <v>3</v>
      </c>
      <c r="BB1414">
        <v>6</v>
      </c>
      <c r="BC1414">
        <v>1</v>
      </c>
      <c r="BD1414">
        <v>11</v>
      </c>
      <c r="BE1414">
        <v>1</v>
      </c>
      <c r="BF1414">
        <v>12</v>
      </c>
      <c r="BG1414">
        <v>12</v>
      </c>
      <c r="BH1414">
        <v>12</v>
      </c>
      <c r="BI1414">
        <v>12</v>
      </c>
      <c r="BJ1414">
        <v>12</v>
      </c>
      <c r="BK1414">
        <v>1</v>
      </c>
      <c r="BL1414">
        <v>5</v>
      </c>
      <c r="BM1414">
        <v>3</v>
      </c>
      <c r="BN1414">
        <v>1</v>
      </c>
      <c r="BO1414">
        <v>3</v>
      </c>
      <c r="BP1414">
        <v>7</v>
      </c>
      <c r="BQ1414">
        <v>5</v>
      </c>
      <c r="BX1414">
        <v>1</v>
      </c>
      <c r="BY1414">
        <v>2</v>
      </c>
      <c r="BZ1414">
        <v>6</v>
      </c>
      <c r="CF1414">
        <v>5</v>
      </c>
      <c r="CH1414">
        <f t="shared" si="166"/>
        <v>1</v>
      </c>
      <c r="CI1414" s="1">
        <f t="shared" si="167"/>
        <v>2.2777777777777777</v>
      </c>
      <c r="CJ1414">
        <f t="shared" si="168"/>
        <v>5</v>
      </c>
      <c r="CK1414">
        <f t="shared" si="169"/>
        <v>1</v>
      </c>
      <c r="CL1414" s="1">
        <f t="shared" si="170"/>
        <v>3.2777777777777777</v>
      </c>
      <c r="CM1414" s="1">
        <f t="shared" si="171"/>
        <v>3.2777777777777777</v>
      </c>
      <c r="CO1414" t="str">
        <f>IF(H1414&gt;Tolerances!$C$15, "High Sat", "Low Sat")</f>
        <v>High Sat</v>
      </c>
      <c r="CP1414" t="str">
        <f>IF(CM1414&lt;Tolerances!$D$15, "High EL", "Low EL")</f>
        <v>High EL</v>
      </c>
      <c r="CQ1414" t="str">
        <f t="shared" si="165"/>
        <v>Loyalist</v>
      </c>
      <c r="CR1414" t="str">
        <f>IF(AND(CM1414&lt;Tolerances!$D$19,'Respondent data Original'!H1414&gt;Tolerances!$C$19),"Enthusiast",IF(AND(CM1414&gt;Tolerances!$D$20,'Respondent data Original'!H1414&lt;Tolerances!$C$20),"Agitator"))</f>
        <v>Enthusiast</v>
      </c>
    </row>
    <row r="1415" spans="1:96">
      <c r="A1415">
        <v>1671</v>
      </c>
      <c r="B1415" t="s">
        <v>71</v>
      </c>
      <c r="C1415">
        <v>5</v>
      </c>
      <c r="D1415">
        <v>1</v>
      </c>
      <c r="E1415">
        <v>1</v>
      </c>
      <c r="F1415">
        <v>2</v>
      </c>
      <c r="G1415">
        <v>12</v>
      </c>
      <c r="H1415">
        <v>11</v>
      </c>
      <c r="J1415">
        <v>9</v>
      </c>
      <c r="L1415">
        <v>8</v>
      </c>
      <c r="N1415">
        <v>7</v>
      </c>
      <c r="P1415">
        <v>5</v>
      </c>
      <c r="Q1415">
        <v>1</v>
      </c>
      <c r="R1415">
        <v>1</v>
      </c>
      <c r="S1415">
        <v>1</v>
      </c>
      <c r="T1415">
        <v>1</v>
      </c>
      <c r="U1415">
        <v>1</v>
      </c>
      <c r="V1415">
        <v>1</v>
      </c>
      <c r="W1415">
        <v>5</v>
      </c>
      <c r="X1415">
        <v>1</v>
      </c>
      <c r="Y1415">
        <v>1</v>
      </c>
      <c r="Z1415">
        <v>5</v>
      </c>
      <c r="AA1415">
        <v>1</v>
      </c>
      <c r="AB1415">
        <v>5</v>
      </c>
      <c r="AC1415">
        <v>5</v>
      </c>
      <c r="AD1415">
        <v>5</v>
      </c>
      <c r="AE1415">
        <v>5</v>
      </c>
      <c r="AF1415">
        <v>1</v>
      </c>
      <c r="AG1415">
        <v>4</v>
      </c>
      <c r="AH1415">
        <v>1</v>
      </c>
      <c r="AI1415">
        <v>1</v>
      </c>
      <c r="AJ1415">
        <v>3</v>
      </c>
      <c r="AK1415">
        <v>5</v>
      </c>
      <c r="AL1415">
        <v>4</v>
      </c>
      <c r="AM1415">
        <v>5</v>
      </c>
      <c r="AN1415">
        <v>1</v>
      </c>
      <c r="AO1415">
        <v>1</v>
      </c>
      <c r="AQ1415">
        <v>4</v>
      </c>
      <c r="AR1415">
        <v>5</v>
      </c>
      <c r="AS1415">
        <v>5</v>
      </c>
      <c r="AV1415">
        <v>1</v>
      </c>
      <c r="AW1415">
        <v>8</v>
      </c>
      <c r="AX1415">
        <v>10</v>
      </c>
      <c r="AY1415">
        <v>10</v>
      </c>
      <c r="AZ1415">
        <v>10</v>
      </c>
      <c r="BA1415">
        <v>10</v>
      </c>
      <c r="BB1415">
        <v>10</v>
      </c>
      <c r="BC1415">
        <v>11</v>
      </c>
      <c r="BD1415">
        <v>10</v>
      </c>
      <c r="BE1415">
        <v>1</v>
      </c>
      <c r="BF1415">
        <v>12</v>
      </c>
      <c r="BG1415">
        <v>10</v>
      </c>
      <c r="BH1415">
        <v>7</v>
      </c>
      <c r="BI1415">
        <v>12</v>
      </c>
      <c r="BJ1415">
        <v>12</v>
      </c>
      <c r="BK1415">
        <v>1</v>
      </c>
      <c r="BM1415">
        <v>5</v>
      </c>
      <c r="BN1415">
        <v>3</v>
      </c>
      <c r="BO1415">
        <v>3</v>
      </c>
      <c r="BP1415">
        <v>7</v>
      </c>
      <c r="BQ1415">
        <v>2</v>
      </c>
      <c r="BR1415">
        <v>6</v>
      </c>
      <c r="BX1415">
        <v>1</v>
      </c>
      <c r="BY1415">
        <v>5</v>
      </c>
      <c r="CF1415">
        <v>5</v>
      </c>
      <c r="CH1415">
        <f t="shared" si="166"/>
        <v>1</v>
      </c>
      <c r="CI1415" s="1">
        <f t="shared" si="167"/>
        <v>4.4444444444444446</v>
      </c>
      <c r="CJ1415">
        <f t="shared" si="168"/>
        <v>0</v>
      </c>
      <c r="CK1415">
        <f t="shared" si="169"/>
        <v>5</v>
      </c>
      <c r="CL1415" s="1">
        <f t="shared" si="170"/>
        <v>9.4444444444444446</v>
      </c>
      <c r="CM1415" s="1">
        <f t="shared" si="171"/>
        <v>9.4444444444444446</v>
      </c>
      <c r="CO1415" t="str">
        <f>IF(H1415&gt;Tolerances!$C$15, "High Sat", "Low Sat")</f>
        <v>High Sat</v>
      </c>
      <c r="CP1415" t="str">
        <f>IF(CM1415&lt;Tolerances!$D$15, "High EL", "Low EL")</f>
        <v>High EL</v>
      </c>
      <c r="CQ1415" t="str">
        <f t="shared" si="165"/>
        <v>Loyalist</v>
      </c>
      <c r="CR1415" t="b">
        <f>IF(AND(CM1415&lt;Tolerances!$D$19,'Respondent data Original'!H1415&gt;Tolerances!$C$19),"Enthusiast",IF(AND(CM1415&gt;Tolerances!$D$20,'Respondent data Original'!H1415&lt;Tolerances!$C$20),"Agitator"))</f>
        <v>0</v>
      </c>
    </row>
    <row r="1416" spans="1:96">
      <c r="A1416">
        <v>1672</v>
      </c>
      <c r="B1416" t="s">
        <v>71</v>
      </c>
      <c r="C1416">
        <v>2</v>
      </c>
      <c r="D1416">
        <v>1</v>
      </c>
      <c r="E1416">
        <v>18</v>
      </c>
      <c r="F1416">
        <v>2</v>
      </c>
      <c r="G1416">
        <v>9</v>
      </c>
      <c r="H1416">
        <v>6</v>
      </c>
      <c r="J1416">
        <v>6</v>
      </c>
      <c r="L1416">
        <v>6</v>
      </c>
      <c r="N1416">
        <v>6</v>
      </c>
      <c r="P1416">
        <v>1</v>
      </c>
      <c r="Q1416">
        <v>3</v>
      </c>
      <c r="R1416">
        <v>3</v>
      </c>
      <c r="S1416">
        <v>3</v>
      </c>
      <c r="T1416">
        <v>3</v>
      </c>
      <c r="U1416">
        <v>3</v>
      </c>
      <c r="V1416">
        <v>3</v>
      </c>
      <c r="W1416">
        <v>3</v>
      </c>
      <c r="X1416">
        <v>3</v>
      </c>
      <c r="Y1416">
        <v>3</v>
      </c>
      <c r="Z1416">
        <v>3</v>
      </c>
      <c r="AA1416">
        <v>3</v>
      </c>
      <c r="AB1416">
        <v>3</v>
      </c>
      <c r="AC1416">
        <v>3</v>
      </c>
      <c r="AD1416">
        <v>3</v>
      </c>
      <c r="AE1416">
        <v>3</v>
      </c>
      <c r="AF1416">
        <v>6</v>
      </c>
      <c r="AG1416">
        <v>3</v>
      </c>
      <c r="AH1416">
        <v>3</v>
      </c>
      <c r="AI1416">
        <v>3</v>
      </c>
      <c r="AJ1416">
        <v>3</v>
      </c>
      <c r="AK1416">
        <v>3</v>
      </c>
      <c r="AL1416">
        <v>3</v>
      </c>
      <c r="AM1416">
        <v>3</v>
      </c>
      <c r="AN1416">
        <v>3</v>
      </c>
      <c r="AO1416">
        <v>3</v>
      </c>
      <c r="AP1416">
        <v>3</v>
      </c>
      <c r="AQ1416">
        <v>3</v>
      </c>
      <c r="AR1416">
        <v>3</v>
      </c>
      <c r="AS1416">
        <v>3</v>
      </c>
      <c r="AT1416">
        <v>3</v>
      </c>
      <c r="AU1416">
        <v>3</v>
      </c>
      <c r="AV1416">
        <v>3</v>
      </c>
      <c r="AW1416">
        <v>6</v>
      </c>
      <c r="AX1416">
        <v>6</v>
      </c>
      <c r="AY1416">
        <v>6</v>
      </c>
      <c r="AZ1416">
        <v>6</v>
      </c>
      <c r="BA1416">
        <v>6</v>
      </c>
      <c r="BB1416">
        <v>6</v>
      </c>
      <c r="BC1416">
        <v>6</v>
      </c>
      <c r="BD1416">
        <v>6</v>
      </c>
      <c r="BE1416">
        <v>6</v>
      </c>
      <c r="BF1416">
        <v>6</v>
      </c>
      <c r="BG1416">
        <v>6</v>
      </c>
      <c r="BH1416">
        <v>6</v>
      </c>
      <c r="BI1416">
        <v>6</v>
      </c>
      <c r="BJ1416">
        <v>6</v>
      </c>
      <c r="BK1416">
        <v>1</v>
      </c>
      <c r="BL1416">
        <v>3</v>
      </c>
      <c r="BM1416">
        <v>3</v>
      </c>
      <c r="BN1416">
        <v>3</v>
      </c>
      <c r="BO1416">
        <v>10</v>
      </c>
      <c r="BX1416">
        <v>2</v>
      </c>
      <c r="CF1416">
        <v>1</v>
      </c>
      <c r="CH1416">
        <f t="shared" si="166"/>
        <v>2</v>
      </c>
      <c r="CI1416" s="1">
        <f t="shared" si="167"/>
        <v>3</v>
      </c>
      <c r="CJ1416">
        <f t="shared" si="168"/>
        <v>3</v>
      </c>
      <c r="CK1416">
        <f t="shared" si="169"/>
        <v>3</v>
      </c>
      <c r="CL1416" s="1">
        <f t="shared" si="170"/>
        <v>6</v>
      </c>
      <c r="CM1416" s="1">
        <f t="shared" si="171"/>
        <v>12</v>
      </c>
      <c r="CO1416" t="str">
        <f>IF(H1416&gt;Tolerances!$C$15, "High Sat", "Low Sat")</f>
        <v>Low Sat</v>
      </c>
      <c r="CP1416" t="str">
        <f>IF(CM1416&lt;Tolerances!$D$15, "High EL", "Low EL")</f>
        <v>Low EL</v>
      </c>
      <c r="CQ1416" t="str">
        <f t="shared" si="165"/>
        <v>Defector</v>
      </c>
      <c r="CR1416" t="b">
        <f>IF(AND(CM1416&lt;Tolerances!$D$19,'Respondent data Original'!H1416&gt;Tolerances!$C$19),"Enthusiast",IF(AND(CM1416&gt;Tolerances!$D$20,'Respondent data Original'!H1416&lt;Tolerances!$C$20),"Agitator"))</f>
        <v>0</v>
      </c>
    </row>
    <row r="1417" spans="1:96">
      <c r="A1417">
        <v>1674</v>
      </c>
      <c r="B1417" t="s">
        <v>71</v>
      </c>
      <c r="C1417">
        <v>4</v>
      </c>
      <c r="D1417">
        <v>1</v>
      </c>
      <c r="E1417">
        <v>18</v>
      </c>
      <c r="F1417">
        <v>1</v>
      </c>
      <c r="G1417">
        <v>9</v>
      </c>
      <c r="H1417">
        <v>9</v>
      </c>
      <c r="J1417">
        <v>11</v>
      </c>
      <c r="L1417">
        <v>11</v>
      </c>
      <c r="N1417">
        <v>11</v>
      </c>
      <c r="P1417">
        <v>4</v>
      </c>
      <c r="Q1417">
        <v>1</v>
      </c>
      <c r="R1417">
        <v>5</v>
      </c>
      <c r="S1417">
        <v>1</v>
      </c>
      <c r="T1417">
        <v>1</v>
      </c>
      <c r="U1417">
        <v>3</v>
      </c>
      <c r="V1417">
        <v>1</v>
      </c>
      <c r="W1417">
        <v>5</v>
      </c>
      <c r="X1417">
        <v>1</v>
      </c>
      <c r="Y1417">
        <v>1</v>
      </c>
      <c r="Z1417">
        <v>3</v>
      </c>
      <c r="AA1417">
        <v>1</v>
      </c>
      <c r="AB1417">
        <v>1</v>
      </c>
      <c r="AC1417">
        <v>3</v>
      </c>
      <c r="AD1417">
        <v>5</v>
      </c>
      <c r="AE1417">
        <v>2</v>
      </c>
      <c r="AF1417">
        <v>1</v>
      </c>
      <c r="AG1417">
        <v>1</v>
      </c>
      <c r="AI1417">
        <v>4</v>
      </c>
      <c r="AJ1417">
        <v>2</v>
      </c>
      <c r="AK1417">
        <v>3</v>
      </c>
      <c r="AL1417">
        <v>2</v>
      </c>
      <c r="AN1417">
        <v>3</v>
      </c>
      <c r="AO1417">
        <v>1</v>
      </c>
      <c r="AP1417">
        <v>3</v>
      </c>
      <c r="AQ1417">
        <v>1</v>
      </c>
      <c r="AR1417">
        <v>2</v>
      </c>
      <c r="AS1417">
        <v>2</v>
      </c>
      <c r="AU1417">
        <v>3</v>
      </c>
      <c r="AV1417">
        <v>1</v>
      </c>
      <c r="AW1417">
        <v>6</v>
      </c>
      <c r="AX1417">
        <v>6</v>
      </c>
      <c r="AY1417">
        <v>9</v>
      </c>
      <c r="AZ1417">
        <v>8</v>
      </c>
      <c r="BA1417">
        <v>9</v>
      </c>
      <c r="BB1417">
        <v>5</v>
      </c>
      <c r="BC1417">
        <v>5</v>
      </c>
      <c r="BD1417">
        <v>11</v>
      </c>
      <c r="BE1417">
        <v>1</v>
      </c>
      <c r="BF1417">
        <v>2</v>
      </c>
      <c r="BG1417">
        <v>1</v>
      </c>
      <c r="BH1417">
        <v>1</v>
      </c>
      <c r="BI1417">
        <v>12</v>
      </c>
      <c r="BJ1417">
        <v>12</v>
      </c>
      <c r="BK1417">
        <v>1</v>
      </c>
      <c r="BL1417">
        <v>3</v>
      </c>
      <c r="BM1417">
        <v>3</v>
      </c>
      <c r="BN1417">
        <v>3</v>
      </c>
      <c r="BO1417">
        <v>4</v>
      </c>
      <c r="BX1417">
        <v>1</v>
      </c>
      <c r="BY1417">
        <v>6</v>
      </c>
      <c r="BZ1417">
        <v>3</v>
      </c>
      <c r="CA1417">
        <v>5</v>
      </c>
      <c r="CF1417">
        <v>3</v>
      </c>
      <c r="CH1417">
        <f t="shared" si="166"/>
        <v>1</v>
      </c>
      <c r="CI1417" s="1">
        <f t="shared" si="167"/>
        <v>3.3333333333333335</v>
      </c>
      <c r="CJ1417">
        <f t="shared" si="168"/>
        <v>3</v>
      </c>
      <c r="CK1417">
        <f t="shared" si="169"/>
        <v>3</v>
      </c>
      <c r="CL1417" s="1">
        <f t="shared" si="170"/>
        <v>6.3333333333333339</v>
      </c>
      <c r="CM1417" s="1">
        <f t="shared" si="171"/>
        <v>6.3333333333333339</v>
      </c>
      <c r="CO1417" t="str">
        <f>IF(H1417&gt;Tolerances!$C$15, "High Sat", "Low Sat")</f>
        <v>High Sat</v>
      </c>
      <c r="CP1417" t="str">
        <f>IF(CM1417&lt;Tolerances!$D$15, "High EL", "Low EL")</f>
        <v>High EL</v>
      </c>
      <c r="CQ1417" t="str">
        <f t="shared" si="165"/>
        <v>Loyalist</v>
      </c>
      <c r="CR1417" t="b">
        <f>IF(AND(CM1417&lt;Tolerances!$D$19,'Respondent data Original'!H1417&gt;Tolerances!$C$19),"Enthusiast",IF(AND(CM1417&gt;Tolerances!$D$20,'Respondent data Original'!H1417&lt;Tolerances!$C$20),"Agitator"))</f>
        <v>0</v>
      </c>
    </row>
    <row r="1418" spans="1:96">
      <c r="A1418">
        <v>1675</v>
      </c>
      <c r="B1418" t="s">
        <v>71</v>
      </c>
      <c r="C1418">
        <v>2</v>
      </c>
      <c r="D1418">
        <v>2</v>
      </c>
      <c r="E1418">
        <v>3</v>
      </c>
      <c r="F1418">
        <v>2</v>
      </c>
      <c r="G1418">
        <v>12</v>
      </c>
      <c r="H1418">
        <v>9</v>
      </c>
      <c r="J1418">
        <v>9</v>
      </c>
      <c r="L1418">
        <v>8</v>
      </c>
      <c r="N1418">
        <v>9</v>
      </c>
      <c r="P1418">
        <v>3</v>
      </c>
      <c r="Q1418">
        <v>1</v>
      </c>
      <c r="R1418">
        <v>1</v>
      </c>
      <c r="S1418">
        <v>1</v>
      </c>
      <c r="T1418">
        <v>1</v>
      </c>
      <c r="U1418">
        <v>2</v>
      </c>
      <c r="V1418">
        <v>1</v>
      </c>
      <c r="W1418">
        <v>2</v>
      </c>
      <c r="X1418">
        <v>1</v>
      </c>
      <c r="Y1418">
        <v>2</v>
      </c>
      <c r="Z1418">
        <v>2</v>
      </c>
      <c r="AA1418">
        <v>2</v>
      </c>
      <c r="AB1418">
        <v>2</v>
      </c>
      <c r="AC1418">
        <v>2</v>
      </c>
      <c r="AD1418">
        <v>2</v>
      </c>
      <c r="AE1418">
        <v>2</v>
      </c>
      <c r="AF1418">
        <v>11</v>
      </c>
      <c r="AG1418">
        <v>2</v>
      </c>
      <c r="AH1418">
        <v>1</v>
      </c>
      <c r="AI1418">
        <v>1</v>
      </c>
      <c r="AJ1418">
        <v>1</v>
      </c>
      <c r="AK1418">
        <v>2</v>
      </c>
      <c r="AL1418">
        <v>1</v>
      </c>
      <c r="AM1418">
        <v>3</v>
      </c>
      <c r="AN1418">
        <v>2</v>
      </c>
      <c r="AO1418">
        <v>3</v>
      </c>
      <c r="AP1418">
        <v>3</v>
      </c>
      <c r="AQ1418">
        <v>2</v>
      </c>
      <c r="AR1418">
        <v>3</v>
      </c>
      <c r="AS1418">
        <v>3</v>
      </c>
      <c r="AT1418">
        <v>3</v>
      </c>
      <c r="AU1418">
        <v>2</v>
      </c>
      <c r="AV1418">
        <v>1</v>
      </c>
      <c r="AW1418">
        <v>9</v>
      </c>
      <c r="AX1418">
        <v>11</v>
      </c>
      <c r="AY1418">
        <v>10</v>
      </c>
      <c r="AZ1418">
        <v>10</v>
      </c>
      <c r="BA1418">
        <v>9</v>
      </c>
      <c r="BB1418">
        <v>10</v>
      </c>
      <c r="BC1418">
        <v>10</v>
      </c>
      <c r="BD1418">
        <v>11</v>
      </c>
      <c r="BE1418">
        <v>3</v>
      </c>
      <c r="BF1418">
        <v>12</v>
      </c>
      <c r="BG1418">
        <v>12</v>
      </c>
      <c r="BH1418">
        <v>12</v>
      </c>
      <c r="BI1418">
        <v>12</v>
      </c>
      <c r="BJ1418">
        <v>12</v>
      </c>
      <c r="BK1418">
        <v>1</v>
      </c>
      <c r="BL1418">
        <v>5</v>
      </c>
      <c r="BM1418">
        <v>5</v>
      </c>
      <c r="BN1418">
        <v>1</v>
      </c>
      <c r="BO1418">
        <v>2</v>
      </c>
      <c r="BP1418">
        <v>1</v>
      </c>
      <c r="BQ1418">
        <v>7</v>
      </c>
      <c r="BR1418">
        <v>4</v>
      </c>
      <c r="BS1418">
        <v>6</v>
      </c>
      <c r="BT1418">
        <v>3</v>
      </c>
      <c r="BX1418">
        <v>1</v>
      </c>
      <c r="BY1418">
        <v>6</v>
      </c>
      <c r="BZ1418">
        <v>1</v>
      </c>
      <c r="CA1418">
        <v>5</v>
      </c>
      <c r="CB1418">
        <v>3</v>
      </c>
      <c r="CF1418">
        <v>21</v>
      </c>
      <c r="CH1418">
        <f t="shared" si="166"/>
        <v>1</v>
      </c>
      <c r="CI1418" s="1">
        <f t="shared" si="167"/>
        <v>4.6111111111111107</v>
      </c>
      <c r="CJ1418">
        <f t="shared" si="168"/>
        <v>5</v>
      </c>
      <c r="CK1418">
        <f t="shared" si="169"/>
        <v>1</v>
      </c>
      <c r="CL1418" s="1">
        <f t="shared" si="170"/>
        <v>5.6111111111111107</v>
      </c>
      <c r="CM1418" s="1">
        <f t="shared" si="171"/>
        <v>5.6111111111111107</v>
      </c>
      <c r="CO1418" t="str">
        <f>IF(H1418&gt;Tolerances!$C$15, "High Sat", "Low Sat")</f>
        <v>High Sat</v>
      </c>
      <c r="CP1418" t="str">
        <f>IF(CM1418&lt;Tolerances!$D$15, "High EL", "Low EL")</f>
        <v>High EL</v>
      </c>
      <c r="CQ1418" t="str">
        <f t="shared" si="165"/>
        <v>Loyalist</v>
      </c>
      <c r="CR1418" t="b">
        <f>IF(AND(CM1418&lt;Tolerances!$D$19,'Respondent data Original'!H1418&gt;Tolerances!$C$19),"Enthusiast",IF(AND(CM1418&gt;Tolerances!$D$20,'Respondent data Original'!H1418&lt;Tolerances!$C$20),"Agitator"))</f>
        <v>0</v>
      </c>
    </row>
    <row r="1419" spans="1:96">
      <c r="A1419">
        <v>1676</v>
      </c>
      <c r="B1419" t="s">
        <v>71</v>
      </c>
      <c r="C1419">
        <v>5</v>
      </c>
      <c r="D1419">
        <v>1</v>
      </c>
      <c r="E1419">
        <v>9</v>
      </c>
      <c r="F1419">
        <v>1</v>
      </c>
      <c r="G1419">
        <v>7</v>
      </c>
      <c r="H1419">
        <v>11</v>
      </c>
      <c r="J1419">
        <v>10</v>
      </c>
      <c r="L1419">
        <v>10</v>
      </c>
      <c r="N1419">
        <v>10</v>
      </c>
      <c r="P1419">
        <v>6</v>
      </c>
      <c r="Q1419">
        <v>2</v>
      </c>
      <c r="R1419">
        <v>5</v>
      </c>
      <c r="S1419">
        <v>2</v>
      </c>
      <c r="T1419">
        <v>4</v>
      </c>
      <c r="U1419">
        <v>5</v>
      </c>
      <c r="V1419">
        <v>2</v>
      </c>
      <c r="W1419">
        <v>4</v>
      </c>
      <c r="X1419">
        <v>2</v>
      </c>
      <c r="Y1419">
        <v>2</v>
      </c>
      <c r="Z1419">
        <v>1</v>
      </c>
      <c r="AA1419">
        <v>1</v>
      </c>
      <c r="AB1419">
        <v>2</v>
      </c>
      <c r="AC1419">
        <v>4</v>
      </c>
      <c r="AD1419">
        <v>4</v>
      </c>
      <c r="AE1419">
        <v>4</v>
      </c>
      <c r="AF1419">
        <v>2</v>
      </c>
      <c r="AG1419">
        <v>1</v>
      </c>
      <c r="AI1419">
        <v>1</v>
      </c>
      <c r="AJ1419">
        <v>4</v>
      </c>
      <c r="AK1419">
        <v>5</v>
      </c>
      <c r="AL1419">
        <v>2</v>
      </c>
      <c r="AM1419">
        <v>4</v>
      </c>
      <c r="AN1419">
        <v>1</v>
      </c>
      <c r="AO1419">
        <v>2</v>
      </c>
      <c r="AP1419">
        <v>2</v>
      </c>
      <c r="AQ1419">
        <v>2</v>
      </c>
      <c r="AR1419">
        <v>3</v>
      </c>
      <c r="AS1419">
        <v>4</v>
      </c>
      <c r="AU1419">
        <v>4</v>
      </c>
      <c r="AV1419">
        <v>2</v>
      </c>
      <c r="AW1419">
        <v>7</v>
      </c>
      <c r="AX1419">
        <v>7</v>
      </c>
      <c r="AY1419">
        <v>8</v>
      </c>
      <c r="AZ1419">
        <v>8</v>
      </c>
      <c r="BA1419">
        <v>9</v>
      </c>
      <c r="BB1419">
        <v>8</v>
      </c>
      <c r="BC1419">
        <v>1</v>
      </c>
      <c r="BD1419">
        <v>11</v>
      </c>
      <c r="BE1419">
        <v>4</v>
      </c>
      <c r="BF1419">
        <v>12</v>
      </c>
      <c r="BG1419">
        <v>12</v>
      </c>
      <c r="BH1419">
        <v>12</v>
      </c>
      <c r="BI1419">
        <v>12</v>
      </c>
      <c r="BJ1419">
        <v>12</v>
      </c>
      <c r="BK1419">
        <v>1</v>
      </c>
      <c r="BL1419">
        <v>4</v>
      </c>
      <c r="BM1419">
        <v>3</v>
      </c>
      <c r="BN1419">
        <v>2</v>
      </c>
      <c r="BO1419">
        <v>10</v>
      </c>
      <c r="BX1419">
        <v>1</v>
      </c>
      <c r="BY1419">
        <v>3</v>
      </c>
      <c r="BZ1419">
        <v>6</v>
      </c>
      <c r="CF1419">
        <v>6</v>
      </c>
      <c r="CH1419">
        <f t="shared" si="166"/>
        <v>1</v>
      </c>
      <c r="CI1419" s="1">
        <f t="shared" si="167"/>
        <v>3.5</v>
      </c>
      <c r="CJ1419">
        <f t="shared" si="168"/>
        <v>4</v>
      </c>
      <c r="CK1419">
        <f t="shared" si="169"/>
        <v>2</v>
      </c>
      <c r="CL1419" s="1">
        <f t="shared" si="170"/>
        <v>5.5</v>
      </c>
      <c r="CM1419" s="1">
        <f t="shared" si="171"/>
        <v>5.5</v>
      </c>
      <c r="CO1419" t="str">
        <f>IF(H1419&gt;Tolerances!$C$15, "High Sat", "Low Sat")</f>
        <v>High Sat</v>
      </c>
      <c r="CP1419" t="str">
        <f>IF(CM1419&lt;Tolerances!$D$15, "High EL", "Low EL")</f>
        <v>High EL</v>
      </c>
      <c r="CQ1419" t="str">
        <f t="shared" si="165"/>
        <v>Loyalist</v>
      </c>
      <c r="CR1419" t="b">
        <f>IF(AND(CM1419&lt;Tolerances!$D$19,'Respondent data Original'!H1419&gt;Tolerances!$C$19),"Enthusiast",IF(AND(CM1419&gt;Tolerances!$D$20,'Respondent data Original'!H1419&lt;Tolerances!$C$20),"Agitator"))</f>
        <v>0</v>
      </c>
    </row>
    <row r="1420" spans="1:96">
      <c r="A1420">
        <v>1677</v>
      </c>
      <c r="B1420" t="s">
        <v>71</v>
      </c>
      <c r="C1420">
        <v>1</v>
      </c>
      <c r="D1420">
        <v>1</v>
      </c>
      <c r="E1420">
        <v>1</v>
      </c>
      <c r="F1420">
        <v>2</v>
      </c>
      <c r="G1420">
        <v>8</v>
      </c>
      <c r="H1420">
        <v>8</v>
      </c>
      <c r="J1420">
        <v>9</v>
      </c>
      <c r="L1420">
        <v>7</v>
      </c>
      <c r="O1420">
        <v>1</v>
      </c>
      <c r="P1420">
        <v>4</v>
      </c>
      <c r="Q1420">
        <v>2</v>
      </c>
      <c r="S1420">
        <v>2</v>
      </c>
      <c r="T1420">
        <v>2</v>
      </c>
      <c r="U1420">
        <v>3</v>
      </c>
      <c r="V1420">
        <v>3</v>
      </c>
      <c r="W1420">
        <v>5</v>
      </c>
      <c r="X1420">
        <v>1</v>
      </c>
      <c r="Y1420">
        <v>2</v>
      </c>
      <c r="Z1420">
        <v>5</v>
      </c>
      <c r="AA1420">
        <v>2</v>
      </c>
      <c r="AB1420">
        <v>5</v>
      </c>
      <c r="AC1420">
        <v>5</v>
      </c>
      <c r="AD1420">
        <v>5</v>
      </c>
      <c r="AE1420">
        <v>5</v>
      </c>
      <c r="AF1420">
        <v>8</v>
      </c>
      <c r="AG1420">
        <v>3</v>
      </c>
      <c r="AI1420">
        <v>3</v>
      </c>
      <c r="AJ1420">
        <v>3</v>
      </c>
      <c r="AK1420">
        <v>3</v>
      </c>
      <c r="AL1420">
        <v>3</v>
      </c>
      <c r="AN1420">
        <v>3</v>
      </c>
      <c r="AO1420">
        <v>3</v>
      </c>
      <c r="AQ1420">
        <v>3</v>
      </c>
      <c r="AR1420">
        <v>4</v>
      </c>
      <c r="AS1420">
        <v>3</v>
      </c>
      <c r="AT1420">
        <v>3</v>
      </c>
      <c r="AU1420">
        <v>3</v>
      </c>
      <c r="AV1420">
        <v>1</v>
      </c>
      <c r="AW1420">
        <v>6</v>
      </c>
      <c r="AX1420">
        <v>9</v>
      </c>
      <c r="AY1420">
        <v>6</v>
      </c>
      <c r="AZ1420">
        <v>7</v>
      </c>
      <c r="BA1420">
        <v>6</v>
      </c>
      <c r="BB1420">
        <v>6</v>
      </c>
      <c r="BC1420">
        <v>7</v>
      </c>
      <c r="BD1420">
        <v>11</v>
      </c>
      <c r="BE1420">
        <v>4</v>
      </c>
      <c r="BF1420">
        <v>12</v>
      </c>
      <c r="BG1420">
        <v>12</v>
      </c>
      <c r="BH1420">
        <v>12</v>
      </c>
      <c r="BI1420">
        <v>12</v>
      </c>
      <c r="BJ1420">
        <v>12</v>
      </c>
      <c r="BK1420">
        <v>1</v>
      </c>
      <c r="BL1420">
        <v>4</v>
      </c>
      <c r="BM1420">
        <v>3</v>
      </c>
      <c r="BN1420">
        <v>3</v>
      </c>
      <c r="BO1420">
        <v>10</v>
      </c>
      <c r="BX1420">
        <v>1</v>
      </c>
      <c r="BY1420">
        <v>3</v>
      </c>
      <c r="CF1420">
        <v>21</v>
      </c>
      <c r="CH1420">
        <f t="shared" si="166"/>
        <v>1</v>
      </c>
      <c r="CI1420" s="1">
        <f t="shared" si="167"/>
        <v>3.4444444444444446</v>
      </c>
      <c r="CJ1420">
        <f t="shared" si="168"/>
        <v>4</v>
      </c>
      <c r="CK1420">
        <f t="shared" si="169"/>
        <v>2</v>
      </c>
      <c r="CL1420" s="1">
        <f t="shared" si="170"/>
        <v>5.4444444444444446</v>
      </c>
      <c r="CM1420" s="1">
        <f t="shared" si="171"/>
        <v>5.4444444444444446</v>
      </c>
      <c r="CO1420" t="str">
        <f>IF(H1420&gt;Tolerances!$C$15, "High Sat", "Low Sat")</f>
        <v>High Sat</v>
      </c>
      <c r="CP1420" t="str">
        <f>IF(CM1420&lt;Tolerances!$D$15, "High EL", "Low EL")</f>
        <v>High EL</v>
      </c>
      <c r="CQ1420" t="str">
        <f t="shared" ref="CQ1420:CQ1483" si="172">IF(AND(CP1420="High EL", CO1420="High Sat"),"Loyalist", IF(AND(CP1420="High EL", CO1420="Low Sat"),"Hostage", IF(AND(CP1420="Low EL", CO1420="Low Sat"),"Defector",IF(AND(CP1420="Low EL", CO1420="High Sat"),"Mercenary"))))</f>
        <v>Loyalist</v>
      </c>
      <c r="CR1420" t="b">
        <f>IF(AND(CM1420&lt;Tolerances!$D$19,'Respondent data Original'!H1420&gt;Tolerances!$C$19),"Enthusiast",IF(AND(CM1420&gt;Tolerances!$D$20,'Respondent data Original'!H1420&lt;Tolerances!$C$20),"Agitator"))</f>
        <v>0</v>
      </c>
    </row>
    <row r="1421" spans="1:96">
      <c r="A1421">
        <v>1680</v>
      </c>
      <c r="B1421" t="s">
        <v>71</v>
      </c>
      <c r="C1421">
        <v>5</v>
      </c>
      <c r="D1421">
        <v>1</v>
      </c>
      <c r="E1421">
        <v>1</v>
      </c>
      <c r="F1421">
        <v>2</v>
      </c>
      <c r="G1421">
        <v>11</v>
      </c>
      <c r="H1421">
        <v>9</v>
      </c>
      <c r="J1421">
        <v>9</v>
      </c>
      <c r="L1421">
        <v>8</v>
      </c>
      <c r="N1421">
        <v>9</v>
      </c>
      <c r="P1421">
        <v>5</v>
      </c>
      <c r="Q1421">
        <v>2</v>
      </c>
      <c r="R1421">
        <v>2</v>
      </c>
      <c r="S1421">
        <v>2</v>
      </c>
      <c r="T1421">
        <v>2</v>
      </c>
      <c r="U1421">
        <v>2</v>
      </c>
      <c r="V1421">
        <v>2</v>
      </c>
      <c r="W1421">
        <v>3</v>
      </c>
      <c r="X1421">
        <v>2</v>
      </c>
      <c r="Y1421">
        <v>2</v>
      </c>
      <c r="Z1421">
        <v>2</v>
      </c>
      <c r="AA1421">
        <v>2</v>
      </c>
      <c r="AB1421">
        <v>3</v>
      </c>
      <c r="AC1421">
        <v>3</v>
      </c>
      <c r="AD1421">
        <v>3</v>
      </c>
      <c r="AE1421">
        <v>3</v>
      </c>
      <c r="AF1421">
        <v>2</v>
      </c>
      <c r="AG1421">
        <v>2</v>
      </c>
      <c r="AH1421">
        <v>2</v>
      </c>
      <c r="AI1421">
        <v>2</v>
      </c>
      <c r="AJ1421">
        <v>2</v>
      </c>
      <c r="AK1421">
        <v>2</v>
      </c>
      <c r="AL1421">
        <v>3</v>
      </c>
      <c r="AM1421">
        <v>4</v>
      </c>
      <c r="AN1421">
        <v>2</v>
      </c>
      <c r="AO1421">
        <v>2</v>
      </c>
      <c r="AP1421">
        <v>3</v>
      </c>
      <c r="AQ1421">
        <v>2</v>
      </c>
      <c r="AR1421">
        <v>3</v>
      </c>
      <c r="AS1421">
        <v>3</v>
      </c>
      <c r="AT1421">
        <v>4</v>
      </c>
      <c r="AU1421">
        <v>3</v>
      </c>
      <c r="AV1421">
        <v>1</v>
      </c>
      <c r="AW1421">
        <v>8</v>
      </c>
      <c r="AX1421">
        <v>7</v>
      </c>
      <c r="AY1421">
        <v>8</v>
      </c>
      <c r="AZ1421">
        <v>6</v>
      </c>
      <c r="BA1421">
        <v>4</v>
      </c>
      <c r="BB1421">
        <v>7</v>
      </c>
      <c r="BC1421">
        <v>4</v>
      </c>
      <c r="BD1421">
        <v>8</v>
      </c>
      <c r="BE1421">
        <v>2</v>
      </c>
      <c r="BF1421">
        <v>12</v>
      </c>
      <c r="BG1421">
        <v>9</v>
      </c>
      <c r="BH1421">
        <v>4</v>
      </c>
      <c r="BI1421">
        <v>12</v>
      </c>
      <c r="BJ1421">
        <v>12</v>
      </c>
      <c r="BK1421">
        <v>2</v>
      </c>
      <c r="BL1421">
        <v>4</v>
      </c>
      <c r="BM1421">
        <v>4</v>
      </c>
      <c r="BN1421">
        <v>2</v>
      </c>
      <c r="BO1421">
        <v>7</v>
      </c>
      <c r="BP1421">
        <v>6</v>
      </c>
      <c r="BQ1421">
        <v>4</v>
      </c>
      <c r="BX1421">
        <v>1</v>
      </c>
      <c r="BY1421">
        <v>3</v>
      </c>
      <c r="BZ1421">
        <v>1</v>
      </c>
      <c r="CA1421">
        <v>6</v>
      </c>
      <c r="CF1421">
        <v>6</v>
      </c>
      <c r="CH1421">
        <f t="shared" si="166"/>
        <v>1</v>
      </c>
      <c r="CI1421" s="1">
        <f t="shared" si="167"/>
        <v>3</v>
      </c>
      <c r="CJ1421">
        <f t="shared" si="168"/>
        <v>4</v>
      </c>
      <c r="CK1421">
        <f t="shared" si="169"/>
        <v>2</v>
      </c>
      <c r="CL1421" s="1">
        <f t="shared" si="170"/>
        <v>5</v>
      </c>
      <c r="CM1421" s="1">
        <f t="shared" si="171"/>
        <v>5</v>
      </c>
      <c r="CO1421" t="str">
        <f>IF(H1421&gt;Tolerances!$C$15, "High Sat", "Low Sat")</f>
        <v>High Sat</v>
      </c>
      <c r="CP1421" t="str">
        <f>IF(CM1421&lt;Tolerances!$D$15, "High EL", "Low EL")</f>
        <v>High EL</v>
      </c>
      <c r="CQ1421" t="str">
        <f t="shared" si="172"/>
        <v>Loyalist</v>
      </c>
      <c r="CR1421" t="b">
        <f>IF(AND(CM1421&lt;Tolerances!$D$19,'Respondent data Original'!H1421&gt;Tolerances!$C$19),"Enthusiast",IF(AND(CM1421&gt;Tolerances!$D$20,'Respondent data Original'!H1421&lt;Tolerances!$C$20),"Agitator"))</f>
        <v>0</v>
      </c>
    </row>
    <row r="1422" spans="1:96">
      <c r="A1422">
        <v>1681</v>
      </c>
      <c r="B1422" t="s">
        <v>71</v>
      </c>
      <c r="C1422">
        <v>4</v>
      </c>
      <c r="D1422">
        <v>2</v>
      </c>
      <c r="E1422">
        <v>2</v>
      </c>
      <c r="F1422">
        <v>2</v>
      </c>
      <c r="G1422">
        <v>7</v>
      </c>
      <c r="H1422">
        <v>10</v>
      </c>
      <c r="J1422">
        <v>10</v>
      </c>
      <c r="L1422">
        <v>10</v>
      </c>
      <c r="N1422">
        <v>9</v>
      </c>
      <c r="P1422">
        <v>6</v>
      </c>
      <c r="Q1422">
        <v>1</v>
      </c>
      <c r="R1422">
        <v>2</v>
      </c>
      <c r="S1422">
        <v>1</v>
      </c>
      <c r="T1422">
        <v>1</v>
      </c>
      <c r="U1422">
        <v>1</v>
      </c>
      <c r="V1422">
        <v>2</v>
      </c>
      <c r="W1422">
        <v>4</v>
      </c>
      <c r="X1422">
        <v>1</v>
      </c>
      <c r="Y1422">
        <v>1</v>
      </c>
      <c r="Z1422">
        <v>3</v>
      </c>
      <c r="AA1422">
        <v>3</v>
      </c>
      <c r="AB1422">
        <v>3</v>
      </c>
      <c r="AC1422">
        <v>3</v>
      </c>
      <c r="AD1422">
        <v>3</v>
      </c>
      <c r="AE1422">
        <v>3</v>
      </c>
      <c r="AF1422">
        <v>6</v>
      </c>
      <c r="AG1422">
        <v>3</v>
      </c>
      <c r="AH1422">
        <v>3</v>
      </c>
      <c r="AI1422">
        <v>1</v>
      </c>
      <c r="AJ1422">
        <v>1</v>
      </c>
      <c r="AK1422">
        <v>2</v>
      </c>
      <c r="AL1422">
        <v>2</v>
      </c>
      <c r="AM1422">
        <v>4</v>
      </c>
      <c r="AN1422">
        <v>2</v>
      </c>
      <c r="AO1422">
        <v>2</v>
      </c>
      <c r="AP1422">
        <v>4</v>
      </c>
      <c r="AQ1422">
        <v>2</v>
      </c>
      <c r="AR1422">
        <v>3</v>
      </c>
      <c r="AS1422">
        <v>3</v>
      </c>
      <c r="AT1422">
        <v>3</v>
      </c>
      <c r="AU1422">
        <v>3</v>
      </c>
      <c r="AV1422">
        <v>1</v>
      </c>
      <c r="AW1422">
        <v>8</v>
      </c>
      <c r="AX1422">
        <v>9</v>
      </c>
      <c r="AY1422">
        <v>8</v>
      </c>
      <c r="AZ1422">
        <v>6</v>
      </c>
      <c r="BA1422">
        <v>8</v>
      </c>
      <c r="BB1422">
        <v>7</v>
      </c>
      <c r="BC1422">
        <v>10</v>
      </c>
      <c r="BD1422">
        <v>8</v>
      </c>
      <c r="BE1422">
        <v>6</v>
      </c>
      <c r="BF1422">
        <v>12</v>
      </c>
      <c r="BG1422">
        <v>12</v>
      </c>
      <c r="BH1422">
        <v>12</v>
      </c>
      <c r="BI1422">
        <v>12</v>
      </c>
      <c r="BJ1422">
        <v>12</v>
      </c>
      <c r="BK1422">
        <v>1</v>
      </c>
      <c r="BL1422">
        <v>3</v>
      </c>
      <c r="BM1422">
        <v>3</v>
      </c>
      <c r="BN1422">
        <v>3</v>
      </c>
      <c r="BO1422">
        <v>10</v>
      </c>
      <c r="BX1422">
        <v>1</v>
      </c>
      <c r="BY1422">
        <v>2</v>
      </c>
      <c r="BZ1422">
        <v>1</v>
      </c>
      <c r="CA1422">
        <v>6</v>
      </c>
      <c r="CB1422">
        <v>5</v>
      </c>
      <c r="CF1422">
        <v>5</v>
      </c>
      <c r="CH1422">
        <f t="shared" si="166"/>
        <v>1</v>
      </c>
      <c r="CI1422" s="1">
        <f t="shared" si="167"/>
        <v>3.8888888888888888</v>
      </c>
      <c r="CJ1422">
        <f t="shared" si="168"/>
        <v>3</v>
      </c>
      <c r="CK1422">
        <f t="shared" si="169"/>
        <v>3</v>
      </c>
      <c r="CL1422" s="1">
        <f t="shared" si="170"/>
        <v>6.8888888888888893</v>
      </c>
      <c r="CM1422" s="1">
        <f t="shared" si="171"/>
        <v>6.8888888888888893</v>
      </c>
      <c r="CO1422" t="str">
        <f>IF(H1422&gt;Tolerances!$C$15, "High Sat", "Low Sat")</f>
        <v>High Sat</v>
      </c>
      <c r="CP1422" t="str">
        <f>IF(CM1422&lt;Tolerances!$D$15, "High EL", "Low EL")</f>
        <v>High EL</v>
      </c>
      <c r="CQ1422" t="str">
        <f t="shared" si="172"/>
        <v>Loyalist</v>
      </c>
      <c r="CR1422" t="b">
        <f>IF(AND(CM1422&lt;Tolerances!$D$19,'Respondent data Original'!H1422&gt;Tolerances!$C$19),"Enthusiast",IF(AND(CM1422&gt;Tolerances!$D$20,'Respondent data Original'!H1422&lt;Tolerances!$C$20),"Agitator"))</f>
        <v>0</v>
      </c>
    </row>
    <row r="1423" spans="1:96">
      <c r="A1423">
        <v>1682</v>
      </c>
      <c r="B1423" t="s">
        <v>71</v>
      </c>
      <c r="C1423">
        <v>2</v>
      </c>
      <c r="D1423">
        <v>1</v>
      </c>
      <c r="E1423">
        <v>3</v>
      </c>
      <c r="F1423">
        <v>2</v>
      </c>
      <c r="G1423">
        <v>9</v>
      </c>
      <c r="H1423">
        <v>8</v>
      </c>
      <c r="J1423">
        <v>8</v>
      </c>
      <c r="L1423">
        <v>8</v>
      </c>
      <c r="N1423">
        <v>8</v>
      </c>
      <c r="P1423">
        <v>6</v>
      </c>
      <c r="Q1423">
        <v>2</v>
      </c>
      <c r="R1423">
        <v>4</v>
      </c>
      <c r="S1423">
        <v>1</v>
      </c>
      <c r="T1423">
        <v>2</v>
      </c>
      <c r="U1423">
        <v>2</v>
      </c>
      <c r="V1423">
        <v>2</v>
      </c>
      <c r="W1423">
        <v>2</v>
      </c>
      <c r="X1423">
        <v>1</v>
      </c>
      <c r="Y1423">
        <v>2</v>
      </c>
      <c r="Z1423">
        <v>2</v>
      </c>
      <c r="AA1423">
        <v>2</v>
      </c>
      <c r="AB1423">
        <v>3</v>
      </c>
      <c r="AC1423">
        <v>2</v>
      </c>
      <c r="AD1423">
        <v>3</v>
      </c>
      <c r="AE1423">
        <v>2</v>
      </c>
      <c r="AF1423">
        <v>8</v>
      </c>
      <c r="AG1423">
        <v>2</v>
      </c>
      <c r="AH1423">
        <v>3</v>
      </c>
      <c r="AI1423">
        <v>3</v>
      </c>
      <c r="AJ1423">
        <v>2</v>
      </c>
      <c r="AK1423">
        <v>3</v>
      </c>
      <c r="AL1423">
        <v>3</v>
      </c>
      <c r="AM1423">
        <v>4</v>
      </c>
      <c r="AN1423">
        <v>3</v>
      </c>
      <c r="AO1423">
        <v>3</v>
      </c>
      <c r="AP1423">
        <v>3</v>
      </c>
      <c r="AQ1423">
        <v>3</v>
      </c>
      <c r="AR1423">
        <v>3</v>
      </c>
      <c r="AS1423">
        <v>3</v>
      </c>
      <c r="AU1423">
        <v>3</v>
      </c>
      <c r="AV1423">
        <v>3</v>
      </c>
      <c r="AW1423">
        <v>6</v>
      </c>
      <c r="AX1423">
        <v>6</v>
      </c>
      <c r="AY1423">
        <v>6</v>
      </c>
      <c r="AZ1423">
        <v>6</v>
      </c>
      <c r="BA1423">
        <v>6</v>
      </c>
      <c r="BB1423">
        <v>2</v>
      </c>
      <c r="BC1423">
        <v>4</v>
      </c>
      <c r="BD1423">
        <v>8</v>
      </c>
      <c r="BE1423">
        <v>1</v>
      </c>
      <c r="BF1423">
        <v>3</v>
      </c>
      <c r="BG1423">
        <v>12</v>
      </c>
      <c r="BH1423">
        <v>12</v>
      </c>
      <c r="BI1423">
        <v>12</v>
      </c>
      <c r="BJ1423">
        <v>12</v>
      </c>
      <c r="BK1423">
        <v>2</v>
      </c>
      <c r="BL1423">
        <v>3</v>
      </c>
      <c r="BM1423">
        <v>2</v>
      </c>
      <c r="BN1423">
        <v>2</v>
      </c>
      <c r="BO1423">
        <v>5</v>
      </c>
      <c r="BP1423">
        <v>4</v>
      </c>
      <c r="BX1423">
        <v>1</v>
      </c>
      <c r="BY1423">
        <v>3</v>
      </c>
      <c r="CF1423">
        <v>4</v>
      </c>
      <c r="CH1423">
        <f t="shared" si="166"/>
        <v>1</v>
      </c>
      <c r="CI1423" s="1">
        <f t="shared" si="167"/>
        <v>2.5</v>
      </c>
      <c r="CJ1423">
        <f t="shared" si="168"/>
        <v>3</v>
      </c>
      <c r="CK1423">
        <f t="shared" si="169"/>
        <v>3</v>
      </c>
      <c r="CL1423" s="1">
        <f t="shared" si="170"/>
        <v>5.5</v>
      </c>
      <c r="CM1423" s="1">
        <f t="shared" si="171"/>
        <v>5.5</v>
      </c>
      <c r="CO1423" t="str">
        <f>IF(H1423&gt;Tolerances!$C$15, "High Sat", "Low Sat")</f>
        <v>High Sat</v>
      </c>
      <c r="CP1423" t="str">
        <f>IF(CM1423&lt;Tolerances!$D$15, "High EL", "Low EL")</f>
        <v>High EL</v>
      </c>
      <c r="CQ1423" t="str">
        <f t="shared" si="172"/>
        <v>Loyalist</v>
      </c>
      <c r="CR1423" t="b">
        <f>IF(AND(CM1423&lt;Tolerances!$D$19,'Respondent data Original'!H1423&gt;Tolerances!$C$19),"Enthusiast",IF(AND(CM1423&gt;Tolerances!$D$20,'Respondent data Original'!H1423&lt;Tolerances!$C$20),"Agitator"))</f>
        <v>0</v>
      </c>
    </row>
    <row r="1424" spans="1:96">
      <c r="A1424">
        <v>1683</v>
      </c>
      <c r="B1424" t="s">
        <v>71</v>
      </c>
      <c r="C1424">
        <v>3</v>
      </c>
      <c r="D1424">
        <v>2</v>
      </c>
      <c r="E1424">
        <v>1</v>
      </c>
      <c r="F1424">
        <v>2</v>
      </c>
      <c r="G1424">
        <v>11</v>
      </c>
      <c r="H1424">
        <v>5</v>
      </c>
      <c r="J1424">
        <v>5</v>
      </c>
      <c r="L1424">
        <v>5</v>
      </c>
      <c r="N1424">
        <v>5</v>
      </c>
      <c r="P1424">
        <v>4</v>
      </c>
      <c r="Q1424">
        <v>3</v>
      </c>
      <c r="R1424">
        <v>3</v>
      </c>
      <c r="S1424">
        <v>3</v>
      </c>
      <c r="T1424">
        <v>3</v>
      </c>
      <c r="U1424">
        <v>3</v>
      </c>
      <c r="V1424">
        <v>3</v>
      </c>
      <c r="W1424">
        <v>3</v>
      </c>
      <c r="X1424">
        <v>3</v>
      </c>
      <c r="Y1424">
        <v>3</v>
      </c>
      <c r="Z1424">
        <v>3</v>
      </c>
      <c r="AA1424">
        <v>3</v>
      </c>
      <c r="AB1424">
        <v>3</v>
      </c>
      <c r="AC1424">
        <v>3</v>
      </c>
      <c r="AD1424">
        <v>3</v>
      </c>
      <c r="AE1424">
        <v>3</v>
      </c>
      <c r="AF1424">
        <v>4</v>
      </c>
      <c r="AG1424">
        <v>3</v>
      </c>
      <c r="AH1424">
        <v>3</v>
      </c>
      <c r="AI1424">
        <v>3</v>
      </c>
      <c r="AJ1424">
        <v>3</v>
      </c>
      <c r="AK1424">
        <v>3</v>
      </c>
      <c r="AL1424">
        <v>3</v>
      </c>
      <c r="AM1424">
        <v>3</v>
      </c>
      <c r="AN1424">
        <v>3</v>
      </c>
      <c r="AO1424">
        <v>3</v>
      </c>
      <c r="AP1424">
        <v>3</v>
      </c>
      <c r="AQ1424">
        <v>3</v>
      </c>
      <c r="AR1424">
        <v>3</v>
      </c>
      <c r="AS1424">
        <v>3</v>
      </c>
      <c r="AT1424">
        <v>3</v>
      </c>
      <c r="AU1424">
        <v>3</v>
      </c>
      <c r="AV1424">
        <v>2</v>
      </c>
      <c r="AW1424">
        <v>6</v>
      </c>
      <c r="AX1424">
        <v>6</v>
      </c>
      <c r="AY1424">
        <v>6</v>
      </c>
      <c r="AZ1424">
        <v>6</v>
      </c>
      <c r="BA1424">
        <v>6</v>
      </c>
      <c r="BB1424">
        <v>6</v>
      </c>
      <c r="BC1424">
        <v>6</v>
      </c>
      <c r="BD1424">
        <v>6</v>
      </c>
      <c r="BE1424">
        <v>6</v>
      </c>
      <c r="BF1424">
        <v>6</v>
      </c>
      <c r="BG1424">
        <v>6</v>
      </c>
      <c r="BH1424">
        <v>6</v>
      </c>
      <c r="BI1424">
        <v>6</v>
      </c>
      <c r="BJ1424">
        <v>6</v>
      </c>
      <c r="BK1424">
        <v>6</v>
      </c>
      <c r="BL1424">
        <v>1</v>
      </c>
      <c r="BO1424">
        <v>6</v>
      </c>
      <c r="BP1424">
        <v>4</v>
      </c>
      <c r="BX1424">
        <v>2</v>
      </c>
      <c r="CF1424">
        <v>21</v>
      </c>
      <c r="CH1424">
        <f t="shared" si="166"/>
        <v>2</v>
      </c>
      <c r="CI1424" s="1">
        <f t="shared" si="167"/>
        <v>3</v>
      </c>
      <c r="CJ1424">
        <f t="shared" si="168"/>
        <v>1</v>
      </c>
      <c r="CK1424">
        <f t="shared" si="169"/>
        <v>5</v>
      </c>
      <c r="CL1424" s="1">
        <f t="shared" si="170"/>
        <v>8</v>
      </c>
      <c r="CM1424" s="1">
        <f t="shared" si="171"/>
        <v>16</v>
      </c>
      <c r="CO1424" t="str">
        <f>IF(H1424&gt;Tolerances!$C$15, "High Sat", "Low Sat")</f>
        <v>Low Sat</v>
      </c>
      <c r="CP1424" t="str">
        <f>IF(CM1424&lt;Tolerances!$D$15, "High EL", "Low EL")</f>
        <v>Low EL</v>
      </c>
      <c r="CQ1424" t="str">
        <f t="shared" si="172"/>
        <v>Defector</v>
      </c>
      <c r="CR1424" t="b">
        <f>IF(AND(CM1424&lt;Tolerances!$D$19,'Respondent data Original'!H1424&gt;Tolerances!$C$19),"Enthusiast",IF(AND(CM1424&gt;Tolerances!$D$20,'Respondent data Original'!H1424&lt;Tolerances!$C$20),"Agitator"))</f>
        <v>0</v>
      </c>
    </row>
    <row r="1425" spans="1:96">
      <c r="A1425">
        <v>1684</v>
      </c>
      <c r="B1425" t="s">
        <v>71</v>
      </c>
      <c r="C1425">
        <v>3</v>
      </c>
      <c r="D1425">
        <v>1</v>
      </c>
      <c r="E1425">
        <v>1</v>
      </c>
      <c r="F1425">
        <v>2</v>
      </c>
      <c r="G1425">
        <v>12</v>
      </c>
      <c r="H1425">
        <v>6</v>
      </c>
      <c r="J1425">
        <v>6</v>
      </c>
      <c r="L1425">
        <v>6</v>
      </c>
      <c r="N1425">
        <v>6</v>
      </c>
      <c r="P1425">
        <v>6</v>
      </c>
      <c r="Q1425">
        <v>1</v>
      </c>
      <c r="S1425">
        <v>1</v>
      </c>
      <c r="T1425">
        <v>1</v>
      </c>
      <c r="U1425">
        <v>1</v>
      </c>
      <c r="X1425">
        <v>1</v>
      </c>
      <c r="Y1425">
        <v>1</v>
      </c>
      <c r="AE1425">
        <v>1</v>
      </c>
      <c r="AF1425">
        <v>11</v>
      </c>
      <c r="AG1425">
        <v>3</v>
      </c>
      <c r="AI1425">
        <v>2</v>
      </c>
      <c r="AJ1425">
        <v>3</v>
      </c>
      <c r="AK1425">
        <v>2</v>
      </c>
      <c r="AL1425">
        <v>4</v>
      </c>
      <c r="AN1425">
        <v>2</v>
      </c>
      <c r="AO1425">
        <v>2</v>
      </c>
      <c r="AQ1425">
        <v>4</v>
      </c>
      <c r="AR1425">
        <v>4</v>
      </c>
      <c r="AV1425">
        <v>3</v>
      </c>
      <c r="AW1425">
        <v>6</v>
      </c>
      <c r="AX1425">
        <v>6</v>
      </c>
      <c r="AY1425">
        <v>11</v>
      </c>
      <c r="AZ1425">
        <v>6</v>
      </c>
      <c r="BA1425">
        <v>6</v>
      </c>
      <c r="BB1425">
        <v>11</v>
      </c>
      <c r="BC1425">
        <v>1</v>
      </c>
      <c r="BD1425">
        <v>11</v>
      </c>
      <c r="BE1425">
        <v>1</v>
      </c>
      <c r="BF1425">
        <v>4</v>
      </c>
      <c r="BG1425">
        <v>12</v>
      </c>
      <c r="BH1425">
        <v>12</v>
      </c>
      <c r="BI1425">
        <v>12</v>
      </c>
      <c r="BJ1425">
        <v>12</v>
      </c>
      <c r="BK1425">
        <v>2</v>
      </c>
      <c r="BL1425">
        <v>5</v>
      </c>
      <c r="BM1425">
        <v>4</v>
      </c>
      <c r="BN1425">
        <v>3</v>
      </c>
      <c r="BO1425">
        <v>10</v>
      </c>
      <c r="BX1425">
        <v>1</v>
      </c>
      <c r="BY1425">
        <v>7</v>
      </c>
      <c r="BZ1425">
        <v>2</v>
      </c>
      <c r="CF1425">
        <v>7</v>
      </c>
      <c r="CH1425">
        <f t="shared" si="166"/>
        <v>1</v>
      </c>
      <c r="CI1425" s="1">
        <f t="shared" si="167"/>
        <v>3.2777777777777777</v>
      </c>
      <c r="CJ1425">
        <f t="shared" si="168"/>
        <v>5</v>
      </c>
      <c r="CK1425">
        <f t="shared" si="169"/>
        <v>1</v>
      </c>
      <c r="CL1425" s="1">
        <f t="shared" si="170"/>
        <v>4.2777777777777777</v>
      </c>
      <c r="CM1425" s="1">
        <f t="shared" si="171"/>
        <v>4.2777777777777777</v>
      </c>
      <c r="CO1425" t="str">
        <f>IF(H1425&gt;Tolerances!$C$15, "High Sat", "Low Sat")</f>
        <v>Low Sat</v>
      </c>
      <c r="CP1425" t="str">
        <f>IF(CM1425&lt;Tolerances!$D$15, "High EL", "Low EL")</f>
        <v>High EL</v>
      </c>
      <c r="CQ1425" t="str">
        <f t="shared" si="172"/>
        <v>Hostage</v>
      </c>
      <c r="CR1425" t="b">
        <f>IF(AND(CM1425&lt;Tolerances!$D$19,'Respondent data Original'!H1425&gt;Tolerances!$C$19),"Enthusiast",IF(AND(CM1425&gt;Tolerances!$D$20,'Respondent data Original'!H1425&lt;Tolerances!$C$20),"Agitator"))</f>
        <v>0</v>
      </c>
    </row>
    <row r="1426" spans="1:96">
      <c r="A1426">
        <v>1685</v>
      </c>
      <c r="B1426" t="s">
        <v>71</v>
      </c>
      <c r="C1426">
        <v>1</v>
      </c>
      <c r="D1426">
        <v>1</v>
      </c>
      <c r="E1426">
        <v>8</v>
      </c>
      <c r="F1426">
        <v>1</v>
      </c>
      <c r="G1426">
        <v>7</v>
      </c>
      <c r="H1426">
        <v>11</v>
      </c>
      <c r="J1426">
        <v>10</v>
      </c>
      <c r="L1426">
        <v>11</v>
      </c>
      <c r="N1426">
        <v>8</v>
      </c>
      <c r="P1426">
        <v>6</v>
      </c>
      <c r="Q1426">
        <v>1</v>
      </c>
      <c r="R1426">
        <v>3</v>
      </c>
      <c r="S1426">
        <v>1</v>
      </c>
      <c r="T1426">
        <v>1</v>
      </c>
      <c r="V1426">
        <v>1</v>
      </c>
      <c r="W1426">
        <v>2</v>
      </c>
      <c r="X1426">
        <v>1</v>
      </c>
      <c r="Y1426">
        <v>1</v>
      </c>
      <c r="Z1426">
        <v>1</v>
      </c>
      <c r="AA1426">
        <v>1</v>
      </c>
      <c r="AB1426">
        <v>2</v>
      </c>
      <c r="AC1426">
        <v>3</v>
      </c>
      <c r="AD1426">
        <v>2</v>
      </c>
      <c r="AE1426">
        <v>1</v>
      </c>
      <c r="AF1426">
        <v>1</v>
      </c>
      <c r="AG1426">
        <v>1</v>
      </c>
      <c r="AI1426">
        <v>1</v>
      </c>
      <c r="AJ1426">
        <v>1</v>
      </c>
      <c r="AL1426">
        <v>1</v>
      </c>
      <c r="AM1426">
        <v>2</v>
      </c>
      <c r="AN1426">
        <v>1</v>
      </c>
      <c r="AO1426">
        <v>1</v>
      </c>
      <c r="AP1426">
        <v>1</v>
      </c>
      <c r="AQ1426">
        <v>1</v>
      </c>
      <c r="AR1426">
        <v>2</v>
      </c>
      <c r="AS1426">
        <v>2</v>
      </c>
      <c r="AT1426">
        <v>3</v>
      </c>
      <c r="AU1426">
        <v>1</v>
      </c>
      <c r="AV1426">
        <v>1</v>
      </c>
      <c r="AW1426">
        <v>9</v>
      </c>
      <c r="AX1426">
        <v>7</v>
      </c>
      <c r="AY1426">
        <v>8</v>
      </c>
      <c r="AZ1426">
        <v>6</v>
      </c>
      <c r="BA1426">
        <v>10</v>
      </c>
      <c r="BB1426">
        <v>1</v>
      </c>
      <c r="BC1426">
        <v>3</v>
      </c>
      <c r="BD1426">
        <v>10</v>
      </c>
      <c r="BE1426">
        <v>1</v>
      </c>
      <c r="BF1426">
        <v>1</v>
      </c>
      <c r="BG1426">
        <v>12</v>
      </c>
      <c r="BH1426">
        <v>1</v>
      </c>
      <c r="BI1426">
        <v>1</v>
      </c>
      <c r="BJ1426">
        <v>12</v>
      </c>
      <c r="BK1426">
        <v>2</v>
      </c>
      <c r="BL1426">
        <v>5</v>
      </c>
      <c r="BM1426">
        <v>5</v>
      </c>
      <c r="BN1426">
        <v>4</v>
      </c>
      <c r="BO1426">
        <v>10</v>
      </c>
      <c r="BX1426">
        <v>1</v>
      </c>
      <c r="BY1426">
        <v>6</v>
      </c>
      <c r="BZ1426">
        <v>3</v>
      </c>
      <c r="CF1426">
        <v>2</v>
      </c>
      <c r="CH1426">
        <f t="shared" si="166"/>
        <v>1</v>
      </c>
      <c r="CI1426" s="1">
        <f t="shared" si="167"/>
        <v>3.0555555555555554</v>
      </c>
      <c r="CJ1426">
        <f t="shared" si="168"/>
        <v>5</v>
      </c>
      <c r="CK1426">
        <f t="shared" si="169"/>
        <v>1</v>
      </c>
      <c r="CL1426" s="1">
        <f t="shared" si="170"/>
        <v>4.0555555555555554</v>
      </c>
      <c r="CM1426" s="1">
        <f t="shared" si="171"/>
        <v>4.0555555555555554</v>
      </c>
      <c r="CO1426" t="str">
        <f>IF(H1426&gt;Tolerances!$C$15, "High Sat", "Low Sat")</f>
        <v>High Sat</v>
      </c>
      <c r="CP1426" t="str">
        <f>IF(CM1426&lt;Tolerances!$D$15, "High EL", "Low EL")</f>
        <v>High EL</v>
      </c>
      <c r="CQ1426" t="str">
        <f t="shared" si="172"/>
        <v>Loyalist</v>
      </c>
      <c r="CR1426" t="str">
        <f>IF(AND(CM1426&lt;Tolerances!$D$19,'Respondent data Original'!H1426&gt;Tolerances!$C$19),"Enthusiast",IF(AND(CM1426&gt;Tolerances!$D$20,'Respondent data Original'!H1426&lt;Tolerances!$C$20),"Agitator"))</f>
        <v>Enthusiast</v>
      </c>
    </row>
    <row r="1427" spans="1:96">
      <c r="A1427">
        <v>1686</v>
      </c>
      <c r="B1427" t="s">
        <v>71</v>
      </c>
      <c r="C1427">
        <v>2</v>
      </c>
      <c r="D1427">
        <v>2</v>
      </c>
      <c r="E1427">
        <v>9</v>
      </c>
      <c r="F1427">
        <v>1</v>
      </c>
      <c r="G1427">
        <v>8</v>
      </c>
      <c r="H1427">
        <v>9</v>
      </c>
      <c r="J1427">
        <v>11</v>
      </c>
      <c r="L1427">
        <v>9</v>
      </c>
      <c r="N1427">
        <v>8</v>
      </c>
      <c r="P1427">
        <v>6</v>
      </c>
      <c r="Q1427">
        <v>1</v>
      </c>
      <c r="R1427">
        <v>4</v>
      </c>
      <c r="S1427">
        <v>2</v>
      </c>
      <c r="T1427">
        <v>2</v>
      </c>
      <c r="U1427">
        <v>3</v>
      </c>
      <c r="V1427">
        <v>3</v>
      </c>
      <c r="W1427">
        <v>4</v>
      </c>
      <c r="X1427">
        <v>2</v>
      </c>
      <c r="Y1427">
        <v>3</v>
      </c>
      <c r="Z1427">
        <v>4</v>
      </c>
      <c r="AA1427">
        <v>3</v>
      </c>
      <c r="AB1427">
        <v>3</v>
      </c>
      <c r="AC1427">
        <v>4</v>
      </c>
      <c r="AD1427">
        <v>4</v>
      </c>
      <c r="AE1427">
        <v>4</v>
      </c>
      <c r="AF1427">
        <v>1</v>
      </c>
      <c r="AG1427">
        <v>1</v>
      </c>
      <c r="AI1427">
        <v>3</v>
      </c>
      <c r="AJ1427">
        <v>2</v>
      </c>
      <c r="AK1427">
        <v>3</v>
      </c>
      <c r="AL1427">
        <v>3</v>
      </c>
      <c r="AN1427">
        <v>2</v>
      </c>
      <c r="AO1427">
        <v>3</v>
      </c>
      <c r="AP1427">
        <v>2</v>
      </c>
      <c r="AQ1427">
        <v>2</v>
      </c>
      <c r="AR1427">
        <v>4</v>
      </c>
      <c r="AS1427">
        <v>4</v>
      </c>
      <c r="AT1427">
        <v>3</v>
      </c>
      <c r="AU1427">
        <v>4</v>
      </c>
      <c r="AV1427">
        <v>1</v>
      </c>
      <c r="AW1427">
        <v>6</v>
      </c>
      <c r="AX1427">
        <v>7</v>
      </c>
      <c r="AY1427">
        <v>7</v>
      </c>
      <c r="AZ1427">
        <v>6</v>
      </c>
      <c r="BA1427">
        <v>6</v>
      </c>
      <c r="BB1427">
        <v>4</v>
      </c>
      <c r="BC1427">
        <v>6</v>
      </c>
      <c r="BD1427">
        <v>6</v>
      </c>
      <c r="BE1427">
        <v>1</v>
      </c>
      <c r="BF1427">
        <v>3</v>
      </c>
      <c r="BG1427">
        <v>3</v>
      </c>
      <c r="BH1427">
        <v>12</v>
      </c>
      <c r="BI1427">
        <v>12</v>
      </c>
      <c r="BJ1427">
        <v>12</v>
      </c>
      <c r="BK1427">
        <v>1</v>
      </c>
      <c r="BL1427">
        <v>4</v>
      </c>
      <c r="BM1427">
        <v>3</v>
      </c>
      <c r="BN1427">
        <v>2</v>
      </c>
      <c r="BO1427">
        <v>1</v>
      </c>
      <c r="BP1427">
        <v>4</v>
      </c>
      <c r="BQ1427">
        <v>2</v>
      </c>
      <c r="BX1427">
        <v>1</v>
      </c>
      <c r="BY1427">
        <v>6</v>
      </c>
      <c r="CF1427">
        <v>6</v>
      </c>
      <c r="CH1427">
        <f t="shared" si="166"/>
        <v>1</v>
      </c>
      <c r="CI1427" s="1">
        <f t="shared" si="167"/>
        <v>2.7222222222222223</v>
      </c>
      <c r="CJ1427">
        <f t="shared" si="168"/>
        <v>4</v>
      </c>
      <c r="CK1427">
        <f t="shared" si="169"/>
        <v>2</v>
      </c>
      <c r="CL1427" s="1">
        <f t="shared" si="170"/>
        <v>4.7222222222222223</v>
      </c>
      <c r="CM1427" s="1">
        <f t="shared" si="171"/>
        <v>4.7222222222222223</v>
      </c>
      <c r="CO1427" t="str">
        <f>IF(H1427&gt;Tolerances!$C$15, "High Sat", "Low Sat")</f>
        <v>High Sat</v>
      </c>
      <c r="CP1427" t="str">
        <f>IF(CM1427&lt;Tolerances!$D$15, "High EL", "Low EL")</f>
        <v>High EL</v>
      </c>
      <c r="CQ1427" t="str">
        <f t="shared" si="172"/>
        <v>Loyalist</v>
      </c>
      <c r="CR1427" t="b">
        <f>IF(AND(CM1427&lt;Tolerances!$D$19,'Respondent data Original'!H1427&gt;Tolerances!$C$19),"Enthusiast",IF(AND(CM1427&gt;Tolerances!$D$20,'Respondent data Original'!H1427&lt;Tolerances!$C$20),"Agitator"))</f>
        <v>0</v>
      </c>
    </row>
    <row r="1428" spans="1:96">
      <c r="A1428">
        <v>1687</v>
      </c>
      <c r="B1428" t="s">
        <v>71</v>
      </c>
      <c r="C1428">
        <v>3</v>
      </c>
      <c r="D1428">
        <v>2</v>
      </c>
      <c r="E1428">
        <v>1</v>
      </c>
      <c r="F1428">
        <v>2</v>
      </c>
      <c r="G1428">
        <v>9</v>
      </c>
      <c r="H1428">
        <v>10</v>
      </c>
      <c r="J1428">
        <v>9</v>
      </c>
      <c r="L1428">
        <v>10</v>
      </c>
      <c r="N1428">
        <v>9</v>
      </c>
      <c r="P1428">
        <v>6</v>
      </c>
      <c r="Q1428">
        <v>2</v>
      </c>
      <c r="R1428">
        <v>2</v>
      </c>
      <c r="S1428">
        <v>1</v>
      </c>
      <c r="T1428">
        <v>1</v>
      </c>
      <c r="V1428">
        <v>1</v>
      </c>
      <c r="W1428">
        <v>4</v>
      </c>
      <c r="X1428">
        <v>1</v>
      </c>
      <c r="Y1428">
        <v>3</v>
      </c>
      <c r="Z1428">
        <v>3</v>
      </c>
      <c r="AA1428">
        <v>3</v>
      </c>
      <c r="AB1428">
        <v>3</v>
      </c>
      <c r="AC1428">
        <v>2</v>
      </c>
      <c r="AD1428">
        <v>4</v>
      </c>
      <c r="AE1428">
        <v>2</v>
      </c>
      <c r="AF1428">
        <v>1</v>
      </c>
      <c r="AG1428">
        <v>2</v>
      </c>
      <c r="AH1428">
        <v>1</v>
      </c>
      <c r="AI1428">
        <v>2</v>
      </c>
      <c r="AJ1428">
        <v>2</v>
      </c>
      <c r="AL1428">
        <v>2</v>
      </c>
      <c r="AN1428">
        <v>2</v>
      </c>
      <c r="AO1428">
        <v>2</v>
      </c>
      <c r="AP1428">
        <v>2</v>
      </c>
      <c r="AQ1428">
        <v>2</v>
      </c>
      <c r="AR1428">
        <v>3</v>
      </c>
      <c r="AS1428">
        <v>2</v>
      </c>
      <c r="AU1428">
        <v>2</v>
      </c>
      <c r="AV1428">
        <v>1</v>
      </c>
      <c r="AW1428">
        <v>9</v>
      </c>
      <c r="AX1428">
        <v>10</v>
      </c>
      <c r="AY1428">
        <v>8</v>
      </c>
      <c r="AZ1428">
        <v>9</v>
      </c>
      <c r="BA1428">
        <v>9</v>
      </c>
      <c r="BB1428">
        <v>9</v>
      </c>
      <c r="BC1428">
        <v>4</v>
      </c>
      <c r="BD1428">
        <v>8</v>
      </c>
      <c r="BE1428">
        <v>2</v>
      </c>
      <c r="BF1428">
        <v>12</v>
      </c>
      <c r="BG1428">
        <v>12</v>
      </c>
      <c r="BH1428">
        <v>12</v>
      </c>
      <c r="BI1428">
        <v>12</v>
      </c>
      <c r="BJ1428">
        <v>12</v>
      </c>
      <c r="BK1428">
        <v>1</v>
      </c>
      <c r="BL1428">
        <v>4</v>
      </c>
      <c r="BM1428">
        <v>3</v>
      </c>
      <c r="BN1428">
        <v>3</v>
      </c>
      <c r="BO1428">
        <v>10</v>
      </c>
      <c r="BX1428">
        <v>1</v>
      </c>
      <c r="BY1428">
        <v>7</v>
      </c>
      <c r="BZ1428">
        <v>2</v>
      </c>
      <c r="CA1428">
        <v>5</v>
      </c>
      <c r="CF1428">
        <v>5</v>
      </c>
      <c r="CH1428">
        <f t="shared" si="166"/>
        <v>1</v>
      </c>
      <c r="CI1428" s="1">
        <f t="shared" si="167"/>
        <v>3.7777777777777777</v>
      </c>
      <c r="CJ1428">
        <f t="shared" si="168"/>
        <v>4</v>
      </c>
      <c r="CK1428">
        <f t="shared" si="169"/>
        <v>2</v>
      </c>
      <c r="CL1428" s="1">
        <f t="shared" si="170"/>
        <v>5.7777777777777777</v>
      </c>
      <c r="CM1428" s="1">
        <f t="shared" si="171"/>
        <v>5.7777777777777777</v>
      </c>
      <c r="CO1428" t="str">
        <f>IF(H1428&gt;Tolerances!$C$15, "High Sat", "Low Sat")</f>
        <v>High Sat</v>
      </c>
      <c r="CP1428" t="str">
        <f>IF(CM1428&lt;Tolerances!$D$15, "High EL", "Low EL")</f>
        <v>High EL</v>
      </c>
      <c r="CQ1428" t="str">
        <f t="shared" si="172"/>
        <v>Loyalist</v>
      </c>
      <c r="CR1428" t="b">
        <f>IF(AND(CM1428&lt;Tolerances!$D$19,'Respondent data Original'!H1428&gt;Tolerances!$C$19),"Enthusiast",IF(AND(CM1428&gt;Tolerances!$D$20,'Respondent data Original'!H1428&lt;Tolerances!$C$20),"Agitator"))</f>
        <v>0</v>
      </c>
    </row>
    <row r="1429" spans="1:96">
      <c r="A1429">
        <v>1688</v>
      </c>
      <c r="B1429" t="s">
        <v>71</v>
      </c>
      <c r="C1429">
        <v>5</v>
      </c>
      <c r="D1429">
        <v>2</v>
      </c>
      <c r="E1429">
        <v>8</v>
      </c>
      <c r="F1429">
        <v>1</v>
      </c>
      <c r="G1429">
        <v>7</v>
      </c>
      <c r="H1429">
        <v>7</v>
      </c>
      <c r="J1429">
        <v>6</v>
      </c>
      <c r="M1429">
        <v>1</v>
      </c>
      <c r="O1429">
        <v>1</v>
      </c>
      <c r="P1429">
        <v>5</v>
      </c>
      <c r="Q1429">
        <v>3</v>
      </c>
      <c r="S1429">
        <v>3</v>
      </c>
      <c r="T1429">
        <v>3</v>
      </c>
      <c r="V1429">
        <v>3</v>
      </c>
      <c r="X1429">
        <v>3</v>
      </c>
      <c r="Y1429">
        <v>3</v>
      </c>
      <c r="Z1429">
        <v>3</v>
      </c>
      <c r="AA1429">
        <v>3</v>
      </c>
      <c r="AB1429">
        <v>3</v>
      </c>
      <c r="AF1429">
        <v>6</v>
      </c>
      <c r="AG1429">
        <v>4</v>
      </c>
      <c r="AI1429">
        <v>4</v>
      </c>
      <c r="AJ1429">
        <v>4</v>
      </c>
      <c r="AK1429">
        <v>4</v>
      </c>
      <c r="AL1429">
        <v>3</v>
      </c>
      <c r="AN1429">
        <v>4</v>
      </c>
      <c r="AO1429">
        <v>4</v>
      </c>
      <c r="AP1429">
        <v>4</v>
      </c>
      <c r="AQ1429">
        <v>4</v>
      </c>
      <c r="AS1429">
        <v>4</v>
      </c>
      <c r="AT1429">
        <v>4</v>
      </c>
      <c r="AV1429">
        <v>2</v>
      </c>
      <c r="AW1429">
        <v>5</v>
      </c>
      <c r="AX1429">
        <v>9</v>
      </c>
      <c r="AY1429">
        <v>6</v>
      </c>
      <c r="AZ1429">
        <v>6</v>
      </c>
      <c r="BA1429">
        <v>6</v>
      </c>
      <c r="BB1429">
        <v>2</v>
      </c>
      <c r="BC1429">
        <v>1</v>
      </c>
      <c r="BD1429">
        <v>11</v>
      </c>
      <c r="BE1429">
        <v>1</v>
      </c>
      <c r="BF1429">
        <v>3</v>
      </c>
      <c r="BG1429">
        <v>12</v>
      </c>
      <c r="BH1429">
        <v>12</v>
      </c>
      <c r="BI1429">
        <v>12</v>
      </c>
      <c r="BJ1429">
        <v>12</v>
      </c>
      <c r="BK1429">
        <v>3</v>
      </c>
      <c r="BL1429">
        <v>1</v>
      </c>
      <c r="BM1429">
        <v>2</v>
      </c>
      <c r="BN1429">
        <v>3</v>
      </c>
      <c r="BO1429">
        <v>4</v>
      </c>
      <c r="BP1429">
        <v>3</v>
      </c>
      <c r="BX1429">
        <v>2</v>
      </c>
      <c r="CF1429">
        <v>1</v>
      </c>
      <c r="CH1429">
        <f t="shared" si="166"/>
        <v>2</v>
      </c>
      <c r="CI1429" s="1">
        <f t="shared" si="167"/>
        <v>2.6111111111111112</v>
      </c>
      <c r="CJ1429">
        <f t="shared" si="168"/>
        <v>1</v>
      </c>
      <c r="CK1429">
        <f t="shared" si="169"/>
        <v>5</v>
      </c>
      <c r="CL1429" s="1">
        <f t="shared" si="170"/>
        <v>7.6111111111111107</v>
      </c>
      <c r="CM1429" s="1">
        <f t="shared" si="171"/>
        <v>15.222222222222221</v>
      </c>
      <c r="CO1429" t="str">
        <f>IF(H1429&gt;Tolerances!$C$15, "High Sat", "Low Sat")</f>
        <v>Low Sat</v>
      </c>
      <c r="CP1429" t="str">
        <f>IF(CM1429&lt;Tolerances!$D$15, "High EL", "Low EL")</f>
        <v>Low EL</v>
      </c>
      <c r="CQ1429" t="str">
        <f t="shared" si="172"/>
        <v>Defector</v>
      </c>
      <c r="CR1429" t="b">
        <f>IF(AND(CM1429&lt;Tolerances!$D$19,'Respondent data Original'!H1429&gt;Tolerances!$C$19),"Enthusiast",IF(AND(CM1429&gt;Tolerances!$D$20,'Respondent data Original'!H1429&lt;Tolerances!$C$20),"Agitator"))</f>
        <v>0</v>
      </c>
    </row>
    <row r="1430" spans="1:96">
      <c r="A1430">
        <v>1690</v>
      </c>
      <c r="B1430" t="s">
        <v>71</v>
      </c>
      <c r="C1430">
        <v>1</v>
      </c>
      <c r="D1430">
        <v>2</v>
      </c>
      <c r="E1430">
        <v>7</v>
      </c>
      <c r="F1430">
        <v>2</v>
      </c>
      <c r="G1430">
        <v>9</v>
      </c>
      <c r="H1430">
        <v>5</v>
      </c>
      <c r="J1430">
        <v>3</v>
      </c>
      <c r="L1430">
        <v>1</v>
      </c>
      <c r="N1430">
        <v>8</v>
      </c>
      <c r="P1430">
        <v>3</v>
      </c>
      <c r="Q1430">
        <v>1</v>
      </c>
      <c r="R1430">
        <v>1</v>
      </c>
      <c r="S1430">
        <v>1</v>
      </c>
      <c r="T1430">
        <v>3</v>
      </c>
      <c r="U1430">
        <v>1</v>
      </c>
      <c r="V1430">
        <v>1</v>
      </c>
      <c r="W1430">
        <v>1</v>
      </c>
      <c r="X1430">
        <v>1</v>
      </c>
      <c r="Y1430">
        <v>1</v>
      </c>
      <c r="Z1430">
        <v>1</v>
      </c>
      <c r="AA1430">
        <v>1</v>
      </c>
      <c r="AB1430">
        <v>1</v>
      </c>
      <c r="AC1430">
        <v>1</v>
      </c>
      <c r="AD1430">
        <v>3</v>
      </c>
      <c r="AE1430">
        <v>1</v>
      </c>
      <c r="AF1430">
        <v>6</v>
      </c>
      <c r="AG1430">
        <v>1</v>
      </c>
      <c r="AH1430">
        <v>5</v>
      </c>
      <c r="AI1430">
        <v>5</v>
      </c>
      <c r="AJ1430">
        <v>1</v>
      </c>
      <c r="AK1430">
        <v>5</v>
      </c>
      <c r="AL1430">
        <v>5</v>
      </c>
      <c r="AM1430">
        <v>5</v>
      </c>
      <c r="AN1430">
        <v>5</v>
      </c>
      <c r="AO1430">
        <v>5</v>
      </c>
      <c r="AP1430">
        <v>1</v>
      </c>
      <c r="AQ1430">
        <v>1</v>
      </c>
      <c r="AR1430">
        <v>5</v>
      </c>
      <c r="AS1430">
        <v>1</v>
      </c>
      <c r="AT1430">
        <v>1</v>
      </c>
      <c r="AU1430">
        <v>1</v>
      </c>
      <c r="AV1430">
        <v>2</v>
      </c>
      <c r="AW1430">
        <v>6</v>
      </c>
      <c r="AX1430">
        <v>11</v>
      </c>
      <c r="AY1430">
        <v>11</v>
      </c>
      <c r="AZ1430">
        <v>8</v>
      </c>
      <c r="BA1430">
        <v>6</v>
      </c>
      <c r="BB1430">
        <v>6</v>
      </c>
      <c r="BC1430">
        <v>6</v>
      </c>
      <c r="BD1430">
        <v>11</v>
      </c>
      <c r="BE1430">
        <v>1</v>
      </c>
      <c r="BF1430">
        <v>7</v>
      </c>
      <c r="BG1430">
        <v>1</v>
      </c>
      <c r="BH1430">
        <v>1</v>
      </c>
      <c r="BI1430">
        <v>12</v>
      </c>
      <c r="BJ1430">
        <v>12</v>
      </c>
      <c r="BK1430">
        <v>4</v>
      </c>
      <c r="BL1430">
        <v>1</v>
      </c>
      <c r="BO1430">
        <v>7</v>
      </c>
      <c r="BP1430">
        <v>5</v>
      </c>
      <c r="BQ1430">
        <v>4</v>
      </c>
      <c r="BR1430">
        <v>2</v>
      </c>
      <c r="BS1430">
        <v>3</v>
      </c>
      <c r="BT1430">
        <v>6</v>
      </c>
      <c r="BX1430">
        <v>3</v>
      </c>
      <c r="CF1430">
        <v>4</v>
      </c>
      <c r="CH1430">
        <f t="shared" si="166"/>
        <v>3</v>
      </c>
      <c r="CI1430" s="1">
        <f t="shared" si="167"/>
        <v>3.6666666666666665</v>
      </c>
      <c r="CJ1430">
        <f t="shared" si="168"/>
        <v>1</v>
      </c>
      <c r="CK1430">
        <f t="shared" si="169"/>
        <v>5</v>
      </c>
      <c r="CL1430" s="1">
        <f t="shared" si="170"/>
        <v>8.6666666666666661</v>
      </c>
      <c r="CM1430" s="1">
        <f t="shared" si="171"/>
        <v>26</v>
      </c>
      <c r="CO1430" t="str">
        <f>IF(H1430&gt;Tolerances!$C$15, "High Sat", "Low Sat")</f>
        <v>Low Sat</v>
      </c>
      <c r="CP1430" t="str">
        <f>IF(CM1430&lt;Tolerances!$D$15, "High EL", "Low EL")</f>
        <v>Low EL</v>
      </c>
      <c r="CQ1430" t="str">
        <f t="shared" si="172"/>
        <v>Defector</v>
      </c>
      <c r="CR1430" t="str">
        <f>IF(AND(CM1430&lt;Tolerances!$D$19,'Respondent data Original'!H1430&gt;Tolerances!$C$19),"Enthusiast",IF(AND(CM1430&gt;Tolerances!$D$20,'Respondent data Original'!H1430&lt;Tolerances!$C$20),"Agitator"))</f>
        <v>Agitator</v>
      </c>
    </row>
    <row r="1431" spans="1:96">
      <c r="A1431">
        <v>1692</v>
      </c>
      <c r="B1431" t="s">
        <v>71</v>
      </c>
      <c r="C1431">
        <v>4</v>
      </c>
      <c r="D1431">
        <v>2</v>
      </c>
      <c r="E1431">
        <v>1</v>
      </c>
      <c r="F1431">
        <v>2</v>
      </c>
      <c r="G1431">
        <v>11</v>
      </c>
      <c r="H1431">
        <v>7</v>
      </c>
      <c r="J1431">
        <v>4</v>
      </c>
      <c r="L1431">
        <v>3</v>
      </c>
      <c r="N1431">
        <v>1</v>
      </c>
      <c r="P1431">
        <v>3</v>
      </c>
      <c r="Q1431">
        <v>1</v>
      </c>
      <c r="R1431">
        <v>1</v>
      </c>
      <c r="S1431">
        <v>1</v>
      </c>
      <c r="T1431">
        <v>2</v>
      </c>
      <c r="U1431">
        <v>3</v>
      </c>
      <c r="V1431">
        <v>1</v>
      </c>
      <c r="W1431">
        <v>5</v>
      </c>
      <c r="X1431">
        <v>1</v>
      </c>
      <c r="Y1431">
        <v>1</v>
      </c>
      <c r="Z1431">
        <v>5</v>
      </c>
      <c r="AA1431">
        <v>1</v>
      </c>
      <c r="AB1431">
        <v>5</v>
      </c>
      <c r="AC1431">
        <v>5</v>
      </c>
      <c r="AD1431">
        <v>5</v>
      </c>
      <c r="AE1431">
        <v>2</v>
      </c>
      <c r="AF1431">
        <v>1</v>
      </c>
      <c r="AG1431">
        <v>5</v>
      </c>
      <c r="AH1431">
        <v>1</v>
      </c>
      <c r="AI1431">
        <v>5</v>
      </c>
      <c r="AJ1431">
        <v>2</v>
      </c>
      <c r="AK1431">
        <v>3</v>
      </c>
      <c r="AL1431">
        <v>3</v>
      </c>
      <c r="AM1431">
        <v>5</v>
      </c>
      <c r="AN1431">
        <v>5</v>
      </c>
      <c r="AO1431">
        <v>2</v>
      </c>
      <c r="AP1431">
        <v>2</v>
      </c>
      <c r="AQ1431">
        <v>4</v>
      </c>
      <c r="AR1431">
        <v>5</v>
      </c>
      <c r="AS1431">
        <v>4</v>
      </c>
      <c r="AT1431">
        <v>5</v>
      </c>
      <c r="AU1431">
        <v>3</v>
      </c>
      <c r="AV1431">
        <v>2</v>
      </c>
      <c r="AW1431">
        <v>7</v>
      </c>
      <c r="AX1431">
        <v>10</v>
      </c>
      <c r="AY1431">
        <v>10</v>
      </c>
      <c r="AZ1431">
        <v>9</v>
      </c>
      <c r="BA1431">
        <v>10</v>
      </c>
      <c r="BB1431">
        <v>6</v>
      </c>
      <c r="BC1431">
        <v>1</v>
      </c>
      <c r="BD1431">
        <v>11</v>
      </c>
      <c r="BE1431">
        <v>11</v>
      </c>
      <c r="BF1431">
        <v>12</v>
      </c>
      <c r="BG1431">
        <v>12</v>
      </c>
      <c r="BH1431">
        <v>12</v>
      </c>
      <c r="BI1431">
        <v>12</v>
      </c>
      <c r="BJ1431">
        <v>12</v>
      </c>
      <c r="BK1431">
        <v>1</v>
      </c>
      <c r="BL1431">
        <v>5</v>
      </c>
      <c r="BM1431">
        <v>2</v>
      </c>
      <c r="BN1431">
        <v>1</v>
      </c>
      <c r="BO1431">
        <v>7</v>
      </c>
      <c r="BP1431">
        <v>4</v>
      </c>
      <c r="BQ1431">
        <v>5</v>
      </c>
      <c r="BR1431">
        <v>3</v>
      </c>
      <c r="BX1431">
        <v>3</v>
      </c>
      <c r="CF1431">
        <v>9</v>
      </c>
      <c r="CH1431">
        <f t="shared" si="166"/>
        <v>3</v>
      </c>
      <c r="CI1431" s="1">
        <f t="shared" si="167"/>
        <v>4.166666666666667</v>
      </c>
      <c r="CJ1431">
        <f t="shared" si="168"/>
        <v>5</v>
      </c>
      <c r="CK1431">
        <f t="shared" si="169"/>
        <v>1</v>
      </c>
      <c r="CL1431" s="1">
        <f t="shared" si="170"/>
        <v>5.166666666666667</v>
      </c>
      <c r="CM1431" s="1">
        <f t="shared" si="171"/>
        <v>15.5</v>
      </c>
      <c r="CO1431" t="str">
        <f>IF(H1431&gt;Tolerances!$C$15, "High Sat", "Low Sat")</f>
        <v>Low Sat</v>
      </c>
      <c r="CP1431" t="str">
        <f>IF(CM1431&lt;Tolerances!$D$15, "High EL", "Low EL")</f>
        <v>Low EL</v>
      </c>
      <c r="CQ1431" t="str">
        <f t="shared" si="172"/>
        <v>Defector</v>
      </c>
      <c r="CR1431" t="b">
        <f>IF(AND(CM1431&lt;Tolerances!$D$19,'Respondent data Original'!H1431&gt;Tolerances!$C$19),"Enthusiast",IF(AND(CM1431&gt;Tolerances!$D$20,'Respondent data Original'!H1431&lt;Tolerances!$C$20),"Agitator"))</f>
        <v>0</v>
      </c>
    </row>
    <row r="1432" spans="1:96">
      <c r="A1432">
        <v>1693</v>
      </c>
      <c r="B1432" t="s">
        <v>71</v>
      </c>
      <c r="C1432">
        <v>4</v>
      </c>
      <c r="D1432">
        <v>1</v>
      </c>
      <c r="E1432">
        <v>2</v>
      </c>
      <c r="F1432">
        <v>2</v>
      </c>
      <c r="G1432">
        <v>11</v>
      </c>
      <c r="H1432">
        <v>4</v>
      </c>
      <c r="J1432">
        <v>6</v>
      </c>
      <c r="L1432">
        <v>6</v>
      </c>
      <c r="N1432">
        <v>6</v>
      </c>
      <c r="P1432">
        <v>6</v>
      </c>
      <c r="Q1432">
        <v>3</v>
      </c>
      <c r="R1432">
        <v>3</v>
      </c>
      <c r="S1432">
        <v>3</v>
      </c>
      <c r="T1432">
        <v>3</v>
      </c>
      <c r="U1432">
        <v>3</v>
      </c>
      <c r="V1432">
        <v>3</v>
      </c>
      <c r="W1432">
        <v>3</v>
      </c>
      <c r="X1432">
        <v>3</v>
      </c>
      <c r="Y1432">
        <v>3</v>
      </c>
      <c r="Z1432">
        <v>3</v>
      </c>
      <c r="AA1432">
        <v>3</v>
      </c>
      <c r="AB1432">
        <v>4</v>
      </c>
      <c r="AC1432">
        <v>4</v>
      </c>
      <c r="AD1432">
        <v>3</v>
      </c>
      <c r="AE1432">
        <v>3</v>
      </c>
      <c r="AF1432">
        <v>6</v>
      </c>
      <c r="AG1432">
        <v>3</v>
      </c>
      <c r="AH1432">
        <v>3</v>
      </c>
      <c r="AI1432">
        <v>4</v>
      </c>
      <c r="AJ1432">
        <v>3</v>
      </c>
      <c r="AK1432">
        <v>3</v>
      </c>
      <c r="AL1432">
        <v>3</v>
      </c>
      <c r="AM1432">
        <v>3</v>
      </c>
      <c r="AN1432">
        <v>3</v>
      </c>
      <c r="AO1432">
        <v>3</v>
      </c>
      <c r="AP1432">
        <v>3</v>
      </c>
      <c r="AQ1432">
        <v>3</v>
      </c>
      <c r="AR1432">
        <v>3</v>
      </c>
      <c r="AS1432">
        <v>3</v>
      </c>
      <c r="AT1432">
        <v>3</v>
      </c>
      <c r="AU1432">
        <v>3</v>
      </c>
      <c r="AV1432">
        <v>1</v>
      </c>
      <c r="AW1432">
        <v>6</v>
      </c>
      <c r="AX1432">
        <v>9</v>
      </c>
      <c r="AY1432">
        <v>6</v>
      </c>
      <c r="AZ1432">
        <v>9</v>
      </c>
      <c r="BA1432">
        <v>6</v>
      </c>
      <c r="BB1432">
        <v>7</v>
      </c>
      <c r="BC1432">
        <v>7</v>
      </c>
      <c r="BD1432">
        <v>9</v>
      </c>
      <c r="BE1432">
        <v>6</v>
      </c>
      <c r="BF1432">
        <v>12</v>
      </c>
      <c r="BG1432">
        <v>12</v>
      </c>
      <c r="BH1432">
        <v>12</v>
      </c>
      <c r="BI1432">
        <v>12</v>
      </c>
      <c r="BJ1432">
        <v>12</v>
      </c>
      <c r="BK1432">
        <v>1</v>
      </c>
      <c r="BL1432">
        <v>4</v>
      </c>
      <c r="BM1432">
        <v>4</v>
      </c>
      <c r="BN1432">
        <v>3</v>
      </c>
      <c r="BO1432">
        <v>10</v>
      </c>
      <c r="BX1432">
        <v>1</v>
      </c>
      <c r="BY1432">
        <v>1</v>
      </c>
      <c r="CF1432">
        <v>3</v>
      </c>
      <c r="CH1432">
        <f t="shared" si="166"/>
        <v>1</v>
      </c>
      <c r="CI1432" s="1">
        <f t="shared" si="167"/>
        <v>3.6111111111111112</v>
      </c>
      <c r="CJ1432">
        <f t="shared" si="168"/>
        <v>4</v>
      </c>
      <c r="CK1432">
        <f t="shared" si="169"/>
        <v>2</v>
      </c>
      <c r="CL1432" s="1">
        <f t="shared" si="170"/>
        <v>5.6111111111111107</v>
      </c>
      <c r="CM1432" s="1">
        <f t="shared" si="171"/>
        <v>5.6111111111111107</v>
      </c>
      <c r="CO1432" t="str">
        <f>IF(H1432&gt;Tolerances!$C$15, "High Sat", "Low Sat")</f>
        <v>Low Sat</v>
      </c>
      <c r="CP1432" t="str">
        <f>IF(CM1432&lt;Tolerances!$D$15, "High EL", "Low EL")</f>
        <v>High EL</v>
      </c>
      <c r="CQ1432" t="str">
        <f t="shared" si="172"/>
        <v>Hostage</v>
      </c>
      <c r="CR1432" t="b">
        <f>IF(AND(CM1432&lt;Tolerances!$D$19,'Respondent data Original'!H1432&gt;Tolerances!$C$19),"Enthusiast",IF(AND(CM1432&gt;Tolerances!$D$20,'Respondent data Original'!H1432&lt;Tolerances!$C$20),"Agitator"))</f>
        <v>0</v>
      </c>
    </row>
    <row r="1433" spans="1:96">
      <c r="A1433">
        <v>1694</v>
      </c>
      <c r="B1433" t="s">
        <v>71</v>
      </c>
      <c r="C1433">
        <v>2</v>
      </c>
      <c r="D1433">
        <v>1</v>
      </c>
      <c r="E1433">
        <v>3</v>
      </c>
      <c r="F1433">
        <v>2</v>
      </c>
      <c r="G1433">
        <v>10</v>
      </c>
      <c r="H1433">
        <v>4</v>
      </c>
      <c r="J1433">
        <v>3</v>
      </c>
      <c r="L1433">
        <v>4</v>
      </c>
      <c r="N1433">
        <v>5</v>
      </c>
      <c r="P1433">
        <v>4</v>
      </c>
      <c r="Q1433">
        <v>1</v>
      </c>
      <c r="R1433">
        <v>5</v>
      </c>
      <c r="S1433">
        <v>1</v>
      </c>
      <c r="T1433">
        <v>1</v>
      </c>
      <c r="U1433">
        <v>1</v>
      </c>
      <c r="V1433">
        <v>1</v>
      </c>
      <c r="W1433">
        <v>5</v>
      </c>
      <c r="X1433">
        <v>1</v>
      </c>
      <c r="Y1433">
        <v>1</v>
      </c>
      <c r="Z1433">
        <v>1</v>
      </c>
      <c r="AA1433">
        <v>1</v>
      </c>
      <c r="AB1433">
        <v>5</v>
      </c>
      <c r="AC1433">
        <v>5</v>
      </c>
      <c r="AD1433">
        <v>5</v>
      </c>
      <c r="AE1433">
        <v>5</v>
      </c>
      <c r="AF1433">
        <v>1</v>
      </c>
      <c r="AG1433">
        <v>3</v>
      </c>
      <c r="AI1433">
        <v>4</v>
      </c>
      <c r="AJ1433">
        <v>2</v>
      </c>
      <c r="AK1433">
        <v>4</v>
      </c>
      <c r="AL1433">
        <v>5</v>
      </c>
      <c r="AN1433">
        <v>5</v>
      </c>
      <c r="AO1433">
        <v>3</v>
      </c>
      <c r="AP1433">
        <v>5</v>
      </c>
      <c r="AQ1433">
        <v>5</v>
      </c>
      <c r="AR1433">
        <v>5</v>
      </c>
      <c r="AS1433">
        <v>5</v>
      </c>
      <c r="AU1433">
        <v>5</v>
      </c>
      <c r="AV1433">
        <v>1</v>
      </c>
      <c r="AW1433">
        <v>6</v>
      </c>
      <c r="AX1433">
        <v>6</v>
      </c>
      <c r="AY1433">
        <v>11</v>
      </c>
      <c r="AZ1433">
        <v>4</v>
      </c>
      <c r="BA1433">
        <v>11</v>
      </c>
      <c r="BB1433">
        <v>1</v>
      </c>
      <c r="BC1433">
        <v>11</v>
      </c>
      <c r="BD1433">
        <v>11</v>
      </c>
      <c r="BE1433">
        <v>1</v>
      </c>
      <c r="BF1433">
        <v>11</v>
      </c>
      <c r="BG1433">
        <v>11</v>
      </c>
      <c r="BH1433">
        <v>6</v>
      </c>
      <c r="BI1433">
        <v>6</v>
      </c>
      <c r="BJ1433">
        <v>12</v>
      </c>
      <c r="BK1433">
        <v>4</v>
      </c>
      <c r="BL1433">
        <v>2</v>
      </c>
      <c r="BM1433">
        <v>2</v>
      </c>
      <c r="BN1433">
        <v>2</v>
      </c>
      <c r="BO1433">
        <v>3</v>
      </c>
      <c r="BP1433">
        <v>4</v>
      </c>
      <c r="BQ1433">
        <v>6</v>
      </c>
      <c r="BR1433">
        <v>2</v>
      </c>
      <c r="BX1433">
        <v>2</v>
      </c>
      <c r="CF1433">
        <v>5</v>
      </c>
      <c r="CH1433">
        <f t="shared" si="166"/>
        <v>2</v>
      </c>
      <c r="CI1433" s="1">
        <f t="shared" si="167"/>
        <v>3.4444444444444446</v>
      </c>
      <c r="CJ1433">
        <f t="shared" si="168"/>
        <v>2</v>
      </c>
      <c r="CK1433">
        <f t="shared" si="169"/>
        <v>4</v>
      </c>
      <c r="CL1433" s="1">
        <f t="shared" si="170"/>
        <v>7.4444444444444446</v>
      </c>
      <c r="CM1433" s="1">
        <f t="shared" si="171"/>
        <v>14.888888888888889</v>
      </c>
      <c r="CO1433" t="str">
        <f>IF(H1433&gt;Tolerances!$C$15, "High Sat", "Low Sat")</f>
        <v>Low Sat</v>
      </c>
      <c r="CP1433" t="str">
        <f>IF(CM1433&lt;Tolerances!$D$15, "High EL", "Low EL")</f>
        <v>Low EL</v>
      </c>
      <c r="CQ1433" t="str">
        <f t="shared" si="172"/>
        <v>Defector</v>
      </c>
      <c r="CR1433" t="b">
        <f>IF(AND(CM1433&lt;Tolerances!$D$19,'Respondent data Original'!H1433&gt;Tolerances!$C$19),"Enthusiast",IF(AND(CM1433&gt;Tolerances!$D$20,'Respondent data Original'!H1433&lt;Tolerances!$C$20),"Agitator"))</f>
        <v>0</v>
      </c>
    </row>
    <row r="1434" spans="1:96">
      <c r="A1434">
        <v>1696</v>
      </c>
      <c r="B1434" t="s">
        <v>71</v>
      </c>
      <c r="C1434">
        <v>1</v>
      </c>
      <c r="D1434">
        <v>1</v>
      </c>
      <c r="E1434">
        <v>3</v>
      </c>
      <c r="F1434">
        <v>2</v>
      </c>
      <c r="G1434">
        <v>11</v>
      </c>
      <c r="H1434">
        <v>8</v>
      </c>
      <c r="J1434">
        <v>8</v>
      </c>
      <c r="L1434">
        <v>8</v>
      </c>
      <c r="N1434">
        <v>8</v>
      </c>
      <c r="P1434">
        <v>4</v>
      </c>
      <c r="Q1434">
        <v>3</v>
      </c>
      <c r="R1434">
        <v>3</v>
      </c>
      <c r="S1434">
        <v>3</v>
      </c>
      <c r="T1434">
        <v>3</v>
      </c>
      <c r="U1434">
        <v>3</v>
      </c>
      <c r="V1434">
        <v>3</v>
      </c>
      <c r="W1434">
        <v>3</v>
      </c>
      <c r="X1434">
        <v>3</v>
      </c>
      <c r="Y1434">
        <v>3</v>
      </c>
      <c r="Z1434">
        <v>3</v>
      </c>
      <c r="AA1434">
        <v>3</v>
      </c>
      <c r="AB1434">
        <v>3</v>
      </c>
      <c r="AC1434">
        <v>3</v>
      </c>
      <c r="AD1434">
        <v>3</v>
      </c>
      <c r="AE1434">
        <v>3</v>
      </c>
      <c r="AF1434">
        <v>8</v>
      </c>
      <c r="AG1434">
        <v>3</v>
      </c>
      <c r="AH1434">
        <v>3</v>
      </c>
      <c r="AI1434">
        <v>3</v>
      </c>
      <c r="AJ1434">
        <v>3</v>
      </c>
      <c r="AK1434">
        <v>3</v>
      </c>
      <c r="AL1434">
        <v>3</v>
      </c>
      <c r="AM1434">
        <v>3</v>
      </c>
      <c r="AN1434">
        <v>3</v>
      </c>
      <c r="AO1434">
        <v>3</v>
      </c>
      <c r="AP1434">
        <v>3</v>
      </c>
      <c r="AQ1434">
        <v>3</v>
      </c>
      <c r="AR1434">
        <v>3</v>
      </c>
      <c r="AS1434">
        <v>3</v>
      </c>
      <c r="AT1434">
        <v>3</v>
      </c>
      <c r="AU1434">
        <v>3</v>
      </c>
      <c r="AV1434">
        <v>3</v>
      </c>
      <c r="AW1434">
        <v>4</v>
      </c>
      <c r="AX1434">
        <v>4</v>
      </c>
      <c r="AY1434">
        <v>4</v>
      </c>
      <c r="AZ1434">
        <v>4</v>
      </c>
      <c r="BA1434">
        <v>4</v>
      </c>
      <c r="BB1434">
        <v>4</v>
      </c>
      <c r="BC1434">
        <v>4</v>
      </c>
      <c r="BD1434">
        <v>4</v>
      </c>
      <c r="BE1434">
        <v>4</v>
      </c>
      <c r="BF1434">
        <v>4</v>
      </c>
      <c r="BG1434">
        <v>4</v>
      </c>
      <c r="BH1434">
        <v>4</v>
      </c>
      <c r="BI1434">
        <v>4</v>
      </c>
      <c r="BJ1434">
        <v>4</v>
      </c>
      <c r="BK1434">
        <v>1</v>
      </c>
      <c r="BL1434">
        <v>2</v>
      </c>
      <c r="BM1434">
        <v>3</v>
      </c>
      <c r="BN1434">
        <v>3</v>
      </c>
      <c r="BO1434">
        <v>4</v>
      </c>
      <c r="BX1434">
        <v>2</v>
      </c>
      <c r="CF1434">
        <v>7</v>
      </c>
      <c r="CH1434">
        <f t="shared" si="166"/>
        <v>2</v>
      </c>
      <c r="CI1434" s="1">
        <f t="shared" si="167"/>
        <v>2</v>
      </c>
      <c r="CJ1434">
        <f t="shared" si="168"/>
        <v>2</v>
      </c>
      <c r="CK1434">
        <f t="shared" si="169"/>
        <v>4</v>
      </c>
      <c r="CL1434" s="1">
        <f t="shared" si="170"/>
        <v>6</v>
      </c>
      <c r="CM1434" s="1">
        <f t="shared" si="171"/>
        <v>12</v>
      </c>
      <c r="CO1434" t="str">
        <f>IF(H1434&gt;Tolerances!$C$15, "High Sat", "Low Sat")</f>
        <v>High Sat</v>
      </c>
      <c r="CP1434" t="str">
        <f>IF(CM1434&lt;Tolerances!$D$15, "High EL", "Low EL")</f>
        <v>Low EL</v>
      </c>
      <c r="CQ1434" t="str">
        <f t="shared" si="172"/>
        <v>Mercenary</v>
      </c>
      <c r="CR1434" t="b">
        <f>IF(AND(CM1434&lt;Tolerances!$D$19,'Respondent data Original'!H1434&gt;Tolerances!$C$19),"Enthusiast",IF(AND(CM1434&gt;Tolerances!$D$20,'Respondent data Original'!H1434&lt;Tolerances!$C$20),"Agitator"))</f>
        <v>0</v>
      </c>
    </row>
    <row r="1435" spans="1:96">
      <c r="A1435">
        <v>1697</v>
      </c>
      <c r="B1435" t="s">
        <v>71</v>
      </c>
      <c r="C1435">
        <v>2</v>
      </c>
      <c r="D1435">
        <v>2</v>
      </c>
      <c r="E1435">
        <v>5</v>
      </c>
      <c r="F1435">
        <v>1</v>
      </c>
      <c r="G1435">
        <v>11</v>
      </c>
      <c r="H1435">
        <v>6</v>
      </c>
      <c r="J1435">
        <v>6</v>
      </c>
      <c r="L1435">
        <v>6</v>
      </c>
      <c r="N1435">
        <v>9</v>
      </c>
      <c r="P1435">
        <v>5</v>
      </c>
      <c r="Q1435">
        <v>1</v>
      </c>
      <c r="S1435">
        <v>3</v>
      </c>
      <c r="T1435">
        <v>2</v>
      </c>
      <c r="U1435">
        <v>3</v>
      </c>
      <c r="V1435">
        <v>3</v>
      </c>
      <c r="X1435">
        <v>2</v>
      </c>
      <c r="Y1435">
        <v>3</v>
      </c>
      <c r="Z1435">
        <v>2</v>
      </c>
      <c r="AA1435">
        <v>2</v>
      </c>
      <c r="AB1435">
        <v>3</v>
      </c>
      <c r="AC1435">
        <v>2</v>
      </c>
      <c r="AD1435">
        <v>3</v>
      </c>
      <c r="AE1435">
        <v>2</v>
      </c>
      <c r="AF1435">
        <v>1</v>
      </c>
      <c r="AG1435">
        <v>2</v>
      </c>
      <c r="AI1435">
        <v>4</v>
      </c>
      <c r="AJ1435">
        <v>3</v>
      </c>
      <c r="AK1435">
        <v>4</v>
      </c>
      <c r="AL1435">
        <v>4</v>
      </c>
      <c r="AM1435">
        <v>5</v>
      </c>
      <c r="AN1435">
        <v>4</v>
      </c>
      <c r="AO1435">
        <v>3</v>
      </c>
      <c r="AP1435">
        <v>1</v>
      </c>
      <c r="AQ1435">
        <v>4</v>
      </c>
      <c r="AR1435">
        <v>4</v>
      </c>
      <c r="AS1435">
        <v>4</v>
      </c>
      <c r="AT1435">
        <v>4</v>
      </c>
      <c r="AU1435">
        <v>4</v>
      </c>
      <c r="AV1435">
        <v>1</v>
      </c>
      <c r="AW1435">
        <v>7</v>
      </c>
      <c r="AX1435">
        <v>11</v>
      </c>
      <c r="AY1435">
        <v>9</v>
      </c>
      <c r="AZ1435">
        <v>9</v>
      </c>
      <c r="BA1435">
        <v>11</v>
      </c>
      <c r="BB1435">
        <v>4</v>
      </c>
      <c r="BC1435">
        <v>4</v>
      </c>
      <c r="BD1435">
        <v>9</v>
      </c>
      <c r="BE1435">
        <v>1</v>
      </c>
      <c r="BF1435">
        <v>12</v>
      </c>
      <c r="BG1435">
        <v>12</v>
      </c>
      <c r="BH1435">
        <v>12</v>
      </c>
      <c r="BI1435">
        <v>12</v>
      </c>
      <c r="BJ1435">
        <v>12</v>
      </c>
      <c r="BK1435">
        <v>1</v>
      </c>
      <c r="BL1435">
        <v>5</v>
      </c>
      <c r="BM1435">
        <v>2</v>
      </c>
      <c r="BN1435">
        <v>1</v>
      </c>
      <c r="BO1435">
        <v>4</v>
      </c>
      <c r="BP1435">
        <v>2</v>
      </c>
      <c r="BQ1435">
        <v>5</v>
      </c>
      <c r="BR1435">
        <v>7</v>
      </c>
      <c r="BX1435">
        <v>1</v>
      </c>
      <c r="BY1435">
        <v>2</v>
      </c>
      <c r="CF1435">
        <v>2</v>
      </c>
      <c r="CH1435">
        <f t="shared" si="166"/>
        <v>1</v>
      </c>
      <c r="CI1435" s="1">
        <f t="shared" si="167"/>
        <v>3.6111111111111112</v>
      </c>
      <c r="CJ1435">
        <f t="shared" si="168"/>
        <v>5</v>
      </c>
      <c r="CK1435">
        <f t="shared" si="169"/>
        <v>1</v>
      </c>
      <c r="CL1435" s="1">
        <f t="shared" si="170"/>
        <v>4.6111111111111107</v>
      </c>
      <c r="CM1435" s="1">
        <f t="shared" si="171"/>
        <v>4.6111111111111107</v>
      </c>
      <c r="CO1435" t="str">
        <f>IF(H1435&gt;Tolerances!$C$15, "High Sat", "Low Sat")</f>
        <v>Low Sat</v>
      </c>
      <c r="CP1435" t="str">
        <f>IF(CM1435&lt;Tolerances!$D$15, "High EL", "Low EL")</f>
        <v>High EL</v>
      </c>
      <c r="CQ1435" t="str">
        <f t="shared" si="172"/>
        <v>Hostage</v>
      </c>
      <c r="CR1435" t="b">
        <f>IF(AND(CM1435&lt;Tolerances!$D$19,'Respondent data Original'!H1435&gt;Tolerances!$C$19),"Enthusiast",IF(AND(CM1435&gt;Tolerances!$D$20,'Respondent data Original'!H1435&lt;Tolerances!$C$20),"Agitator"))</f>
        <v>0</v>
      </c>
    </row>
    <row r="1436" spans="1:96">
      <c r="A1436">
        <v>1699</v>
      </c>
      <c r="B1436" t="s">
        <v>71</v>
      </c>
      <c r="C1436">
        <v>4</v>
      </c>
      <c r="D1436">
        <v>2</v>
      </c>
      <c r="E1436">
        <v>1</v>
      </c>
      <c r="F1436">
        <v>2</v>
      </c>
      <c r="G1436">
        <v>9</v>
      </c>
      <c r="H1436">
        <v>10</v>
      </c>
      <c r="J1436">
        <v>10</v>
      </c>
      <c r="L1436">
        <v>10</v>
      </c>
      <c r="N1436">
        <v>10</v>
      </c>
      <c r="P1436">
        <v>6</v>
      </c>
      <c r="Q1436">
        <v>1</v>
      </c>
      <c r="R1436">
        <v>1</v>
      </c>
      <c r="S1436">
        <v>2</v>
      </c>
      <c r="T1436">
        <v>3</v>
      </c>
      <c r="U1436">
        <v>2</v>
      </c>
      <c r="V1436">
        <v>2</v>
      </c>
      <c r="W1436">
        <v>4</v>
      </c>
      <c r="X1436">
        <v>1</v>
      </c>
      <c r="Y1436">
        <v>1</v>
      </c>
      <c r="Z1436">
        <v>3</v>
      </c>
      <c r="AA1436">
        <v>1</v>
      </c>
      <c r="AB1436">
        <v>2</v>
      </c>
      <c r="AC1436">
        <v>3</v>
      </c>
      <c r="AD1436">
        <v>3</v>
      </c>
      <c r="AE1436">
        <v>3</v>
      </c>
      <c r="AF1436">
        <v>7</v>
      </c>
      <c r="AG1436">
        <v>3</v>
      </c>
      <c r="AH1436">
        <v>1</v>
      </c>
      <c r="AI1436">
        <v>2</v>
      </c>
      <c r="AJ1436">
        <v>3</v>
      </c>
      <c r="AK1436">
        <v>2</v>
      </c>
      <c r="AL1436">
        <v>2</v>
      </c>
      <c r="AM1436">
        <v>4</v>
      </c>
      <c r="AN1436">
        <v>2</v>
      </c>
      <c r="AO1436">
        <v>2</v>
      </c>
      <c r="AP1436">
        <v>3</v>
      </c>
      <c r="AQ1436">
        <v>2</v>
      </c>
      <c r="AR1436">
        <v>3</v>
      </c>
      <c r="AS1436">
        <v>3</v>
      </c>
      <c r="AT1436">
        <v>3</v>
      </c>
      <c r="AU1436">
        <v>3</v>
      </c>
      <c r="AV1436">
        <v>1</v>
      </c>
      <c r="AW1436">
        <v>6</v>
      </c>
      <c r="AX1436">
        <v>6</v>
      </c>
      <c r="AY1436">
        <v>5</v>
      </c>
      <c r="AZ1436">
        <v>6</v>
      </c>
      <c r="BA1436">
        <v>8</v>
      </c>
      <c r="BB1436">
        <v>7</v>
      </c>
      <c r="BC1436">
        <v>3</v>
      </c>
      <c r="BD1436">
        <v>10</v>
      </c>
      <c r="BE1436">
        <v>6</v>
      </c>
      <c r="BF1436">
        <v>12</v>
      </c>
      <c r="BG1436">
        <v>12</v>
      </c>
      <c r="BH1436">
        <v>12</v>
      </c>
      <c r="BI1436">
        <v>12</v>
      </c>
      <c r="BJ1436">
        <v>12</v>
      </c>
      <c r="BK1436">
        <v>1</v>
      </c>
      <c r="BL1436">
        <v>5</v>
      </c>
      <c r="BM1436">
        <v>4</v>
      </c>
      <c r="BN1436">
        <v>3</v>
      </c>
      <c r="BO1436">
        <v>7</v>
      </c>
      <c r="BX1436">
        <v>1</v>
      </c>
      <c r="BY1436">
        <v>5</v>
      </c>
      <c r="BZ1436">
        <v>6</v>
      </c>
      <c r="CA1436">
        <v>3</v>
      </c>
      <c r="CB1436">
        <v>1</v>
      </c>
      <c r="CF1436">
        <v>4</v>
      </c>
      <c r="CH1436">
        <f t="shared" si="166"/>
        <v>1</v>
      </c>
      <c r="CI1436" s="1">
        <f t="shared" si="167"/>
        <v>3.1666666666666665</v>
      </c>
      <c r="CJ1436">
        <f t="shared" si="168"/>
        <v>5</v>
      </c>
      <c r="CK1436">
        <f t="shared" si="169"/>
        <v>1</v>
      </c>
      <c r="CL1436" s="1">
        <f t="shared" si="170"/>
        <v>4.1666666666666661</v>
      </c>
      <c r="CM1436" s="1">
        <f t="shared" si="171"/>
        <v>4.1666666666666661</v>
      </c>
      <c r="CO1436" t="str">
        <f>IF(H1436&gt;Tolerances!$C$15, "High Sat", "Low Sat")</f>
        <v>High Sat</v>
      </c>
      <c r="CP1436" t="str">
        <f>IF(CM1436&lt;Tolerances!$D$15, "High EL", "Low EL")</f>
        <v>High EL</v>
      </c>
      <c r="CQ1436" t="str">
        <f t="shared" si="172"/>
        <v>Loyalist</v>
      </c>
      <c r="CR1436" t="str">
        <f>IF(AND(CM1436&lt;Tolerances!$D$19,'Respondent data Original'!H1436&gt;Tolerances!$C$19),"Enthusiast",IF(AND(CM1436&gt;Tolerances!$D$20,'Respondent data Original'!H1436&lt;Tolerances!$C$20),"Agitator"))</f>
        <v>Enthusiast</v>
      </c>
    </row>
    <row r="1437" spans="1:96">
      <c r="A1437">
        <v>1700</v>
      </c>
      <c r="B1437" t="s">
        <v>71</v>
      </c>
      <c r="C1437">
        <v>3</v>
      </c>
      <c r="D1437">
        <v>1</v>
      </c>
      <c r="E1437">
        <v>18</v>
      </c>
      <c r="F1437">
        <v>2</v>
      </c>
      <c r="G1437">
        <v>12</v>
      </c>
      <c r="H1437">
        <v>2</v>
      </c>
      <c r="J1437">
        <v>1</v>
      </c>
      <c r="L1437">
        <v>4</v>
      </c>
      <c r="N1437">
        <v>1</v>
      </c>
      <c r="P1437">
        <v>3</v>
      </c>
      <c r="Q1437">
        <v>2</v>
      </c>
      <c r="R1437">
        <v>4</v>
      </c>
      <c r="S1437">
        <v>2</v>
      </c>
      <c r="T1437">
        <v>3</v>
      </c>
      <c r="U1437">
        <v>3</v>
      </c>
      <c r="V1437">
        <v>3</v>
      </c>
      <c r="W1437">
        <v>5</v>
      </c>
      <c r="X1437">
        <v>2</v>
      </c>
      <c r="Y1437">
        <v>2</v>
      </c>
      <c r="Z1437">
        <v>5</v>
      </c>
      <c r="AA1437">
        <v>3</v>
      </c>
      <c r="AB1437">
        <v>4</v>
      </c>
      <c r="AC1437">
        <v>3</v>
      </c>
      <c r="AD1437">
        <v>4</v>
      </c>
      <c r="AE1437">
        <v>4</v>
      </c>
      <c r="AF1437">
        <v>1</v>
      </c>
      <c r="AG1437">
        <v>2</v>
      </c>
      <c r="AH1437">
        <v>1</v>
      </c>
      <c r="AI1437">
        <v>2</v>
      </c>
      <c r="AJ1437">
        <v>2</v>
      </c>
      <c r="AK1437">
        <v>5</v>
      </c>
      <c r="AL1437">
        <v>1</v>
      </c>
      <c r="AM1437">
        <v>5</v>
      </c>
      <c r="AN1437">
        <v>5</v>
      </c>
      <c r="AO1437">
        <v>3</v>
      </c>
      <c r="AP1437">
        <v>3</v>
      </c>
      <c r="AQ1437">
        <v>3</v>
      </c>
      <c r="AR1437">
        <v>2</v>
      </c>
      <c r="AS1437">
        <v>5</v>
      </c>
      <c r="AU1437">
        <v>4</v>
      </c>
      <c r="AV1437">
        <v>2</v>
      </c>
      <c r="AW1437">
        <v>7</v>
      </c>
      <c r="AX1437">
        <v>4</v>
      </c>
      <c r="AY1437">
        <v>8</v>
      </c>
      <c r="AZ1437">
        <v>6</v>
      </c>
      <c r="BA1437">
        <v>8</v>
      </c>
      <c r="BB1437">
        <v>6</v>
      </c>
      <c r="BC1437">
        <v>11</v>
      </c>
      <c r="BD1437">
        <v>11</v>
      </c>
      <c r="BE1437">
        <v>1</v>
      </c>
      <c r="BF1437">
        <v>12</v>
      </c>
      <c r="BG1437">
        <v>12</v>
      </c>
      <c r="BH1437">
        <v>9</v>
      </c>
      <c r="BI1437">
        <v>12</v>
      </c>
      <c r="BJ1437">
        <v>3</v>
      </c>
      <c r="BK1437">
        <v>3</v>
      </c>
      <c r="BL1437">
        <v>1</v>
      </c>
      <c r="BO1437">
        <v>7</v>
      </c>
      <c r="BP1437">
        <v>3</v>
      </c>
      <c r="BQ1437">
        <v>4</v>
      </c>
      <c r="BX1437">
        <v>3</v>
      </c>
      <c r="CF1437">
        <v>4</v>
      </c>
      <c r="CH1437">
        <f t="shared" si="166"/>
        <v>3</v>
      </c>
      <c r="CI1437" s="1">
        <f t="shared" si="167"/>
        <v>3.4444444444444446</v>
      </c>
      <c r="CJ1437">
        <f t="shared" si="168"/>
        <v>1</v>
      </c>
      <c r="CK1437">
        <f t="shared" si="169"/>
        <v>5</v>
      </c>
      <c r="CL1437" s="1">
        <f t="shared" si="170"/>
        <v>8.4444444444444446</v>
      </c>
      <c r="CM1437" s="1">
        <f t="shared" si="171"/>
        <v>25.333333333333336</v>
      </c>
      <c r="CO1437" t="str">
        <f>IF(H1437&gt;Tolerances!$C$15, "High Sat", "Low Sat")</f>
        <v>Low Sat</v>
      </c>
      <c r="CP1437" t="str">
        <f>IF(CM1437&lt;Tolerances!$D$15, "High EL", "Low EL")</f>
        <v>Low EL</v>
      </c>
      <c r="CQ1437" t="str">
        <f t="shared" si="172"/>
        <v>Defector</v>
      </c>
      <c r="CR1437" t="str">
        <f>IF(AND(CM1437&lt;Tolerances!$D$19,'Respondent data Original'!H1437&gt;Tolerances!$C$19),"Enthusiast",IF(AND(CM1437&gt;Tolerances!$D$20,'Respondent data Original'!H1437&lt;Tolerances!$C$20),"Agitator"))</f>
        <v>Agitator</v>
      </c>
    </row>
    <row r="1438" spans="1:96">
      <c r="A1438">
        <v>1701</v>
      </c>
      <c r="B1438" t="s">
        <v>71</v>
      </c>
      <c r="C1438">
        <v>3</v>
      </c>
      <c r="D1438">
        <v>2</v>
      </c>
      <c r="E1438">
        <v>2</v>
      </c>
      <c r="F1438">
        <v>2</v>
      </c>
      <c r="G1438">
        <v>11</v>
      </c>
      <c r="H1438">
        <v>11</v>
      </c>
      <c r="J1438">
        <v>11</v>
      </c>
      <c r="L1438">
        <v>11</v>
      </c>
      <c r="N1438">
        <v>11</v>
      </c>
      <c r="P1438">
        <v>6</v>
      </c>
      <c r="Q1438">
        <v>1</v>
      </c>
      <c r="R1438">
        <v>1</v>
      </c>
      <c r="S1438">
        <v>1</v>
      </c>
      <c r="T1438">
        <v>1</v>
      </c>
      <c r="U1438">
        <v>1</v>
      </c>
      <c r="V1438">
        <v>1</v>
      </c>
      <c r="W1438">
        <v>1</v>
      </c>
      <c r="X1438">
        <v>1</v>
      </c>
      <c r="Y1438">
        <v>1</v>
      </c>
      <c r="Z1438">
        <v>1</v>
      </c>
      <c r="AA1438">
        <v>1</v>
      </c>
      <c r="AB1438">
        <v>1</v>
      </c>
      <c r="AC1438">
        <v>1</v>
      </c>
      <c r="AD1438">
        <v>1</v>
      </c>
      <c r="AE1438">
        <v>1</v>
      </c>
      <c r="AF1438">
        <v>1</v>
      </c>
      <c r="AG1438">
        <v>1</v>
      </c>
      <c r="AH1438">
        <v>1</v>
      </c>
      <c r="AI1438">
        <v>1</v>
      </c>
      <c r="AJ1438">
        <v>1</v>
      </c>
      <c r="AK1438">
        <v>1</v>
      </c>
      <c r="AL1438">
        <v>1</v>
      </c>
      <c r="AM1438">
        <v>1</v>
      </c>
      <c r="AN1438">
        <v>1</v>
      </c>
      <c r="AO1438">
        <v>1</v>
      </c>
      <c r="AP1438">
        <v>1</v>
      </c>
      <c r="AQ1438">
        <v>1</v>
      </c>
      <c r="AR1438">
        <v>1</v>
      </c>
      <c r="AS1438">
        <v>1</v>
      </c>
      <c r="AT1438">
        <v>1</v>
      </c>
      <c r="AU1438">
        <v>1</v>
      </c>
      <c r="AV1438">
        <v>1</v>
      </c>
      <c r="AW1438">
        <v>6</v>
      </c>
      <c r="AX1438">
        <v>6</v>
      </c>
      <c r="AY1438">
        <v>6</v>
      </c>
      <c r="AZ1438">
        <v>6</v>
      </c>
      <c r="BA1438">
        <v>6</v>
      </c>
      <c r="BB1438">
        <v>6</v>
      </c>
      <c r="BC1438">
        <v>6</v>
      </c>
      <c r="BD1438">
        <v>6</v>
      </c>
      <c r="BE1438">
        <v>6</v>
      </c>
      <c r="BF1438">
        <v>1</v>
      </c>
      <c r="BG1438">
        <v>1</v>
      </c>
      <c r="BH1438">
        <v>1</v>
      </c>
      <c r="BI1438">
        <v>1</v>
      </c>
      <c r="BJ1438">
        <v>1</v>
      </c>
      <c r="BK1438">
        <v>3</v>
      </c>
      <c r="BL1438">
        <v>4</v>
      </c>
      <c r="BM1438">
        <v>4</v>
      </c>
      <c r="BN1438">
        <v>4</v>
      </c>
      <c r="BO1438">
        <v>10</v>
      </c>
      <c r="BX1438">
        <v>1</v>
      </c>
      <c r="BY1438">
        <v>6</v>
      </c>
      <c r="BZ1438">
        <v>3</v>
      </c>
      <c r="CA1438">
        <v>5</v>
      </c>
      <c r="CF1438">
        <v>21</v>
      </c>
      <c r="CH1438">
        <f t="shared" si="166"/>
        <v>1</v>
      </c>
      <c r="CI1438" s="1">
        <f t="shared" si="167"/>
        <v>3</v>
      </c>
      <c r="CJ1438">
        <f t="shared" si="168"/>
        <v>4</v>
      </c>
      <c r="CK1438">
        <f t="shared" si="169"/>
        <v>2</v>
      </c>
      <c r="CL1438" s="1">
        <f t="shared" si="170"/>
        <v>5</v>
      </c>
      <c r="CM1438" s="1">
        <f t="shared" si="171"/>
        <v>5</v>
      </c>
      <c r="CO1438" t="str">
        <f>IF(H1438&gt;Tolerances!$C$15, "High Sat", "Low Sat")</f>
        <v>High Sat</v>
      </c>
      <c r="CP1438" t="str">
        <f>IF(CM1438&lt;Tolerances!$D$15, "High EL", "Low EL")</f>
        <v>High EL</v>
      </c>
      <c r="CQ1438" t="str">
        <f t="shared" si="172"/>
        <v>Loyalist</v>
      </c>
      <c r="CR1438" t="b">
        <f>IF(AND(CM1438&lt;Tolerances!$D$19,'Respondent data Original'!H1438&gt;Tolerances!$C$19),"Enthusiast",IF(AND(CM1438&gt;Tolerances!$D$20,'Respondent data Original'!H1438&lt;Tolerances!$C$20),"Agitator"))</f>
        <v>0</v>
      </c>
    </row>
    <row r="1439" spans="1:96">
      <c r="A1439">
        <v>1702</v>
      </c>
      <c r="B1439" t="s">
        <v>71</v>
      </c>
      <c r="C1439">
        <v>4</v>
      </c>
      <c r="D1439">
        <v>1</v>
      </c>
      <c r="E1439">
        <v>2</v>
      </c>
      <c r="F1439">
        <v>2</v>
      </c>
      <c r="G1439">
        <v>11</v>
      </c>
      <c r="H1439">
        <v>10</v>
      </c>
      <c r="J1439">
        <v>10</v>
      </c>
      <c r="L1439">
        <v>10</v>
      </c>
      <c r="N1439">
        <v>9</v>
      </c>
      <c r="P1439">
        <v>3</v>
      </c>
      <c r="Q1439">
        <v>1</v>
      </c>
      <c r="R1439">
        <v>3</v>
      </c>
      <c r="S1439">
        <v>1</v>
      </c>
      <c r="T1439">
        <v>3</v>
      </c>
      <c r="U1439">
        <v>4</v>
      </c>
      <c r="V1439">
        <v>2</v>
      </c>
      <c r="W1439">
        <v>4</v>
      </c>
      <c r="X1439">
        <v>1</v>
      </c>
      <c r="Y1439">
        <v>2</v>
      </c>
      <c r="Z1439">
        <v>3</v>
      </c>
      <c r="AA1439">
        <v>1</v>
      </c>
      <c r="AB1439">
        <v>2</v>
      </c>
      <c r="AC1439">
        <v>2</v>
      </c>
      <c r="AD1439">
        <v>3</v>
      </c>
      <c r="AE1439">
        <v>2</v>
      </c>
      <c r="AF1439">
        <v>3</v>
      </c>
      <c r="AG1439">
        <v>3</v>
      </c>
      <c r="AH1439">
        <v>1</v>
      </c>
      <c r="AI1439">
        <v>2</v>
      </c>
      <c r="AJ1439">
        <v>2</v>
      </c>
      <c r="AK1439">
        <v>3</v>
      </c>
      <c r="AL1439">
        <v>2</v>
      </c>
      <c r="AM1439">
        <v>4</v>
      </c>
      <c r="AN1439">
        <v>2</v>
      </c>
      <c r="AO1439">
        <v>2</v>
      </c>
      <c r="AP1439">
        <v>2</v>
      </c>
      <c r="AQ1439">
        <v>2</v>
      </c>
      <c r="AR1439">
        <v>2</v>
      </c>
      <c r="AS1439">
        <v>2</v>
      </c>
      <c r="AT1439">
        <v>4</v>
      </c>
      <c r="AU1439">
        <v>2</v>
      </c>
      <c r="AV1439">
        <v>1</v>
      </c>
      <c r="AW1439">
        <v>7</v>
      </c>
      <c r="AX1439">
        <v>6</v>
      </c>
      <c r="AY1439">
        <v>8</v>
      </c>
      <c r="AZ1439">
        <v>4</v>
      </c>
      <c r="BA1439">
        <v>6</v>
      </c>
      <c r="BB1439">
        <v>6</v>
      </c>
      <c r="BC1439">
        <v>6</v>
      </c>
      <c r="BD1439">
        <v>10</v>
      </c>
      <c r="BE1439">
        <v>4</v>
      </c>
      <c r="BF1439">
        <v>2</v>
      </c>
      <c r="BG1439">
        <v>9</v>
      </c>
      <c r="BH1439">
        <v>3</v>
      </c>
      <c r="BI1439">
        <v>12</v>
      </c>
      <c r="BJ1439">
        <v>12</v>
      </c>
      <c r="BK1439">
        <v>2</v>
      </c>
      <c r="BL1439">
        <v>4</v>
      </c>
      <c r="BM1439">
        <v>3</v>
      </c>
      <c r="BN1439">
        <v>2</v>
      </c>
      <c r="BO1439">
        <v>4</v>
      </c>
      <c r="BX1439">
        <v>1</v>
      </c>
      <c r="BY1439">
        <v>6</v>
      </c>
      <c r="BZ1439">
        <v>5</v>
      </c>
      <c r="CF1439">
        <v>5</v>
      </c>
      <c r="CH1439">
        <f t="shared" si="166"/>
        <v>1</v>
      </c>
      <c r="CI1439" s="1">
        <f t="shared" si="167"/>
        <v>3.1666666666666665</v>
      </c>
      <c r="CJ1439">
        <f t="shared" si="168"/>
        <v>4</v>
      </c>
      <c r="CK1439">
        <f t="shared" si="169"/>
        <v>2</v>
      </c>
      <c r="CL1439" s="1">
        <f t="shared" si="170"/>
        <v>5.1666666666666661</v>
      </c>
      <c r="CM1439" s="1">
        <f t="shared" si="171"/>
        <v>5.1666666666666661</v>
      </c>
      <c r="CO1439" t="str">
        <f>IF(H1439&gt;Tolerances!$C$15, "High Sat", "Low Sat")</f>
        <v>High Sat</v>
      </c>
      <c r="CP1439" t="str">
        <f>IF(CM1439&lt;Tolerances!$D$15, "High EL", "Low EL")</f>
        <v>High EL</v>
      </c>
      <c r="CQ1439" t="str">
        <f t="shared" si="172"/>
        <v>Loyalist</v>
      </c>
      <c r="CR1439" t="b">
        <f>IF(AND(CM1439&lt;Tolerances!$D$19,'Respondent data Original'!H1439&gt;Tolerances!$C$19),"Enthusiast",IF(AND(CM1439&gt;Tolerances!$D$20,'Respondent data Original'!H1439&lt;Tolerances!$C$20),"Agitator"))</f>
        <v>0</v>
      </c>
    </row>
    <row r="1440" spans="1:96">
      <c r="A1440">
        <v>1703</v>
      </c>
      <c r="B1440" t="s">
        <v>71</v>
      </c>
      <c r="C1440">
        <v>2</v>
      </c>
      <c r="D1440">
        <v>2</v>
      </c>
      <c r="E1440">
        <v>18</v>
      </c>
      <c r="F1440">
        <v>2</v>
      </c>
      <c r="G1440">
        <v>9</v>
      </c>
      <c r="H1440">
        <v>10</v>
      </c>
      <c r="J1440">
        <v>9</v>
      </c>
      <c r="L1440">
        <v>9</v>
      </c>
      <c r="N1440">
        <v>10</v>
      </c>
      <c r="P1440">
        <v>4</v>
      </c>
      <c r="Q1440">
        <v>2</v>
      </c>
      <c r="R1440">
        <v>2</v>
      </c>
      <c r="S1440">
        <v>1</v>
      </c>
      <c r="T1440">
        <v>2</v>
      </c>
      <c r="U1440">
        <v>3</v>
      </c>
      <c r="V1440">
        <v>3</v>
      </c>
      <c r="W1440">
        <v>2</v>
      </c>
      <c r="X1440">
        <v>1</v>
      </c>
      <c r="Y1440">
        <v>2</v>
      </c>
      <c r="Z1440">
        <v>2</v>
      </c>
      <c r="AA1440">
        <v>3</v>
      </c>
      <c r="AB1440">
        <v>3</v>
      </c>
      <c r="AC1440">
        <v>3</v>
      </c>
      <c r="AD1440">
        <v>2</v>
      </c>
      <c r="AE1440">
        <v>3</v>
      </c>
      <c r="AF1440">
        <v>8</v>
      </c>
      <c r="AG1440">
        <v>2</v>
      </c>
      <c r="AH1440">
        <v>1</v>
      </c>
      <c r="AI1440">
        <v>1</v>
      </c>
      <c r="AJ1440">
        <v>1</v>
      </c>
      <c r="AK1440">
        <v>3</v>
      </c>
      <c r="AL1440">
        <v>3</v>
      </c>
      <c r="AM1440">
        <v>3</v>
      </c>
      <c r="AN1440">
        <v>1</v>
      </c>
      <c r="AO1440">
        <v>3</v>
      </c>
      <c r="AP1440">
        <v>2</v>
      </c>
      <c r="AQ1440">
        <v>1</v>
      </c>
      <c r="AR1440">
        <v>3</v>
      </c>
      <c r="AS1440">
        <v>3</v>
      </c>
      <c r="AT1440">
        <v>1</v>
      </c>
      <c r="AU1440">
        <v>3</v>
      </c>
      <c r="AV1440">
        <v>1</v>
      </c>
      <c r="AW1440">
        <v>6</v>
      </c>
      <c r="AX1440">
        <v>9</v>
      </c>
      <c r="AY1440">
        <v>9</v>
      </c>
      <c r="AZ1440">
        <v>7</v>
      </c>
      <c r="BA1440">
        <v>9</v>
      </c>
      <c r="BB1440">
        <v>5</v>
      </c>
      <c r="BC1440">
        <v>5</v>
      </c>
      <c r="BD1440">
        <v>11</v>
      </c>
      <c r="BE1440">
        <v>3</v>
      </c>
      <c r="BF1440">
        <v>4</v>
      </c>
      <c r="BG1440">
        <v>3</v>
      </c>
      <c r="BH1440">
        <v>3</v>
      </c>
      <c r="BI1440">
        <v>12</v>
      </c>
      <c r="BJ1440">
        <v>12</v>
      </c>
      <c r="BK1440">
        <v>3</v>
      </c>
      <c r="BN1440">
        <v>5</v>
      </c>
      <c r="BO1440">
        <v>4</v>
      </c>
      <c r="BP1440">
        <v>7</v>
      </c>
      <c r="BX1440">
        <v>1</v>
      </c>
      <c r="BY1440">
        <v>5</v>
      </c>
      <c r="CF1440">
        <v>5</v>
      </c>
      <c r="CH1440">
        <f t="shared" si="166"/>
        <v>1</v>
      </c>
      <c r="CI1440" s="1">
        <f t="shared" si="167"/>
        <v>3.5555555555555554</v>
      </c>
      <c r="CJ1440">
        <f t="shared" si="168"/>
        <v>0</v>
      </c>
      <c r="CK1440">
        <f t="shared" si="169"/>
        <v>5</v>
      </c>
      <c r="CL1440" s="1">
        <f t="shared" si="170"/>
        <v>8.5555555555555554</v>
      </c>
      <c r="CM1440" s="1">
        <f t="shared" si="171"/>
        <v>8.5555555555555554</v>
      </c>
      <c r="CO1440" t="str">
        <f>IF(H1440&gt;Tolerances!$C$15, "High Sat", "Low Sat")</f>
        <v>High Sat</v>
      </c>
      <c r="CP1440" t="str">
        <f>IF(CM1440&lt;Tolerances!$D$15, "High EL", "Low EL")</f>
        <v>High EL</v>
      </c>
      <c r="CQ1440" t="str">
        <f t="shared" si="172"/>
        <v>Loyalist</v>
      </c>
      <c r="CR1440" t="b">
        <f>IF(AND(CM1440&lt;Tolerances!$D$19,'Respondent data Original'!H1440&gt;Tolerances!$C$19),"Enthusiast",IF(AND(CM1440&gt;Tolerances!$D$20,'Respondent data Original'!H1440&lt;Tolerances!$C$20),"Agitator"))</f>
        <v>0</v>
      </c>
    </row>
    <row r="1441" spans="1:96">
      <c r="A1441">
        <v>1705</v>
      </c>
      <c r="B1441" t="s">
        <v>71</v>
      </c>
      <c r="C1441">
        <v>4</v>
      </c>
      <c r="D1441">
        <v>1</v>
      </c>
      <c r="E1441">
        <v>2</v>
      </c>
      <c r="F1441">
        <v>1</v>
      </c>
      <c r="G1441">
        <v>9</v>
      </c>
      <c r="H1441">
        <v>10</v>
      </c>
      <c r="J1441">
        <v>11</v>
      </c>
      <c r="L1441">
        <v>10</v>
      </c>
      <c r="N1441">
        <v>10</v>
      </c>
      <c r="P1441">
        <v>4</v>
      </c>
      <c r="Q1441">
        <v>3</v>
      </c>
      <c r="R1441">
        <v>1</v>
      </c>
      <c r="S1441">
        <v>1</v>
      </c>
      <c r="T1441">
        <v>1</v>
      </c>
      <c r="U1441">
        <v>1</v>
      </c>
      <c r="V1441">
        <v>2</v>
      </c>
      <c r="W1441">
        <v>2</v>
      </c>
      <c r="X1441">
        <v>1</v>
      </c>
      <c r="Y1441">
        <v>1</v>
      </c>
      <c r="Z1441">
        <v>1</v>
      </c>
      <c r="AA1441">
        <v>1</v>
      </c>
      <c r="AB1441">
        <v>2</v>
      </c>
      <c r="AC1441">
        <v>1</v>
      </c>
      <c r="AD1441">
        <v>2</v>
      </c>
      <c r="AE1441">
        <v>1</v>
      </c>
      <c r="AF1441">
        <v>11</v>
      </c>
      <c r="AG1441">
        <v>1</v>
      </c>
      <c r="AH1441">
        <v>2</v>
      </c>
      <c r="AI1441">
        <v>2</v>
      </c>
      <c r="AJ1441">
        <v>1</v>
      </c>
      <c r="AK1441">
        <v>2</v>
      </c>
      <c r="AL1441">
        <v>2</v>
      </c>
      <c r="AM1441">
        <v>2</v>
      </c>
      <c r="AN1441">
        <v>1</v>
      </c>
      <c r="AO1441">
        <v>1</v>
      </c>
      <c r="AP1441">
        <v>1</v>
      </c>
      <c r="AQ1441">
        <v>1</v>
      </c>
      <c r="AR1441">
        <v>1</v>
      </c>
      <c r="AS1441">
        <v>2</v>
      </c>
      <c r="AT1441">
        <v>1</v>
      </c>
      <c r="AU1441">
        <v>1</v>
      </c>
      <c r="AV1441">
        <v>1</v>
      </c>
      <c r="AW1441">
        <v>4</v>
      </c>
      <c r="AX1441">
        <v>3</v>
      </c>
      <c r="AY1441">
        <v>4</v>
      </c>
      <c r="AZ1441">
        <v>3</v>
      </c>
      <c r="BA1441">
        <v>3</v>
      </c>
      <c r="BB1441">
        <v>2</v>
      </c>
      <c r="BC1441">
        <v>2</v>
      </c>
      <c r="BD1441">
        <v>2</v>
      </c>
      <c r="BE1441">
        <v>1</v>
      </c>
      <c r="BF1441">
        <v>3</v>
      </c>
      <c r="BG1441">
        <v>2</v>
      </c>
      <c r="BH1441">
        <v>1</v>
      </c>
      <c r="BI1441">
        <v>1</v>
      </c>
      <c r="BJ1441">
        <v>2</v>
      </c>
      <c r="BK1441">
        <v>1</v>
      </c>
      <c r="BL1441">
        <v>3</v>
      </c>
      <c r="BM1441">
        <v>3</v>
      </c>
      <c r="BN1441">
        <v>2</v>
      </c>
      <c r="BO1441">
        <v>7</v>
      </c>
      <c r="BP1441">
        <v>3</v>
      </c>
      <c r="BQ1441">
        <v>4</v>
      </c>
      <c r="BR1441">
        <v>5</v>
      </c>
      <c r="BS1441">
        <v>6</v>
      </c>
      <c r="BX1441">
        <v>2</v>
      </c>
      <c r="CF1441">
        <v>5</v>
      </c>
      <c r="CH1441">
        <f t="shared" si="166"/>
        <v>2</v>
      </c>
      <c r="CI1441" s="1">
        <f t="shared" si="167"/>
        <v>1.3333333333333333</v>
      </c>
      <c r="CJ1441">
        <f t="shared" si="168"/>
        <v>3</v>
      </c>
      <c r="CK1441">
        <f t="shared" si="169"/>
        <v>3</v>
      </c>
      <c r="CL1441" s="1">
        <f t="shared" si="170"/>
        <v>4.333333333333333</v>
      </c>
      <c r="CM1441" s="1">
        <f t="shared" si="171"/>
        <v>8.6666666666666661</v>
      </c>
      <c r="CO1441" t="str">
        <f>IF(H1441&gt;Tolerances!$C$15, "High Sat", "Low Sat")</f>
        <v>High Sat</v>
      </c>
      <c r="CP1441" t="str">
        <f>IF(CM1441&lt;Tolerances!$D$15, "High EL", "Low EL")</f>
        <v>High EL</v>
      </c>
      <c r="CQ1441" t="str">
        <f t="shared" si="172"/>
        <v>Loyalist</v>
      </c>
      <c r="CR1441" t="b">
        <f>IF(AND(CM1441&lt;Tolerances!$D$19,'Respondent data Original'!H1441&gt;Tolerances!$C$19),"Enthusiast",IF(AND(CM1441&gt;Tolerances!$D$20,'Respondent data Original'!H1441&lt;Tolerances!$C$20),"Agitator"))</f>
        <v>0</v>
      </c>
    </row>
    <row r="1442" spans="1:96">
      <c r="A1442">
        <v>1706</v>
      </c>
      <c r="B1442" t="s">
        <v>71</v>
      </c>
      <c r="C1442">
        <v>1</v>
      </c>
      <c r="D1442">
        <v>2</v>
      </c>
      <c r="E1442">
        <v>4</v>
      </c>
      <c r="F1442">
        <v>2</v>
      </c>
      <c r="G1442">
        <v>11</v>
      </c>
      <c r="H1442">
        <v>8</v>
      </c>
      <c r="J1442">
        <v>7</v>
      </c>
      <c r="L1442">
        <v>8</v>
      </c>
      <c r="N1442">
        <v>8</v>
      </c>
      <c r="P1442">
        <v>5</v>
      </c>
      <c r="Q1442">
        <v>1</v>
      </c>
      <c r="S1442">
        <v>3</v>
      </c>
      <c r="T1442">
        <v>1</v>
      </c>
      <c r="U1442">
        <v>2</v>
      </c>
      <c r="V1442">
        <v>4</v>
      </c>
      <c r="X1442">
        <v>2</v>
      </c>
      <c r="Y1442">
        <v>1</v>
      </c>
      <c r="AA1442">
        <v>1</v>
      </c>
      <c r="AB1442">
        <v>5</v>
      </c>
      <c r="AC1442">
        <v>2</v>
      </c>
      <c r="AD1442">
        <v>1</v>
      </c>
      <c r="AE1442">
        <v>2</v>
      </c>
      <c r="AF1442">
        <v>7</v>
      </c>
      <c r="AG1442">
        <v>1</v>
      </c>
      <c r="AI1442">
        <v>3</v>
      </c>
      <c r="AJ1442">
        <v>1</v>
      </c>
      <c r="AK1442">
        <v>2</v>
      </c>
      <c r="AL1442">
        <v>5</v>
      </c>
      <c r="AN1442">
        <v>4</v>
      </c>
      <c r="AO1442">
        <v>2</v>
      </c>
      <c r="AP1442">
        <v>4</v>
      </c>
      <c r="AQ1442">
        <v>2</v>
      </c>
      <c r="AR1442">
        <v>3</v>
      </c>
      <c r="AS1442">
        <v>3</v>
      </c>
      <c r="AT1442">
        <v>1</v>
      </c>
      <c r="AU1442">
        <v>3</v>
      </c>
      <c r="AV1442">
        <v>1</v>
      </c>
      <c r="AW1442">
        <v>5</v>
      </c>
      <c r="AX1442">
        <v>6</v>
      </c>
      <c r="AY1442">
        <v>6</v>
      </c>
      <c r="AZ1442">
        <v>8</v>
      </c>
      <c r="BA1442">
        <v>6</v>
      </c>
      <c r="BB1442">
        <v>1</v>
      </c>
      <c r="BC1442">
        <v>5</v>
      </c>
      <c r="BD1442">
        <v>11</v>
      </c>
      <c r="BE1442">
        <v>11</v>
      </c>
      <c r="BF1442">
        <v>9</v>
      </c>
      <c r="BG1442">
        <v>2</v>
      </c>
      <c r="BH1442">
        <v>12</v>
      </c>
      <c r="BI1442">
        <v>12</v>
      </c>
      <c r="BJ1442">
        <v>12</v>
      </c>
      <c r="BK1442">
        <v>3</v>
      </c>
      <c r="BL1442">
        <v>1</v>
      </c>
      <c r="BM1442">
        <v>1</v>
      </c>
      <c r="BN1442">
        <v>1</v>
      </c>
      <c r="BO1442">
        <v>8</v>
      </c>
      <c r="BP1442">
        <v>4</v>
      </c>
      <c r="BQ1442">
        <v>5</v>
      </c>
      <c r="BR1442">
        <v>6</v>
      </c>
      <c r="BS1442">
        <v>3</v>
      </c>
      <c r="BT1442">
        <v>1</v>
      </c>
      <c r="BU1442">
        <v>7</v>
      </c>
      <c r="BX1442">
        <v>1</v>
      </c>
      <c r="BY1442">
        <v>8</v>
      </c>
      <c r="CF1442">
        <v>5</v>
      </c>
      <c r="CH1442">
        <f t="shared" si="166"/>
        <v>1</v>
      </c>
      <c r="CI1442" s="1">
        <f t="shared" si="167"/>
        <v>3.2777777777777777</v>
      </c>
      <c r="CJ1442">
        <f t="shared" si="168"/>
        <v>1</v>
      </c>
      <c r="CK1442">
        <f t="shared" si="169"/>
        <v>5</v>
      </c>
      <c r="CL1442" s="1">
        <f t="shared" si="170"/>
        <v>8.2777777777777786</v>
      </c>
      <c r="CM1442" s="1">
        <f t="shared" si="171"/>
        <v>8.2777777777777786</v>
      </c>
      <c r="CO1442" t="str">
        <f>IF(H1442&gt;Tolerances!$C$15, "High Sat", "Low Sat")</f>
        <v>High Sat</v>
      </c>
      <c r="CP1442" t="str">
        <f>IF(CM1442&lt;Tolerances!$D$15, "High EL", "Low EL")</f>
        <v>High EL</v>
      </c>
      <c r="CQ1442" t="str">
        <f t="shared" si="172"/>
        <v>Loyalist</v>
      </c>
      <c r="CR1442" t="b">
        <f>IF(AND(CM1442&lt;Tolerances!$D$19,'Respondent data Original'!H1442&gt;Tolerances!$C$19),"Enthusiast",IF(AND(CM1442&gt;Tolerances!$D$20,'Respondent data Original'!H1442&lt;Tolerances!$C$20),"Agitator"))</f>
        <v>0</v>
      </c>
    </row>
    <row r="1443" spans="1:96">
      <c r="A1443">
        <v>1707</v>
      </c>
      <c r="B1443" t="s">
        <v>71</v>
      </c>
      <c r="C1443">
        <v>4</v>
      </c>
      <c r="D1443">
        <v>2</v>
      </c>
      <c r="E1443">
        <v>7</v>
      </c>
      <c r="F1443">
        <v>2</v>
      </c>
      <c r="G1443">
        <v>11</v>
      </c>
      <c r="H1443">
        <v>5</v>
      </c>
      <c r="J1443">
        <v>1</v>
      </c>
      <c r="L1443">
        <v>1</v>
      </c>
      <c r="N1443">
        <v>1</v>
      </c>
      <c r="P1443">
        <v>4</v>
      </c>
      <c r="Q1443">
        <v>1</v>
      </c>
      <c r="S1443">
        <v>1</v>
      </c>
      <c r="T1443">
        <v>1</v>
      </c>
      <c r="V1443">
        <v>1</v>
      </c>
      <c r="W1443">
        <v>4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2</v>
      </c>
      <c r="AD1443">
        <v>4</v>
      </c>
      <c r="AE1443">
        <v>2</v>
      </c>
      <c r="AF1443">
        <v>1</v>
      </c>
      <c r="AG1443">
        <v>1</v>
      </c>
      <c r="AI1443">
        <v>1</v>
      </c>
      <c r="AJ1443">
        <v>1</v>
      </c>
      <c r="AL1443">
        <v>1</v>
      </c>
      <c r="AN1443">
        <v>1</v>
      </c>
      <c r="AO1443">
        <v>1</v>
      </c>
      <c r="AP1443">
        <v>1</v>
      </c>
      <c r="AQ1443">
        <v>1</v>
      </c>
      <c r="AR1443">
        <v>1</v>
      </c>
      <c r="AS1443">
        <v>1</v>
      </c>
      <c r="AU1443">
        <v>1</v>
      </c>
      <c r="AV1443">
        <v>1</v>
      </c>
      <c r="AW1443">
        <v>6</v>
      </c>
      <c r="AX1443">
        <v>11</v>
      </c>
      <c r="AY1443">
        <v>11</v>
      </c>
      <c r="AZ1443">
        <v>11</v>
      </c>
      <c r="BA1443">
        <v>6</v>
      </c>
      <c r="BB1443">
        <v>11</v>
      </c>
      <c r="BC1443">
        <v>11</v>
      </c>
      <c r="BD1443">
        <v>11</v>
      </c>
      <c r="BE1443">
        <v>11</v>
      </c>
      <c r="BF1443">
        <v>12</v>
      </c>
      <c r="BG1443">
        <v>6</v>
      </c>
      <c r="BH1443">
        <v>6</v>
      </c>
      <c r="BI1443">
        <v>12</v>
      </c>
      <c r="BJ1443">
        <v>6</v>
      </c>
      <c r="BK1443">
        <v>2</v>
      </c>
      <c r="BL1443">
        <v>3</v>
      </c>
      <c r="BM1443">
        <v>3</v>
      </c>
      <c r="BN1443">
        <v>3</v>
      </c>
      <c r="BO1443">
        <v>6</v>
      </c>
      <c r="BP1443">
        <v>2</v>
      </c>
      <c r="BQ1443">
        <v>1</v>
      </c>
      <c r="BR1443">
        <v>3</v>
      </c>
      <c r="BS1443">
        <v>4</v>
      </c>
      <c r="BT1443">
        <v>7</v>
      </c>
      <c r="BU1443">
        <v>5</v>
      </c>
      <c r="BX1443">
        <v>3</v>
      </c>
      <c r="CF1443">
        <v>5</v>
      </c>
      <c r="CH1443">
        <f t="shared" si="166"/>
        <v>3</v>
      </c>
      <c r="CI1443" s="1">
        <f t="shared" si="167"/>
        <v>4.9444444444444446</v>
      </c>
      <c r="CJ1443">
        <f t="shared" si="168"/>
        <v>3</v>
      </c>
      <c r="CK1443">
        <f t="shared" si="169"/>
        <v>3</v>
      </c>
      <c r="CL1443" s="1">
        <f t="shared" si="170"/>
        <v>7.9444444444444446</v>
      </c>
      <c r="CM1443" s="1">
        <f t="shared" si="171"/>
        <v>23.833333333333336</v>
      </c>
      <c r="CO1443" t="str">
        <f>IF(H1443&gt;Tolerances!$C$15, "High Sat", "Low Sat")</f>
        <v>Low Sat</v>
      </c>
      <c r="CP1443" t="str">
        <f>IF(CM1443&lt;Tolerances!$D$15, "High EL", "Low EL")</f>
        <v>Low EL</v>
      </c>
      <c r="CQ1443" t="str">
        <f t="shared" si="172"/>
        <v>Defector</v>
      </c>
      <c r="CR1443" t="str">
        <f>IF(AND(CM1443&lt;Tolerances!$D$19,'Respondent data Original'!H1443&gt;Tolerances!$C$19),"Enthusiast",IF(AND(CM1443&gt;Tolerances!$D$20,'Respondent data Original'!H1443&lt;Tolerances!$C$20),"Agitator"))</f>
        <v>Agitator</v>
      </c>
    </row>
    <row r="1444" spans="1:96">
      <c r="A1444">
        <v>1709</v>
      </c>
      <c r="B1444" t="s">
        <v>71</v>
      </c>
      <c r="C1444">
        <v>4</v>
      </c>
      <c r="D1444">
        <v>2</v>
      </c>
      <c r="E1444">
        <v>5</v>
      </c>
      <c r="F1444">
        <v>2</v>
      </c>
      <c r="G1444">
        <v>9</v>
      </c>
      <c r="H1444">
        <v>3</v>
      </c>
      <c r="J1444">
        <v>4</v>
      </c>
      <c r="L1444">
        <v>2</v>
      </c>
      <c r="N1444">
        <v>3</v>
      </c>
      <c r="P1444">
        <v>3</v>
      </c>
      <c r="Q1444">
        <v>1</v>
      </c>
      <c r="R1444">
        <v>1</v>
      </c>
      <c r="S1444">
        <v>1</v>
      </c>
      <c r="T1444">
        <v>2</v>
      </c>
      <c r="U1444">
        <v>1</v>
      </c>
      <c r="V1444">
        <v>1</v>
      </c>
      <c r="W1444">
        <v>4</v>
      </c>
      <c r="X1444">
        <v>1</v>
      </c>
      <c r="Y1444">
        <v>2</v>
      </c>
      <c r="Z1444">
        <v>1</v>
      </c>
      <c r="AA1444">
        <v>1</v>
      </c>
      <c r="AB1444">
        <v>1</v>
      </c>
      <c r="AC1444">
        <v>1</v>
      </c>
      <c r="AD1444">
        <v>1</v>
      </c>
      <c r="AE1444">
        <v>2</v>
      </c>
      <c r="AF1444">
        <v>1</v>
      </c>
      <c r="AG1444">
        <v>5</v>
      </c>
      <c r="AH1444">
        <v>5</v>
      </c>
      <c r="AI1444">
        <v>5</v>
      </c>
      <c r="AJ1444">
        <v>5</v>
      </c>
      <c r="AK1444">
        <v>5</v>
      </c>
      <c r="AL1444">
        <v>5</v>
      </c>
      <c r="AM1444">
        <v>5</v>
      </c>
      <c r="AN1444">
        <v>5</v>
      </c>
      <c r="AO1444">
        <v>5</v>
      </c>
      <c r="AP1444">
        <v>5</v>
      </c>
      <c r="AQ1444">
        <v>5</v>
      </c>
      <c r="AR1444">
        <v>5</v>
      </c>
      <c r="AS1444">
        <v>5</v>
      </c>
      <c r="AT1444">
        <v>5</v>
      </c>
      <c r="AU1444">
        <v>5</v>
      </c>
      <c r="AV1444">
        <v>1</v>
      </c>
      <c r="AW1444">
        <v>11</v>
      </c>
      <c r="AX1444">
        <v>11</v>
      </c>
      <c r="AY1444">
        <v>11</v>
      </c>
      <c r="AZ1444">
        <v>11</v>
      </c>
      <c r="BA1444">
        <v>11</v>
      </c>
      <c r="BB1444">
        <v>9</v>
      </c>
      <c r="BC1444">
        <v>11</v>
      </c>
      <c r="BD1444">
        <v>11</v>
      </c>
      <c r="BE1444">
        <v>11</v>
      </c>
      <c r="BF1444">
        <v>12</v>
      </c>
      <c r="BG1444">
        <v>9</v>
      </c>
      <c r="BH1444">
        <v>10</v>
      </c>
      <c r="BI1444">
        <v>10</v>
      </c>
      <c r="BJ1444">
        <v>11</v>
      </c>
      <c r="BK1444">
        <v>1</v>
      </c>
      <c r="BL1444">
        <v>2</v>
      </c>
      <c r="BM1444">
        <v>1</v>
      </c>
      <c r="BO1444">
        <v>4</v>
      </c>
      <c r="BP1444">
        <v>3</v>
      </c>
      <c r="BQ1444">
        <v>7</v>
      </c>
      <c r="BR1444">
        <v>1</v>
      </c>
      <c r="BS1444">
        <v>6</v>
      </c>
      <c r="BT1444">
        <v>8</v>
      </c>
      <c r="BX1444">
        <v>3</v>
      </c>
      <c r="CF1444">
        <v>1</v>
      </c>
      <c r="CH1444">
        <f t="shared" si="166"/>
        <v>3</v>
      </c>
      <c r="CI1444" s="1">
        <f t="shared" si="167"/>
        <v>5.3888888888888893</v>
      </c>
      <c r="CJ1444">
        <f t="shared" si="168"/>
        <v>2</v>
      </c>
      <c r="CK1444">
        <f t="shared" si="169"/>
        <v>4</v>
      </c>
      <c r="CL1444" s="1">
        <f t="shared" si="170"/>
        <v>9.3888888888888893</v>
      </c>
      <c r="CM1444" s="1">
        <f t="shared" si="171"/>
        <v>28.166666666666668</v>
      </c>
      <c r="CO1444" t="str">
        <f>IF(H1444&gt;Tolerances!$C$15, "High Sat", "Low Sat")</f>
        <v>Low Sat</v>
      </c>
      <c r="CP1444" t="str">
        <f>IF(CM1444&lt;Tolerances!$D$15, "High EL", "Low EL")</f>
        <v>Low EL</v>
      </c>
      <c r="CQ1444" t="str">
        <f t="shared" si="172"/>
        <v>Defector</v>
      </c>
      <c r="CR1444" t="str">
        <f>IF(AND(CM1444&lt;Tolerances!$D$19,'Respondent data Original'!H1444&gt;Tolerances!$C$19),"Enthusiast",IF(AND(CM1444&gt;Tolerances!$D$20,'Respondent data Original'!H1444&lt;Tolerances!$C$20),"Agitator"))</f>
        <v>Agitator</v>
      </c>
    </row>
    <row r="1445" spans="1:96">
      <c r="A1445">
        <v>1710</v>
      </c>
      <c r="B1445" t="s">
        <v>71</v>
      </c>
      <c r="C1445">
        <v>3</v>
      </c>
      <c r="D1445">
        <v>1</v>
      </c>
      <c r="E1445">
        <v>3</v>
      </c>
      <c r="F1445">
        <v>2</v>
      </c>
      <c r="G1445">
        <v>11</v>
      </c>
      <c r="H1445">
        <v>8</v>
      </c>
      <c r="J1445">
        <v>8</v>
      </c>
      <c r="L1445">
        <v>8</v>
      </c>
      <c r="N1445">
        <v>8</v>
      </c>
      <c r="P1445">
        <v>6</v>
      </c>
      <c r="Q1445">
        <v>3</v>
      </c>
      <c r="R1445">
        <v>4</v>
      </c>
      <c r="S1445">
        <v>2</v>
      </c>
      <c r="T1445">
        <v>4</v>
      </c>
      <c r="U1445">
        <v>2</v>
      </c>
      <c r="V1445">
        <v>3</v>
      </c>
      <c r="W1445">
        <v>4</v>
      </c>
      <c r="X1445">
        <v>2</v>
      </c>
      <c r="Y1445">
        <v>2</v>
      </c>
      <c r="Z1445">
        <v>4</v>
      </c>
      <c r="AA1445">
        <v>3</v>
      </c>
      <c r="AB1445">
        <v>3</v>
      </c>
      <c r="AC1445">
        <v>4</v>
      </c>
      <c r="AD1445">
        <v>4</v>
      </c>
      <c r="AE1445">
        <v>3</v>
      </c>
      <c r="AF1445">
        <v>2</v>
      </c>
      <c r="AG1445">
        <v>3</v>
      </c>
      <c r="AH1445">
        <v>4</v>
      </c>
      <c r="AI1445">
        <v>2</v>
      </c>
      <c r="AJ1445">
        <v>2</v>
      </c>
      <c r="AK1445">
        <v>2</v>
      </c>
      <c r="AL1445">
        <v>3</v>
      </c>
      <c r="AM1445">
        <v>4</v>
      </c>
      <c r="AN1445">
        <v>2</v>
      </c>
      <c r="AO1445">
        <v>2</v>
      </c>
      <c r="AP1445">
        <v>4</v>
      </c>
      <c r="AQ1445">
        <v>2</v>
      </c>
      <c r="AR1445">
        <v>3</v>
      </c>
      <c r="AS1445">
        <v>3</v>
      </c>
      <c r="AT1445">
        <v>3</v>
      </c>
      <c r="AU1445">
        <v>2</v>
      </c>
      <c r="AV1445">
        <v>2</v>
      </c>
      <c r="AW1445">
        <v>9</v>
      </c>
      <c r="AX1445">
        <v>5</v>
      </c>
      <c r="AY1445">
        <v>6</v>
      </c>
      <c r="AZ1445">
        <v>7</v>
      </c>
      <c r="BA1445">
        <v>6</v>
      </c>
      <c r="BB1445">
        <v>4</v>
      </c>
      <c r="BC1445">
        <v>6</v>
      </c>
      <c r="BD1445">
        <v>10</v>
      </c>
      <c r="BE1445">
        <v>2</v>
      </c>
      <c r="BF1445">
        <v>12</v>
      </c>
      <c r="BG1445">
        <v>12</v>
      </c>
      <c r="BH1445">
        <v>12</v>
      </c>
      <c r="BI1445">
        <v>12</v>
      </c>
      <c r="BJ1445">
        <v>12</v>
      </c>
      <c r="BK1445">
        <v>1</v>
      </c>
      <c r="BL1445">
        <v>4</v>
      </c>
      <c r="BM1445">
        <v>4</v>
      </c>
      <c r="BN1445">
        <v>3</v>
      </c>
      <c r="BO1445">
        <v>4</v>
      </c>
      <c r="BP1445">
        <v>3</v>
      </c>
      <c r="BX1445">
        <v>1</v>
      </c>
      <c r="BY1445">
        <v>7</v>
      </c>
      <c r="BZ1445">
        <v>6</v>
      </c>
      <c r="CA1445">
        <v>2</v>
      </c>
      <c r="CF1445">
        <v>10</v>
      </c>
      <c r="CH1445">
        <f t="shared" si="166"/>
        <v>1</v>
      </c>
      <c r="CI1445" s="1">
        <f t="shared" si="167"/>
        <v>3.0555555555555554</v>
      </c>
      <c r="CJ1445">
        <f t="shared" si="168"/>
        <v>4</v>
      </c>
      <c r="CK1445">
        <f t="shared" si="169"/>
        <v>2</v>
      </c>
      <c r="CL1445" s="1">
        <f t="shared" si="170"/>
        <v>5.0555555555555554</v>
      </c>
      <c r="CM1445" s="1">
        <f t="shared" si="171"/>
        <v>5.0555555555555554</v>
      </c>
      <c r="CO1445" t="str">
        <f>IF(H1445&gt;Tolerances!$C$15, "High Sat", "Low Sat")</f>
        <v>High Sat</v>
      </c>
      <c r="CP1445" t="str">
        <f>IF(CM1445&lt;Tolerances!$D$15, "High EL", "Low EL")</f>
        <v>High EL</v>
      </c>
      <c r="CQ1445" t="str">
        <f t="shared" si="172"/>
        <v>Loyalist</v>
      </c>
      <c r="CR1445" t="b">
        <f>IF(AND(CM1445&lt;Tolerances!$D$19,'Respondent data Original'!H1445&gt;Tolerances!$C$19),"Enthusiast",IF(AND(CM1445&gt;Tolerances!$D$20,'Respondent data Original'!H1445&lt;Tolerances!$C$20),"Agitator"))</f>
        <v>0</v>
      </c>
    </row>
    <row r="1446" spans="1:96">
      <c r="A1446">
        <v>1711</v>
      </c>
      <c r="B1446" t="s">
        <v>71</v>
      </c>
      <c r="C1446">
        <v>1</v>
      </c>
      <c r="D1446">
        <v>1</v>
      </c>
      <c r="E1446">
        <v>1</v>
      </c>
      <c r="F1446">
        <v>2</v>
      </c>
      <c r="G1446">
        <v>9</v>
      </c>
      <c r="H1446">
        <v>10</v>
      </c>
      <c r="J1446">
        <v>8</v>
      </c>
      <c r="L1446">
        <v>9</v>
      </c>
      <c r="N1446">
        <v>7</v>
      </c>
      <c r="P1446">
        <v>2</v>
      </c>
      <c r="AF1446">
        <v>1</v>
      </c>
      <c r="AG1446">
        <v>3</v>
      </c>
      <c r="AI1446">
        <v>1</v>
      </c>
      <c r="AL1446">
        <v>3</v>
      </c>
      <c r="AN1446">
        <v>2</v>
      </c>
      <c r="AO1446">
        <v>2</v>
      </c>
      <c r="AP1446">
        <v>3</v>
      </c>
      <c r="AQ1446">
        <v>2</v>
      </c>
      <c r="AS1446">
        <v>3</v>
      </c>
      <c r="AU1446">
        <v>3</v>
      </c>
      <c r="AV1446">
        <v>3</v>
      </c>
      <c r="AW1446">
        <v>6</v>
      </c>
      <c r="AX1446">
        <v>6</v>
      </c>
      <c r="AY1446">
        <v>6</v>
      </c>
      <c r="AZ1446">
        <v>6</v>
      </c>
      <c r="BA1446">
        <v>6</v>
      </c>
      <c r="BB1446">
        <v>6</v>
      </c>
      <c r="BC1446">
        <v>6</v>
      </c>
      <c r="BD1446">
        <v>9</v>
      </c>
      <c r="BE1446">
        <v>6</v>
      </c>
      <c r="BF1446">
        <v>12</v>
      </c>
      <c r="BG1446">
        <v>12</v>
      </c>
      <c r="BH1446">
        <v>12</v>
      </c>
      <c r="BI1446">
        <v>12</v>
      </c>
      <c r="BJ1446">
        <v>12</v>
      </c>
      <c r="BK1446">
        <v>1</v>
      </c>
      <c r="BL1446">
        <v>5</v>
      </c>
      <c r="BM1446">
        <v>3</v>
      </c>
      <c r="BN1446">
        <v>3</v>
      </c>
      <c r="BO1446">
        <v>10</v>
      </c>
      <c r="BX1446">
        <v>1</v>
      </c>
      <c r="BY1446">
        <v>3</v>
      </c>
      <c r="BZ1446">
        <v>5</v>
      </c>
      <c r="CA1446">
        <v>6</v>
      </c>
      <c r="CB1446">
        <v>2</v>
      </c>
      <c r="CF1446">
        <v>6</v>
      </c>
      <c r="CH1446">
        <f t="shared" si="166"/>
        <v>1</v>
      </c>
      <c r="CI1446" s="1">
        <f t="shared" si="167"/>
        <v>3.1666666666666665</v>
      </c>
      <c r="CJ1446">
        <f t="shared" si="168"/>
        <v>5</v>
      </c>
      <c r="CK1446">
        <f t="shared" si="169"/>
        <v>1</v>
      </c>
      <c r="CL1446" s="1">
        <f t="shared" si="170"/>
        <v>4.1666666666666661</v>
      </c>
      <c r="CM1446" s="1">
        <f t="shared" si="171"/>
        <v>4.1666666666666661</v>
      </c>
      <c r="CO1446" t="str">
        <f>IF(H1446&gt;Tolerances!$C$15, "High Sat", "Low Sat")</f>
        <v>High Sat</v>
      </c>
      <c r="CP1446" t="str">
        <f>IF(CM1446&lt;Tolerances!$D$15, "High EL", "Low EL")</f>
        <v>High EL</v>
      </c>
      <c r="CQ1446" t="str">
        <f t="shared" si="172"/>
        <v>Loyalist</v>
      </c>
      <c r="CR1446" t="str">
        <f>IF(AND(CM1446&lt;Tolerances!$D$19,'Respondent data Original'!H1446&gt;Tolerances!$C$19),"Enthusiast",IF(AND(CM1446&gt;Tolerances!$D$20,'Respondent data Original'!H1446&lt;Tolerances!$C$20),"Agitator"))</f>
        <v>Enthusiast</v>
      </c>
    </row>
    <row r="1447" spans="1:96">
      <c r="A1447">
        <v>1712</v>
      </c>
      <c r="B1447" t="s">
        <v>71</v>
      </c>
      <c r="C1447">
        <v>3</v>
      </c>
      <c r="D1447">
        <v>2</v>
      </c>
      <c r="E1447">
        <v>1</v>
      </c>
      <c r="F1447">
        <v>2</v>
      </c>
      <c r="G1447">
        <v>11</v>
      </c>
      <c r="H1447">
        <v>10</v>
      </c>
      <c r="J1447">
        <v>9</v>
      </c>
      <c r="L1447">
        <v>7</v>
      </c>
      <c r="N1447">
        <v>3</v>
      </c>
      <c r="P1447">
        <v>3</v>
      </c>
      <c r="Q1447">
        <v>2</v>
      </c>
      <c r="R1447">
        <v>4</v>
      </c>
      <c r="S1447">
        <v>2</v>
      </c>
      <c r="T1447">
        <v>1</v>
      </c>
      <c r="U1447">
        <v>2</v>
      </c>
      <c r="V1447">
        <v>3</v>
      </c>
      <c r="W1447">
        <v>3</v>
      </c>
      <c r="X1447">
        <v>1</v>
      </c>
      <c r="Y1447">
        <v>1</v>
      </c>
      <c r="Z1447">
        <v>4</v>
      </c>
      <c r="AA1447">
        <v>1</v>
      </c>
      <c r="AB1447">
        <v>4</v>
      </c>
      <c r="AC1447">
        <v>4</v>
      </c>
      <c r="AD1447">
        <v>3</v>
      </c>
      <c r="AE1447">
        <v>3</v>
      </c>
      <c r="AF1447">
        <v>3</v>
      </c>
      <c r="AG1447">
        <v>4</v>
      </c>
      <c r="AI1447">
        <v>2</v>
      </c>
      <c r="AJ1447">
        <v>2</v>
      </c>
      <c r="AK1447">
        <v>2</v>
      </c>
      <c r="AL1447">
        <v>4</v>
      </c>
      <c r="AM1447">
        <v>4</v>
      </c>
      <c r="AN1447">
        <v>1</v>
      </c>
      <c r="AO1447">
        <v>2</v>
      </c>
      <c r="AP1447">
        <v>4</v>
      </c>
      <c r="AQ1447">
        <v>2</v>
      </c>
      <c r="AR1447">
        <v>4</v>
      </c>
      <c r="AS1447">
        <v>4</v>
      </c>
      <c r="AT1447">
        <v>3</v>
      </c>
      <c r="AU1447">
        <v>3</v>
      </c>
      <c r="AV1447">
        <v>2</v>
      </c>
      <c r="AW1447">
        <v>4</v>
      </c>
      <c r="AX1447">
        <v>11</v>
      </c>
      <c r="AY1447">
        <v>10</v>
      </c>
      <c r="AZ1447">
        <v>9</v>
      </c>
      <c r="BA1447">
        <v>6</v>
      </c>
      <c r="BB1447">
        <v>7</v>
      </c>
      <c r="BC1447">
        <v>9</v>
      </c>
      <c r="BD1447">
        <v>10</v>
      </c>
      <c r="BE1447">
        <v>1</v>
      </c>
      <c r="BF1447">
        <v>12</v>
      </c>
      <c r="BG1447">
        <v>12</v>
      </c>
      <c r="BH1447">
        <v>9</v>
      </c>
      <c r="BI1447">
        <v>12</v>
      </c>
      <c r="BJ1447">
        <v>12</v>
      </c>
      <c r="BK1447">
        <v>1</v>
      </c>
      <c r="BL1447">
        <v>3</v>
      </c>
      <c r="BM1447">
        <v>2</v>
      </c>
      <c r="BN1447">
        <v>1</v>
      </c>
      <c r="BO1447">
        <v>1</v>
      </c>
      <c r="BP1447">
        <v>7</v>
      </c>
      <c r="BQ1447">
        <v>3</v>
      </c>
      <c r="BR1447">
        <v>2</v>
      </c>
      <c r="BX1447">
        <v>2</v>
      </c>
      <c r="CF1447">
        <v>6</v>
      </c>
      <c r="CH1447">
        <f t="shared" si="166"/>
        <v>2</v>
      </c>
      <c r="CI1447" s="1">
        <f t="shared" si="167"/>
        <v>3.7222222222222223</v>
      </c>
      <c r="CJ1447">
        <f t="shared" si="168"/>
        <v>3</v>
      </c>
      <c r="CK1447">
        <f t="shared" si="169"/>
        <v>3</v>
      </c>
      <c r="CL1447" s="1">
        <f t="shared" si="170"/>
        <v>6.7222222222222223</v>
      </c>
      <c r="CM1447" s="1">
        <f t="shared" si="171"/>
        <v>13.444444444444445</v>
      </c>
      <c r="CO1447" t="str">
        <f>IF(H1447&gt;Tolerances!$C$15, "High Sat", "Low Sat")</f>
        <v>High Sat</v>
      </c>
      <c r="CP1447" t="str">
        <f>IF(CM1447&lt;Tolerances!$D$15, "High EL", "Low EL")</f>
        <v>Low EL</v>
      </c>
      <c r="CQ1447" t="str">
        <f t="shared" si="172"/>
        <v>Mercenary</v>
      </c>
      <c r="CR1447" t="b">
        <f>IF(AND(CM1447&lt;Tolerances!$D$19,'Respondent data Original'!H1447&gt;Tolerances!$C$19),"Enthusiast",IF(AND(CM1447&gt;Tolerances!$D$20,'Respondent data Original'!H1447&lt;Tolerances!$C$20),"Agitator"))</f>
        <v>0</v>
      </c>
    </row>
    <row r="1448" spans="1:96">
      <c r="A1448">
        <v>1713</v>
      </c>
      <c r="B1448" t="s">
        <v>71</v>
      </c>
      <c r="C1448">
        <v>3</v>
      </c>
      <c r="D1448">
        <v>1</v>
      </c>
      <c r="E1448">
        <v>2</v>
      </c>
      <c r="F1448">
        <v>2</v>
      </c>
      <c r="G1448">
        <v>11</v>
      </c>
      <c r="H1448">
        <v>8</v>
      </c>
      <c r="J1448">
        <v>8</v>
      </c>
      <c r="L1448">
        <v>9</v>
      </c>
      <c r="N1448">
        <v>7</v>
      </c>
      <c r="P1448">
        <v>6</v>
      </c>
      <c r="Q1448">
        <v>1</v>
      </c>
      <c r="R1448">
        <v>3</v>
      </c>
      <c r="S1448">
        <v>1</v>
      </c>
      <c r="T1448">
        <v>1</v>
      </c>
      <c r="U1448">
        <v>2</v>
      </c>
      <c r="V1448">
        <v>1</v>
      </c>
      <c r="W1448">
        <v>3</v>
      </c>
      <c r="X1448">
        <v>1</v>
      </c>
      <c r="Y1448">
        <v>1</v>
      </c>
      <c r="Z1448">
        <v>4</v>
      </c>
      <c r="AA1448">
        <v>1</v>
      </c>
      <c r="AB1448">
        <v>2</v>
      </c>
      <c r="AC1448">
        <v>3</v>
      </c>
      <c r="AD1448">
        <v>4</v>
      </c>
      <c r="AE1448">
        <v>3</v>
      </c>
      <c r="AF1448">
        <v>3</v>
      </c>
      <c r="AG1448">
        <v>3</v>
      </c>
      <c r="AH1448">
        <v>1</v>
      </c>
      <c r="AI1448">
        <v>3</v>
      </c>
      <c r="AJ1448">
        <v>1</v>
      </c>
      <c r="AK1448">
        <v>2</v>
      </c>
      <c r="AL1448">
        <v>1</v>
      </c>
      <c r="AM1448">
        <v>5</v>
      </c>
      <c r="AN1448">
        <v>3</v>
      </c>
      <c r="AO1448">
        <v>2</v>
      </c>
      <c r="AP1448">
        <v>4</v>
      </c>
      <c r="AV1448">
        <v>1</v>
      </c>
      <c r="AW1448">
        <v>6</v>
      </c>
      <c r="AX1448">
        <v>11</v>
      </c>
      <c r="AY1448">
        <v>6</v>
      </c>
      <c r="AZ1448">
        <v>9</v>
      </c>
      <c r="BA1448">
        <v>6</v>
      </c>
      <c r="BB1448">
        <v>5</v>
      </c>
      <c r="BC1448">
        <v>5</v>
      </c>
      <c r="BD1448">
        <v>7</v>
      </c>
      <c r="BE1448">
        <v>10</v>
      </c>
      <c r="BF1448">
        <v>12</v>
      </c>
      <c r="BG1448">
        <v>12</v>
      </c>
      <c r="BH1448">
        <v>12</v>
      </c>
      <c r="BI1448">
        <v>12</v>
      </c>
      <c r="BJ1448">
        <v>12</v>
      </c>
      <c r="BK1448">
        <v>1</v>
      </c>
      <c r="BL1448">
        <v>3</v>
      </c>
      <c r="BM1448">
        <v>2</v>
      </c>
      <c r="BN1448">
        <v>1</v>
      </c>
      <c r="BO1448">
        <v>2</v>
      </c>
      <c r="BP1448">
        <v>4</v>
      </c>
      <c r="BQ1448">
        <v>7</v>
      </c>
      <c r="BR1448">
        <v>6</v>
      </c>
      <c r="BS1448">
        <v>5</v>
      </c>
      <c r="BT1448">
        <v>3</v>
      </c>
      <c r="BX1448">
        <v>1</v>
      </c>
      <c r="BY1448">
        <v>1</v>
      </c>
      <c r="BZ1448">
        <v>3</v>
      </c>
      <c r="CA1448">
        <v>7</v>
      </c>
      <c r="CB1448">
        <v>5</v>
      </c>
      <c r="CF1448">
        <v>2</v>
      </c>
      <c r="CH1448">
        <f t="shared" si="166"/>
        <v>1</v>
      </c>
      <c r="CI1448" s="1">
        <f t="shared" si="167"/>
        <v>3.6111111111111112</v>
      </c>
      <c r="CJ1448">
        <f t="shared" si="168"/>
        <v>3</v>
      </c>
      <c r="CK1448">
        <f t="shared" si="169"/>
        <v>3</v>
      </c>
      <c r="CL1448" s="1">
        <f t="shared" si="170"/>
        <v>6.6111111111111107</v>
      </c>
      <c r="CM1448" s="1">
        <f t="shared" si="171"/>
        <v>6.6111111111111107</v>
      </c>
      <c r="CO1448" t="str">
        <f>IF(H1448&gt;Tolerances!$C$15, "High Sat", "Low Sat")</f>
        <v>High Sat</v>
      </c>
      <c r="CP1448" t="str">
        <f>IF(CM1448&lt;Tolerances!$D$15, "High EL", "Low EL")</f>
        <v>High EL</v>
      </c>
      <c r="CQ1448" t="str">
        <f t="shared" si="172"/>
        <v>Loyalist</v>
      </c>
      <c r="CR1448" t="b">
        <f>IF(AND(CM1448&lt;Tolerances!$D$19,'Respondent data Original'!H1448&gt;Tolerances!$C$19),"Enthusiast",IF(AND(CM1448&gt;Tolerances!$D$20,'Respondent data Original'!H1448&lt;Tolerances!$C$20),"Agitator"))</f>
        <v>0</v>
      </c>
    </row>
    <row r="1449" spans="1:96">
      <c r="A1449">
        <v>1714</v>
      </c>
      <c r="B1449" t="s">
        <v>71</v>
      </c>
      <c r="C1449">
        <v>5</v>
      </c>
      <c r="D1449">
        <v>1</v>
      </c>
      <c r="E1449">
        <v>3</v>
      </c>
      <c r="F1449">
        <v>2</v>
      </c>
      <c r="G1449">
        <v>12</v>
      </c>
      <c r="H1449">
        <v>9</v>
      </c>
      <c r="J1449">
        <v>9</v>
      </c>
      <c r="L1449">
        <v>8</v>
      </c>
      <c r="N1449">
        <v>9</v>
      </c>
      <c r="P1449">
        <v>4</v>
      </c>
      <c r="Q1449">
        <v>1</v>
      </c>
      <c r="R1449">
        <v>4</v>
      </c>
      <c r="S1449">
        <v>1</v>
      </c>
      <c r="T1449">
        <v>2</v>
      </c>
      <c r="U1449">
        <v>1</v>
      </c>
      <c r="V1449">
        <v>1</v>
      </c>
      <c r="W1449">
        <v>2</v>
      </c>
      <c r="X1449">
        <v>1</v>
      </c>
      <c r="Y1449">
        <v>1</v>
      </c>
      <c r="Z1449">
        <v>1</v>
      </c>
      <c r="AA1449">
        <v>2</v>
      </c>
      <c r="AB1449">
        <v>2</v>
      </c>
      <c r="AC1449">
        <v>3</v>
      </c>
      <c r="AD1449">
        <v>4</v>
      </c>
      <c r="AE1449">
        <v>2</v>
      </c>
      <c r="AF1449">
        <v>1</v>
      </c>
      <c r="AG1449">
        <v>2</v>
      </c>
      <c r="AH1449">
        <v>1</v>
      </c>
      <c r="AI1449">
        <v>2</v>
      </c>
      <c r="AJ1449">
        <v>1</v>
      </c>
      <c r="AK1449">
        <v>2</v>
      </c>
      <c r="AL1449">
        <v>1</v>
      </c>
      <c r="AM1449">
        <v>4</v>
      </c>
      <c r="AN1449">
        <v>2</v>
      </c>
      <c r="AO1449">
        <v>2</v>
      </c>
      <c r="AP1449">
        <v>1</v>
      </c>
      <c r="AQ1449">
        <v>2</v>
      </c>
      <c r="AR1449">
        <v>2</v>
      </c>
      <c r="AS1449">
        <v>2</v>
      </c>
      <c r="AU1449">
        <v>2</v>
      </c>
      <c r="AV1449">
        <v>2</v>
      </c>
      <c r="AW1449">
        <v>2</v>
      </c>
      <c r="AX1449">
        <v>7</v>
      </c>
      <c r="AY1449">
        <v>9</v>
      </c>
      <c r="AZ1449">
        <v>9</v>
      </c>
      <c r="BA1449">
        <v>8</v>
      </c>
      <c r="BB1449">
        <v>6</v>
      </c>
      <c r="BC1449">
        <v>6</v>
      </c>
      <c r="BD1449">
        <v>11</v>
      </c>
      <c r="BE1449">
        <v>11</v>
      </c>
      <c r="BF1449">
        <v>12</v>
      </c>
      <c r="BG1449">
        <v>12</v>
      </c>
      <c r="BH1449">
        <v>12</v>
      </c>
      <c r="BI1449">
        <v>12</v>
      </c>
      <c r="BJ1449">
        <v>12</v>
      </c>
      <c r="BK1449">
        <v>1</v>
      </c>
      <c r="BL1449">
        <v>3</v>
      </c>
      <c r="BM1449">
        <v>3</v>
      </c>
      <c r="BN1449">
        <v>3</v>
      </c>
      <c r="BO1449">
        <v>2</v>
      </c>
      <c r="BP1449">
        <v>7</v>
      </c>
      <c r="BQ1449">
        <v>5</v>
      </c>
      <c r="BX1449">
        <v>1</v>
      </c>
      <c r="BY1449">
        <v>6</v>
      </c>
      <c r="BZ1449">
        <v>3</v>
      </c>
      <c r="CF1449">
        <v>21</v>
      </c>
      <c r="CH1449">
        <f t="shared" si="166"/>
        <v>1</v>
      </c>
      <c r="CI1449" s="1">
        <f t="shared" si="167"/>
        <v>3.8333333333333335</v>
      </c>
      <c r="CJ1449">
        <f t="shared" si="168"/>
        <v>3</v>
      </c>
      <c r="CK1449">
        <f t="shared" si="169"/>
        <v>3</v>
      </c>
      <c r="CL1449" s="1">
        <f t="shared" si="170"/>
        <v>6.8333333333333339</v>
      </c>
      <c r="CM1449" s="1">
        <f t="shared" si="171"/>
        <v>6.8333333333333339</v>
      </c>
      <c r="CO1449" t="str">
        <f>IF(H1449&gt;Tolerances!$C$15, "High Sat", "Low Sat")</f>
        <v>High Sat</v>
      </c>
      <c r="CP1449" t="str">
        <f>IF(CM1449&lt;Tolerances!$D$15, "High EL", "Low EL")</f>
        <v>High EL</v>
      </c>
      <c r="CQ1449" t="str">
        <f t="shared" si="172"/>
        <v>Loyalist</v>
      </c>
      <c r="CR1449" t="b">
        <f>IF(AND(CM1449&lt;Tolerances!$D$19,'Respondent data Original'!H1449&gt;Tolerances!$C$19),"Enthusiast",IF(AND(CM1449&gt;Tolerances!$D$20,'Respondent data Original'!H1449&lt;Tolerances!$C$20),"Agitator"))</f>
        <v>0</v>
      </c>
    </row>
    <row r="1450" spans="1:96">
      <c r="A1450">
        <v>1715</v>
      </c>
      <c r="B1450" t="s">
        <v>71</v>
      </c>
      <c r="C1450">
        <v>4</v>
      </c>
      <c r="D1450">
        <v>2</v>
      </c>
      <c r="E1450">
        <v>2</v>
      </c>
      <c r="F1450">
        <v>2</v>
      </c>
      <c r="G1450">
        <v>12</v>
      </c>
      <c r="H1450">
        <v>6</v>
      </c>
      <c r="J1450">
        <v>4</v>
      </c>
      <c r="L1450">
        <v>3</v>
      </c>
      <c r="N1450">
        <v>3</v>
      </c>
      <c r="P1450">
        <v>6</v>
      </c>
      <c r="Q1450">
        <v>3</v>
      </c>
      <c r="R1450">
        <v>1</v>
      </c>
      <c r="S1450">
        <v>1</v>
      </c>
      <c r="T1450">
        <v>2</v>
      </c>
      <c r="U1450">
        <v>2</v>
      </c>
      <c r="V1450">
        <v>1</v>
      </c>
      <c r="W1450">
        <v>2</v>
      </c>
      <c r="X1450">
        <v>2</v>
      </c>
      <c r="Y1450">
        <v>2</v>
      </c>
      <c r="Z1450">
        <v>3</v>
      </c>
      <c r="AA1450">
        <v>2</v>
      </c>
      <c r="AB1450">
        <v>4</v>
      </c>
      <c r="AC1450">
        <v>2</v>
      </c>
      <c r="AD1450">
        <v>2</v>
      </c>
      <c r="AE1450">
        <v>2</v>
      </c>
      <c r="AF1450">
        <v>3</v>
      </c>
      <c r="AG1450">
        <v>2</v>
      </c>
      <c r="AH1450">
        <v>2</v>
      </c>
      <c r="AI1450">
        <v>2</v>
      </c>
      <c r="AJ1450">
        <v>2</v>
      </c>
      <c r="AK1450">
        <v>2</v>
      </c>
      <c r="AL1450">
        <v>1</v>
      </c>
      <c r="AM1450">
        <v>2</v>
      </c>
      <c r="AN1450">
        <v>2</v>
      </c>
      <c r="AO1450">
        <v>3</v>
      </c>
      <c r="AP1450">
        <v>2</v>
      </c>
      <c r="AQ1450">
        <v>2</v>
      </c>
      <c r="AR1450">
        <v>2</v>
      </c>
      <c r="AS1450">
        <v>2</v>
      </c>
      <c r="AT1450">
        <v>2</v>
      </c>
      <c r="AU1450">
        <v>2</v>
      </c>
      <c r="AV1450">
        <v>2</v>
      </c>
      <c r="AW1450">
        <v>3</v>
      </c>
      <c r="AX1450">
        <v>3</v>
      </c>
      <c r="AY1450">
        <v>3</v>
      </c>
      <c r="AZ1450">
        <v>4</v>
      </c>
      <c r="BA1450">
        <v>2</v>
      </c>
      <c r="BB1450">
        <v>3</v>
      </c>
      <c r="BC1450">
        <v>3</v>
      </c>
      <c r="BD1450">
        <v>2</v>
      </c>
      <c r="BE1450">
        <v>4</v>
      </c>
      <c r="BF1450">
        <v>3</v>
      </c>
      <c r="BG1450">
        <v>4</v>
      </c>
      <c r="BH1450">
        <v>3</v>
      </c>
      <c r="BI1450">
        <v>4</v>
      </c>
      <c r="BJ1450">
        <v>3</v>
      </c>
      <c r="BK1450">
        <v>4</v>
      </c>
      <c r="BL1450">
        <v>2</v>
      </c>
      <c r="BM1450">
        <v>2</v>
      </c>
      <c r="BN1450">
        <v>1</v>
      </c>
      <c r="BO1450">
        <v>6</v>
      </c>
      <c r="BP1450">
        <v>1</v>
      </c>
      <c r="BX1450">
        <v>2</v>
      </c>
      <c r="CF1450">
        <v>7</v>
      </c>
      <c r="CH1450">
        <f t="shared" si="166"/>
        <v>2</v>
      </c>
      <c r="CI1450" s="1">
        <f t="shared" si="167"/>
        <v>1.5</v>
      </c>
      <c r="CJ1450">
        <f t="shared" si="168"/>
        <v>2</v>
      </c>
      <c r="CK1450">
        <f t="shared" si="169"/>
        <v>4</v>
      </c>
      <c r="CL1450" s="1">
        <f t="shared" si="170"/>
        <v>5.5</v>
      </c>
      <c r="CM1450" s="1">
        <f t="shared" si="171"/>
        <v>11</v>
      </c>
      <c r="CO1450" t="str">
        <f>IF(H1450&gt;Tolerances!$C$15, "High Sat", "Low Sat")</f>
        <v>Low Sat</v>
      </c>
      <c r="CP1450" t="str">
        <f>IF(CM1450&lt;Tolerances!$D$15, "High EL", "Low EL")</f>
        <v>Low EL</v>
      </c>
      <c r="CQ1450" t="str">
        <f t="shared" si="172"/>
        <v>Defector</v>
      </c>
      <c r="CR1450" t="b">
        <f>IF(AND(CM1450&lt;Tolerances!$D$19,'Respondent data Original'!H1450&gt;Tolerances!$C$19),"Enthusiast",IF(AND(CM1450&gt;Tolerances!$D$20,'Respondent data Original'!H1450&lt;Tolerances!$C$20),"Agitator"))</f>
        <v>0</v>
      </c>
    </row>
    <row r="1451" spans="1:96">
      <c r="A1451">
        <v>1716</v>
      </c>
      <c r="B1451" t="s">
        <v>71</v>
      </c>
      <c r="C1451">
        <v>4</v>
      </c>
      <c r="D1451">
        <v>1</v>
      </c>
      <c r="E1451">
        <v>1</v>
      </c>
      <c r="F1451">
        <v>2</v>
      </c>
      <c r="G1451">
        <v>12</v>
      </c>
      <c r="H1451">
        <v>9</v>
      </c>
      <c r="J1451">
        <v>10</v>
      </c>
      <c r="L1451">
        <v>10</v>
      </c>
      <c r="N1451">
        <v>10</v>
      </c>
      <c r="P1451">
        <v>5</v>
      </c>
      <c r="Q1451">
        <v>1</v>
      </c>
      <c r="R1451">
        <v>2</v>
      </c>
      <c r="S1451">
        <v>1</v>
      </c>
      <c r="T1451">
        <v>2</v>
      </c>
      <c r="U1451">
        <v>2</v>
      </c>
      <c r="V1451">
        <v>1</v>
      </c>
      <c r="W1451">
        <v>2</v>
      </c>
      <c r="X1451">
        <v>1</v>
      </c>
      <c r="Y1451">
        <v>2</v>
      </c>
      <c r="Z1451">
        <v>2</v>
      </c>
      <c r="AA1451">
        <v>1</v>
      </c>
      <c r="AB1451">
        <v>2</v>
      </c>
      <c r="AC1451">
        <v>3</v>
      </c>
      <c r="AD1451">
        <v>2</v>
      </c>
      <c r="AE1451">
        <v>2</v>
      </c>
      <c r="AF1451">
        <v>2</v>
      </c>
      <c r="AG1451">
        <v>1</v>
      </c>
      <c r="AH1451">
        <v>2</v>
      </c>
      <c r="AI1451">
        <v>1</v>
      </c>
      <c r="AJ1451">
        <v>2</v>
      </c>
      <c r="AK1451">
        <v>2</v>
      </c>
      <c r="AL1451">
        <v>1</v>
      </c>
      <c r="AM1451">
        <v>2</v>
      </c>
      <c r="AN1451">
        <v>1</v>
      </c>
      <c r="AO1451">
        <v>1</v>
      </c>
      <c r="AP1451">
        <v>2</v>
      </c>
      <c r="AQ1451">
        <v>2</v>
      </c>
      <c r="AR1451">
        <v>2</v>
      </c>
      <c r="AS1451">
        <v>3</v>
      </c>
      <c r="AT1451">
        <v>3</v>
      </c>
      <c r="AU1451">
        <v>2</v>
      </c>
      <c r="AV1451">
        <v>1</v>
      </c>
      <c r="AW1451">
        <v>7</v>
      </c>
      <c r="AX1451">
        <v>8</v>
      </c>
      <c r="AY1451">
        <v>6</v>
      </c>
      <c r="AZ1451">
        <v>5</v>
      </c>
      <c r="BA1451">
        <v>6</v>
      </c>
      <c r="BB1451">
        <v>5</v>
      </c>
      <c r="BC1451">
        <v>4</v>
      </c>
      <c r="BD1451">
        <v>10</v>
      </c>
      <c r="BE1451">
        <v>7</v>
      </c>
      <c r="BF1451">
        <v>12</v>
      </c>
      <c r="BG1451">
        <v>12</v>
      </c>
      <c r="BH1451">
        <v>12</v>
      </c>
      <c r="BI1451">
        <v>12</v>
      </c>
      <c r="BJ1451">
        <v>12</v>
      </c>
      <c r="BK1451">
        <v>1</v>
      </c>
      <c r="BL1451">
        <v>5</v>
      </c>
      <c r="BM1451">
        <v>4</v>
      </c>
      <c r="BN1451">
        <v>3</v>
      </c>
      <c r="BO1451">
        <v>10</v>
      </c>
      <c r="BX1451">
        <v>1</v>
      </c>
      <c r="BY1451">
        <v>2</v>
      </c>
      <c r="BZ1451">
        <v>1</v>
      </c>
      <c r="CA1451">
        <v>6</v>
      </c>
      <c r="CB1451">
        <v>5</v>
      </c>
      <c r="CF1451">
        <v>5</v>
      </c>
      <c r="CH1451">
        <f t="shared" si="166"/>
        <v>1</v>
      </c>
      <c r="CI1451" s="1">
        <f t="shared" si="167"/>
        <v>3.2222222222222223</v>
      </c>
      <c r="CJ1451">
        <f t="shared" si="168"/>
        <v>5</v>
      </c>
      <c r="CK1451">
        <f t="shared" si="169"/>
        <v>1</v>
      </c>
      <c r="CL1451" s="1">
        <f t="shared" si="170"/>
        <v>4.2222222222222223</v>
      </c>
      <c r="CM1451" s="1">
        <f t="shared" si="171"/>
        <v>4.2222222222222223</v>
      </c>
      <c r="CO1451" t="str">
        <f>IF(H1451&gt;Tolerances!$C$15, "High Sat", "Low Sat")</f>
        <v>High Sat</v>
      </c>
      <c r="CP1451" t="str">
        <f>IF(CM1451&lt;Tolerances!$D$15, "High EL", "Low EL")</f>
        <v>High EL</v>
      </c>
      <c r="CQ1451" t="str">
        <f t="shared" si="172"/>
        <v>Loyalist</v>
      </c>
      <c r="CR1451" t="b">
        <f>IF(AND(CM1451&lt;Tolerances!$D$19,'Respondent data Original'!H1451&gt;Tolerances!$C$19),"Enthusiast",IF(AND(CM1451&gt;Tolerances!$D$20,'Respondent data Original'!H1451&lt;Tolerances!$C$20),"Agitator"))</f>
        <v>0</v>
      </c>
    </row>
    <row r="1452" spans="1:96">
      <c r="A1452">
        <v>1717</v>
      </c>
      <c r="B1452" t="s">
        <v>71</v>
      </c>
      <c r="C1452">
        <v>4</v>
      </c>
      <c r="D1452">
        <v>2</v>
      </c>
      <c r="E1452">
        <v>1</v>
      </c>
      <c r="F1452">
        <v>2</v>
      </c>
      <c r="G1452">
        <v>11</v>
      </c>
      <c r="H1452">
        <v>9</v>
      </c>
      <c r="J1452">
        <v>9</v>
      </c>
      <c r="L1452">
        <v>8</v>
      </c>
      <c r="N1452">
        <v>8</v>
      </c>
      <c r="P1452">
        <v>6</v>
      </c>
      <c r="Q1452">
        <v>5</v>
      </c>
      <c r="R1452">
        <v>3</v>
      </c>
      <c r="S1452">
        <v>1</v>
      </c>
      <c r="T1452">
        <v>1</v>
      </c>
      <c r="U1452">
        <v>2</v>
      </c>
      <c r="V1452">
        <v>2</v>
      </c>
      <c r="W1452">
        <v>1</v>
      </c>
      <c r="X1452">
        <v>1</v>
      </c>
      <c r="Y1452">
        <v>1</v>
      </c>
      <c r="Z1452">
        <v>5</v>
      </c>
      <c r="AA1452">
        <v>3</v>
      </c>
      <c r="AB1452">
        <v>3</v>
      </c>
      <c r="AC1452">
        <v>4</v>
      </c>
      <c r="AD1452">
        <v>3</v>
      </c>
      <c r="AE1452">
        <v>2</v>
      </c>
      <c r="AF1452">
        <v>9</v>
      </c>
      <c r="AG1452">
        <v>2</v>
      </c>
      <c r="AH1452">
        <v>2</v>
      </c>
      <c r="AI1452">
        <v>3</v>
      </c>
      <c r="AJ1452">
        <v>1</v>
      </c>
      <c r="AK1452">
        <v>2</v>
      </c>
      <c r="AL1452">
        <v>1</v>
      </c>
      <c r="AM1452">
        <v>2</v>
      </c>
      <c r="AN1452">
        <v>2</v>
      </c>
      <c r="AO1452">
        <v>2</v>
      </c>
      <c r="AQ1452">
        <v>3</v>
      </c>
      <c r="AR1452">
        <v>3</v>
      </c>
      <c r="AS1452">
        <v>3</v>
      </c>
      <c r="AT1452">
        <v>2</v>
      </c>
      <c r="AU1452">
        <v>3</v>
      </c>
      <c r="AV1452">
        <v>1</v>
      </c>
      <c r="AW1452">
        <v>6</v>
      </c>
      <c r="AX1452">
        <v>9</v>
      </c>
      <c r="AY1452">
        <v>6</v>
      </c>
      <c r="AZ1452">
        <v>3</v>
      </c>
      <c r="BA1452">
        <v>6</v>
      </c>
      <c r="BB1452">
        <v>1</v>
      </c>
      <c r="BC1452">
        <v>6</v>
      </c>
      <c r="BD1452">
        <v>10</v>
      </c>
      <c r="BE1452">
        <v>9</v>
      </c>
      <c r="BF1452">
        <v>12</v>
      </c>
      <c r="BG1452">
        <v>12</v>
      </c>
      <c r="BH1452">
        <v>6</v>
      </c>
      <c r="BI1452">
        <v>12</v>
      </c>
      <c r="BJ1452">
        <v>12</v>
      </c>
      <c r="BK1452">
        <v>1</v>
      </c>
      <c r="BL1452">
        <v>5</v>
      </c>
      <c r="BM1452">
        <v>4</v>
      </c>
      <c r="BN1452">
        <v>3</v>
      </c>
      <c r="BO1452">
        <v>7</v>
      </c>
      <c r="BP1452">
        <v>5</v>
      </c>
      <c r="BX1452">
        <v>1</v>
      </c>
      <c r="BY1452">
        <v>3</v>
      </c>
      <c r="BZ1452">
        <v>2</v>
      </c>
      <c r="CA1452">
        <v>4</v>
      </c>
      <c r="CB1452">
        <v>6</v>
      </c>
      <c r="CF1452">
        <v>6</v>
      </c>
      <c r="CH1452">
        <f t="shared" si="166"/>
        <v>1</v>
      </c>
      <c r="CI1452" s="1">
        <f t="shared" si="167"/>
        <v>3.1111111111111112</v>
      </c>
      <c r="CJ1452">
        <f t="shared" si="168"/>
        <v>5</v>
      </c>
      <c r="CK1452">
        <f t="shared" si="169"/>
        <v>1</v>
      </c>
      <c r="CL1452" s="1">
        <f t="shared" si="170"/>
        <v>4.1111111111111107</v>
      </c>
      <c r="CM1452" s="1">
        <f t="shared" si="171"/>
        <v>4.1111111111111107</v>
      </c>
      <c r="CO1452" t="str">
        <f>IF(H1452&gt;Tolerances!$C$15, "High Sat", "Low Sat")</f>
        <v>High Sat</v>
      </c>
      <c r="CP1452" t="str">
        <f>IF(CM1452&lt;Tolerances!$D$15, "High EL", "Low EL")</f>
        <v>High EL</v>
      </c>
      <c r="CQ1452" t="str">
        <f t="shared" si="172"/>
        <v>Loyalist</v>
      </c>
      <c r="CR1452" t="b">
        <f>IF(AND(CM1452&lt;Tolerances!$D$19,'Respondent data Original'!H1452&gt;Tolerances!$C$19),"Enthusiast",IF(AND(CM1452&gt;Tolerances!$D$20,'Respondent data Original'!H1452&lt;Tolerances!$C$20),"Agitator"))</f>
        <v>0</v>
      </c>
    </row>
    <row r="1453" spans="1:96">
      <c r="A1453">
        <v>1718</v>
      </c>
      <c r="B1453" t="s">
        <v>71</v>
      </c>
      <c r="C1453">
        <v>3</v>
      </c>
      <c r="D1453">
        <v>1</v>
      </c>
      <c r="E1453">
        <v>5</v>
      </c>
      <c r="F1453">
        <v>2</v>
      </c>
      <c r="G1453">
        <v>9</v>
      </c>
      <c r="H1453">
        <v>10</v>
      </c>
      <c r="J1453">
        <v>11</v>
      </c>
      <c r="L1453">
        <v>11</v>
      </c>
      <c r="N1453">
        <v>10</v>
      </c>
      <c r="P1453">
        <v>6</v>
      </c>
      <c r="Q1453">
        <v>2</v>
      </c>
      <c r="R1453">
        <v>1</v>
      </c>
      <c r="S1453">
        <v>1</v>
      </c>
      <c r="T1453">
        <v>1</v>
      </c>
      <c r="U1453">
        <v>2</v>
      </c>
      <c r="V1453">
        <v>1</v>
      </c>
      <c r="W1453">
        <v>1</v>
      </c>
      <c r="X1453">
        <v>1</v>
      </c>
      <c r="Y1453">
        <v>4</v>
      </c>
      <c r="Z1453">
        <v>2</v>
      </c>
      <c r="AA1453">
        <v>1</v>
      </c>
      <c r="AB1453">
        <v>1</v>
      </c>
      <c r="AC1453">
        <v>2</v>
      </c>
      <c r="AD1453">
        <v>2</v>
      </c>
      <c r="AE1453">
        <v>2</v>
      </c>
      <c r="AF1453">
        <v>11</v>
      </c>
      <c r="AG1453">
        <v>2</v>
      </c>
      <c r="AH1453">
        <v>1</v>
      </c>
      <c r="AI1453">
        <v>2</v>
      </c>
      <c r="AJ1453">
        <v>1</v>
      </c>
      <c r="AK1453">
        <v>2</v>
      </c>
      <c r="AL1453">
        <v>1</v>
      </c>
      <c r="AM1453">
        <v>1</v>
      </c>
      <c r="AN1453">
        <v>1</v>
      </c>
      <c r="AO1453">
        <v>2</v>
      </c>
      <c r="AP1453">
        <v>2</v>
      </c>
      <c r="AQ1453">
        <v>1</v>
      </c>
      <c r="AR1453">
        <v>2</v>
      </c>
      <c r="AS1453">
        <v>2</v>
      </c>
      <c r="AT1453">
        <v>2</v>
      </c>
      <c r="AU1453">
        <v>3</v>
      </c>
      <c r="AV1453">
        <v>1</v>
      </c>
      <c r="AW1453">
        <v>4</v>
      </c>
      <c r="AX1453">
        <v>3</v>
      </c>
      <c r="AY1453">
        <v>3</v>
      </c>
      <c r="AZ1453">
        <v>1</v>
      </c>
      <c r="BA1453">
        <v>1</v>
      </c>
      <c r="BB1453">
        <v>2</v>
      </c>
      <c r="BC1453">
        <v>1</v>
      </c>
      <c r="BD1453">
        <v>4</v>
      </c>
      <c r="BE1453">
        <v>1</v>
      </c>
      <c r="BF1453">
        <v>2</v>
      </c>
      <c r="BG1453">
        <v>1</v>
      </c>
      <c r="BH1453">
        <v>5</v>
      </c>
      <c r="BI1453">
        <v>8</v>
      </c>
      <c r="BJ1453">
        <v>10</v>
      </c>
      <c r="BK1453">
        <v>1</v>
      </c>
      <c r="BL1453">
        <v>1</v>
      </c>
      <c r="BO1453">
        <v>2</v>
      </c>
      <c r="BP1453">
        <v>3</v>
      </c>
      <c r="BQ1453">
        <v>4</v>
      </c>
      <c r="BR1453">
        <v>6</v>
      </c>
      <c r="BX1453">
        <v>1</v>
      </c>
      <c r="BY1453">
        <v>3</v>
      </c>
      <c r="CF1453">
        <v>4</v>
      </c>
      <c r="CH1453">
        <f t="shared" si="166"/>
        <v>1</v>
      </c>
      <c r="CI1453" s="1">
        <f t="shared" si="167"/>
        <v>1.1111111111111112</v>
      </c>
      <c r="CJ1453">
        <f t="shared" si="168"/>
        <v>1</v>
      </c>
      <c r="CK1453">
        <f t="shared" si="169"/>
        <v>5</v>
      </c>
      <c r="CL1453" s="1">
        <f t="shared" si="170"/>
        <v>6.1111111111111107</v>
      </c>
      <c r="CM1453" s="1">
        <f t="shared" si="171"/>
        <v>6.1111111111111107</v>
      </c>
      <c r="CO1453" t="str">
        <f>IF(H1453&gt;Tolerances!$C$15, "High Sat", "Low Sat")</f>
        <v>High Sat</v>
      </c>
      <c r="CP1453" t="str">
        <f>IF(CM1453&lt;Tolerances!$D$15, "High EL", "Low EL")</f>
        <v>High EL</v>
      </c>
      <c r="CQ1453" t="str">
        <f t="shared" si="172"/>
        <v>Loyalist</v>
      </c>
      <c r="CR1453" t="b">
        <f>IF(AND(CM1453&lt;Tolerances!$D$19,'Respondent data Original'!H1453&gt;Tolerances!$C$19),"Enthusiast",IF(AND(CM1453&gt;Tolerances!$D$20,'Respondent data Original'!H1453&lt;Tolerances!$C$20),"Agitator"))</f>
        <v>0</v>
      </c>
    </row>
    <row r="1454" spans="1:96">
      <c r="A1454">
        <v>1720</v>
      </c>
      <c r="B1454" t="s">
        <v>71</v>
      </c>
      <c r="C1454">
        <v>4</v>
      </c>
      <c r="D1454">
        <v>2</v>
      </c>
      <c r="E1454">
        <v>3</v>
      </c>
      <c r="F1454">
        <v>2</v>
      </c>
      <c r="G1454">
        <v>10</v>
      </c>
      <c r="H1454">
        <v>11</v>
      </c>
      <c r="J1454">
        <v>11</v>
      </c>
      <c r="L1454">
        <v>11</v>
      </c>
      <c r="N1454">
        <v>1</v>
      </c>
      <c r="P1454">
        <v>4</v>
      </c>
      <c r="Q1454">
        <v>1</v>
      </c>
      <c r="R1454">
        <v>2</v>
      </c>
      <c r="S1454">
        <v>1</v>
      </c>
      <c r="T1454">
        <v>1</v>
      </c>
      <c r="U1454">
        <v>1</v>
      </c>
      <c r="V1454">
        <v>1</v>
      </c>
      <c r="W1454">
        <v>2</v>
      </c>
      <c r="X1454">
        <v>1</v>
      </c>
      <c r="Y1454">
        <v>1</v>
      </c>
      <c r="Z1454">
        <v>1</v>
      </c>
      <c r="AA1454">
        <v>2</v>
      </c>
      <c r="AB1454">
        <v>1</v>
      </c>
      <c r="AC1454">
        <v>2</v>
      </c>
      <c r="AD1454">
        <v>1</v>
      </c>
      <c r="AE1454">
        <v>2</v>
      </c>
      <c r="AF1454">
        <v>1</v>
      </c>
      <c r="AG1454">
        <v>1</v>
      </c>
      <c r="AH1454">
        <v>1</v>
      </c>
      <c r="AI1454">
        <v>1</v>
      </c>
      <c r="AJ1454">
        <v>2</v>
      </c>
      <c r="AK1454">
        <v>1</v>
      </c>
      <c r="AL1454">
        <v>1</v>
      </c>
      <c r="AM1454">
        <v>1</v>
      </c>
      <c r="AN1454">
        <v>1</v>
      </c>
      <c r="AO1454">
        <v>1</v>
      </c>
      <c r="AP1454">
        <v>1</v>
      </c>
      <c r="AQ1454">
        <v>2</v>
      </c>
      <c r="AR1454">
        <v>1</v>
      </c>
      <c r="AS1454">
        <v>1</v>
      </c>
      <c r="AT1454">
        <v>2</v>
      </c>
      <c r="AU1454">
        <v>2</v>
      </c>
      <c r="AV1454">
        <v>1</v>
      </c>
      <c r="AW1454">
        <v>5</v>
      </c>
      <c r="AX1454">
        <v>6</v>
      </c>
      <c r="AY1454">
        <v>9</v>
      </c>
      <c r="AZ1454">
        <v>6</v>
      </c>
      <c r="BA1454">
        <v>6</v>
      </c>
      <c r="BB1454">
        <v>1</v>
      </c>
      <c r="BC1454">
        <v>8</v>
      </c>
      <c r="BD1454">
        <v>5</v>
      </c>
      <c r="BE1454">
        <v>8</v>
      </c>
      <c r="BF1454">
        <v>1</v>
      </c>
      <c r="BG1454">
        <v>1</v>
      </c>
      <c r="BH1454">
        <v>1</v>
      </c>
      <c r="BI1454">
        <v>1</v>
      </c>
      <c r="BJ1454">
        <v>1</v>
      </c>
      <c r="BK1454">
        <v>1</v>
      </c>
      <c r="BL1454">
        <v>5</v>
      </c>
      <c r="BM1454">
        <v>5</v>
      </c>
      <c r="BN1454">
        <v>3</v>
      </c>
      <c r="BO1454">
        <v>5</v>
      </c>
      <c r="BP1454">
        <v>7</v>
      </c>
      <c r="BQ1454">
        <v>6</v>
      </c>
      <c r="BR1454">
        <v>4</v>
      </c>
      <c r="BS1454">
        <v>3</v>
      </c>
      <c r="BX1454">
        <v>1</v>
      </c>
      <c r="BY1454">
        <v>3</v>
      </c>
      <c r="BZ1454">
        <v>6</v>
      </c>
      <c r="CF1454">
        <v>7</v>
      </c>
      <c r="CH1454">
        <f t="shared" si="166"/>
        <v>1</v>
      </c>
      <c r="CI1454" s="1">
        <f t="shared" si="167"/>
        <v>3</v>
      </c>
      <c r="CJ1454">
        <f t="shared" si="168"/>
        <v>5</v>
      </c>
      <c r="CK1454">
        <f t="shared" si="169"/>
        <v>1</v>
      </c>
      <c r="CL1454" s="1">
        <f t="shared" si="170"/>
        <v>4</v>
      </c>
      <c r="CM1454" s="1">
        <f t="shared" si="171"/>
        <v>4</v>
      </c>
      <c r="CO1454" t="str">
        <f>IF(H1454&gt;Tolerances!$C$15, "High Sat", "Low Sat")</f>
        <v>High Sat</v>
      </c>
      <c r="CP1454" t="str">
        <f>IF(CM1454&lt;Tolerances!$D$15, "High EL", "Low EL")</f>
        <v>High EL</v>
      </c>
      <c r="CQ1454" t="str">
        <f t="shared" si="172"/>
        <v>Loyalist</v>
      </c>
      <c r="CR1454" t="str">
        <f>IF(AND(CM1454&lt;Tolerances!$D$19,'Respondent data Original'!H1454&gt;Tolerances!$C$19),"Enthusiast",IF(AND(CM1454&gt;Tolerances!$D$20,'Respondent data Original'!H1454&lt;Tolerances!$C$20),"Agitator"))</f>
        <v>Enthusiast</v>
      </c>
    </row>
    <row r="1455" spans="1:96">
      <c r="A1455">
        <v>1721</v>
      </c>
      <c r="B1455" t="s">
        <v>71</v>
      </c>
      <c r="C1455">
        <v>5</v>
      </c>
      <c r="D1455">
        <v>1</v>
      </c>
      <c r="E1455">
        <v>1</v>
      </c>
      <c r="F1455">
        <v>2</v>
      </c>
      <c r="G1455">
        <v>10</v>
      </c>
      <c r="H1455">
        <v>9</v>
      </c>
      <c r="J1455">
        <v>10</v>
      </c>
      <c r="L1455">
        <v>6</v>
      </c>
      <c r="N1455">
        <v>8</v>
      </c>
      <c r="P1455">
        <v>6</v>
      </c>
      <c r="Q1455">
        <v>2</v>
      </c>
      <c r="R1455">
        <v>2</v>
      </c>
      <c r="S1455">
        <v>3</v>
      </c>
      <c r="T1455">
        <v>2</v>
      </c>
      <c r="U1455">
        <v>5</v>
      </c>
      <c r="V1455">
        <v>2</v>
      </c>
      <c r="W1455">
        <v>4</v>
      </c>
      <c r="X1455">
        <v>2</v>
      </c>
      <c r="Y1455">
        <v>1</v>
      </c>
      <c r="Z1455">
        <v>3</v>
      </c>
      <c r="AA1455">
        <v>2</v>
      </c>
      <c r="AB1455">
        <v>4</v>
      </c>
      <c r="AC1455">
        <v>2</v>
      </c>
      <c r="AD1455">
        <v>4</v>
      </c>
      <c r="AE1455">
        <v>3</v>
      </c>
      <c r="AF1455">
        <v>1</v>
      </c>
      <c r="AG1455">
        <v>2</v>
      </c>
      <c r="AH1455">
        <v>2</v>
      </c>
      <c r="AJ1455">
        <v>3</v>
      </c>
      <c r="AL1455">
        <v>3</v>
      </c>
      <c r="AN1455">
        <v>2</v>
      </c>
      <c r="AO1455">
        <v>2</v>
      </c>
      <c r="AP1455">
        <v>4</v>
      </c>
      <c r="AQ1455">
        <v>3</v>
      </c>
      <c r="AS1455">
        <v>3</v>
      </c>
      <c r="AU1455">
        <v>3</v>
      </c>
      <c r="AV1455">
        <v>1</v>
      </c>
      <c r="AW1455">
        <v>8</v>
      </c>
      <c r="AX1455">
        <v>10</v>
      </c>
      <c r="AY1455">
        <v>6</v>
      </c>
      <c r="AZ1455">
        <v>11</v>
      </c>
      <c r="BA1455">
        <v>4</v>
      </c>
      <c r="BB1455">
        <v>1</v>
      </c>
      <c r="BC1455">
        <v>6</v>
      </c>
      <c r="BD1455">
        <v>11</v>
      </c>
      <c r="BE1455">
        <v>11</v>
      </c>
      <c r="BF1455">
        <v>12</v>
      </c>
      <c r="BG1455">
        <v>12</v>
      </c>
      <c r="BH1455">
        <v>12</v>
      </c>
      <c r="BI1455">
        <v>12</v>
      </c>
      <c r="BJ1455">
        <v>12</v>
      </c>
      <c r="BK1455">
        <v>1</v>
      </c>
      <c r="BL1455">
        <v>3</v>
      </c>
      <c r="BM1455">
        <v>2</v>
      </c>
      <c r="BN1455">
        <v>2</v>
      </c>
      <c r="BO1455">
        <v>7</v>
      </c>
      <c r="BP1455">
        <v>6</v>
      </c>
      <c r="BX1455">
        <v>1</v>
      </c>
      <c r="BY1455">
        <v>6</v>
      </c>
      <c r="CF1455">
        <v>6</v>
      </c>
      <c r="CH1455">
        <f t="shared" si="166"/>
        <v>1</v>
      </c>
      <c r="CI1455" s="1">
        <f t="shared" si="167"/>
        <v>3.7777777777777777</v>
      </c>
      <c r="CJ1455">
        <f t="shared" si="168"/>
        <v>3</v>
      </c>
      <c r="CK1455">
        <f t="shared" si="169"/>
        <v>3</v>
      </c>
      <c r="CL1455" s="1">
        <f t="shared" si="170"/>
        <v>6.7777777777777777</v>
      </c>
      <c r="CM1455" s="1">
        <f t="shared" si="171"/>
        <v>6.7777777777777777</v>
      </c>
      <c r="CO1455" t="str">
        <f>IF(H1455&gt;Tolerances!$C$15, "High Sat", "Low Sat")</f>
        <v>High Sat</v>
      </c>
      <c r="CP1455" t="str">
        <f>IF(CM1455&lt;Tolerances!$D$15, "High EL", "Low EL")</f>
        <v>High EL</v>
      </c>
      <c r="CQ1455" t="str">
        <f t="shared" si="172"/>
        <v>Loyalist</v>
      </c>
      <c r="CR1455" t="b">
        <f>IF(AND(CM1455&lt;Tolerances!$D$19,'Respondent data Original'!H1455&gt;Tolerances!$C$19),"Enthusiast",IF(AND(CM1455&gt;Tolerances!$D$20,'Respondent data Original'!H1455&lt;Tolerances!$C$20),"Agitator"))</f>
        <v>0</v>
      </c>
    </row>
    <row r="1456" spans="1:96">
      <c r="A1456">
        <v>1722</v>
      </c>
      <c r="B1456" t="s">
        <v>71</v>
      </c>
      <c r="C1456">
        <v>4</v>
      </c>
      <c r="D1456">
        <v>1</v>
      </c>
      <c r="E1456">
        <v>2</v>
      </c>
      <c r="F1456">
        <v>2</v>
      </c>
      <c r="G1456">
        <v>12</v>
      </c>
      <c r="H1456">
        <v>7</v>
      </c>
      <c r="J1456">
        <v>7</v>
      </c>
      <c r="L1456">
        <v>7</v>
      </c>
      <c r="N1456">
        <v>6</v>
      </c>
      <c r="P1456">
        <v>2</v>
      </c>
      <c r="Q1456">
        <v>1</v>
      </c>
      <c r="R1456">
        <v>2</v>
      </c>
      <c r="S1456">
        <v>2</v>
      </c>
      <c r="T1456">
        <v>2</v>
      </c>
      <c r="U1456">
        <v>2</v>
      </c>
      <c r="V1456">
        <v>2</v>
      </c>
      <c r="W1456">
        <v>2</v>
      </c>
      <c r="X1456">
        <v>2</v>
      </c>
      <c r="Y1456">
        <v>2</v>
      </c>
      <c r="Z1456">
        <v>1</v>
      </c>
      <c r="AA1456">
        <v>2</v>
      </c>
      <c r="AB1456">
        <v>2</v>
      </c>
      <c r="AC1456">
        <v>3</v>
      </c>
      <c r="AD1456">
        <v>2</v>
      </c>
      <c r="AE1456">
        <v>3</v>
      </c>
      <c r="AF1456">
        <v>8</v>
      </c>
      <c r="AG1456">
        <v>3</v>
      </c>
      <c r="AH1456">
        <v>2</v>
      </c>
      <c r="AI1456">
        <v>2</v>
      </c>
      <c r="AJ1456">
        <v>2</v>
      </c>
      <c r="AK1456">
        <v>2</v>
      </c>
      <c r="AL1456">
        <v>2</v>
      </c>
      <c r="AM1456">
        <v>2</v>
      </c>
      <c r="AN1456">
        <v>2</v>
      </c>
      <c r="AO1456">
        <v>2</v>
      </c>
      <c r="AP1456">
        <v>1</v>
      </c>
      <c r="AQ1456">
        <v>2</v>
      </c>
      <c r="AR1456">
        <v>2</v>
      </c>
      <c r="AS1456">
        <v>3</v>
      </c>
      <c r="AT1456">
        <v>2</v>
      </c>
      <c r="AU1456">
        <v>2</v>
      </c>
      <c r="AV1456">
        <v>2</v>
      </c>
      <c r="AW1456">
        <v>7</v>
      </c>
      <c r="AX1456">
        <v>10</v>
      </c>
      <c r="AY1456">
        <v>7</v>
      </c>
      <c r="AZ1456">
        <v>7</v>
      </c>
      <c r="BA1456">
        <v>6</v>
      </c>
      <c r="BB1456">
        <v>7</v>
      </c>
      <c r="BC1456">
        <v>8</v>
      </c>
      <c r="BD1456">
        <v>6</v>
      </c>
      <c r="BE1456">
        <v>8</v>
      </c>
      <c r="BF1456">
        <v>6</v>
      </c>
      <c r="BG1456">
        <v>6</v>
      </c>
      <c r="BH1456">
        <v>6</v>
      </c>
      <c r="BI1456">
        <v>6</v>
      </c>
      <c r="BJ1456">
        <v>6</v>
      </c>
      <c r="BK1456">
        <v>1</v>
      </c>
      <c r="BL1456">
        <v>2</v>
      </c>
      <c r="BM1456">
        <v>2</v>
      </c>
      <c r="BN1456">
        <v>2</v>
      </c>
      <c r="BO1456">
        <v>7</v>
      </c>
      <c r="BX1456">
        <v>3</v>
      </c>
      <c r="CF1456">
        <v>9</v>
      </c>
      <c r="CH1456">
        <f t="shared" si="166"/>
        <v>3</v>
      </c>
      <c r="CI1456" s="1">
        <f t="shared" si="167"/>
        <v>3.6666666666666665</v>
      </c>
      <c r="CJ1456">
        <f t="shared" si="168"/>
        <v>2</v>
      </c>
      <c r="CK1456">
        <f t="shared" si="169"/>
        <v>4</v>
      </c>
      <c r="CL1456" s="1">
        <f t="shared" si="170"/>
        <v>7.6666666666666661</v>
      </c>
      <c r="CM1456" s="1">
        <f t="shared" si="171"/>
        <v>23</v>
      </c>
      <c r="CO1456" t="str">
        <f>IF(H1456&gt;Tolerances!$C$15, "High Sat", "Low Sat")</f>
        <v>Low Sat</v>
      </c>
      <c r="CP1456" t="str">
        <f>IF(CM1456&lt;Tolerances!$D$15, "High EL", "Low EL")</f>
        <v>Low EL</v>
      </c>
      <c r="CQ1456" t="str">
        <f t="shared" si="172"/>
        <v>Defector</v>
      </c>
      <c r="CR1456" t="b">
        <f>IF(AND(CM1456&lt;Tolerances!$D$19,'Respondent data Original'!H1456&gt;Tolerances!$C$19),"Enthusiast",IF(AND(CM1456&gt;Tolerances!$D$20,'Respondent data Original'!H1456&lt;Tolerances!$C$20),"Agitator"))</f>
        <v>0</v>
      </c>
    </row>
    <row r="1457" spans="1:96">
      <c r="A1457">
        <v>1724</v>
      </c>
      <c r="B1457" t="s">
        <v>71</v>
      </c>
      <c r="C1457">
        <v>3</v>
      </c>
      <c r="D1457">
        <v>2</v>
      </c>
      <c r="E1457">
        <v>1</v>
      </c>
      <c r="F1457">
        <v>2</v>
      </c>
      <c r="G1457">
        <v>11</v>
      </c>
      <c r="H1457">
        <v>8</v>
      </c>
      <c r="J1457">
        <v>6</v>
      </c>
      <c r="L1457">
        <v>5</v>
      </c>
      <c r="N1457">
        <v>6</v>
      </c>
      <c r="P1457">
        <v>3</v>
      </c>
      <c r="Q1457">
        <v>2</v>
      </c>
      <c r="R1457">
        <v>3</v>
      </c>
      <c r="S1457">
        <v>1</v>
      </c>
      <c r="T1457">
        <v>2</v>
      </c>
      <c r="U1457">
        <v>1</v>
      </c>
      <c r="V1457">
        <v>2</v>
      </c>
      <c r="W1457">
        <v>3</v>
      </c>
      <c r="X1457">
        <v>1</v>
      </c>
      <c r="Y1457">
        <v>1</v>
      </c>
      <c r="Z1457">
        <v>4</v>
      </c>
      <c r="AA1457">
        <v>1</v>
      </c>
      <c r="AB1457">
        <v>2</v>
      </c>
      <c r="AC1457">
        <v>4</v>
      </c>
      <c r="AD1457">
        <v>3</v>
      </c>
      <c r="AE1457">
        <v>2</v>
      </c>
      <c r="AF1457">
        <v>7</v>
      </c>
      <c r="AG1457">
        <v>2</v>
      </c>
      <c r="AH1457">
        <v>1</v>
      </c>
      <c r="AI1457">
        <v>1</v>
      </c>
      <c r="AJ1457">
        <v>2</v>
      </c>
      <c r="AK1457">
        <v>5</v>
      </c>
      <c r="AL1457">
        <v>2</v>
      </c>
      <c r="AM1457">
        <v>5</v>
      </c>
      <c r="AN1457">
        <v>4</v>
      </c>
      <c r="AO1457">
        <v>1</v>
      </c>
      <c r="AP1457">
        <v>1</v>
      </c>
      <c r="AQ1457">
        <v>4</v>
      </c>
      <c r="AR1457">
        <v>5</v>
      </c>
      <c r="AS1457">
        <v>4</v>
      </c>
      <c r="AT1457">
        <v>4</v>
      </c>
      <c r="AU1457">
        <v>3</v>
      </c>
      <c r="AV1457">
        <v>3</v>
      </c>
      <c r="AW1457">
        <v>8</v>
      </c>
      <c r="AX1457">
        <v>10</v>
      </c>
      <c r="AY1457">
        <v>9</v>
      </c>
      <c r="AZ1457">
        <v>6</v>
      </c>
      <c r="BA1457">
        <v>6</v>
      </c>
      <c r="BB1457">
        <v>6</v>
      </c>
      <c r="BC1457">
        <v>7</v>
      </c>
      <c r="BD1457">
        <v>11</v>
      </c>
      <c r="BE1457">
        <v>6</v>
      </c>
      <c r="BF1457">
        <v>12</v>
      </c>
      <c r="BG1457">
        <v>10</v>
      </c>
      <c r="BH1457">
        <v>10</v>
      </c>
      <c r="BI1457">
        <v>12</v>
      </c>
      <c r="BJ1457">
        <v>12</v>
      </c>
      <c r="BK1457">
        <v>3</v>
      </c>
      <c r="BL1457">
        <v>3</v>
      </c>
      <c r="BM1457">
        <v>2</v>
      </c>
      <c r="BN1457">
        <v>2</v>
      </c>
      <c r="BO1457">
        <v>3</v>
      </c>
      <c r="BP1457">
        <v>5</v>
      </c>
      <c r="BQ1457">
        <v>7</v>
      </c>
      <c r="BX1457">
        <v>2</v>
      </c>
      <c r="CF1457">
        <v>6</v>
      </c>
      <c r="CH1457">
        <f t="shared" si="166"/>
        <v>2</v>
      </c>
      <c r="CI1457" s="1">
        <f t="shared" si="167"/>
        <v>3.8333333333333335</v>
      </c>
      <c r="CJ1457">
        <f t="shared" si="168"/>
        <v>3</v>
      </c>
      <c r="CK1457">
        <f t="shared" si="169"/>
        <v>3</v>
      </c>
      <c r="CL1457" s="1">
        <f t="shared" si="170"/>
        <v>6.8333333333333339</v>
      </c>
      <c r="CM1457" s="1">
        <f t="shared" si="171"/>
        <v>13.666666666666668</v>
      </c>
      <c r="CO1457" t="str">
        <f>IF(H1457&gt;Tolerances!$C$15, "High Sat", "Low Sat")</f>
        <v>High Sat</v>
      </c>
      <c r="CP1457" t="str">
        <f>IF(CM1457&lt;Tolerances!$D$15, "High EL", "Low EL")</f>
        <v>Low EL</v>
      </c>
      <c r="CQ1457" t="str">
        <f t="shared" si="172"/>
        <v>Mercenary</v>
      </c>
      <c r="CR1457" t="b">
        <f>IF(AND(CM1457&lt;Tolerances!$D$19,'Respondent data Original'!H1457&gt;Tolerances!$C$19),"Enthusiast",IF(AND(CM1457&gt;Tolerances!$D$20,'Respondent data Original'!H1457&lt;Tolerances!$C$20),"Agitator"))</f>
        <v>0</v>
      </c>
    </row>
    <row r="1458" spans="1:96">
      <c r="A1458">
        <v>1726</v>
      </c>
      <c r="B1458" t="s">
        <v>71</v>
      </c>
      <c r="C1458">
        <v>2</v>
      </c>
      <c r="D1458">
        <v>1</v>
      </c>
      <c r="E1458">
        <v>2</v>
      </c>
      <c r="F1458">
        <v>2</v>
      </c>
      <c r="G1458">
        <v>12</v>
      </c>
      <c r="H1458">
        <v>8</v>
      </c>
      <c r="J1458">
        <v>9</v>
      </c>
      <c r="L1458">
        <v>10</v>
      </c>
      <c r="N1458">
        <v>9</v>
      </c>
      <c r="P1458">
        <v>6</v>
      </c>
      <c r="Q1458">
        <v>1</v>
      </c>
      <c r="R1458">
        <v>1</v>
      </c>
      <c r="S1458">
        <v>1</v>
      </c>
      <c r="T1458">
        <v>1</v>
      </c>
      <c r="U1458">
        <v>1</v>
      </c>
      <c r="V1458">
        <v>1</v>
      </c>
      <c r="W1458">
        <v>1</v>
      </c>
      <c r="X1458">
        <v>1</v>
      </c>
      <c r="Y1458">
        <v>1</v>
      </c>
      <c r="Z1458">
        <v>1</v>
      </c>
      <c r="AA1458">
        <v>1</v>
      </c>
      <c r="AB1458">
        <v>1</v>
      </c>
      <c r="AC1458">
        <v>1</v>
      </c>
      <c r="AD1458">
        <v>1</v>
      </c>
      <c r="AE1458">
        <v>1</v>
      </c>
      <c r="AF1458">
        <v>6</v>
      </c>
      <c r="AG1458">
        <v>2</v>
      </c>
      <c r="AH1458">
        <v>1</v>
      </c>
      <c r="AI1458">
        <v>3</v>
      </c>
      <c r="AJ1458">
        <v>1</v>
      </c>
      <c r="AK1458">
        <v>2</v>
      </c>
      <c r="AL1458">
        <v>2</v>
      </c>
      <c r="AM1458">
        <v>3</v>
      </c>
      <c r="AN1458">
        <v>3</v>
      </c>
      <c r="AO1458">
        <v>2</v>
      </c>
      <c r="AP1458">
        <v>1</v>
      </c>
      <c r="AQ1458">
        <v>2</v>
      </c>
      <c r="AR1458">
        <v>2</v>
      </c>
      <c r="AS1458">
        <v>2</v>
      </c>
      <c r="AT1458">
        <v>2</v>
      </c>
      <c r="AU1458">
        <v>2</v>
      </c>
      <c r="AV1458">
        <v>1</v>
      </c>
      <c r="AW1458">
        <v>6</v>
      </c>
      <c r="AX1458">
        <v>11</v>
      </c>
      <c r="AY1458">
        <v>7</v>
      </c>
      <c r="AZ1458">
        <v>6</v>
      </c>
      <c r="BA1458">
        <v>6</v>
      </c>
      <c r="BB1458">
        <v>6</v>
      </c>
      <c r="BC1458">
        <v>9</v>
      </c>
      <c r="BD1458">
        <v>9</v>
      </c>
      <c r="BE1458">
        <v>3</v>
      </c>
      <c r="BF1458">
        <v>12</v>
      </c>
      <c r="BG1458">
        <v>3</v>
      </c>
      <c r="BH1458">
        <v>12</v>
      </c>
      <c r="BI1458">
        <v>12</v>
      </c>
      <c r="BJ1458">
        <v>12</v>
      </c>
      <c r="BK1458">
        <v>2</v>
      </c>
      <c r="BL1458">
        <v>4</v>
      </c>
      <c r="BM1458">
        <v>3</v>
      </c>
      <c r="BN1458">
        <v>2</v>
      </c>
      <c r="BO1458">
        <v>1</v>
      </c>
      <c r="BP1458">
        <v>5</v>
      </c>
      <c r="BQ1458">
        <v>2</v>
      </c>
      <c r="BR1458">
        <v>8</v>
      </c>
      <c r="BS1458">
        <v>3</v>
      </c>
      <c r="BT1458">
        <v>4</v>
      </c>
      <c r="BU1458">
        <v>7</v>
      </c>
      <c r="BX1458">
        <v>2</v>
      </c>
      <c r="CF1458">
        <v>6</v>
      </c>
      <c r="CH1458">
        <f t="shared" si="166"/>
        <v>2</v>
      </c>
      <c r="CI1458" s="1">
        <f t="shared" si="167"/>
        <v>3.5</v>
      </c>
      <c r="CJ1458">
        <f t="shared" si="168"/>
        <v>4</v>
      </c>
      <c r="CK1458">
        <f t="shared" si="169"/>
        <v>2</v>
      </c>
      <c r="CL1458" s="1">
        <f t="shared" si="170"/>
        <v>5.5</v>
      </c>
      <c r="CM1458" s="1">
        <f t="shared" si="171"/>
        <v>11</v>
      </c>
      <c r="CO1458" t="str">
        <f>IF(H1458&gt;Tolerances!$C$15, "High Sat", "Low Sat")</f>
        <v>High Sat</v>
      </c>
      <c r="CP1458" t="str">
        <f>IF(CM1458&lt;Tolerances!$D$15, "High EL", "Low EL")</f>
        <v>Low EL</v>
      </c>
      <c r="CQ1458" t="str">
        <f t="shared" si="172"/>
        <v>Mercenary</v>
      </c>
      <c r="CR1458" t="b">
        <f>IF(AND(CM1458&lt;Tolerances!$D$19,'Respondent data Original'!H1458&gt;Tolerances!$C$19),"Enthusiast",IF(AND(CM1458&gt;Tolerances!$D$20,'Respondent data Original'!H1458&lt;Tolerances!$C$20),"Agitator"))</f>
        <v>0</v>
      </c>
    </row>
    <row r="1459" spans="1:96">
      <c r="A1459">
        <v>1727</v>
      </c>
      <c r="B1459" t="s">
        <v>71</v>
      </c>
      <c r="C1459">
        <v>2</v>
      </c>
      <c r="D1459">
        <v>2</v>
      </c>
      <c r="E1459">
        <v>1</v>
      </c>
      <c r="F1459">
        <v>2</v>
      </c>
      <c r="G1459">
        <v>11</v>
      </c>
      <c r="H1459">
        <v>9</v>
      </c>
      <c r="J1459">
        <v>9</v>
      </c>
      <c r="L1459">
        <v>9</v>
      </c>
      <c r="N1459">
        <v>9</v>
      </c>
      <c r="P1459">
        <v>4</v>
      </c>
      <c r="Q1459">
        <v>2</v>
      </c>
      <c r="R1459">
        <v>3</v>
      </c>
      <c r="S1459">
        <v>1</v>
      </c>
      <c r="T1459">
        <v>2</v>
      </c>
      <c r="U1459">
        <v>1</v>
      </c>
      <c r="V1459">
        <v>2</v>
      </c>
      <c r="W1459">
        <v>3</v>
      </c>
      <c r="X1459">
        <v>1</v>
      </c>
      <c r="Y1459">
        <v>1</v>
      </c>
      <c r="Z1459">
        <v>3</v>
      </c>
      <c r="AA1459">
        <v>2</v>
      </c>
      <c r="AB1459">
        <v>2</v>
      </c>
      <c r="AC1459">
        <v>3</v>
      </c>
      <c r="AD1459">
        <v>3</v>
      </c>
      <c r="AE1459">
        <v>3</v>
      </c>
      <c r="AF1459">
        <v>6</v>
      </c>
      <c r="AG1459">
        <v>2</v>
      </c>
      <c r="AH1459">
        <v>3</v>
      </c>
      <c r="AI1459">
        <v>2</v>
      </c>
      <c r="AJ1459">
        <v>2</v>
      </c>
      <c r="AK1459">
        <v>2</v>
      </c>
      <c r="AL1459">
        <v>3</v>
      </c>
      <c r="AM1459">
        <v>3</v>
      </c>
      <c r="AN1459">
        <v>2</v>
      </c>
      <c r="AO1459">
        <v>2</v>
      </c>
      <c r="AP1459">
        <v>3</v>
      </c>
      <c r="AQ1459">
        <v>3</v>
      </c>
      <c r="AR1459">
        <v>2</v>
      </c>
      <c r="AS1459">
        <v>3</v>
      </c>
      <c r="AT1459">
        <v>3</v>
      </c>
      <c r="AU1459">
        <v>3</v>
      </c>
      <c r="AV1459">
        <v>1</v>
      </c>
      <c r="AW1459">
        <v>6</v>
      </c>
      <c r="AX1459">
        <v>8</v>
      </c>
      <c r="AY1459">
        <v>3</v>
      </c>
      <c r="AZ1459">
        <v>5</v>
      </c>
      <c r="BA1459">
        <v>8</v>
      </c>
      <c r="BB1459">
        <v>3</v>
      </c>
      <c r="BC1459">
        <v>5</v>
      </c>
      <c r="BD1459">
        <v>2</v>
      </c>
      <c r="BE1459">
        <v>8</v>
      </c>
      <c r="BF1459">
        <v>3</v>
      </c>
      <c r="BG1459">
        <v>3</v>
      </c>
      <c r="BH1459">
        <v>3</v>
      </c>
      <c r="BI1459">
        <v>3</v>
      </c>
      <c r="BJ1459">
        <v>3</v>
      </c>
      <c r="BK1459">
        <v>2</v>
      </c>
      <c r="BL1459">
        <v>4</v>
      </c>
      <c r="BM1459">
        <v>3</v>
      </c>
      <c r="BN1459">
        <v>3</v>
      </c>
      <c r="BO1459">
        <v>7</v>
      </c>
      <c r="BP1459">
        <v>4</v>
      </c>
      <c r="BQ1459">
        <v>5</v>
      </c>
      <c r="BR1459">
        <v>3</v>
      </c>
      <c r="BX1459">
        <v>2</v>
      </c>
      <c r="CF1459">
        <v>5</v>
      </c>
      <c r="CH1459">
        <f t="shared" si="166"/>
        <v>2</v>
      </c>
      <c r="CI1459" s="1">
        <f t="shared" si="167"/>
        <v>2.6666666666666665</v>
      </c>
      <c r="CJ1459">
        <f t="shared" si="168"/>
        <v>4</v>
      </c>
      <c r="CK1459">
        <f t="shared" si="169"/>
        <v>2</v>
      </c>
      <c r="CL1459" s="1">
        <f t="shared" si="170"/>
        <v>4.6666666666666661</v>
      </c>
      <c r="CM1459" s="1">
        <f t="shared" si="171"/>
        <v>9.3333333333333321</v>
      </c>
      <c r="CO1459" t="str">
        <f>IF(H1459&gt;Tolerances!$C$15, "High Sat", "Low Sat")</f>
        <v>High Sat</v>
      </c>
      <c r="CP1459" t="str">
        <f>IF(CM1459&lt;Tolerances!$D$15, "High EL", "Low EL")</f>
        <v>High EL</v>
      </c>
      <c r="CQ1459" t="str">
        <f t="shared" si="172"/>
        <v>Loyalist</v>
      </c>
      <c r="CR1459" t="b">
        <f>IF(AND(CM1459&lt;Tolerances!$D$19,'Respondent data Original'!H1459&gt;Tolerances!$C$19),"Enthusiast",IF(AND(CM1459&gt;Tolerances!$D$20,'Respondent data Original'!H1459&lt;Tolerances!$C$20),"Agitator"))</f>
        <v>0</v>
      </c>
    </row>
    <row r="1460" spans="1:96">
      <c r="A1460">
        <v>1728</v>
      </c>
      <c r="B1460" t="s">
        <v>71</v>
      </c>
      <c r="C1460">
        <v>1</v>
      </c>
      <c r="D1460">
        <v>1</v>
      </c>
      <c r="E1460">
        <v>2</v>
      </c>
      <c r="F1460">
        <v>2</v>
      </c>
      <c r="G1460">
        <v>12</v>
      </c>
      <c r="H1460">
        <v>7</v>
      </c>
      <c r="J1460">
        <v>8</v>
      </c>
      <c r="L1460">
        <v>6</v>
      </c>
      <c r="N1460">
        <v>6</v>
      </c>
      <c r="P1460">
        <v>3</v>
      </c>
      <c r="Q1460">
        <v>3</v>
      </c>
      <c r="R1460">
        <v>5</v>
      </c>
      <c r="S1460">
        <v>4</v>
      </c>
      <c r="T1460">
        <v>1</v>
      </c>
      <c r="U1460">
        <v>3</v>
      </c>
      <c r="V1460">
        <v>3</v>
      </c>
      <c r="X1460">
        <v>3</v>
      </c>
      <c r="Y1460">
        <v>3</v>
      </c>
      <c r="Z1460">
        <v>3</v>
      </c>
      <c r="AA1460">
        <v>3</v>
      </c>
      <c r="AB1460">
        <v>4</v>
      </c>
      <c r="AC1460">
        <v>4</v>
      </c>
      <c r="AE1460">
        <v>3</v>
      </c>
      <c r="AF1460">
        <v>7</v>
      </c>
      <c r="AG1460">
        <v>4</v>
      </c>
      <c r="AH1460">
        <v>4</v>
      </c>
      <c r="AI1460">
        <v>3</v>
      </c>
      <c r="AJ1460">
        <v>4</v>
      </c>
      <c r="AK1460">
        <v>4</v>
      </c>
      <c r="AL1460">
        <v>3</v>
      </c>
      <c r="AN1460">
        <v>3</v>
      </c>
      <c r="AO1460">
        <v>3</v>
      </c>
      <c r="AP1460">
        <v>4</v>
      </c>
      <c r="AQ1460">
        <v>4</v>
      </c>
      <c r="AR1460">
        <v>4</v>
      </c>
      <c r="AS1460">
        <v>4</v>
      </c>
      <c r="AT1460">
        <v>3</v>
      </c>
      <c r="AU1460">
        <v>3</v>
      </c>
      <c r="AV1460">
        <v>3</v>
      </c>
      <c r="AW1460">
        <v>7</v>
      </c>
      <c r="AX1460">
        <v>9</v>
      </c>
      <c r="AY1460">
        <v>7</v>
      </c>
      <c r="AZ1460">
        <v>6</v>
      </c>
      <c r="BA1460">
        <v>6</v>
      </c>
      <c r="BB1460">
        <v>8</v>
      </c>
      <c r="BC1460">
        <v>7</v>
      </c>
      <c r="BD1460">
        <v>9</v>
      </c>
      <c r="BE1460">
        <v>4</v>
      </c>
      <c r="BF1460">
        <v>12</v>
      </c>
      <c r="BG1460">
        <v>12</v>
      </c>
      <c r="BH1460">
        <v>12</v>
      </c>
      <c r="BI1460">
        <v>12</v>
      </c>
      <c r="BJ1460">
        <v>12</v>
      </c>
      <c r="BK1460">
        <v>1</v>
      </c>
      <c r="BL1460">
        <v>3</v>
      </c>
      <c r="BM1460">
        <v>2</v>
      </c>
      <c r="BN1460">
        <v>2</v>
      </c>
      <c r="BO1460">
        <v>7</v>
      </c>
      <c r="BX1460">
        <v>1</v>
      </c>
      <c r="BY1460">
        <v>1</v>
      </c>
      <c r="BZ1460">
        <v>5</v>
      </c>
      <c r="CA1460">
        <v>3</v>
      </c>
      <c r="CF1460">
        <v>4</v>
      </c>
      <c r="CH1460">
        <f t="shared" si="166"/>
        <v>1</v>
      </c>
      <c r="CI1460" s="1">
        <f t="shared" si="167"/>
        <v>3.5</v>
      </c>
      <c r="CJ1460">
        <f t="shared" si="168"/>
        <v>3</v>
      </c>
      <c r="CK1460">
        <f t="shared" si="169"/>
        <v>3</v>
      </c>
      <c r="CL1460" s="1">
        <f t="shared" si="170"/>
        <v>6.5</v>
      </c>
      <c r="CM1460" s="1">
        <f t="shared" si="171"/>
        <v>6.5</v>
      </c>
      <c r="CO1460" t="str">
        <f>IF(H1460&gt;Tolerances!$C$15, "High Sat", "Low Sat")</f>
        <v>Low Sat</v>
      </c>
      <c r="CP1460" t="str">
        <f>IF(CM1460&lt;Tolerances!$D$15, "High EL", "Low EL")</f>
        <v>High EL</v>
      </c>
      <c r="CQ1460" t="str">
        <f t="shared" si="172"/>
        <v>Hostage</v>
      </c>
      <c r="CR1460" t="b">
        <f>IF(AND(CM1460&lt;Tolerances!$D$19,'Respondent data Original'!H1460&gt;Tolerances!$C$19),"Enthusiast",IF(AND(CM1460&gt;Tolerances!$D$20,'Respondent data Original'!H1460&lt;Tolerances!$C$20),"Agitator"))</f>
        <v>0</v>
      </c>
    </row>
    <row r="1461" spans="1:96">
      <c r="A1461">
        <v>1729</v>
      </c>
      <c r="B1461" t="s">
        <v>71</v>
      </c>
      <c r="C1461">
        <v>4</v>
      </c>
      <c r="D1461">
        <v>1</v>
      </c>
      <c r="E1461">
        <v>2</v>
      </c>
      <c r="F1461">
        <v>2</v>
      </c>
      <c r="G1461">
        <v>10</v>
      </c>
      <c r="H1461">
        <v>8</v>
      </c>
      <c r="J1461">
        <v>7</v>
      </c>
      <c r="L1461">
        <v>8</v>
      </c>
      <c r="N1461">
        <v>7</v>
      </c>
      <c r="P1461">
        <v>6</v>
      </c>
      <c r="Q1461">
        <v>1</v>
      </c>
      <c r="R1461">
        <v>2</v>
      </c>
      <c r="S1461">
        <v>1</v>
      </c>
      <c r="T1461">
        <v>1</v>
      </c>
      <c r="U1461">
        <v>1</v>
      </c>
      <c r="V1461">
        <v>2</v>
      </c>
      <c r="W1461">
        <v>4</v>
      </c>
      <c r="X1461">
        <v>2</v>
      </c>
      <c r="Y1461">
        <v>1</v>
      </c>
      <c r="Z1461">
        <v>5</v>
      </c>
      <c r="AA1461">
        <v>3</v>
      </c>
      <c r="AB1461">
        <v>1</v>
      </c>
      <c r="AC1461">
        <v>5</v>
      </c>
      <c r="AD1461">
        <v>5</v>
      </c>
      <c r="AE1461">
        <v>4</v>
      </c>
      <c r="AF1461">
        <v>8</v>
      </c>
      <c r="AG1461">
        <v>4</v>
      </c>
      <c r="AH1461">
        <v>5</v>
      </c>
      <c r="AI1461">
        <v>3</v>
      </c>
      <c r="AJ1461">
        <v>1</v>
      </c>
      <c r="AK1461">
        <v>3</v>
      </c>
      <c r="AL1461">
        <v>3</v>
      </c>
      <c r="AN1461">
        <v>3</v>
      </c>
      <c r="AO1461">
        <v>3</v>
      </c>
      <c r="AP1461">
        <v>3</v>
      </c>
      <c r="AQ1461">
        <v>3</v>
      </c>
      <c r="AR1461">
        <v>4</v>
      </c>
      <c r="AS1461">
        <v>4</v>
      </c>
      <c r="AT1461">
        <v>4</v>
      </c>
      <c r="AU1461">
        <v>4</v>
      </c>
      <c r="AV1461">
        <v>3</v>
      </c>
      <c r="AW1461">
        <v>6</v>
      </c>
      <c r="AX1461">
        <v>6</v>
      </c>
      <c r="AY1461">
        <v>8</v>
      </c>
      <c r="AZ1461">
        <v>6</v>
      </c>
      <c r="BA1461">
        <v>6</v>
      </c>
      <c r="BB1461">
        <v>6</v>
      </c>
      <c r="BC1461">
        <v>6</v>
      </c>
      <c r="BD1461">
        <v>10</v>
      </c>
      <c r="BE1461">
        <v>3</v>
      </c>
      <c r="BF1461">
        <v>4</v>
      </c>
      <c r="BG1461">
        <v>6</v>
      </c>
      <c r="BH1461">
        <v>5</v>
      </c>
      <c r="BI1461">
        <v>5</v>
      </c>
      <c r="BJ1461">
        <v>5</v>
      </c>
      <c r="BK1461">
        <v>5</v>
      </c>
      <c r="BL1461">
        <v>3</v>
      </c>
      <c r="BM1461">
        <v>3</v>
      </c>
      <c r="BN1461">
        <v>2</v>
      </c>
      <c r="BO1461">
        <v>3</v>
      </c>
      <c r="BP1461">
        <v>4</v>
      </c>
      <c r="BQ1461">
        <v>2</v>
      </c>
      <c r="BR1461">
        <v>1</v>
      </c>
      <c r="BS1461">
        <v>7</v>
      </c>
      <c r="BT1461">
        <v>6</v>
      </c>
      <c r="BX1461">
        <v>1</v>
      </c>
      <c r="BY1461">
        <v>2</v>
      </c>
      <c r="CF1461">
        <v>6</v>
      </c>
      <c r="CH1461">
        <f t="shared" si="166"/>
        <v>1</v>
      </c>
      <c r="CI1461" s="1">
        <f t="shared" si="167"/>
        <v>3.1666666666666665</v>
      </c>
      <c r="CJ1461">
        <f t="shared" si="168"/>
        <v>3</v>
      </c>
      <c r="CK1461">
        <f t="shared" si="169"/>
        <v>3</v>
      </c>
      <c r="CL1461" s="1">
        <f t="shared" si="170"/>
        <v>6.1666666666666661</v>
      </c>
      <c r="CM1461" s="1">
        <f t="shared" si="171"/>
        <v>6.1666666666666661</v>
      </c>
      <c r="CO1461" t="str">
        <f>IF(H1461&gt;Tolerances!$C$15, "High Sat", "Low Sat")</f>
        <v>High Sat</v>
      </c>
      <c r="CP1461" t="str">
        <f>IF(CM1461&lt;Tolerances!$D$15, "High EL", "Low EL")</f>
        <v>High EL</v>
      </c>
      <c r="CQ1461" t="str">
        <f t="shared" si="172"/>
        <v>Loyalist</v>
      </c>
      <c r="CR1461" t="b">
        <f>IF(AND(CM1461&lt;Tolerances!$D$19,'Respondent data Original'!H1461&gt;Tolerances!$C$19),"Enthusiast",IF(AND(CM1461&gt;Tolerances!$D$20,'Respondent data Original'!H1461&lt;Tolerances!$C$20),"Agitator"))</f>
        <v>0</v>
      </c>
    </row>
    <row r="1462" spans="1:96">
      <c r="A1462">
        <v>1730</v>
      </c>
      <c r="B1462" t="s">
        <v>71</v>
      </c>
      <c r="C1462">
        <v>2</v>
      </c>
      <c r="D1462">
        <v>2</v>
      </c>
      <c r="E1462">
        <v>3</v>
      </c>
      <c r="F1462">
        <v>2</v>
      </c>
      <c r="G1462">
        <v>12</v>
      </c>
      <c r="H1462">
        <v>8</v>
      </c>
      <c r="J1462">
        <v>9</v>
      </c>
      <c r="L1462">
        <v>9</v>
      </c>
      <c r="N1462">
        <v>8</v>
      </c>
      <c r="P1462">
        <v>5</v>
      </c>
      <c r="Q1462">
        <v>2</v>
      </c>
      <c r="R1462">
        <v>2</v>
      </c>
      <c r="S1462">
        <v>2</v>
      </c>
      <c r="T1462">
        <v>4</v>
      </c>
      <c r="U1462">
        <v>2</v>
      </c>
      <c r="V1462">
        <v>2</v>
      </c>
      <c r="W1462">
        <v>4</v>
      </c>
      <c r="X1462">
        <v>2</v>
      </c>
      <c r="Y1462">
        <v>2</v>
      </c>
      <c r="Z1462">
        <v>4</v>
      </c>
      <c r="AA1462">
        <v>2</v>
      </c>
      <c r="AB1462">
        <v>2</v>
      </c>
      <c r="AC1462">
        <v>2</v>
      </c>
      <c r="AD1462">
        <v>2</v>
      </c>
      <c r="AE1462">
        <v>4</v>
      </c>
      <c r="AF1462">
        <v>9</v>
      </c>
      <c r="AG1462">
        <v>3</v>
      </c>
      <c r="AH1462">
        <v>2</v>
      </c>
      <c r="AI1462">
        <v>3</v>
      </c>
      <c r="AJ1462">
        <v>2</v>
      </c>
      <c r="AK1462">
        <v>2</v>
      </c>
      <c r="AL1462">
        <v>2</v>
      </c>
      <c r="AN1462">
        <v>3</v>
      </c>
      <c r="AO1462">
        <v>3</v>
      </c>
      <c r="AQ1462">
        <v>2</v>
      </c>
      <c r="AR1462">
        <v>3</v>
      </c>
      <c r="AS1462">
        <v>2</v>
      </c>
      <c r="AT1462">
        <v>2</v>
      </c>
      <c r="AU1462">
        <v>3</v>
      </c>
      <c r="AV1462">
        <v>1</v>
      </c>
      <c r="AW1462">
        <v>6</v>
      </c>
      <c r="AX1462">
        <v>8</v>
      </c>
      <c r="AY1462">
        <v>6</v>
      </c>
      <c r="AZ1462">
        <v>6</v>
      </c>
      <c r="BA1462">
        <v>6</v>
      </c>
      <c r="BB1462">
        <v>6</v>
      </c>
      <c r="BC1462">
        <v>3</v>
      </c>
      <c r="BD1462">
        <v>9</v>
      </c>
      <c r="BE1462">
        <v>1</v>
      </c>
      <c r="BF1462">
        <v>1</v>
      </c>
      <c r="BG1462">
        <v>1</v>
      </c>
      <c r="BH1462">
        <v>1</v>
      </c>
      <c r="BI1462">
        <v>12</v>
      </c>
      <c r="BJ1462">
        <v>12</v>
      </c>
      <c r="BK1462">
        <v>2</v>
      </c>
      <c r="BL1462">
        <v>3</v>
      </c>
      <c r="BM1462">
        <v>3</v>
      </c>
      <c r="BN1462">
        <v>3</v>
      </c>
      <c r="BO1462">
        <v>4</v>
      </c>
      <c r="BX1462">
        <v>1</v>
      </c>
      <c r="BY1462">
        <v>1</v>
      </c>
      <c r="BZ1462">
        <v>6</v>
      </c>
      <c r="CA1462">
        <v>2</v>
      </c>
      <c r="CB1462">
        <v>3</v>
      </c>
      <c r="CC1462">
        <v>5</v>
      </c>
      <c r="CF1462">
        <v>4</v>
      </c>
      <c r="CH1462">
        <f t="shared" si="166"/>
        <v>1</v>
      </c>
      <c r="CI1462" s="1">
        <f t="shared" si="167"/>
        <v>2.8333333333333335</v>
      </c>
      <c r="CJ1462">
        <f t="shared" si="168"/>
        <v>3</v>
      </c>
      <c r="CK1462">
        <f t="shared" si="169"/>
        <v>3</v>
      </c>
      <c r="CL1462" s="1">
        <f t="shared" si="170"/>
        <v>5.8333333333333339</v>
      </c>
      <c r="CM1462" s="1">
        <f t="shared" si="171"/>
        <v>5.8333333333333339</v>
      </c>
      <c r="CO1462" t="str">
        <f>IF(H1462&gt;Tolerances!$C$15, "High Sat", "Low Sat")</f>
        <v>High Sat</v>
      </c>
      <c r="CP1462" t="str">
        <f>IF(CM1462&lt;Tolerances!$D$15, "High EL", "Low EL")</f>
        <v>High EL</v>
      </c>
      <c r="CQ1462" t="str">
        <f t="shared" si="172"/>
        <v>Loyalist</v>
      </c>
      <c r="CR1462" t="b">
        <f>IF(AND(CM1462&lt;Tolerances!$D$19,'Respondent data Original'!H1462&gt;Tolerances!$C$19),"Enthusiast",IF(AND(CM1462&gt;Tolerances!$D$20,'Respondent data Original'!H1462&lt;Tolerances!$C$20),"Agitator"))</f>
        <v>0</v>
      </c>
    </row>
    <row r="1463" spans="1:96">
      <c r="A1463">
        <v>1731</v>
      </c>
      <c r="B1463" t="s">
        <v>71</v>
      </c>
      <c r="C1463">
        <v>2</v>
      </c>
      <c r="D1463">
        <v>2</v>
      </c>
      <c r="E1463">
        <v>5</v>
      </c>
      <c r="F1463">
        <v>2</v>
      </c>
      <c r="G1463">
        <v>10</v>
      </c>
      <c r="H1463">
        <v>5</v>
      </c>
      <c r="J1463">
        <v>7</v>
      </c>
      <c r="L1463">
        <v>8</v>
      </c>
      <c r="N1463">
        <v>1</v>
      </c>
      <c r="P1463">
        <v>1</v>
      </c>
      <c r="Q1463">
        <v>2</v>
      </c>
      <c r="R1463">
        <v>1</v>
      </c>
      <c r="S1463">
        <v>1</v>
      </c>
      <c r="T1463">
        <v>2</v>
      </c>
      <c r="U1463">
        <v>1</v>
      </c>
      <c r="V1463">
        <v>3</v>
      </c>
      <c r="W1463">
        <v>3</v>
      </c>
      <c r="X1463">
        <v>1</v>
      </c>
      <c r="Y1463">
        <v>1</v>
      </c>
      <c r="Z1463">
        <v>2</v>
      </c>
      <c r="AA1463">
        <v>1</v>
      </c>
      <c r="AB1463">
        <v>3</v>
      </c>
      <c r="AC1463">
        <v>1</v>
      </c>
      <c r="AD1463">
        <v>4</v>
      </c>
      <c r="AE1463">
        <v>3</v>
      </c>
      <c r="AF1463">
        <v>1</v>
      </c>
      <c r="AG1463">
        <v>4</v>
      </c>
      <c r="AH1463">
        <v>3</v>
      </c>
      <c r="AI1463">
        <v>3</v>
      </c>
      <c r="AJ1463">
        <v>2</v>
      </c>
      <c r="AK1463">
        <v>3</v>
      </c>
      <c r="AL1463">
        <v>2</v>
      </c>
      <c r="AM1463">
        <v>3</v>
      </c>
      <c r="AN1463">
        <v>3</v>
      </c>
      <c r="AO1463">
        <v>2</v>
      </c>
      <c r="AP1463">
        <v>4</v>
      </c>
      <c r="AQ1463">
        <v>3</v>
      </c>
      <c r="AR1463">
        <v>5</v>
      </c>
      <c r="AS1463">
        <v>2</v>
      </c>
      <c r="AT1463">
        <v>4</v>
      </c>
      <c r="AU1463">
        <v>3</v>
      </c>
      <c r="AV1463">
        <v>1</v>
      </c>
      <c r="AW1463">
        <v>11</v>
      </c>
      <c r="AX1463">
        <v>11</v>
      </c>
      <c r="AY1463">
        <v>10</v>
      </c>
      <c r="AZ1463">
        <v>11</v>
      </c>
      <c r="BA1463">
        <v>10</v>
      </c>
      <c r="BB1463">
        <v>5</v>
      </c>
      <c r="BC1463">
        <v>11</v>
      </c>
      <c r="BD1463">
        <v>11</v>
      </c>
      <c r="BE1463">
        <v>1</v>
      </c>
      <c r="BF1463">
        <v>12</v>
      </c>
      <c r="BG1463">
        <v>4</v>
      </c>
      <c r="BH1463">
        <v>2</v>
      </c>
      <c r="BI1463">
        <v>12</v>
      </c>
      <c r="BJ1463">
        <v>12</v>
      </c>
      <c r="BK1463">
        <v>3</v>
      </c>
      <c r="BL1463">
        <v>2</v>
      </c>
      <c r="BM1463">
        <v>1</v>
      </c>
      <c r="BO1463">
        <v>3</v>
      </c>
      <c r="BP1463">
        <v>7</v>
      </c>
      <c r="BQ1463">
        <v>4</v>
      </c>
      <c r="BX1463">
        <v>1</v>
      </c>
      <c r="BY1463">
        <v>7</v>
      </c>
      <c r="CF1463">
        <v>1</v>
      </c>
      <c r="CH1463">
        <f t="shared" si="166"/>
        <v>1</v>
      </c>
      <c r="CI1463" s="1">
        <f t="shared" si="167"/>
        <v>4.5</v>
      </c>
      <c r="CJ1463">
        <f t="shared" si="168"/>
        <v>2</v>
      </c>
      <c r="CK1463">
        <f t="shared" si="169"/>
        <v>4</v>
      </c>
      <c r="CL1463" s="1">
        <f t="shared" si="170"/>
        <v>8.5</v>
      </c>
      <c r="CM1463" s="1">
        <f t="shared" si="171"/>
        <v>8.5</v>
      </c>
      <c r="CO1463" t="str">
        <f>IF(H1463&gt;Tolerances!$C$15, "High Sat", "Low Sat")</f>
        <v>Low Sat</v>
      </c>
      <c r="CP1463" t="str">
        <f>IF(CM1463&lt;Tolerances!$D$15, "High EL", "Low EL")</f>
        <v>High EL</v>
      </c>
      <c r="CQ1463" t="str">
        <f t="shared" si="172"/>
        <v>Hostage</v>
      </c>
      <c r="CR1463" t="b">
        <f>IF(AND(CM1463&lt;Tolerances!$D$19,'Respondent data Original'!H1463&gt;Tolerances!$C$19),"Enthusiast",IF(AND(CM1463&gt;Tolerances!$D$20,'Respondent data Original'!H1463&lt;Tolerances!$C$20),"Agitator"))</f>
        <v>0</v>
      </c>
    </row>
    <row r="1464" spans="1:96">
      <c r="A1464">
        <v>1734</v>
      </c>
      <c r="B1464" t="s">
        <v>71</v>
      </c>
      <c r="C1464">
        <v>4</v>
      </c>
      <c r="D1464">
        <v>2</v>
      </c>
      <c r="E1464">
        <v>6</v>
      </c>
      <c r="F1464">
        <v>2</v>
      </c>
      <c r="G1464">
        <v>12</v>
      </c>
      <c r="H1464">
        <v>11</v>
      </c>
      <c r="J1464">
        <v>11</v>
      </c>
      <c r="L1464">
        <v>11</v>
      </c>
      <c r="N1464">
        <v>11</v>
      </c>
      <c r="P1464">
        <v>6</v>
      </c>
      <c r="Q1464">
        <v>1</v>
      </c>
      <c r="R1464">
        <v>4</v>
      </c>
      <c r="S1464">
        <v>1</v>
      </c>
      <c r="T1464">
        <v>3</v>
      </c>
      <c r="U1464">
        <v>1</v>
      </c>
      <c r="V1464">
        <v>1</v>
      </c>
      <c r="W1464">
        <v>1</v>
      </c>
      <c r="X1464">
        <v>1</v>
      </c>
      <c r="Y1464">
        <v>1</v>
      </c>
      <c r="Z1464">
        <v>1</v>
      </c>
      <c r="AA1464">
        <v>1</v>
      </c>
      <c r="AB1464">
        <v>1</v>
      </c>
      <c r="AC1464">
        <v>1</v>
      </c>
      <c r="AD1464">
        <v>4</v>
      </c>
      <c r="AE1464">
        <v>1</v>
      </c>
      <c r="AF1464">
        <v>1</v>
      </c>
      <c r="AG1464">
        <v>1</v>
      </c>
      <c r="AH1464">
        <v>1</v>
      </c>
      <c r="AI1464">
        <v>1</v>
      </c>
      <c r="AJ1464">
        <v>1</v>
      </c>
      <c r="AK1464">
        <v>1</v>
      </c>
      <c r="AL1464">
        <v>1</v>
      </c>
      <c r="AM1464">
        <v>1</v>
      </c>
      <c r="AN1464">
        <v>1</v>
      </c>
      <c r="AO1464">
        <v>1</v>
      </c>
      <c r="AP1464">
        <v>1</v>
      </c>
      <c r="AQ1464">
        <v>1</v>
      </c>
      <c r="AR1464">
        <v>1</v>
      </c>
      <c r="AS1464">
        <v>1</v>
      </c>
      <c r="AT1464">
        <v>1</v>
      </c>
      <c r="AU1464">
        <v>1</v>
      </c>
      <c r="AV1464">
        <v>1</v>
      </c>
      <c r="AW1464">
        <v>8</v>
      </c>
      <c r="AX1464">
        <v>9</v>
      </c>
      <c r="AY1464">
        <v>7</v>
      </c>
      <c r="AZ1464">
        <v>7</v>
      </c>
      <c r="BA1464">
        <v>4</v>
      </c>
      <c r="BB1464">
        <v>1</v>
      </c>
      <c r="BC1464">
        <v>5</v>
      </c>
      <c r="BD1464">
        <v>9</v>
      </c>
      <c r="BE1464">
        <v>1</v>
      </c>
      <c r="BF1464">
        <v>12</v>
      </c>
      <c r="BG1464">
        <v>12</v>
      </c>
      <c r="BH1464">
        <v>12</v>
      </c>
      <c r="BI1464">
        <v>12</v>
      </c>
      <c r="BJ1464">
        <v>12</v>
      </c>
      <c r="BK1464">
        <v>1</v>
      </c>
      <c r="BM1464">
        <v>5</v>
      </c>
      <c r="BN1464">
        <v>3</v>
      </c>
      <c r="BO1464">
        <v>3</v>
      </c>
      <c r="BP1464">
        <v>5</v>
      </c>
      <c r="BQ1464">
        <v>7</v>
      </c>
      <c r="BX1464">
        <v>1</v>
      </c>
      <c r="BY1464">
        <v>6</v>
      </c>
      <c r="BZ1464">
        <v>3</v>
      </c>
      <c r="CA1464">
        <v>2</v>
      </c>
      <c r="CF1464">
        <v>7</v>
      </c>
      <c r="CH1464">
        <f t="shared" si="166"/>
        <v>1</v>
      </c>
      <c r="CI1464" s="1">
        <f t="shared" si="167"/>
        <v>2.8333333333333335</v>
      </c>
      <c r="CJ1464">
        <f t="shared" si="168"/>
        <v>0</v>
      </c>
      <c r="CK1464">
        <f t="shared" si="169"/>
        <v>5</v>
      </c>
      <c r="CL1464" s="1">
        <f t="shared" si="170"/>
        <v>7.8333333333333339</v>
      </c>
      <c r="CM1464" s="1">
        <f t="shared" si="171"/>
        <v>7.8333333333333339</v>
      </c>
      <c r="CO1464" t="str">
        <f>IF(H1464&gt;Tolerances!$C$15, "High Sat", "Low Sat")</f>
        <v>High Sat</v>
      </c>
      <c r="CP1464" t="str">
        <f>IF(CM1464&lt;Tolerances!$D$15, "High EL", "Low EL")</f>
        <v>High EL</v>
      </c>
      <c r="CQ1464" t="str">
        <f t="shared" si="172"/>
        <v>Loyalist</v>
      </c>
      <c r="CR1464" t="b">
        <f>IF(AND(CM1464&lt;Tolerances!$D$19,'Respondent data Original'!H1464&gt;Tolerances!$C$19),"Enthusiast",IF(AND(CM1464&gt;Tolerances!$D$20,'Respondent data Original'!H1464&lt;Tolerances!$C$20),"Agitator"))</f>
        <v>0</v>
      </c>
    </row>
    <row r="1465" spans="1:96">
      <c r="A1465">
        <v>1736</v>
      </c>
      <c r="B1465" t="s">
        <v>71</v>
      </c>
      <c r="C1465">
        <v>4</v>
      </c>
      <c r="D1465">
        <v>2</v>
      </c>
      <c r="E1465">
        <v>2</v>
      </c>
      <c r="F1465">
        <v>2</v>
      </c>
      <c r="G1465">
        <v>11</v>
      </c>
      <c r="H1465">
        <v>11</v>
      </c>
      <c r="J1465">
        <v>11</v>
      </c>
      <c r="L1465">
        <v>11</v>
      </c>
      <c r="N1465">
        <v>11</v>
      </c>
      <c r="P1465">
        <v>1</v>
      </c>
      <c r="Q1465">
        <v>1</v>
      </c>
      <c r="R1465">
        <v>1</v>
      </c>
      <c r="S1465">
        <v>1</v>
      </c>
      <c r="T1465">
        <v>1</v>
      </c>
      <c r="U1465">
        <v>1</v>
      </c>
      <c r="V1465">
        <v>1</v>
      </c>
      <c r="W1465">
        <v>1</v>
      </c>
      <c r="X1465">
        <v>1</v>
      </c>
      <c r="Y1465">
        <v>1</v>
      </c>
      <c r="Z1465">
        <v>1</v>
      </c>
      <c r="AA1465">
        <v>1</v>
      </c>
      <c r="AB1465">
        <v>1</v>
      </c>
      <c r="AC1465">
        <v>1</v>
      </c>
      <c r="AD1465">
        <v>2</v>
      </c>
      <c r="AE1465">
        <v>1</v>
      </c>
      <c r="AF1465">
        <v>1</v>
      </c>
      <c r="AG1465">
        <v>1</v>
      </c>
      <c r="AH1465">
        <v>2</v>
      </c>
      <c r="AI1465">
        <v>1</v>
      </c>
      <c r="AJ1465">
        <v>1</v>
      </c>
      <c r="AK1465">
        <v>2</v>
      </c>
      <c r="AL1465">
        <v>1</v>
      </c>
      <c r="AN1465">
        <v>1</v>
      </c>
      <c r="AO1465">
        <v>1</v>
      </c>
      <c r="AP1465">
        <v>1</v>
      </c>
      <c r="AQ1465">
        <v>1</v>
      </c>
      <c r="AR1465">
        <v>1</v>
      </c>
      <c r="AS1465">
        <v>1</v>
      </c>
      <c r="AU1465">
        <v>1</v>
      </c>
      <c r="AV1465">
        <v>1</v>
      </c>
      <c r="AW1465">
        <v>3</v>
      </c>
      <c r="AX1465">
        <v>8</v>
      </c>
      <c r="AY1465">
        <v>2</v>
      </c>
      <c r="AZ1465">
        <v>5</v>
      </c>
      <c r="BA1465">
        <v>3</v>
      </c>
      <c r="BB1465">
        <v>1</v>
      </c>
      <c r="BC1465">
        <v>6</v>
      </c>
      <c r="BD1465">
        <v>5</v>
      </c>
      <c r="BE1465">
        <v>2</v>
      </c>
      <c r="BF1465">
        <v>12</v>
      </c>
      <c r="BG1465">
        <v>12</v>
      </c>
      <c r="BH1465">
        <v>12</v>
      </c>
      <c r="BI1465">
        <v>12</v>
      </c>
      <c r="BJ1465">
        <v>12</v>
      </c>
      <c r="BK1465">
        <v>1</v>
      </c>
      <c r="BL1465">
        <v>5</v>
      </c>
      <c r="BM1465">
        <v>4</v>
      </c>
      <c r="BN1465">
        <v>3</v>
      </c>
      <c r="BO1465">
        <v>7</v>
      </c>
      <c r="BP1465">
        <v>3</v>
      </c>
      <c r="BX1465">
        <v>1</v>
      </c>
      <c r="BY1465">
        <v>3</v>
      </c>
      <c r="BZ1465">
        <v>8</v>
      </c>
      <c r="CF1465">
        <v>4</v>
      </c>
      <c r="CH1465">
        <f t="shared" si="166"/>
        <v>1</v>
      </c>
      <c r="CI1465" s="1">
        <f t="shared" si="167"/>
        <v>1.9444444444444444</v>
      </c>
      <c r="CJ1465">
        <f t="shared" si="168"/>
        <v>5</v>
      </c>
      <c r="CK1465">
        <f t="shared" si="169"/>
        <v>1</v>
      </c>
      <c r="CL1465" s="1">
        <f t="shared" si="170"/>
        <v>2.9444444444444446</v>
      </c>
      <c r="CM1465" s="1">
        <f t="shared" si="171"/>
        <v>2.9444444444444446</v>
      </c>
      <c r="CO1465" t="str">
        <f>IF(H1465&gt;Tolerances!$C$15, "High Sat", "Low Sat")</f>
        <v>High Sat</v>
      </c>
      <c r="CP1465" t="str">
        <f>IF(CM1465&lt;Tolerances!$D$15, "High EL", "Low EL")</f>
        <v>High EL</v>
      </c>
      <c r="CQ1465" t="str">
        <f t="shared" si="172"/>
        <v>Loyalist</v>
      </c>
      <c r="CR1465" t="str">
        <f>IF(AND(CM1465&lt;Tolerances!$D$19,'Respondent data Original'!H1465&gt;Tolerances!$C$19),"Enthusiast",IF(AND(CM1465&gt;Tolerances!$D$20,'Respondent data Original'!H1465&lt;Tolerances!$C$20),"Agitator"))</f>
        <v>Enthusiast</v>
      </c>
    </row>
    <row r="1466" spans="1:96">
      <c r="A1466">
        <v>1737</v>
      </c>
      <c r="B1466" t="s">
        <v>71</v>
      </c>
      <c r="C1466">
        <v>3</v>
      </c>
      <c r="D1466">
        <v>2</v>
      </c>
      <c r="E1466">
        <v>1</v>
      </c>
      <c r="F1466">
        <v>2</v>
      </c>
      <c r="G1466">
        <v>12</v>
      </c>
      <c r="H1466">
        <v>9</v>
      </c>
      <c r="J1466">
        <v>9</v>
      </c>
      <c r="L1466">
        <v>9</v>
      </c>
      <c r="N1466">
        <v>10</v>
      </c>
      <c r="P1466">
        <v>6</v>
      </c>
      <c r="Q1466">
        <v>2</v>
      </c>
      <c r="R1466">
        <v>2</v>
      </c>
      <c r="S1466">
        <v>2</v>
      </c>
      <c r="T1466">
        <v>4</v>
      </c>
      <c r="U1466">
        <v>2</v>
      </c>
      <c r="V1466">
        <v>2</v>
      </c>
      <c r="W1466">
        <v>2</v>
      </c>
      <c r="X1466">
        <v>2</v>
      </c>
      <c r="Y1466">
        <v>2</v>
      </c>
      <c r="Z1466">
        <v>4</v>
      </c>
      <c r="AA1466">
        <v>2</v>
      </c>
      <c r="AB1466">
        <v>2</v>
      </c>
      <c r="AC1466">
        <v>2</v>
      </c>
      <c r="AD1466">
        <v>5</v>
      </c>
      <c r="AE1466">
        <v>2</v>
      </c>
      <c r="AF1466">
        <v>5</v>
      </c>
      <c r="AG1466">
        <v>5</v>
      </c>
      <c r="AH1466">
        <v>4</v>
      </c>
      <c r="AI1466">
        <v>1</v>
      </c>
      <c r="AJ1466">
        <v>3</v>
      </c>
      <c r="AK1466">
        <v>1</v>
      </c>
      <c r="AL1466">
        <v>2</v>
      </c>
      <c r="AM1466">
        <v>5</v>
      </c>
      <c r="AN1466">
        <v>1</v>
      </c>
      <c r="AO1466">
        <v>1</v>
      </c>
      <c r="AP1466">
        <v>4</v>
      </c>
      <c r="AQ1466">
        <v>2</v>
      </c>
      <c r="AR1466">
        <v>4</v>
      </c>
      <c r="AS1466">
        <v>5</v>
      </c>
      <c r="AT1466">
        <v>5</v>
      </c>
      <c r="AU1466">
        <v>1</v>
      </c>
      <c r="AV1466">
        <v>1</v>
      </c>
      <c r="AW1466">
        <v>6</v>
      </c>
      <c r="AX1466">
        <v>11</v>
      </c>
      <c r="AY1466">
        <v>9</v>
      </c>
      <c r="AZ1466">
        <v>10</v>
      </c>
      <c r="BA1466">
        <v>10</v>
      </c>
      <c r="BB1466">
        <v>5</v>
      </c>
      <c r="BC1466">
        <v>4</v>
      </c>
      <c r="BD1466">
        <v>6</v>
      </c>
      <c r="BE1466">
        <v>8</v>
      </c>
      <c r="BF1466">
        <v>4</v>
      </c>
      <c r="BG1466">
        <v>4</v>
      </c>
      <c r="BH1466">
        <v>4</v>
      </c>
      <c r="BI1466">
        <v>4</v>
      </c>
      <c r="BJ1466">
        <v>4</v>
      </c>
      <c r="BK1466">
        <v>2</v>
      </c>
      <c r="BL1466">
        <v>5</v>
      </c>
      <c r="BM1466">
        <v>4</v>
      </c>
      <c r="BN1466">
        <v>3</v>
      </c>
      <c r="BO1466">
        <v>4</v>
      </c>
      <c r="BP1466">
        <v>5</v>
      </c>
      <c r="BQ1466">
        <v>7</v>
      </c>
      <c r="BR1466">
        <v>3</v>
      </c>
      <c r="BX1466">
        <v>1</v>
      </c>
      <c r="BY1466">
        <v>1</v>
      </c>
      <c r="CF1466">
        <v>6</v>
      </c>
      <c r="CH1466">
        <f t="shared" si="166"/>
        <v>1</v>
      </c>
      <c r="CI1466" s="1">
        <f t="shared" si="167"/>
        <v>3.8333333333333335</v>
      </c>
      <c r="CJ1466">
        <f t="shared" si="168"/>
        <v>5</v>
      </c>
      <c r="CK1466">
        <f t="shared" si="169"/>
        <v>1</v>
      </c>
      <c r="CL1466" s="1">
        <f t="shared" si="170"/>
        <v>4.8333333333333339</v>
      </c>
      <c r="CM1466" s="1">
        <f t="shared" si="171"/>
        <v>4.8333333333333339</v>
      </c>
      <c r="CO1466" t="str">
        <f>IF(H1466&gt;Tolerances!$C$15, "High Sat", "Low Sat")</f>
        <v>High Sat</v>
      </c>
      <c r="CP1466" t="str">
        <f>IF(CM1466&lt;Tolerances!$D$15, "High EL", "Low EL")</f>
        <v>High EL</v>
      </c>
      <c r="CQ1466" t="str">
        <f t="shared" si="172"/>
        <v>Loyalist</v>
      </c>
      <c r="CR1466" t="b">
        <f>IF(AND(CM1466&lt;Tolerances!$D$19,'Respondent data Original'!H1466&gt;Tolerances!$C$19),"Enthusiast",IF(AND(CM1466&gt;Tolerances!$D$20,'Respondent data Original'!H1466&lt;Tolerances!$C$20),"Agitator"))</f>
        <v>0</v>
      </c>
    </row>
    <row r="1467" spans="1:96">
      <c r="A1467">
        <v>1738</v>
      </c>
      <c r="B1467" t="s">
        <v>71</v>
      </c>
      <c r="C1467">
        <v>4</v>
      </c>
      <c r="D1467">
        <v>1</v>
      </c>
      <c r="E1467">
        <v>2</v>
      </c>
      <c r="F1467">
        <v>2</v>
      </c>
      <c r="G1467">
        <v>10</v>
      </c>
      <c r="H1467">
        <v>8</v>
      </c>
      <c r="J1467">
        <v>8</v>
      </c>
      <c r="L1467">
        <v>6</v>
      </c>
      <c r="N1467">
        <v>8</v>
      </c>
      <c r="P1467">
        <v>6</v>
      </c>
      <c r="AF1467">
        <v>1</v>
      </c>
      <c r="AV1467">
        <v>3</v>
      </c>
      <c r="AW1467">
        <v>6</v>
      </c>
      <c r="AX1467">
        <v>6</v>
      </c>
      <c r="AY1467">
        <v>6</v>
      </c>
      <c r="AZ1467">
        <v>6</v>
      </c>
      <c r="BA1467">
        <v>6</v>
      </c>
      <c r="BB1467">
        <v>6</v>
      </c>
      <c r="BC1467">
        <v>6</v>
      </c>
      <c r="BD1467">
        <v>6</v>
      </c>
      <c r="BE1467">
        <v>6</v>
      </c>
      <c r="BF1467">
        <v>5</v>
      </c>
      <c r="BG1467">
        <v>5</v>
      </c>
      <c r="BH1467">
        <v>5</v>
      </c>
      <c r="BI1467">
        <v>5</v>
      </c>
      <c r="BJ1467">
        <v>5</v>
      </c>
      <c r="BK1467">
        <v>1</v>
      </c>
      <c r="BL1467">
        <v>3</v>
      </c>
      <c r="BM1467">
        <v>3</v>
      </c>
      <c r="BN1467">
        <v>3</v>
      </c>
      <c r="BO1467">
        <v>2</v>
      </c>
      <c r="BP1467">
        <v>5</v>
      </c>
      <c r="BX1467">
        <v>1</v>
      </c>
      <c r="BY1467">
        <v>8</v>
      </c>
      <c r="CF1467">
        <v>3</v>
      </c>
      <c r="CH1467">
        <f t="shared" si="166"/>
        <v>1</v>
      </c>
      <c r="CI1467" s="1">
        <f t="shared" si="167"/>
        <v>3</v>
      </c>
      <c r="CJ1467">
        <f t="shared" si="168"/>
        <v>3</v>
      </c>
      <c r="CK1467">
        <f t="shared" si="169"/>
        <v>3</v>
      </c>
      <c r="CL1467" s="1">
        <f t="shared" si="170"/>
        <v>6</v>
      </c>
      <c r="CM1467" s="1">
        <f t="shared" si="171"/>
        <v>6</v>
      </c>
      <c r="CO1467" t="str">
        <f>IF(H1467&gt;Tolerances!$C$15, "High Sat", "Low Sat")</f>
        <v>High Sat</v>
      </c>
      <c r="CP1467" t="str">
        <f>IF(CM1467&lt;Tolerances!$D$15, "High EL", "Low EL")</f>
        <v>High EL</v>
      </c>
      <c r="CQ1467" t="str">
        <f t="shared" si="172"/>
        <v>Loyalist</v>
      </c>
      <c r="CR1467" t="b">
        <f>IF(AND(CM1467&lt;Tolerances!$D$19,'Respondent data Original'!H1467&gt;Tolerances!$C$19),"Enthusiast",IF(AND(CM1467&gt;Tolerances!$D$20,'Respondent data Original'!H1467&lt;Tolerances!$C$20),"Agitator"))</f>
        <v>0</v>
      </c>
    </row>
    <row r="1468" spans="1:96">
      <c r="A1468">
        <v>1739</v>
      </c>
      <c r="B1468" t="s">
        <v>71</v>
      </c>
      <c r="C1468">
        <v>4</v>
      </c>
      <c r="D1468">
        <v>2</v>
      </c>
      <c r="E1468">
        <v>1</v>
      </c>
      <c r="F1468">
        <v>2</v>
      </c>
      <c r="G1468">
        <v>11</v>
      </c>
      <c r="H1468">
        <v>9</v>
      </c>
      <c r="J1468">
        <v>9</v>
      </c>
      <c r="L1468">
        <v>9</v>
      </c>
      <c r="N1468">
        <v>8</v>
      </c>
      <c r="P1468">
        <v>5</v>
      </c>
      <c r="Q1468">
        <v>2</v>
      </c>
      <c r="R1468">
        <v>2</v>
      </c>
      <c r="S1468">
        <v>1</v>
      </c>
      <c r="T1468">
        <v>2</v>
      </c>
      <c r="U1468">
        <v>1</v>
      </c>
      <c r="V1468">
        <v>2</v>
      </c>
      <c r="W1468">
        <v>2</v>
      </c>
      <c r="X1468">
        <v>1</v>
      </c>
      <c r="Y1468">
        <v>1</v>
      </c>
      <c r="Z1468">
        <v>3</v>
      </c>
      <c r="AA1468">
        <v>2</v>
      </c>
      <c r="AB1468">
        <v>2</v>
      </c>
      <c r="AC1468">
        <v>3</v>
      </c>
      <c r="AD1468">
        <v>3</v>
      </c>
      <c r="AE1468">
        <v>2</v>
      </c>
      <c r="AF1468">
        <v>1</v>
      </c>
      <c r="AG1468">
        <v>2</v>
      </c>
      <c r="AH1468">
        <v>1</v>
      </c>
      <c r="AI1468">
        <v>2</v>
      </c>
      <c r="AJ1468">
        <v>1</v>
      </c>
      <c r="AK1468">
        <v>1</v>
      </c>
      <c r="AL1468">
        <v>2</v>
      </c>
      <c r="AM1468">
        <v>3</v>
      </c>
      <c r="AN1468">
        <v>1</v>
      </c>
      <c r="AO1468">
        <v>2</v>
      </c>
      <c r="AP1468">
        <v>2</v>
      </c>
      <c r="AQ1468">
        <v>1</v>
      </c>
      <c r="AR1468">
        <v>2</v>
      </c>
      <c r="AS1468">
        <v>3</v>
      </c>
      <c r="AT1468">
        <v>2</v>
      </c>
      <c r="AU1468">
        <v>2</v>
      </c>
      <c r="AV1468">
        <v>1</v>
      </c>
      <c r="AW1468">
        <v>8</v>
      </c>
      <c r="AX1468">
        <v>9</v>
      </c>
      <c r="AY1468">
        <v>6</v>
      </c>
      <c r="AZ1468">
        <v>7</v>
      </c>
      <c r="BA1468">
        <v>6</v>
      </c>
      <c r="BB1468">
        <v>6</v>
      </c>
      <c r="BC1468">
        <v>8</v>
      </c>
      <c r="BD1468">
        <v>10</v>
      </c>
      <c r="BE1468">
        <v>3</v>
      </c>
      <c r="BF1468">
        <v>3</v>
      </c>
      <c r="BG1468">
        <v>3</v>
      </c>
      <c r="BH1468">
        <v>12</v>
      </c>
      <c r="BI1468">
        <v>12</v>
      </c>
      <c r="BJ1468">
        <v>12</v>
      </c>
      <c r="BK1468">
        <v>2</v>
      </c>
      <c r="BL1468">
        <v>3</v>
      </c>
      <c r="BM1468">
        <v>2</v>
      </c>
      <c r="BN1468">
        <v>2</v>
      </c>
      <c r="BO1468">
        <v>4</v>
      </c>
      <c r="BX1468">
        <v>1</v>
      </c>
      <c r="BY1468">
        <v>2</v>
      </c>
      <c r="BZ1468">
        <v>6</v>
      </c>
      <c r="CF1468">
        <v>8</v>
      </c>
      <c r="CH1468">
        <f t="shared" si="166"/>
        <v>1</v>
      </c>
      <c r="CI1468" s="1">
        <f t="shared" si="167"/>
        <v>3.5</v>
      </c>
      <c r="CJ1468">
        <f t="shared" si="168"/>
        <v>3</v>
      </c>
      <c r="CK1468">
        <f t="shared" si="169"/>
        <v>3</v>
      </c>
      <c r="CL1468" s="1">
        <f t="shared" si="170"/>
        <v>6.5</v>
      </c>
      <c r="CM1468" s="1">
        <f t="shared" si="171"/>
        <v>6.5</v>
      </c>
      <c r="CO1468" t="str">
        <f>IF(H1468&gt;Tolerances!$C$15, "High Sat", "Low Sat")</f>
        <v>High Sat</v>
      </c>
      <c r="CP1468" t="str">
        <f>IF(CM1468&lt;Tolerances!$D$15, "High EL", "Low EL")</f>
        <v>High EL</v>
      </c>
      <c r="CQ1468" t="str">
        <f t="shared" si="172"/>
        <v>Loyalist</v>
      </c>
      <c r="CR1468" t="b">
        <f>IF(AND(CM1468&lt;Tolerances!$D$19,'Respondent data Original'!H1468&gt;Tolerances!$C$19),"Enthusiast",IF(AND(CM1468&gt;Tolerances!$D$20,'Respondent data Original'!H1468&lt;Tolerances!$C$20),"Agitator"))</f>
        <v>0</v>
      </c>
    </row>
    <row r="1469" spans="1:96">
      <c r="A1469">
        <v>1740</v>
      </c>
      <c r="B1469" t="s">
        <v>71</v>
      </c>
      <c r="C1469">
        <v>4</v>
      </c>
      <c r="D1469">
        <v>2</v>
      </c>
      <c r="E1469">
        <v>18</v>
      </c>
      <c r="F1469">
        <v>1</v>
      </c>
      <c r="G1469">
        <v>9</v>
      </c>
      <c r="H1469">
        <v>10</v>
      </c>
      <c r="J1469">
        <v>10</v>
      </c>
      <c r="L1469">
        <v>10</v>
      </c>
      <c r="N1469">
        <v>9</v>
      </c>
      <c r="P1469">
        <v>4</v>
      </c>
      <c r="Q1469">
        <v>1</v>
      </c>
      <c r="R1469">
        <v>4</v>
      </c>
      <c r="S1469">
        <v>1</v>
      </c>
      <c r="T1469">
        <v>3</v>
      </c>
      <c r="U1469">
        <v>2</v>
      </c>
      <c r="V1469">
        <v>2</v>
      </c>
      <c r="W1469">
        <v>3</v>
      </c>
      <c r="X1469">
        <v>1</v>
      </c>
      <c r="Y1469">
        <v>2</v>
      </c>
      <c r="Z1469">
        <v>2</v>
      </c>
      <c r="AA1469">
        <v>2</v>
      </c>
      <c r="AB1469">
        <v>3</v>
      </c>
      <c r="AC1469">
        <v>4</v>
      </c>
      <c r="AD1469">
        <v>4</v>
      </c>
      <c r="AE1469">
        <v>4</v>
      </c>
      <c r="AF1469">
        <v>1</v>
      </c>
      <c r="AG1469">
        <v>1</v>
      </c>
      <c r="AI1469">
        <v>2</v>
      </c>
      <c r="AJ1469">
        <v>3</v>
      </c>
      <c r="AK1469">
        <v>2</v>
      </c>
      <c r="AL1469">
        <v>2</v>
      </c>
      <c r="AN1469">
        <v>1</v>
      </c>
      <c r="AO1469">
        <v>2</v>
      </c>
      <c r="AP1469">
        <v>3</v>
      </c>
      <c r="AQ1469">
        <v>2</v>
      </c>
      <c r="AR1469">
        <v>2</v>
      </c>
      <c r="AS1469">
        <v>2</v>
      </c>
      <c r="AU1469">
        <v>3</v>
      </c>
      <c r="AV1469">
        <v>1</v>
      </c>
      <c r="AW1469">
        <v>8</v>
      </c>
      <c r="AX1469">
        <v>5</v>
      </c>
      <c r="AY1469">
        <v>9</v>
      </c>
      <c r="AZ1469">
        <v>8</v>
      </c>
      <c r="BA1469">
        <v>9</v>
      </c>
      <c r="BB1469">
        <v>5</v>
      </c>
      <c r="BC1469">
        <v>4</v>
      </c>
      <c r="BD1469">
        <v>9</v>
      </c>
      <c r="BE1469">
        <v>2</v>
      </c>
      <c r="BF1469">
        <v>12</v>
      </c>
      <c r="BG1469">
        <v>12</v>
      </c>
      <c r="BH1469">
        <v>12</v>
      </c>
      <c r="BI1469">
        <v>12</v>
      </c>
      <c r="BJ1469">
        <v>12</v>
      </c>
      <c r="BK1469">
        <v>1</v>
      </c>
      <c r="BL1469">
        <v>5</v>
      </c>
      <c r="BM1469">
        <v>4</v>
      </c>
      <c r="BN1469">
        <v>4</v>
      </c>
      <c r="BO1469">
        <v>10</v>
      </c>
      <c r="BX1469">
        <v>1</v>
      </c>
      <c r="BY1469">
        <v>3</v>
      </c>
      <c r="BZ1469">
        <v>6</v>
      </c>
      <c r="CA1469">
        <v>4</v>
      </c>
      <c r="CB1469">
        <v>1</v>
      </c>
      <c r="CC1469">
        <v>5</v>
      </c>
      <c r="CF1469">
        <v>4</v>
      </c>
      <c r="CH1469">
        <f t="shared" si="166"/>
        <v>1</v>
      </c>
      <c r="CI1469" s="1">
        <f t="shared" si="167"/>
        <v>3.2777777777777777</v>
      </c>
      <c r="CJ1469">
        <f t="shared" si="168"/>
        <v>5</v>
      </c>
      <c r="CK1469">
        <f t="shared" si="169"/>
        <v>1</v>
      </c>
      <c r="CL1469" s="1">
        <f t="shared" si="170"/>
        <v>4.2777777777777777</v>
      </c>
      <c r="CM1469" s="1">
        <f t="shared" si="171"/>
        <v>4.2777777777777777</v>
      </c>
      <c r="CO1469" t="str">
        <f>IF(H1469&gt;Tolerances!$C$15, "High Sat", "Low Sat")</f>
        <v>High Sat</v>
      </c>
      <c r="CP1469" t="str">
        <f>IF(CM1469&lt;Tolerances!$D$15, "High EL", "Low EL")</f>
        <v>High EL</v>
      </c>
      <c r="CQ1469" t="str">
        <f t="shared" si="172"/>
        <v>Loyalist</v>
      </c>
      <c r="CR1469" t="str">
        <f>IF(AND(CM1469&lt;Tolerances!$D$19,'Respondent data Original'!H1469&gt;Tolerances!$C$19),"Enthusiast",IF(AND(CM1469&gt;Tolerances!$D$20,'Respondent data Original'!H1469&lt;Tolerances!$C$20),"Agitator"))</f>
        <v>Enthusiast</v>
      </c>
    </row>
    <row r="1470" spans="1:96">
      <c r="A1470">
        <v>1741</v>
      </c>
      <c r="B1470" t="s">
        <v>71</v>
      </c>
      <c r="C1470">
        <v>3</v>
      </c>
      <c r="D1470">
        <v>2</v>
      </c>
      <c r="E1470">
        <v>1</v>
      </c>
      <c r="F1470">
        <v>2</v>
      </c>
      <c r="G1470">
        <v>10</v>
      </c>
      <c r="H1470">
        <v>10</v>
      </c>
      <c r="J1470">
        <v>10</v>
      </c>
      <c r="L1470">
        <v>10</v>
      </c>
      <c r="N1470">
        <v>9</v>
      </c>
      <c r="P1470">
        <v>3</v>
      </c>
      <c r="Q1470">
        <v>1</v>
      </c>
      <c r="R1470">
        <v>2</v>
      </c>
      <c r="S1470">
        <v>1</v>
      </c>
      <c r="T1470">
        <v>2</v>
      </c>
      <c r="U1470">
        <v>1</v>
      </c>
      <c r="V1470">
        <v>1</v>
      </c>
      <c r="W1470">
        <v>2</v>
      </c>
      <c r="X1470">
        <v>1</v>
      </c>
      <c r="Y1470">
        <v>2</v>
      </c>
      <c r="Z1470">
        <v>2</v>
      </c>
      <c r="AA1470">
        <v>1</v>
      </c>
      <c r="AB1470">
        <v>2</v>
      </c>
      <c r="AC1470">
        <v>2</v>
      </c>
      <c r="AD1470">
        <v>2</v>
      </c>
      <c r="AE1470">
        <v>2</v>
      </c>
      <c r="AF1470">
        <v>11</v>
      </c>
      <c r="AG1470">
        <v>1</v>
      </c>
      <c r="AH1470">
        <v>2</v>
      </c>
      <c r="AI1470">
        <v>1</v>
      </c>
      <c r="AJ1470">
        <v>1</v>
      </c>
      <c r="AK1470">
        <v>1</v>
      </c>
      <c r="AL1470">
        <v>1</v>
      </c>
      <c r="AM1470">
        <v>2</v>
      </c>
      <c r="AN1470">
        <v>1</v>
      </c>
      <c r="AO1470">
        <v>2</v>
      </c>
      <c r="AP1470">
        <v>2</v>
      </c>
      <c r="AQ1470">
        <v>1</v>
      </c>
      <c r="AR1470">
        <v>1</v>
      </c>
      <c r="AS1470">
        <v>2</v>
      </c>
      <c r="AT1470">
        <v>1</v>
      </c>
      <c r="AU1470">
        <v>2</v>
      </c>
      <c r="AV1470">
        <v>1</v>
      </c>
      <c r="AW1470">
        <v>7</v>
      </c>
      <c r="AX1470">
        <v>10</v>
      </c>
      <c r="AY1470">
        <v>8</v>
      </c>
      <c r="AZ1470">
        <v>4</v>
      </c>
      <c r="BA1470">
        <v>8</v>
      </c>
      <c r="BB1470">
        <v>5</v>
      </c>
      <c r="BC1470">
        <v>6</v>
      </c>
      <c r="BD1470">
        <v>10</v>
      </c>
      <c r="BE1470">
        <v>1</v>
      </c>
      <c r="BF1470">
        <v>3</v>
      </c>
      <c r="BG1470">
        <v>1</v>
      </c>
      <c r="BH1470">
        <v>12</v>
      </c>
      <c r="BI1470">
        <v>12</v>
      </c>
      <c r="BJ1470">
        <v>12</v>
      </c>
      <c r="BK1470">
        <v>3</v>
      </c>
      <c r="BL1470">
        <v>4</v>
      </c>
      <c r="BM1470">
        <v>2</v>
      </c>
      <c r="BN1470">
        <v>2</v>
      </c>
      <c r="BO1470">
        <v>6</v>
      </c>
      <c r="BP1470">
        <v>4</v>
      </c>
      <c r="BQ1470">
        <v>7</v>
      </c>
      <c r="BR1470">
        <v>3</v>
      </c>
      <c r="BS1470">
        <v>8</v>
      </c>
      <c r="BT1470">
        <v>5</v>
      </c>
      <c r="BX1470">
        <v>1</v>
      </c>
      <c r="BY1470">
        <v>3</v>
      </c>
      <c r="BZ1470">
        <v>6</v>
      </c>
      <c r="CF1470">
        <v>6</v>
      </c>
      <c r="CH1470">
        <f t="shared" si="166"/>
        <v>1</v>
      </c>
      <c r="CI1470" s="1">
        <f t="shared" si="167"/>
        <v>3.2777777777777777</v>
      </c>
      <c r="CJ1470">
        <f t="shared" si="168"/>
        <v>4</v>
      </c>
      <c r="CK1470">
        <f t="shared" si="169"/>
        <v>2</v>
      </c>
      <c r="CL1470" s="1">
        <f t="shared" si="170"/>
        <v>5.2777777777777777</v>
      </c>
      <c r="CM1470" s="1">
        <f t="shared" si="171"/>
        <v>5.2777777777777777</v>
      </c>
      <c r="CO1470" t="str">
        <f>IF(H1470&gt;Tolerances!$C$15, "High Sat", "Low Sat")</f>
        <v>High Sat</v>
      </c>
      <c r="CP1470" t="str">
        <f>IF(CM1470&lt;Tolerances!$D$15, "High EL", "Low EL")</f>
        <v>High EL</v>
      </c>
      <c r="CQ1470" t="str">
        <f t="shared" si="172"/>
        <v>Loyalist</v>
      </c>
      <c r="CR1470" t="b">
        <f>IF(AND(CM1470&lt;Tolerances!$D$19,'Respondent data Original'!H1470&gt;Tolerances!$C$19),"Enthusiast",IF(AND(CM1470&gt;Tolerances!$D$20,'Respondent data Original'!H1470&lt;Tolerances!$C$20),"Agitator"))</f>
        <v>0</v>
      </c>
    </row>
    <row r="1471" spans="1:96">
      <c r="A1471">
        <v>1742</v>
      </c>
      <c r="B1471" t="s">
        <v>71</v>
      </c>
      <c r="C1471">
        <v>2</v>
      </c>
      <c r="D1471">
        <v>2</v>
      </c>
      <c r="E1471">
        <v>5</v>
      </c>
      <c r="F1471">
        <v>1</v>
      </c>
      <c r="G1471">
        <v>9</v>
      </c>
      <c r="H1471">
        <v>9</v>
      </c>
      <c r="J1471">
        <v>11</v>
      </c>
      <c r="L1471">
        <v>11</v>
      </c>
      <c r="N1471">
        <v>11</v>
      </c>
      <c r="P1471">
        <v>6</v>
      </c>
      <c r="Q1471">
        <v>1</v>
      </c>
      <c r="R1471">
        <v>2</v>
      </c>
      <c r="S1471">
        <v>2</v>
      </c>
      <c r="T1471">
        <v>3</v>
      </c>
      <c r="U1471">
        <v>2</v>
      </c>
      <c r="V1471">
        <v>2</v>
      </c>
      <c r="W1471">
        <v>3</v>
      </c>
      <c r="X1471">
        <v>2</v>
      </c>
      <c r="Y1471">
        <v>2</v>
      </c>
      <c r="Z1471">
        <v>2</v>
      </c>
      <c r="AA1471">
        <v>2</v>
      </c>
      <c r="AB1471">
        <v>1</v>
      </c>
      <c r="AC1471">
        <v>2</v>
      </c>
      <c r="AD1471">
        <v>2</v>
      </c>
      <c r="AE1471">
        <v>1</v>
      </c>
      <c r="AF1471">
        <v>5</v>
      </c>
      <c r="AG1471">
        <v>1</v>
      </c>
      <c r="AH1471">
        <v>5</v>
      </c>
      <c r="AI1471">
        <v>3</v>
      </c>
      <c r="AJ1471">
        <v>5</v>
      </c>
      <c r="AK1471">
        <v>3</v>
      </c>
      <c r="AL1471">
        <v>2</v>
      </c>
      <c r="AM1471">
        <v>4</v>
      </c>
      <c r="AN1471">
        <v>2</v>
      </c>
      <c r="AO1471">
        <v>3</v>
      </c>
      <c r="AP1471">
        <v>1</v>
      </c>
      <c r="AQ1471">
        <v>2</v>
      </c>
      <c r="AR1471">
        <v>1</v>
      </c>
      <c r="AS1471">
        <v>2</v>
      </c>
      <c r="AT1471">
        <v>2</v>
      </c>
      <c r="AU1471">
        <v>2</v>
      </c>
      <c r="AV1471">
        <v>1</v>
      </c>
      <c r="AW1471">
        <v>11</v>
      </c>
      <c r="AX1471">
        <v>11</v>
      </c>
      <c r="AY1471">
        <v>8</v>
      </c>
      <c r="AZ1471">
        <v>6</v>
      </c>
      <c r="BA1471">
        <v>9</v>
      </c>
      <c r="BB1471">
        <v>4</v>
      </c>
      <c r="BC1471">
        <v>4</v>
      </c>
      <c r="BD1471">
        <v>10</v>
      </c>
      <c r="BE1471">
        <v>4</v>
      </c>
      <c r="BF1471">
        <v>12</v>
      </c>
      <c r="BG1471">
        <v>12</v>
      </c>
      <c r="BH1471">
        <v>1</v>
      </c>
      <c r="BI1471">
        <v>12</v>
      </c>
      <c r="BJ1471">
        <v>12</v>
      </c>
      <c r="BK1471">
        <v>1</v>
      </c>
      <c r="BL1471">
        <v>3</v>
      </c>
      <c r="BM1471">
        <v>2</v>
      </c>
      <c r="BN1471">
        <v>2</v>
      </c>
      <c r="BO1471">
        <v>2</v>
      </c>
      <c r="BP1471">
        <v>7</v>
      </c>
      <c r="BQ1471">
        <v>4</v>
      </c>
      <c r="BR1471">
        <v>3</v>
      </c>
      <c r="BS1471">
        <v>1</v>
      </c>
      <c r="BX1471">
        <v>2</v>
      </c>
      <c r="CF1471">
        <v>3</v>
      </c>
      <c r="CH1471">
        <f t="shared" si="166"/>
        <v>2</v>
      </c>
      <c r="CI1471" s="1">
        <f t="shared" si="167"/>
        <v>3.7222222222222223</v>
      </c>
      <c r="CJ1471">
        <f t="shared" si="168"/>
        <v>3</v>
      </c>
      <c r="CK1471">
        <f t="shared" si="169"/>
        <v>3</v>
      </c>
      <c r="CL1471" s="1">
        <f t="shared" si="170"/>
        <v>6.7222222222222223</v>
      </c>
      <c r="CM1471" s="1">
        <f t="shared" si="171"/>
        <v>13.444444444444445</v>
      </c>
      <c r="CO1471" t="str">
        <f>IF(H1471&gt;Tolerances!$C$15, "High Sat", "Low Sat")</f>
        <v>High Sat</v>
      </c>
      <c r="CP1471" t="str">
        <f>IF(CM1471&lt;Tolerances!$D$15, "High EL", "Low EL")</f>
        <v>Low EL</v>
      </c>
      <c r="CQ1471" t="str">
        <f t="shared" si="172"/>
        <v>Mercenary</v>
      </c>
      <c r="CR1471" t="b">
        <f>IF(AND(CM1471&lt;Tolerances!$D$19,'Respondent data Original'!H1471&gt;Tolerances!$C$19),"Enthusiast",IF(AND(CM1471&gt;Tolerances!$D$20,'Respondent data Original'!H1471&lt;Tolerances!$C$20),"Agitator"))</f>
        <v>0</v>
      </c>
    </row>
    <row r="1472" spans="1:96">
      <c r="A1472">
        <v>1743</v>
      </c>
      <c r="B1472" t="s">
        <v>71</v>
      </c>
      <c r="C1472">
        <v>3</v>
      </c>
      <c r="D1472">
        <v>2</v>
      </c>
      <c r="E1472">
        <v>7</v>
      </c>
      <c r="F1472">
        <v>2</v>
      </c>
      <c r="G1472">
        <v>9</v>
      </c>
      <c r="H1472">
        <v>8</v>
      </c>
      <c r="J1472">
        <v>6</v>
      </c>
      <c r="L1472">
        <v>5</v>
      </c>
      <c r="N1472">
        <v>6</v>
      </c>
      <c r="P1472">
        <v>4</v>
      </c>
      <c r="Q1472">
        <v>3</v>
      </c>
      <c r="R1472">
        <v>4</v>
      </c>
      <c r="S1472">
        <v>1</v>
      </c>
      <c r="T1472">
        <v>5</v>
      </c>
      <c r="V1472">
        <v>3</v>
      </c>
      <c r="W1472">
        <v>3</v>
      </c>
      <c r="X1472">
        <v>1</v>
      </c>
      <c r="Y1472">
        <v>5</v>
      </c>
      <c r="Z1472">
        <v>5</v>
      </c>
      <c r="AA1472">
        <v>3</v>
      </c>
      <c r="AB1472">
        <v>4</v>
      </c>
      <c r="AC1472">
        <v>3</v>
      </c>
      <c r="AD1472">
        <v>4</v>
      </c>
      <c r="AE1472">
        <v>2</v>
      </c>
      <c r="AF1472">
        <v>9</v>
      </c>
      <c r="AG1472">
        <v>4</v>
      </c>
      <c r="AH1472">
        <v>4</v>
      </c>
      <c r="AI1472">
        <v>1</v>
      </c>
      <c r="AJ1472">
        <v>3</v>
      </c>
      <c r="AK1472">
        <v>4</v>
      </c>
      <c r="AL1472">
        <v>3</v>
      </c>
      <c r="AM1472">
        <v>4</v>
      </c>
      <c r="AN1472">
        <v>4</v>
      </c>
      <c r="AO1472">
        <v>3</v>
      </c>
      <c r="AP1472">
        <v>2</v>
      </c>
      <c r="AQ1472">
        <v>1</v>
      </c>
      <c r="AR1472">
        <v>1</v>
      </c>
      <c r="AS1472">
        <v>1</v>
      </c>
      <c r="AT1472">
        <v>4</v>
      </c>
      <c r="AU1472">
        <v>1</v>
      </c>
      <c r="AV1472">
        <v>1</v>
      </c>
      <c r="AW1472">
        <v>7</v>
      </c>
      <c r="AX1472">
        <v>7</v>
      </c>
      <c r="AY1472">
        <v>6</v>
      </c>
      <c r="AZ1472">
        <v>9</v>
      </c>
      <c r="BA1472">
        <v>4</v>
      </c>
      <c r="BB1472">
        <v>2</v>
      </c>
      <c r="BC1472">
        <v>7</v>
      </c>
      <c r="BD1472">
        <v>1</v>
      </c>
      <c r="BE1472">
        <v>9</v>
      </c>
      <c r="BF1472">
        <v>1</v>
      </c>
      <c r="BG1472">
        <v>8</v>
      </c>
      <c r="BH1472">
        <v>6</v>
      </c>
      <c r="BI1472">
        <v>8</v>
      </c>
      <c r="BJ1472">
        <v>5</v>
      </c>
      <c r="BK1472">
        <v>3</v>
      </c>
      <c r="BL1472">
        <v>5</v>
      </c>
      <c r="BM1472">
        <v>2</v>
      </c>
      <c r="BN1472">
        <v>4</v>
      </c>
      <c r="BO1472">
        <v>4</v>
      </c>
      <c r="BX1472">
        <v>2</v>
      </c>
      <c r="CF1472">
        <v>3</v>
      </c>
      <c r="CH1472">
        <f t="shared" si="166"/>
        <v>2</v>
      </c>
      <c r="CI1472" s="1">
        <f t="shared" si="167"/>
        <v>2.8888888888888888</v>
      </c>
      <c r="CJ1472">
        <f t="shared" si="168"/>
        <v>5</v>
      </c>
      <c r="CK1472">
        <f t="shared" si="169"/>
        <v>1</v>
      </c>
      <c r="CL1472" s="1">
        <f t="shared" si="170"/>
        <v>3.8888888888888888</v>
      </c>
      <c r="CM1472" s="1">
        <f t="shared" si="171"/>
        <v>7.7777777777777777</v>
      </c>
      <c r="CO1472" t="str">
        <f>IF(H1472&gt;Tolerances!$C$15, "High Sat", "Low Sat")</f>
        <v>High Sat</v>
      </c>
      <c r="CP1472" t="str">
        <f>IF(CM1472&lt;Tolerances!$D$15, "High EL", "Low EL")</f>
        <v>High EL</v>
      </c>
      <c r="CQ1472" t="str">
        <f t="shared" si="172"/>
        <v>Loyalist</v>
      </c>
      <c r="CR1472" t="b">
        <f>IF(AND(CM1472&lt;Tolerances!$D$19,'Respondent data Original'!H1472&gt;Tolerances!$C$19),"Enthusiast",IF(AND(CM1472&gt;Tolerances!$D$20,'Respondent data Original'!H1472&lt;Tolerances!$C$20),"Agitator"))</f>
        <v>0</v>
      </c>
    </row>
    <row r="1473" spans="1:96">
      <c r="A1473">
        <v>1744</v>
      </c>
      <c r="B1473" t="s">
        <v>71</v>
      </c>
      <c r="C1473">
        <v>4</v>
      </c>
      <c r="D1473">
        <v>1</v>
      </c>
      <c r="E1473">
        <v>3</v>
      </c>
      <c r="F1473">
        <v>2</v>
      </c>
      <c r="G1473">
        <v>11</v>
      </c>
      <c r="H1473">
        <v>10</v>
      </c>
      <c r="J1473">
        <v>9</v>
      </c>
      <c r="L1473">
        <v>9</v>
      </c>
      <c r="N1473">
        <v>6</v>
      </c>
      <c r="P1473">
        <v>6</v>
      </c>
      <c r="Q1473">
        <v>1</v>
      </c>
      <c r="R1473">
        <v>2</v>
      </c>
      <c r="S1473">
        <v>1</v>
      </c>
      <c r="T1473">
        <v>2</v>
      </c>
      <c r="V1473">
        <v>2</v>
      </c>
      <c r="W1473">
        <v>3</v>
      </c>
      <c r="X1473">
        <v>1</v>
      </c>
      <c r="Y1473">
        <v>2</v>
      </c>
      <c r="Z1473">
        <v>3</v>
      </c>
      <c r="AA1473">
        <v>1</v>
      </c>
      <c r="AB1473">
        <v>4</v>
      </c>
      <c r="AC1473">
        <v>3</v>
      </c>
      <c r="AD1473">
        <v>3</v>
      </c>
      <c r="AE1473">
        <v>3</v>
      </c>
      <c r="AF1473">
        <v>7</v>
      </c>
      <c r="AG1473">
        <v>3</v>
      </c>
      <c r="AH1473">
        <v>1</v>
      </c>
      <c r="AI1473">
        <v>2</v>
      </c>
      <c r="AJ1473">
        <v>2</v>
      </c>
      <c r="AL1473">
        <v>2</v>
      </c>
      <c r="AN1473">
        <v>2</v>
      </c>
      <c r="AO1473">
        <v>2</v>
      </c>
      <c r="AP1473">
        <v>1</v>
      </c>
      <c r="AQ1473">
        <v>2</v>
      </c>
      <c r="AR1473">
        <v>3</v>
      </c>
      <c r="AS1473">
        <v>3</v>
      </c>
      <c r="AT1473">
        <v>3</v>
      </c>
      <c r="AU1473">
        <v>2</v>
      </c>
      <c r="AV1473">
        <v>1</v>
      </c>
      <c r="AW1473">
        <v>3</v>
      </c>
      <c r="AX1473">
        <v>7</v>
      </c>
      <c r="AY1473">
        <v>10</v>
      </c>
      <c r="AZ1473">
        <v>8</v>
      </c>
      <c r="BA1473">
        <v>9</v>
      </c>
      <c r="BB1473">
        <v>6</v>
      </c>
      <c r="BC1473">
        <v>3</v>
      </c>
      <c r="BD1473">
        <v>6</v>
      </c>
      <c r="BE1473">
        <v>5</v>
      </c>
      <c r="BF1473">
        <v>12</v>
      </c>
      <c r="BG1473">
        <v>12</v>
      </c>
      <c r="BH1473">
        <v>2</v>
      </c>
      <c r="BI1473">
        <v>12</v>
      </c>
      <c r="BJ1473">
        <v>2</v>
      </c>
      <c r="BK1473">
        <v>1</v>
      </c>
      <c r="BL1473">
        <v>3</v>
      </c>
      <c r="BM1473">
        <v>2</v>
      </c>
      <c r="BN1473">
        <v>2</v>
      </c>
      <c r="BO1473">
        <v>5</v>
      </c>
      <c r="BX1473">
        <v>1</v>
      </c>
      <c r="BY1473">
        <v>7</v>
      </c>
      <c r="BZ1473">
        <v>2</v>
      </c>
      <c r="CA1473">
        <v>6</v>
      </c>
      <c r="CF1473">
        <v>8</v>
      </c>
      <c r="CH1473">
        <f t="shared" si="166"/>
        <v>1</v>
      </c>
      <c r="CI1473" s="1">
        <f t="shared" si="167"/>
        <v>3.1666666666666665</v>
      </c>
      <c r="CJ1473">
        <f t="shared" si="168"/>
        <v>3</v>
      </c>
      <c r="CK1473">
        <f t="shared" si="169"/>
        <v>3</v>
      </c>
      <c r="CL1473" s="1">
        <f t="shared" si="170"/>
        <v>6.1666666666666661</v>
      </c>
      <c r="CM1473" s="1">
        <f t="shared" si="171"/>
        <v>6.1666666666666661</v>
      </c>
      <c r="CO1473" t="str">
        <f>IF(H1473&gt;Tolerances!$C$15, "High Sat", "Low Sat")</f>
        <v>High Sat</v>
      </c>
      <c r="CP1473" t="str">
        <f>IF(CM1473&lt;Tolerances!$D$15, "High EL", "Low EL")</f>
        <v>High EL</v>
      </c>
      <c r="CQ1473" t="str">
        <f t="shared" si="172"/>
        <v>Loyalist</v>
      </c>
      <c r="CR1473" t="b">
        <f>IF(AND(CM1473&lt;Tolerances!$D$19,'Respondent data Original'!H1473&gt;Tolerances!$C$19),"Enthusiast",IF(AND(CM1473&gt;Tolerances!$D$20,'Respondent data Original'!H1473&lt;Tolerances!$C$20),"Agitator"))</f>
        <v>0</v>
      </c>
    </row>
    <row r="1474" spans="1:96">
      <c r="A1474">
        <v>1745</v>
      </c>
      <c r="B1474" t="s">
        <v>71</v>
      </c>
      <c r="C1474">
        <v>5</v>
      </c>
      <c r="D1474">
        <v>1</v>
      </c>
      <c r="E1474">
        <v>2</v>
      </c>
      <c r="F1474">
        <v>1</v>
      </c>
      <c r="G1474">
        <v>8</v>
      </c>
      <c r="H1474">
        <v>7</v>
      </c>
      <c r="J1474">
        <v>5</v>
      </c>
      <c r="L1474">
        <v>4</v>
      </c>
      <c r="N1474">
        <v>5</v>
      </c>
      <c r="P1474">
        <v>4</v>
      </c>
      <c r="Q1474">
        <v>2</v>
      </c>
      <c r="R1474">
        <v>5</v>
      </c>
      <c r="S1474">
        <v>2</v>
      </c>
      <c r="T1474">
        <v>3</v>
      </c>
      <c r="U1474">
        <v>3</v>
      </c>
      <c r="V1474">
        <v>1</v>
      </c>
      <c r="W1474">
        <v>5</v>
      </c>
      <c r="X1474">
        <v>2</v>
      </c>
      <c r="Y1474">
        <v>2</v>
      </c>
      <c r="Z1474">
        <v>4</v>
      </c>
      <c r="AA1474">
        <v>2</v>
      </c>
      <c r="AB1474">
        <v>3</v>
      </c>
      <c r="AC1474">
        <v>4</v>
      </c>
      <c r="AD1474">
        <v>3</v>
      </c>
      <c r="AE1474">
        <v>3</v>
      </c>
      <c r="AF1474">
        <v>4</v>
      </c>
      <c r="AG1474">
        <v>4</v>
      </c>
      <c r="AI1474">
        <v>3</v>
      </c>
      <c r="AJ1474">
        <v>3</v>
      </c>
      <c r="AL1474">
        <v>4</v>
      </c>
      <c r="AN1474">
        <v>4</v>
      </c>
      <c r="AO1474">
        <v>4</v>
      </c>
      <c r="AP1474">
        <v>3</v>
      </c>
      <c r="AQ1474">
        <v>4</v>
      </c>
      <c r="AR1474">
        <v>4</v>
      </c>
      <c r="AS1474">
        <v>4</v>
      </c>
      <c r="AT1474">
        <v>4</v>
      </c>
      <c r="AU1474">
        <v>4</v>
      </c>
      <c r="AV1474">
        <v>2</v>
      </c>
      <c r="AW1474">
        <v>6</v>
      </c>
      <c r="AX1474">
        <v>7</v>
      </c>
      <c r="AY1474">
        <v>7</v>
      </c>
      <c r="AZ1474">
        <v>7</v>
      </c>
      <c r="BA1474">
        <v>8</v>
      </c>
      <c r="BB1474">
        <v>7</v>
      </c>
      <c r="BC1474">
        <v>6</v>
      </c>
      <c r="BD1474">
        <v>10</v>
      </c>
      <c r="BE1474">
        <v>9</v>
      </c>
      <c r="BF1474">
        <v>12</v>
      </c>
      <c r="BG1474">
        <v>12</v>
      </c>
      <c r="BH1474">
        <v>5</v>
      </c>
      <c r="BI1474">
        <v>12</v>
      </c>
      <c r="BJ1474">
        <v>12</v>
      </c>
      <c r="BK1474">
        <v>1</v>
      </c>
      <c r="BL1474">
        <v>3</v>
      </c>
      <c r="BM1474">
        <v>2</v>
      </c>
      <c r="BN1474">
        <v>2</v>
      </c>
      <c r="BO1474">
        <v>3</v>
      </c>
      <c r="BP1474">
        <v>7</v>
      </c>
      <c r="BQ1474">
        <v>4</v>
      </c>
      <c r="BR1474">
        <v>9</v>
      </c>
      <c r="BX1474">
        <v>2</v>
      </c>
      <c r="CF1474">
        <v>6</v>
      </c>
      <c r="CH1474">
        <f t="shared" ref="CH1474:CH1537" si="173">BX1474</f>
        <v>2</v>
      </c>
      <c r="CI1474" s="1">
        <f t="shared" ref="CI1474:CI1537" si="174">AVERAGE(AW1474:BE1474)/2</f>
        <v>3.7222222222222223</v>
      </c>
      <c r="CJ1474">
        <f t="shared" ref="CJ1474:CJ1537" si="175">BL1474</f>
        <v>3</v>
      </c>
      <c r="CK1474">
        <f t="shared" ref="CK1474:CK1537" si="176">IF(AND(CJ1474=5),1,IF(AND(CJ1474=4),2,IF(AND(CJ1474=3),3,IF(AND(CJ1474=2),4,IF(AND(CJ1474=1),5,IF(AND(CJ1474=0),5))))))</f>
        <v>3</v>
      </c>
      <c r="CL1474" s="1">
        <f t="shared" ref="CL1474:CL1537" si="177">CI1474+CK1474</f>
        <v>6.7222222222222223</v>
      </c>
      <c r="CM1474" s="1">
        <f t="shared" ref="CM1474:CM1537" si="178">CH1474*CL1474</f>
        <v>13.444444444444445</v>
      </c>
      <c r="CO1474" t="str">
        <f>IF(H1474&gt;Tolerances!$C$15, "High Sat", "Low Sat")</f>
        <v>Low Sat</v>
      </c>
      <c r="CP1474" t="str">
        <f>IF(CM1474&lt;Tolerances!$D$15, "High EL", "Low EL")</f>
        <v>Low EL</v>
      </c>
      <c r="CQ1474" t="str">
        <f t="shared" si="172"/>
        <v>Defector</v>
      </c>
      <c r="CR1474" t="b">
        <f>IF(AND(CM1474&lt;Tolerances!$D$19,'Respondent data Original'!H1474&gt;Tolerances!$C$19),"Enthusiast",IF(AND(CM1474&gt;Tolerances!$D$20,'Respondent data Original'!H1474&lt;Tolerances!$C$20),"Agitator"))</f>
        <v>0</v>
      </c>
    </row>
    <row r="1475" spans="1:96">
      <c r="A1475">
        <v>1746</v>
      </c>
      <c r="B1475" t="s">
        <v>71</v>
      </c>
      <c r="C1475">
        <v>3</v>
      </c>
      <c r="D1475">
        <v>1</v>
      </c>
      <c r="E1475">
        <v>18</v>
      </c>
      <c r="F1475">
        <v>2</v>
      </c>
      <c r="G1475">
        <v>9</v>
      </c>
      <c r="H1475">
        <v>8</v>
      </c>
      <c r="J1475">
        <v>7</v>
      </c>
      <c r="L1475">
        <v>8</v>
      </c>
      <c r="N1475">
        <v>6</v>
      </c>
      <c r="P1475">
        <v>5</v>
      </c>
      <c r="Q1475">
        <v>2</v>
      </c>
      <c r="S1475">
        <v>1</v>
      </c>
      <c r="U1475">
        <v>3</v>
      </c>
      <c r="V1475">
        <v>1</v>
      </c>
      <c r="W1475">
        <v>4</v>
      </c>
      <c r="X1475">
        <v>1</v>
      </c>
      <c r="Y1475">
        <v>2</v>
      </c>
      <c r="Z1475">
        <v>4</v>
      </c>
      <c r="AA1475">
        <v>1</v>
      </c>
      <c r="AB1475">
        <v>2</v>
      </c>
      <c r="AC1475">
        <v>4</v>
      </c>
      <c r="AD1475">
        <v>4</v>
      </c>
      <c r="AE1475">
        <v>4</v>
      </c>
      <c r="AF1475">
        <v>3</v>
      </c>
      <c r="AG1475">
        <v>3</v>
      </c>
      <c r="AI1475">
        <v>2</v>
      </c>
      <c r="AJ1475">
        <v>3</v>
      </c>
      <c r="AK1475">
        <v>3</v>
      </c>
      <c r="AL1475">
        <v>1</v>
      </c>
      <c r="AM1475">
        <v>4</v>
      </c>
      <c r="AN1475">
        <v>2</v>
      </c>
      <c r="AO1475">
        <v>3</v>
      </c>
      <c r="AP1475">
        <v>4</v>
      </c>
      <c r="AQ1475">
        <v>2</v>
      </c>
      <c r="AR1475">
        <v>2</v>
      </c>
      <c r="AS1475">
        <v>3</v>
      </c>
      <c r="AT1475">
        <v>3</v>
      </c>
      <c r="AU1475">
        <v>4</v>
      </c>
      <c r="AV1475">
        <v>1</v>
      </c>
      <c r="AW1475">
        <v>7</v>
      </c>
      <c r="AX1475">
        <v>8</v>
      </c>
      <c r="AY1475">
        <v>6</v>
      </c>
      <c r="AZ1475">
        <v>6</v>
      </c>
      <c r="BA1475">
        <v>6</v>
      </c>
      <c r="BB1475">
        <v>2</v>
      </c>
      <c r="BC1475">
        <v>1</v>
      </c>
      <c r="BD1475">
        <v>8</v>
      </c>
      <c r="BE1475">
        <v>1</v>
      </c>
      <c r="BF1475">
        <v>12</v>
      </c>
      <c r="BG1475">
        <v>12</v>
      </c>
      <c r="BH1475">
        <v>12</v>
      </c>
      <c r="BI1475">
        <v>12</v>
      </c>
      <c r="BJ1475">
        <v>12</v>
      </c>
      <c r="BK1475">
        <v>1</v>
      </c>
      <c r="BL1475">
        <v>4</v>
      </c>
      <c r="BM1475">
        <v>3</v>
      </c>
      <c r="BN1475">
        <v>3</v>
      </c>
      <c r="BO1475">
        <v>4</v>
      </c>
      <c r="BP1475">
        <v>2</v>
      </c>
      <c r="BQ1475">
        <v>1</v>
      </c>
      <c r="BR1475">
        <v>3</v>
      </c>
      <c r="BX1475">
        <v>1</v>
      </c>
      <c r="BY1475">
        <v>2</v>
      </c>
      <c r="BZ1475">
        <v>5</v>
      </c>
      <c r="CF1475">
        <v>5</v>
      </c>
      <c r="CH1475">
        <f t="shared" si="173"/>
        <v>1</v>
      </c>
      <c r="CI1475" s="1">
        <f t="shared" si="174"/>
        <v>2.5</v>
      </c>
      <c r="CJ1475">
        <f t="shared" si="175"/>
        <v>4</v>
      </c>
      <c r="CK1475">
        <f t="shared" si="176"/>
        <v>2</v>
      </c>
      <c r="CL1475" s="1">
        <f t="shared" si="177"/>
        <v>4.5</v>
      </c>
      <c r="CM1475" s="1">
        <f t="shared" si="178"/>
        <v>4.5</v>
      </c>
      <c r="CO1475" t="str">
        <f>IF(H1475&gt;Tolerances!$C$15, "High Sat", "Low Sat")</f>
        <v>High Sat</v>
      </c>
      <c r="CP1475" t="str">
        <f>IF(CM1475&lt;Tolerances!$D$15, "High EL", "Low EL")</f>
        <v>High EL</v>
      </c>
      <c r="CQ1475" t="str">
        <f t="shared" si="172"/>
        <v>Loyalist</v>
      </c>
      <c r="CR1475" t="b">
        <f>IF(AND(CM1475&lt;Tolerances!$D$19,'Respondent data Original'!H1475&gt;Tolerances!$C$19),"Enthusiast",IF(AND(CM1475&gt;Tolerances!$D$20,'Respondent data Original'!H1475&lt;Tolerances!$C$20),"Agitator"))</f>
        <v>0</v>
      </c>
    </row>
    <row r="1476" spans="1:96">
      <c r="A1476">
        <v>1748</v>
      </c>
      <c r="B1476" t="s">
        <v>71</v>
      </c>
      <c r="C1476">
        <v>2</v>
      </c>
      <c r="D1476">
        <v>2</v>
      </c>
      <c r="E1476">
        <v>3</v>
      </c>
      <c r="F1476">
        <v>2</v>
      </c>
      <c r="G1476">
        <v>12</v>
      </c>
      <c r="H1476">
        <v>9</v>
      </c>
      <c r="J1476">
        <v>11</v>
      </c>
      <c r="L1476">
        <v>10</v>
      </c>
      <c r="N1476">
        <v>9</v>
      </c>
      <c r="P1476">
        <v>6</v>
      </c>
      <c r="Q1476">
        <v>2</v>
      </c>
      <c r="R1476">
        <v>3</v>
      </c>
      <c r="S1476">
        <v>1</v>
      </c>
      <c r="T1476">
        <v>3</v>
      </c>
      <c r="U1476">
        <v>2</v>
      </c>
      <c r="V1476">
        <v>1</v>
      </c>
      <c r="W1476">
        <v>2</v>
      </c>
      <c r="X1476">
        <v>2</v>
      </c>
      <c r="Y1476">
        <v>2</v>
      </c>
      <c r="Z1476">
        <v>3</v>
      </c>
      <c r="AA1476">
        <v>1</v>
      </c>
      <c r="AB1476">
        <v>2</v>
      </c>
      <c r="AC1476">
        <v>1</v>
      </c>
      <c r="AD1476">
        <v>2</v>
      </c>
      <c r="AE1476">
        <v>2</v>
      </c>
      <c r="AF1476">
        <v>4</v>
      </c>
      <c r="AG1476">
        <v>2</v>
      </c>
      <c r="AH1476">
        <v>4</v>
      </c>
      <c r="AI1476">
        <v>1</v>
      </c>
      <c r="AJ1476">
        <v>1</v>
      </c>
      <c r="AK1476">
        <v>2</v>
      </c>
      <c r="AL1476">
        <v>1</v>
      </c>
      <c r="AM1476">
        <v>2</v>
      </c>
      <c r="AN1476">
        <v>1</v>
      </c>
      <c r="AO1476">
        <v>1</v>
      </c>
      <c r="AP1476">
        <v>3</v>
      </c>
      <c r="AQ1476">
        <v>1</v>
      </c>
      <c r="AR1476">
        <v>1</v>
      </c>
      <c r="AS1476">
        <v>2</v>
      </c>
      <c r="AT1476">
        <v>1</v>
      </c>
      <c r="AU1476">
        <v>2</v>
      </c>
      <c r="AV1476">
        <v>1</v>
      </c>
      <c r="AW1476">
        <v>5</v>
      </c>
      <c r="AX1476">
        <v>7</v>
      </c>
      <c r="AY1476">
        <v>6</v>
      </c>
      <c r="AZ1476">
        <v>4</v>
      </c>
      <c r="BA1476">
        <v>5</v>
      </c>
      <c r="BB1476">
        <v>4</v>
      </c>
      <c r="BC1476">
        <v>3</v>
      </c>
      <c r="BD1476">
        <v>9</v>
      </c>
      <c r="BE1476">
        <v>4</v>
      </c>
      <c r="BF1476">
        <v>1</v>
      </c>
      <c r="BG1476">
        <v>12</v>
      </c>
      <c r="BH1476">
        <v>12</v>
      </c>
      <c r="BI1476">
        <v>12</v>
      </c>
      <c r="BJ1476">
        <v>12</v>
      </c>
      <c r="BK1476">
        <v>2</v>
      </c>
      <c r="BL1476">
        <v>4</v>
      </c>
      <c r="BM1476">
        <v>4</v>
      </c>
      <c r="BN1476">
        <v>3</v>
      </c>
      <c r="BO1476">
        <v>7</v>
      </c>
      <c r="BP1476">
        <v>5</v>
      </c>
      <c r="BQ1476">
        <v>4</v>
      </c>
      <c r="BR1476">
        <v>6</v>
      </c>
      <c r="BS1476">
        <v>3</v>
      </c>
      <c r="BT1476">
        <v>8</v>
      </c>
      <c r="BX1476">
        <v>1</v>
      </c>
      <c r="BY1476">
        <v>5</v>
      </c>
      <c r="BZ1476">
        <v>3</v>
      </c>
      <c r="CA1476">
        <v>4</v>
      </c>
      <c r="CB1476">
        <v>1</v>
      </c>
      <c r="CF1476">
        <v>2</v>
      </c>
      <c r="CH1476">
        <f t="shared" si="173"/>
        <v>1</v>
      </c>
      <c r="CI1476" s="1">
        <f t="shared" si="174"/>
        <v>2.6111111111111112</v>
      </c>
      <c r="CJ1476">
        <f t="shared" si="175"/>
        <v>4</v>
      </c>
      <c r="CK1476">
        <f t="shared" si="176"/>
        <v>2</v>
      </c>
      <c r="CL1476" s="1">
        <f t="shared" si="177"/>
        <v>4.6111111111111107</v>
      </c>
      <c r="CM1476" s="1">
        <f t="shared" si="178"/>
        <v>4.6111111111111107</v>
      </c>
      <c r="CO1476" t="str">
        <f>IF(H1476&gt;Tolerances!$C$15, "High Sat", "Low Sat")</f>
        <v>High Sat</v>
      </c>
      <c r="CP1476" t="str">
        <f>IF(CM1476&lt;Tolerances!$D$15, "High EL", "Low EL")</f>
        <v>High EL</v>
      </c>
      <c r="CQ1476" t="str">
        <f t="shared" si="172"/>
        <v>Loyalist</v>
      </c>
      <c r="CR1476" t="b">
        <f>IF(AND(CM1476&lt;Tolerances!$D$19,'Respondent data Original'!H1476&gt;Tolerances!$C$19),"Enthusiast",IF(AND(CM1476&gt;Tolerances!$D$20,'Respondent data Original'!H1476&lt;Tolerances!$C$20),"Agitator"))</f>
        <v>0</v>
      </c>
    </row>
    <row r="1477" spans="1:96">
      <c r="A1477">
        <v>1749</v>
      </c>
      <c r="B1477" t="s">
        <v>71</v>
      </c>
      <c r="C1477">
        <v>4</v>
      </c>
      <c r="D1477">
        <v>2</v>
      </c>
      <c r="E1477">
        <v>2</v>
      </c>
      <c r="F1477">
        <v>2</v>
      </c>
      <c r="G1477">
        <v>11</v>
      </c>
      <c r="H1477">
        <v>9</v>
      </c>
      <c r="J1477">
        <v>9</v>
      </c>
      <c r="L1477">
        <v>9</v>
      </c>
      <c r="N1477">
        <v>8</v>
      </c>
      <c r="P1477">
        <v>6</v>
      </c>
      <c r="Q1477">
        <v>2</v>
      </c>
      <c r="R1477">
        <v>1</v>
      </c>
      <c r="S1477">
        <v>1</v>
      </c>
      <c r="T1477">
        <v>3</v>
      </c>
      <c r="U1477">
        <v>1</v>
      </c>
      <c r="V1477">
        <v>1</v>
      </c>
      <c r="X1477">
        <v>1</v>
      </c>
      <c r="Y1477">
        <v>1</v>
      </c>
      <c r="AA1477">
        <v>1</v>
      </c>
      <c r="AB1477">
        <v>1</v>
      </c>
      <c r="AC1477">
        <v>2</v>
      </c>
      <c r="AD1477">
        <v>4</v>
      </c>
      <c r="AE1477">
        <v>2</v>
      </c>
      <c r="AF1477">
        <v>8</v>
      </c>
      <c r="AG1477">
        <v>2</v>
      </c>
      <c r="AH1477">
        <v>1</v>
      </c>
      <c r="AI1477">
        <v>2</v>
      </c>
      <c r="AJ1477">
        <v>1</v>
      </c>
      <c r="AK1477">
        <v>1</v>
      </c>
      <c r="AL1477">
        <v>1</v>
      </c>
      <c r="AN1477">
        <v>2</v>
      </c>
      <c r="AO1477">
        <v>1</v>
      </c>
      <c r="AQ1477">
        <v>1</v>
      </c>
      <c r="AR1477">
        <v>1</v>
      </c>
      <c r="AS1477">
        <v>2</v>
      </c>
      <c r="AT1477">
        <v>2</v>
      </c>
      <c r="AU1477">
        <v>2</v>
      </c>
      <c r="AV1477">
        <v>3</v>
      </c>
      <c r="AW1477">
        <v>6</v>
      </c>
      <c r="AX1477">
        <v>7</v>
      </c>
      <c r="AY1477">
        <v>9</v>
      </c>
      <c r="AZ1477">
        <v>8</v>
      </c>
      <c r="BA1477">
        <v>9</v>
      </c>
      <c r="BB1477">
        <v>4</v>
      </c>
      <c r="BC1477">
        <v>3</v>
      </c>
      <c r="BD1477">
        <v>11</v>
      </c>
      <c r="BE1477">
        <v>3</v>
      </c>
      <c r="BF1477">
        <v>1</v>
      </c>
      <c r="BG1477">
        <v>3</v>
      </c>
      <c r="BH1477">
        <v>12</v>
      </c>
      <c r="BI1477">
        <v>12</v>
      </c>
      <c r="BJ1477">
        <v>12</v>
      </c>
      <c r="BK1477">
        <v>2</v>
      </c>
      <c r="BL1477">
        <v>3</v>
      </c>
      <c r="BM1477">
        <v>2</v>
      </c>
      <c r="BN1477">
        <v>1</v>
      </c>
      <c r="BO1477">
        <v>5</v>
      </c>
      <c r="BX1477">
        <v>2</v>
      </c>
      <c r="CF1477">
        <v>5</v>
      </c>
      <c r="CH1477">
        <f t="shared" si="173"/>
        <v>2</v>
      </c>
      <c r="CI1477" s="1">
        <f t="shared" si="174"/>
        <v>3.3333333333333335</v>
      </c>
      <c r="CJ1477">
        <f t="shared" si="175"/>
        <v>3</v>
      </c>
      <c r="CK1477">
        <f t="shared" si="176"/>
        <v>3</v>
      </c>
      <c r="CL1477" s="1">
        <f t="shared" si="177"/>
        <v>6.3333333333333339</v>
      </c>
      <c r="CM1477" s="1">
        <f t="shared" si="178"/>
        <v>12.666666666666668</v>
      </c>
      <c r="CO1477" t="str">
        <f>IF(H1477&gt;Tolerances!$C$15, "High Sat", "Low Sat")</f>
        <v>High Sat</v>
      </c>
      <c r="CP1477" t="str">
        <f>IF(CM1477&lt;Tolerances!$D$15, "High EL", "Low EL")</f>
        <v>Low EL</v>
      </c>
      <c r="CQ1477" t="str">
        <f t="shared" si="172"/>
        <v>Mercenary</v>
      </c>
      <c r="CR1477" t="b">
        <f>IF(AND(CM1477&lt;Tolerances!$D$19,'Respondent data Original'!H1477&gt;Tolerances!$C$19),"Enthusiast",IF(AND(CM1477&gt;Tolerances!$D$20,'Respondent data Original'!H1477&lt;Tolerances!$C$20),"Agitator"))</f>
        <v>0</v>
      </c>
    </row>
    <row r="1478" spans="1:96">
      <c r="A1478">
        <v>1750</v>
      </c>
      <c r="B1478" t="s">
        <v>71</v>
      </c>
      <c r="C1478">
        <v>1</v>
      </c>
      <c r="D1478">
        <v>2</v>
      </c>
      <c r="E1478">
        <v>1</v>
      </c>
      <c r="F1478">
        <v>2</v>
      </c>
      <c r="G1478">
        <v>12</v>
      </c>
      <c r="H1478">
        <v>9</v>
      </c>
      <c r="J1478">
        <v>10</v>
      </c>
      <c r="L1478">
        <v>10</v>
      </c>
      <c r="N1478">
        <v>9</v>
      </c>
      <c r="P1478">
        <v>6</v>
      </c>
      <c r="Q1478">
        <v>2</v>
      </c>
      <c r="R1478">
        <v>4</v>
      </c>
      <c r="S1478">
        <v>1</v>
      </c>
      <c r="T1478">
        <v>1</v>
      </c>
      <c r="U1478">
        <v>2</v>
      </c>
      <c r="V1478">
        <v>2</v>
      </c>
      <c r="W1478">
        <v>5</v>
      </c>
      <c r="X1478">
        <v>2</v>
      </c>
      <c r="Y1478">
        <v>2</v>
      </c>
      <c r="Z1478">
        <v>3</v>
      </c>
      <c r="AA1478">
        <v>1</v>
      </c>
      <c r="AB1478">
        <v>3</v>
      </c>
      <c r="AC1478">
        <v>2</v>
      </c>
      <c r="AD1478">
        <v>3</v>
      </c>
      <c r="AE1478">
        <v>2</v>
      </c>
      <c r="AF1478">
        <v>8</v>
      </c>
      <c r="AG1478">
        <v>3</v>
      </c>
      <c r="AH1478">
        <v>2</v>
      </c>
      <c r="AI1478">
        <v>2</v>
      </c>
      <c r="AJ1478">
        <v>2</v>
      </c>
      <c r="AK1478">
        <v>2</v>
      </c>
      <c r="AL1478">
        <v>2</v>
      </c>
      <c r="AN1478">
        <v>2</v>
      </c>
      <c r="AO1478">
        <v>2</v>
      </c>
      <c r="AP1478">
        <v>2</v>
      </c>
      <c r="AQ1478">
        <v>2</v>
      </c>
      <c r="AR1478">
        <v>2</v>
      </c>
      <c r="AS1478">
        <v>2</v>
      </c>
      <c r="AT1478">
        <v>2</v>
      </c>
      <c r="AU1478">
        <v>2</v>
      </c>
      <c r="AV1478">
        <v>1</v>
      </c>
      <c r="AW1478">
        <v>5</v>
      </c>
      <c r="AX1478">
        <v>6</v>
      </c>
      <c r="AY1478">
        <v>6</v>
      </c>
      <c r="AZ1478">
        <v>6</v>
      </c>
      <c r="BA1478">
        <v>4</v>
      </c>
      <c r="BB1478">
        <v>3</v>
      </c>
      <c r="BC1478">
        <v>6</v>
      </c>
      <c r="BD1478">
        <v>7</v>
      </c>
      <c r="BE1478">
        <v>1</v>
      </c>
      <c r="BF1478">
        <v>12</v>
      </c>
      <c r="BG1478">
        <v>12</v>
      </c>
      <c r="BH1478">
        <v>12</v>
      </c>
      <c r="BI1478">
        <v>12</v>
      </c>
      <c r="BJ1478">
        <v>12</v>
      </c>
      <c r="BK1478">
        <v>1</v>
      </c>
      <c r="BL1478">
        <v>4</v>
      </c>
      <c r="BM1478">
        <v>3</v>
      </c>
      <c r="BN1478">
        <v>3</v>
      </c>
      <c r="BO1478">
        <v>3</v>
      </c>
      <c r="BP1478">
        <v>7</v>
      </c>
      <c r="BQ1478">
        <v>4</v>
      </c>
      <c r="BR1478">
        <v>9</v>
      </c>
      <c r="BX1478">
        <v>1</v>
      </c>
      <c r="BY1478">
        <v>5</v>
      </c>
      <c r="BZ1478">
        <v>1</v>
      </c>
      <c r="CA1478">
        <v>7</v>
      </c>
      <c r="CF1478">
        <v>4</v>
      </c>
      <c r="CH1478">
        <f t="shared" si="173"/>
        <v>1</v>
      </c>
      <c r="CI1478" s="1">
        <f t="shared" si="174"/>
        <v>2.4444444444444446</v>
      </c>
      <c r="CJ1478">
        <f t="shared" si="175"/>
        <v>4</v>
      </c>
      <c r="CK1478">
        <f t="shared" si="176"/>
        <v>2</v>
      </c>
      <c r="CL1478" s="1">
        <f t="shared" si="177"/>
        <v>4.4444444444444446</v>
      </c>
      <c r="CM1478" s="1">
        <f t="shared" si="178"/>
        <v>4.4444444444444446</v>
      </c>
      <c r="CO1478" t="str">
        <f>IF(H1478&gt;Tolerances!$C$15, "High Sat", "Low Sat")</f>
        <v>High Sat</v>
      </c>
      <c r="CP1478" t="str">
        <f>IF(CM1478&lt;Tolerances!$D$15, "High EL", "Low EL")</f>
        <v>High EL</v>
      </c>
      <c r="CQ1478" t="str">
        <f t="shared" si="172"/>
        <v>Loyalist</v>
      </c>
      <c r="CR1478" t="b">
        <f>IF(AND(CM1478&lt;Tolerances!$D$19,'Respondent data Original'!H1478&gt;Tolerances!$C$19),"Enthusiast",IF(AND(CM1478&gt;Tolerances!$D$20,'Respondent data Original'!H1478&lt;Tolerances!$C$20),"Agitator"))</f>
        <v>0</v>
      </c>
    </row>
    <row r="1479" spans="1:96">
      <c r="A1479">
        <v>1752</v>
      </c>
      <c r="B1479" t="s">
        <v>71</v>
      </c>
      <c r="C1479">
        <v>1</v>
      </c>
      <c r="D1479">
        <v>1</v>
      </c>
      <c r="E1479">
        <v>6</v>
      </c>
      <c r="F1479">
        <v>2</v>
      </c>
      <c r="G1479">
        <v>10</v>
      </c>
      <c r="H1479">
        <v>11</v>
      </c>
      <c r="J1479">
        <v>11</v>
      </c>
      <c r="L1479">
        <v>11</v>
      </c>
      <c r="N1479">
        <v>9</v>
      </c>
      <c r="P1479">
        <v>6</v>
      </c>
      <c r="Q1479">
        <v>1</v>
      </c>
      <c r="R1479">
        <v>1</v>
      </c>
      <c r="S1479">
        <v>2</v>
      </c>
      <c r="T1479">
        <v>2</v>
      </c>
      <c r="U1479">
        <v>3</v>
      </c>
      <c r="V1479">
        <v>1</v>
      </c>
      <c r="W1479">
        <v>3</v>
      </c>
      <c r="X1479">
        <v>1</v>
      </c>
      <c r="Y1479">
        <v>1</v>
      </c>
      <c r="Z1479">
        <v>3</v>
      </c>
      <c r="AA1479">
        <v>1</v>
      </c>
      <c r="AB1479">
        <v>2</v>
      </c>
      <c r="AC1479">
        <v>3</v>
      </c>
      <c r="AD1479">
        <v>2</v>
      </c>
      <c r="AE1479">
        <v>3</v>
      </c>
      <c r="AF1479">
        <v>6</v>
      </c>
      <c r="AG1479">
        <v>2</v>
      </c>
      <c r="AH1479">
        <v>1</v>
      </c>
      <c r="AI1479">
        <v>1</v>
      </c>
      <c r="AJ1479">
        <v>1</v>
      </c>
      <c r="AK1479">
        <v>2</v>
      </c>
      <c r="AL1479">
        <v>1</v>
      </c>
      <c r="AM1479">
        <v>2</v>
      </c>
      <c r="AN1479">
        <v>1</v>
      </c>
      <c r="AO1479">
        <v>1</v>
      </c>
      <c r="AP1479">
        <v>2</v>
      </c>
      <c r="AQ1479">
        <v>1</v>
      </c>
      <c r="AR1479">
        <v>1</v>
      </c>
      <c r="AS1479">
        <v>2</v>
      </c>
      <c r="AT1479">
        <v>2</v>
      </c>
      <c r="AU1479">
        <v>2</v>
      </c>
      <c r="AV1479">
        <v>1</v>
      </c>
      <c r="AW1479">
        <v>3</v>
      </c>
      <c r="AX1479">
        <v>10</v>
      </c>
      <c r="AY1479">
        <v>8</v>
      </c>
      <c r="AZ1479">
        <v>4</v>
      </c>
      <c r="BA1479">
        <v>11</v>
      </c>
      <c r="BB1479">
        <v>2</v>
      </c>
      <c r="BC1479">
        <v>9</v>
      </c>
      <c r="BD1479">
        <v>9</v>
      </c>
      <c r="BE1479">
        <v>3</v>
      </c>
      <c r="BF1479">
        <v>1</v>
      </c>
      <c r="BG1479">
        <v>2</v>
      </c>
      <c r="BH1479">
        <v>2</v>
      </c>
      <c r="BI1479">
        <v>12</v>
      </c>
      <c r="BJ1479">
        <v>2</v>
      </c>
      <c r="BK1479">
        <v>2</v>
      </c>
      <c r="BL1479">
        <v>5</v>
      </c>
      <c r="BM1479">
        <v>3</v>
      </c>
      <c r="BN1479">
        <v>3</v>
      </c>
      <c r="BO1479">
        <v>9</v>
      </c>
      <c r="BX1479">
        <v>2</v>
      </c>
      <c r="CF1479">
        <v>5</v>
      </c>
      <c r="CH1479">
        <f t="shared" si="173"/>
        <v>2</v>
      </c>
      <c r="CI1479" s="1">
        <f t="shared" si="174"/>
        <v>3.2777777777777777</v>
      </c>
      <c r="CJ1479">
        <f t="shared" si="175"/>
        <v>5</v>
      </c>
      <c r="CK1479">
        <f t="shared" si="176"/>
        <v>1</v>
      </c>
      <c r="CL1479" s="1">
        <f t="shared" si="177"/>
        <v>4.2777777777777777</v>
      </c>
      <c r="CM1479" s="1">
        <f t="shared" si="178"/>
        <v>8.5555555555555554</v>
      </c>
      <c r="CO1479" t="str">
        <f>IF(H1479&gt;Tolerances!$C$15, "High Sat", "Low Sat")</f>
        <v>High Sat</v>
      </c>
      <c r="CP1479" t="str">
        <f>IF(CM1479&lt;Tolerances!$D$15, "High EL", "Low EL")</f>
        <v>High EL</v>
      </c>
      <c r="CQ1479" t="str">
        <f t="shared" si="172"/>
        <v>Loyalist</v>
      </c>
      <c r="CR1479" t="b">
        <f>IF(AND(CM1479&lt;Tolerances!$D$19,'Respondent data Original'!H1479&gt;Tolerances!$C$19),"Enthusiast",IF(AND(CM1479&gt;Tolerances!$D$20,'Respondent data Original'!H1479&lt;Tolerances!$C$20),"Agitator"))</f>
        <v>0</v>
      </c>
    </row>
    <row r="1480" spans="1:96">
      <c r="A1480">
        <v>1753</v>
      </c>
      <c r="B1480" t="s">
        <v>71</v>
      </c>
      <c r="C1480">
        <v>3</v>
      </c>
      <c r="D1480">
        <v>1</v>
      </c>
      <c r="E1480">
        <v>2</v>
      </c>
      <c r="F1480">
        <v>2</v>
      </c>
      <c r="G1480">
        <v>12</v>
      </c>
      <c r="H1480">
        <v>9</v>
      </c>
      <c r="J1480">
        <v>9</v>
      </c>
      <c r="L1480">
        <v>10</v>
      </c>
      <c r="N1480">
        <v>1</v>
      </c>
      <c r="P1480">
        <v>5</v>
      </c>
      <c r="Q1480">
        <v>1</v>
      </c>
      <c r="R1480">
        <v>2</v>
      </c>
      <c r="S1480">
        <v>2</v>
      </c>
      <c r="T1480">
        <v>2</v>
      </c>
      <c r="U1480">
        <v>2</v>
      </c>
      <c r="V1480">
        <v>1</v>
      </c>
      <c r="W1480">
        <v>1</v>
      </c>
      <c r="X1480">
        <v>1</v>
      </c>
      <c r="Y1480">
        <v>2</v>
      </c>
      <c r="Z1480">
        <v>2</v>
      </c>
      <c r="AA1480">
        <v>2</v>
      </c>
      <c r="AB1480">
        <v>2</v>
      </c>
      <c r="AC1480">
        <v>2</v>
      </c>
      <c r="AD1480">
        <v>1</v>
      </c>
      <c r="AE1480">
        <v>2</v>
      </c>
      <c r="AF1480">
        <v>1</v>
      </c>
      <c r="AG1480">
        <v>4</v>
      </c>
      <c r="AH1480">
        <v>3</v>
      </c>
      <c r="AI1480">
        <v>3</v>
      </c>
      <c r="AJ1480">
        <v>2</v>
      </c>
      <c r="AK1480">
        <v>3</v>
      </c>
      <c r="AL1480">
        <v>4</v>
      </c>
      <c r="AM1480">
        <v>4</v>
      </c>
      <c r="AN1480">
        <v>4</v>
      </c>
      <c r="AO1480">
        <v>3</v>
      </c>
      <c r="AP1480">
        <v>3</v>
      </c>
      <c r="AQ1480">
        <v>3</v>
      </c>
      <c r="AR1480">
        <v>4</v>
      </c>
      <c r="AS1480">
        <v>3</v>
      </c>
      <c r="AT1480">
        <v>3</v>
      </c>
      <c r="AU1480">
        <v>3</v>
      </c>
      <c r="AV1480">
        <v>2</v>
      </c>
      <c r="AW1480">
        <v>11</v>
      </c>
      <c r="AX1480">
        <v>11</v>
      </c>
      <c r="AY1480">
        <v>9</v>
      </c>
      <c r="AZ1480">
        <v>7</v>
      </c>
      <c r="BA1480">
        <v>9</v>
      </c>
      <c r="BB1480">
        <v>9</v>
      </c>
      <c r="BC1480">
        <v>3</v>
      </c>
      <c r="BD1480">
        <v>11</v>
      </c>
      <c r="BE1480">
        <v>5</v>
      </c>
      <c r="BF1480">
        <v>12</v>
      </c>
      <c r="BG1480">
        <v>6</v>
      </c>
      <c r="BH1480">
        <v>4</v>
      </c>
      <c r="BI1480">
        <v>4</v>
      </c>
      <c r="BJ1480">
        <v>12</v>
      </c>
      <c r="BK1480">
        <v>3</v>
      </c>
      <c r="BL1480">
        <v>4</v>
      </c>
      <c r="BM1480">
        <v>2</v>
      </c>
      <c r="BN1480">
        <v>2</v>
      </c>
      <c r="BO1480">
        <v>4</v>
      </c>
      <c r="BP1480">
        <v>5</v>
      </c>
      <c r="BQ1480">
        <v>6</v>
      </c>
      <c r="BR1480">
        <v>7</v>
      </c>
      <c r="BX1480">
        <v>2</v>
      </c>
      <c r="CF1480">
        <v>4</v>
      </c>
      <c r="CH1480">
        <f t="shared" si="173"/>
        <v>2</v>
      </c>
      <c r="CI1480" s="1">
        <f t="shared" si="174"/>
        <v>4.166666666666667</v>
      </c>
      <c r="CJ1480">
        <f t="shared" si="175"/>
        <v>4</v>
      </c>
      <c r="CK1480">
        <f t="shared" si="176"/>
        <v>2</v>
      </c>
      <c r="CL1480" s="1">
        <f t="shared" si="177"/>
        <v>6.166666666666667</v>
      </c>
      <c r="CM1480" s="1">
        <f t="shared" si="178"/>
        <v>12.333333333333334</v>
      </c>
      <c r="CO1480" t="str">
        <f>IF(H1480&gt;Tolerances!$C$15, "High Sat", "Low Sat")</f>
        <v>High Sat</v>
      </c>
      <c r="CP1480" t="str">
        <f>IF(CM1480&lt;Tolerances!$D$15, "High EL", "Low EL")</f>
        <v>Low EL</v>
      </c>
      <c r="CQ1480" t="str">
        <f t="shared" si="172"/>
        <v>Mercenary</v>
      </c>
      <c r="CR1480" t="b">
        <f>IF(AND(CM1480&lt;Tolerances!$D$19,'Respondent data Original'!H1480&gt;Tolerances!$C$19),"Enthusiast",IF(AND(CM1480&gt;Tolerances!$D$20,'Respondent data Original'!H1480&lt;Tolerances!$C$20),"Agitator"))</f>
        <v>0</v>
      </c>
    </row>
    <row r="1481" spans="1:96">
      <c r="A1481">
        <v>1754</v>
      </c>
      <c r="B1481" t="s">
        <v>71</v>
      </c>
      <c r="C1481">
        <v>4</v>
      </c>
      <c r="D1481">
        <v>2</v>
      </c>
      <c r="E1481">
        <v>8</v>
      </c>
      <c r="F1481">
        <v>1</v>
      </c>
      <c r="G1481">
        <v>8</v>
      </c>
      <c r="H1481">
        <v>7</v>
      </c>
      <c r="J1481">
        <v>6</v>
      </c>
      <c r="L1481">
        <v>6</v>
      </c>
      <c r="N1481">
        <v>6</v>
      </c>
      <c r="P1481">
        <v>5</v>
      </c>
      <c r="Q1481">
        <v>2</v>
      </c>
      <c r="R1481">
        <v>2</v>
      </c>
      <c r="S1481">
        <v>1</v>
      </c>
      <c r="T1481">
        <v>2</v>
      </c>
      <c r="U1481">
        <v>1</v>
      </c>
      <c r="V1481">
        <v>2</v>
      </c>
      <c r="W1481">
        <v>3</v>
      </c>
      <c r="X1481">
        <v>1</v>
      </c>
      <c r="Y1481">
        <v>1</v>
      </c>
      <c r="Z1481">
        <v>2</v>
      </c>
      <c r="AA1481">
        <v>2</v>
      </c>
      <c r="AB1481">
        <v>2</v>
      </c>
      <c r="AC1481">
        <v>2</v>
      </c>
      <c r="AD1481">
        <v>2</v>
      </c>
      <c r="AE1481">
        <v>2</v>
      </c>
      <c r="AF1481">
        <v>11</v>
      </c>
      <c r="AG1481">
        <v>3</v>
      </c>
      <c r="AH1481">
        <v>4</v>
      </c>
      <c r="AI1481">
        <v>4</v>
      </c>
      <c r="AJ1481">
        <v>4</v>
      </c>
      <c r="AK1481">
        <v>4</v>
      </c>
      <c r="AL1481">
        <v>4</v>
      </c>
      <c r="AM1481">
        <v>4</v>
      </c>
      <c r="AN1481">
        <v>4</v>
      </c>
      <c r="AO1481">
        <v>4</v>
      </c>
      <c r="AP1481">
        <v>4</v>
      </c>
      <c r="AQ1481">
        <v>4</v>
      </c>
      <c r="AR1481">
        <v>5</v>
      </c>
      <c r="AS1481">
        <v>4</v>
      </c>
      <c r="AT1481">
        <v>4</v>
      </c>
      <c r="AU1481">
        <v>4</v>
      </c>
      <c r="AV1481">
        <v>2</v>
      </c>
      <c r="AW1481">
        <v>9</v>
      </c>
      <c r="AX1481">
        <v>8</v>
      </c>
      <c r="AY1481">
        <v>8</v>
      </c>
      <c r="AZ1481">
        <v>9</v>
      </c>
      <c r="BA1481">
        <v>8</v>
      </c>
      <c r="BB1481">
        <v>9</v>
      </c>
      <c r="BC1481">
        <v>8</v>
      </c>
      <c r="BD1481">
        <v>10</v>
      </c>
      <c r="BE1481">
        <v>7</v>
      </c>
      <c r="BF1481">
        <v>12</v>
      </c>
      <c r="BG1481">
        <v>12</v>
      </c>
      <c r="BH1481">
        <v>12</v>
      </c>
      <c r="BI1481">
        <v>12</v>
      </c>
      <c r="BJ1481">
        <v>12</v>
      </c>
      <c r="BK1481">
        <v>1</v>
      </c>
      <c r="BL1481">
        <v>4</v>
      </c>
      <c r="BM1481">
        <v>2</v>
      </c>
      <c r="BN1481">
        <v>1</v>
      </c>
      <c r="BO1481">
        <v>4</v>
      </c>
      <c r="BX1481">
        <v>2</v>
      </c>
      <c r="CF1481">
        <v>4</v>
      </c>
      <c r="CH1481">
        <f t="shared" si="173"/>
        <v>2</v>
      </c>
      <c r="CI1481" s="1">
        <f t="shared" si="174"/>
        <v>4.2222222222222223</v>
      </c>
      <c r="CJ1481">
        <f t="shared" si="175"/>
        <v>4</v>
      </c>
      <c r="CK1481">
        <f t="shared" si="176"/>
        <v>2</v>
      </c>
      <c r="CL1481" s="1">
        <f t="shared" si="177"/>
        <v>6.2222222222222223</v>
      </c>
      <c r="CM1481" s="1">
        <f t="shared" si="178"/>
        <v>12.444444444444445</v>
      </c>
      <c r="CO1481" t="str">
        <f>IF(H1481&gt;Tolerances!$C$15, "High Sat", "Low Sat")</f>
        <v>Low Sat</v>
      </c>
      <c r="CP1481" t="str">
        <f>IF(CM1481&lt;Tolerances!$D$15, "High EL", "Low EL")</f>
        <v>Low EL</v>
      </c>
      <c r="CQ1481" t="str">
        <f t="shared" si="172"/>
        <v>Defector</v>
      </c>
      <c r="CR1481" t="b">
        <f>IF(AND(CM1481&lt;Tolerances!$D$19,'Respondent data Original'!H1481&gt;Tolerances!$C$19),"Enthusiast",IF(AND(CM1481&gt;Tolerances!$D$20,'Respondent data Original'!H1481&lt;Tolerances!$C$20),"Agitator"))</f>
        <v>0</v>
      </c>
    </row>
    <row r="1482" spans="1:96">
      <c r="A1482">
        <v>1755</v>
      </c>
      <c r="B1482" t="s">
        <v>71</v>
      </c>
      <c r="C1482">
        <v>4</v>
      </c>
      <c r="D1482">
        <v>1</v>
      </c>
      <c r="E1482">
        <v>2</v>
      </c>
      <c r="F1482">
        <v>2</v>
      </c>
      <c r="G1482">
        <v>12</v>
      </c>
      <c r="H1482">
        <v>11</v>
      </c>
      <c r="J1482">
        <v>6</v>
      </c>
      <c r="L1482">
        <v>6</v>
      </c>
      <c r="N1482">
        <v>6</v>
      </c>
      <c r="P1482">
        <v>2</v>
      </c>
      <c r="Q1482">
        <v>1</v>
      </c>
      <c r="R1482">
        <v>2</v>
      </c>
      <c r="S1482">
        <v>1</v>
      </c>
      <c r="T1482">
        <v>1</v>
      </c>
      <c r="U1482">
        <v>1</v>
      </c>
      <c r="V1482">
        <v>1</v>
      </c>
      <c r="W1482">
        <v>3</v>
      </c>
      <c r="X1482">
        <v>1</v>
      </c>
      <c r="Y1482">
        <v>1</v>
      </c>
      <c r="Z1482">
        <v>1</v>
      </c>
      <c r="AA1482">
        <v>1</v>
      </c>
      <c r="AB1482">
        <v>1</v>
      </c>
      <c r="AC1482">
        <v>3</v>
      </c>
      <c r="AD1482">
        <v>3</v>
      </c>
      <c r="AE1482">
        <v>1</v>
      </c>
      <c r="AF1482">
        <v>8</v>
      </c>
      <c r="AG1482">
        <v>2</v>
      </c>
      <c r="AH1482">
        <v>1</v>
      </c>
      <c r="AI1482">
        <v>1</v>
      </c>
      <c r="AJ1482">
        <v>1</v>
      </c>
      <c r="AK1482">
        <v>2</v>
      </c>
      <c r="AL1482">
        <v>1</v>
      </c>
      <c r="AM1482">
        <v>3</v>
      </c>
      <c r="AN1482">
        <v>1</v>
      </c>
      <c r="AO1482">
        <v>1</v>
      </c>
      <c r="AP1482">
        <v>2</v>
      </c>
      <c r="AQ1482">
        <v>2</v>
      </c>
      <c r="AR1482">
        <v>1</v>
      </c>
      <c r="AS1482">
        <v>2</v>
      </c>
      <c r="AT1482">
        <v>2</v>
      </c>
      <c r="AU1482">
        <v>2</v>
      </c>
      <c r="AV1482">
        <v>1</v>
      </c>
      <c r="AW1482">
        <v>6</v>
      </c>
      <c r="AX1482">
        <v>11</v>
      </c>
      <c r="AY1482">
        <v>6</v>
      </c>
      <c r="AZ1482">
        <v>6</v>
      </c>
      <c r="BA1482">
        <v>9</v>
      </c>
      <c r="BB1482">
        <v>9</v>
      </c>
      <c r="BC1482">
        <v>3</v>
      </c>
      <c r="BD1482">
        <v>11</v>
      </c>
      <c r="BE1482">
        <v>3</v>
      </c>
      <c r="BF1482">
        <v>1</v>
      </c>
      <c r="BG1482">
        <v>1</v>
      </c>
      <c r="BH1482">
        <v>1</v>
      </c>
      <c r="BI1482">
        <v>1</v>
      </c>
      <c r="BJ1482">
        <v>5</v>
      </c>
      <c r="BK1482">
        <v>5</v>
      </c>
      <c r="BL1482">
        <v>1</v>
      </c>
      <c r="BO1482">
        <v>3</v>
      </c>
      <c r="BP1482">
        <v>2</v>
      </c>
      <c r="BQ1482">
        <v>7</v>
      </c>
      <c r="BR1482">
        <v>5</v>
      </c>
      <c r="BS1482">
        <v>4</v>
      </c>
      <c r="BT1482">
        <v>9</v>
      </c>
      <c r="BX1482">
        <v>3</v>
      </c>
      <c r="CF1482">
        <v>2</v>
      </c>
      <c r="CH1482">
        <f t="shared" si="173"/>
        <v>3</v>
      </c>
      <c r="CI1482" s="1">
        <f t="shared" si="174"/>
        <v>3.5555555555555554</v>
      </c>
      <c r="CJ1482">
        <f t="shared" si="175"/>
        <v>1</v>
      </c>
      <c r="CK1482">
        <f t="shared" si="176"/>
        <v>5</v>
      </c>
      <c r="CL1482" s="1">
        <f t="shared" si="177"/>
        <v>8.5555555555555554</v>
      </c>
      <c r="CM1482" s="1">
        <f t="shared" si="178"/>
        <v>25.666666666666664</v>
      </c>
      <c r="CO1482" t="str">
        <f>IF(H1482&gt;Tolerances!$C$15, "High Sat", "Low Sat")</f>
        <v>High Sat</v>
      </c>
      <c r="CP1482" t="str">
        <f>IF(CM1482&lt;Tolerances!$D$15, "High EL", "Low EL")</f>
        <v>Low EL</v>
      </c>
      <c r="CQ1482" t="str">
        <f t="shared" si="172"/>
        <v>Mercenary</v>
      </c>
      <c r="CR1482" t="b">
        <f>IF(AND(CM1482&lt;Tolerances!$D$19,'Respondent data Original'!H1482&gt;Tolerances!$C$19),"Enthusiast",IF(AND(CM1482&gt;Tolerances!$D$20,'Respondent data Original'!H1482&lt;Tolerances!$C$20),"Agitator"))</f>
        <v>0</v>
      </c>
    </row>
    <row r="1483" spans="1:96">
      <c r="A1483">
        <v>1756</v>
      </c>
      <c r="B1483" t="s">
        <v>71</v>
      </c>
      <c r="C1483">
        <v>2</v>
      </c>
      <c r="D1483">
        <v>2</v>
      </c>
      <c r="E1483">
        <v>3</v>
      </c>
      <c r="F1483">
        <v>2</v>
      </c>
      <c r="G1483">
        <v>11</v>
      </c>
      <c r="H1483">
        <v>11</v>
      </c>
      <c r="J1483">
        <v>11</v>
      </c>
      <c r="L1483">
        <v>11</v>
      </c>
      <c r="N1483">
        <v>11</v>
      </c>
      <c r="P1483">
        <v>6</v>
      </c>
      <c r="Q1483">
        <v>1</v>
      </c>
      <c r="R1483">
        <v>4</v>
      </c>
      <c r="S1483">
        <v>1</v>
      </c>
      <c r="T1483">
        <v>2</v>
      </c>
      <c r="U1483">
        <v>1</v>
      </c>
      <c r="V1483">
        <v>1</v>
      </c>
      <c r="W1483">
        <v>4</v>
      </c>
      <c r="X1483">
        <v>1</v>
      </c>
      <c r="Y1483">
        <v>1</v>
      </c>
      <c r="Z1483">
        <v>1</v>
      </c>
      <c r="AA1483">
        <v>1</v>
      </c>
      <c r="AB1483">
        <v>1</v>
      </c>
      <c r="AC1483">
        <v>1</v>
      </c>
      <c r="AD1483">
        <v>1</v>
      </c>
      <c r="AE1483">
        <v>1</v>
      </c>
      <c r="AF1483">
        <v>9</v>
      </c>
      <c r="AG1483">
        <v>1</v>
      </c>
      <c r="AH1483">
        <v>3</v>
      </c>
      <c r="AI1483">
        <v>1</v>
      </c>
      <c r="AJ1483">
        <v>1</v>
      </c>
      <c r="AK1483">
        <v>1</v>
      </c>
      <c r="AL1483">
        <v>1</v>
      </c>
      <c r="AM1483">
        <v>3</v>
      </c>
      <c r="AN1483">
        <v>1</v>
      </c>
      <c r="AO1483">
        <v>1</v>
      </c>
      <c r="AP1483">
        <v>1</v>
      </c>
      <c r="AQ1483">
        <v>1</v>
      </c>
      <c r="AR1483">
        <v>1</v>
      </c>
      <c r="AS1483">
        <v>1</v>
      </c>
      <c r="AT1483">
        <v>1</v>
      </c>
      <c r="AU1483">
        <v>1</v>
      </c>
      <c r="AV1483">
        <v>1</v>
      </c>
      <c r="AW1483">
        <v>6</v>
      </c>
      <c r="AX1483">
        <v>8</v>
      </c>
      <c r="AY1483">
        <v>4</v>
      </c>
      <c r="AZ1483">
        <v>7</v>
      </c>
      <c r="BA1483">
        <v>7</v>
      </c>
      <c r="BB1483">
        <v>8</v>
      </c>
      <c r="BC1483">
        <v>1</v>
      </c>
      <c r="BD1483">
        <v>9</v>
      </c>
      <c r="BE1483">
        <v>1</v>
      </c>
      <c r="BF1483">
        <v>2</v>
      </c>
      <c r="BG1483">
        <v>4</v>
      </c>
      <c r="BH1483">
        <v>4</v>
      </c>
      <c r="BI1483">
        <v>4</v>
      </c>
      <c r="BJ1483">
        <v>3</v>
      </c>
      <c r="BK1483">
        <v>1</v>
      </c>
      <c r="BN1483">
        <v>5</v>
      </c>
      <c r="BO1483">
        <v>4</v>
      </c>
      <c r="BP1483">
        <v>3</v>
      </c>
      <c r="BX1483">
        <v>1</v>
      </c>
      <c r="BY1483">
        <v>2</v>
      </c>
      <c r="BZ1483">
        <v>1</v>
      </c>
      <c r="CA1483">
        <v>6</v>
      </c>
      <c r="CB1483">
        <v>5</v>
      </c>
      <c r="CF1483">
        <v>1</v>
      </c>
      <c r="CH1483">
        <f t="shared" si="173"/>
        <v>1</v>
      </c>
      <c r="CI1483" s="1">
        <f t="shared" si="174"/>
        <v>2.8333333333333335</v>
      </c>
      <c r="CJ1483">
        <f t="shared" si="175"/>
        <v>0</v>
      </c>
      <c r="CK1483">
        <f t="shared" si="176"/>
        <v>5</v>
      </c>
      <c r="CL1483" s="1">
        <f t="shared" si="177"/>
        <v>7.8333333333333339</v>
      </c>
      <c r="CM1483" s="1">
        <f t="shared" si="178"/>
        <v>7.8333333333333339</v>
      </c>
      <c r="CO1483" t="str">
        <f>IF(H1483&gt;Tolerances!$C$15, "High Sat", "Low Sat")</f>
        <v>High Sat</v>
      </c>
      <c r="CP1483" t="str">
        <f>IF(CM1483&lt;Tolerances!$D$15, "High EL", "Low EL")</f>
        <v>High EL</v>
      </c>
      <c r="CQ1483" t="str">
        <f t="shared" si="172"/>
        <v>Loyalist</v>
      </c>
      <c r="CR1483" t="b">
        <f>IF(AND(CM1483&lt;Tolerances!$D$19,'Respondent data Original'!H1483&gt;Tolerances!$C$19),"Enthusiast",IF(AND(CM1483&gt;Tolerances!$D$20,'Respondent data Original'!H1483&lt;Tolerances!$C$20),"Agitator"))</f>
        <v>0</v>
      </c>
    </row>
    <row r="1484" spans="1:96">
      <c r="A1484">
        <v>1757</v>
      </c>
      <c r="B1484" t="s">
        <v>71</v>
      </c>
      <c r="C1484">
        <v>3</v>
      </c>
      <c r="D1484">
        <v>1</v>
      </c>
      <c r="E1484">
        <v>1</v>
      </c>
      <c r="F1484">
        <v>2</v>
      </c>
      <c r="G1484">
        <v>12</v>
      </c>
      <c r="H1484">
        <v>10</v>
      </c>
      <c r="J1484">
        <v>9</v>
      </c>
      <c r="L1484">
        <v>10</v>
      </c>
      <c r="N1484">
        <v>10</v>
      </c>
      <c r="P1484">
        <v>5</v>
      </c>
      <c r="Q1484">
        <v>1</v>
      </c>
      <c r="R1484">
        <v>1</v>
      </c>
      <c r="S1484">
        <v>1</v>
      </c>
      <c r="T1484">
        <v>1</v>
      </c>
      <c r="U1484">
        <v>1</v>
      </c>
      <c r="V1484">
        <v>1</v>
      </c>
      <c r="W1484">
        <v>1</v>
      </c>
      <c r="X1484">
        <v>1</v>
      </c>
      <c r="Y1484">
        <v>1</v>
      </c>
      <c r="Z1484">
        <v>1</v>
      </c>
      <c r="AA1484">
        <v>1</v>
      </c>
      <c r="AB1484">
        <v>1</v>
      </c>
      <c r="AC1484">
        <v>1</v>
      </c>
      <c r="AD1484">
        <v>1</v>
      </c>
      <c r="AE1484">
        <v>1</v>
      </c>
      <c r="AF1484">
        <v>6</v>
      </c>
      <c r="AG1484">
        <v>1</v>
      </c>
      <c r="AH1484">
        <v>1</v>
      </c>
      <c r="AI1484">
        <v>1</v>
      </c>
      <c r="AJ1484">
        <v>1</v>
      </c>
      <c r="AK1484">
        <v>1</v>
      </c>
      <c r="AL1484">
        <v>1</v>
      </c>
      <c r="AM1484">
        <v>1</v>
      </c>
      <c r="AN1484">
        <v>1</v>
      </c>
      <c r="AO1484">
        <v>1</v>
      </c>
      <c r="AP1484">
        <v>1</v>
      </c>
      <c r="AQ1484">
        <v>1</v>
      </c>
      <c r="AR1484">
        <v>1</v>
      </c>
      <c r="AS1484">
        <v>1</v>
      </c>
      <c r="AT1484">
        <v>1</v>
      </c>
      <c r="AU1484">
        <v>1</v>
      </c>
      <c r="AV1484">
        <v>1</v>
      </c>
      <c r="AW1484">
        <v>6</v>
      </c>
      <c r="AX1484">
        <v>9</v>
      </c>
      <c r="AY1484">
        <v>9</v>
      </c>
      <c r="AZ1484">
        <v>4</v>
      </c>
      <c r="BA1484">
        <v>9</v>
      </c>
      <c r="BB1484">
        <v>9</v>
      </c>
      <c r="BC1484">
        <v>9</v>
      </c>
      <c r="BD1484">
        <v>9</v>
      </c>
      <c r="BE1484">
        <v>9</v>
      </c>
      <c r="BF1484">
        <v>1</v>
      </c>
      <c r="BG1484">
        <v>1</v>
      </c>
      <c r="BH1484">
        <v>1</v>
      </c>
      <c r="BI1484">
        <v>1</v>
      </c>
      <c r="BJ1484">
        <v>1</v>
      </c>
      <c r="BK1484">
        <v>2</v>
      </c>
      <c r="BL1484">
        <v>4</v>
      </c>
      <c r="BM1484">
        <v>3</v>
      </c>
      <c r="BN1484">
        <v>3</v>
      </c>
      <c r="BO1484">
        <v>8</v>
      </c>
      <c r="BP1484">
        <v>3</v>
      </c>
      <c r="BQ1484">
        <v>4</v>
      </c>
      <c r="BR1484">
        <v>6</v>
      </c>
      <c r="BS1484">
        <v>7</v>
      </c>
      <c r="BT1484">
        <v>2</v>
      </c>
      <c r="BU1484">
        <v>5</v>
      </c>
      <c r="BX1484">
        <v>2</v>
      </c>
      <c r="CF1484">
        <v>6</v>
      </c>
      <c r="CH1484">
        <f t="shared" si="173"/>
        <v>2</v>
      </c>
      <c r="CI1484" s="1">
        <f t="shared" si="174"/>
        <v>4.0555555555555554</v>
      </c>
      <c r="CJ1484">
        <f t="shared" si="175"/>
        <v>4</v>
      </c>
      <c r="CK1484">
        <f t="shared" si="176"/>
        <v>2</v>
      </c>
      <c r="CL1484" s="1">
        <f t="shared" si="177"/>
        <v>6.0555555555555554</v>
      </c>
      <c r="CM1484" s="1">
        <f t="shared" si="178"/>
        <v>12.111111111111111</v>
      </c>
      <c r="CO1484" t="str">
        <f>IF(H1484&gt;Tolerances!$C$15, "High Sat", "Low Sat")</f>
        <v>High Sat</v>
      </c>
      <c r="CP1484" t="str">
        <f>IF(CM1484&lt;Tolerances!$D$15, "High EL", "Low EL")</f>
        <v>Low EL</v>
      </c>
      <c r="CQ1484" t="str">
        <f t="shared" ref="CQ1484:CQ1547" si="179">IF(AND(CP1484="High EL", CO1484="High Sat"),"Loyalist", IF(AND(CP1484="High EL", CO1484="Low Sat"),"Hostage", IF(AND(CP1484="Low EL", CO1484="Low Sat"),"Defector",IF(AND(CP1484="Low EL", CO1484="High Sat"),"Mercenary"))))</f>
        <v>Mercenary</v>
      </c>
      <c r="CR1484" t="b">
        <f>IF(AND(CM1484&lt;Tolerances!$D$19,'Respondent data Original'!H1484&gt;Tolerances!$C$19),"Enthusiast",IF(AND(CM1484&gt;Tolerances!$D$20,'Respondent data Original'!H1484&lt;Tolerances!$C$20),"Agitator"))</f>
        <v>0</v>
      </c>
    </row>
    <row r="1485" spans="1:96">
      <c r="A1485">
        <v>1758</v>
      </c>
      <c r="B1485" t="s">
        <v>71</v>
      </c>
      <c r="C1485">
        <v>4</v>
      </c>
      <c r="D1485">
        <v>1</v>
      </c>
      <c r="E1485">
        <v>1</v>
      </c>
      <c r="F1485">
        <v>2</v>
      </c>
      <c r="G1485">
        <v>11</v>
      </c>
      <c r="H1485">
        <v>11</v>
      </c>
      <c r="J1485">
        <v>11</v>
      </c>
      <c r="L1485">
        <v>11</v>
      </c>
      <c r="N1485">
        <v>11</v>
      </c>
      <c r="P1485">
        <v>6</v>
      </c>
      <c r="Q1485">
        <v>1</v>
      </c>
      <c r="R1485">
        <v>3</v>
      </c>
      <c r="S1485">
        <v>1</v>
      </c>
      <c r="T1485">
        <v>1</v>
      </c>
      <c r="U1485">
        <v>1</v>
      </c>
      <c r="V1485">
        <v>1</v>
      </c>
      <c r="W1485">
        <v>1</v>
      </c>
      <c r="X1485">
        <v>1</v>
      </c>
      <c r="Y1485">
        <v>1</v>
      </c>
      <c r="Z1485">
        <v>3</v>
      </c>
      <c r="AA1485">
        <v>1</v>
      </c>
      <c r="AB1485">
        <v>1</v>
      </c>
      <c r="AC1485">
        <v>1</v>
      </c>
      <c r="AD1485">
        <v>3</v>
      </c>
      <c r="AE1485">
        <v>1</v>
      </c>
      <c r="AF1485">
        <v>1</v>
      </c>
      <c r="AG1485">
        <v>1</v>
      </c>
      <c r="AH1485">
        <v>1</v>
      </c>
      <c r="AI1485">
        <v>1</v>
      </c>
      <c r="AJ1485">
        <v>1</v>
      </c>
      <c r="AK1485">
        <v>1</v>
      </c>
      <c r="AL1485">
        <v>1</v>
      </c>
      <c r="AM1485">
        <v>1</v>
      </c>
      <c r="AN1485">
        <v>1</v>
      </c>
      <c r="AO1485">
        <v>1</v>
      </c>
      <c r="AP1485">
        <v>1</v>
      </c>
      <c r="AQ1485">
        <v>1</v>
      </c>
      <c r="AR1485">
        <v>1</v>
      </c>
      <c r="AS1485">
        <v>1</v>
      </c>
      <c r="AT1485">
        <v>2</v>
      </c>
      <c r="AU1485">
        <v>1</v>
      </c>
      <c r="AV1485">
        <v>1</v>
      </c>
      <c r="AW1485">
        <v>2</v>
      </c>
      <c r="AX1485">
        <v>3</v>
      </c>
      <c r="AY1485">
        <v>4</v>
      </c>
      <c r="AZ1485">
        <v>4</v>
      </c>
      <c r="BA1485">
        <v>5</v>
      </c>
      <c r="BB1485">
        <v>1</v>
      </c>
      <c r="BC1485">
        <v>2</v>
      </c>
      <c r="BD1485">
        <v>9</v>
      </c>
      <c r="BE1485">
        <v>1</v>
      </c>
      <c r="BF1485">
        <v>12</v>
      </c>
      <c r="BG1485">
        <v>1</v>
      </c>
      <c r="BH1485">
        <v>1</v>
      </c>
      <c r="BI1485">
        <v>12</v>
      </c>
      <c r="BJ1485">
        <v>1</v>
      </c>
      <c r="BK1485">
        <v>1</v>
      </c>
      <c r="BL1485">
        <v>5</v>
      </c>
      <c r="BM1485">
        <v>5</v>
      </c>
      <c r="BN1485">
        <v>4</v>
      </c>
      <c r="BO1485">
        <v>10</v>
      </c>
      <c r="BX1485">
        <v>1</v>
      </c>
      <c r="BY1485">
        <v>3</v>
      </c>
      <c r="BZ1485">
        <v>5</v>
      </c>
      <c r="CA1485">
        <v>4</v>
      </c>
      <c r="CB1485">
        <v>1</v>
      </c>
      <c r="CC1485">
        <v>6</v>
      </c>
      <c r="CF1485">
        <v>5</v>
      </c>
      <c r="CH1485">
        <f t="shared" si="173"/>
        <v>1</v>
      </c>
      <c r="CI1485" s="1">
        <f t="shared" si="174"/>
        <v>1.7222222222222223</v>
      </c>
      <c r="CJ1485">
        <f t="shared" si="175"/>
        <v>5</v>
      </c>
      <c r="CK1485">
        <f t="shared" si="176"/>
        <v>1</v>
      </c>
      <c r="CL1485" s="1">
        <f t="shared" si="177"/>
        <v>2.7222222222222223</v>
      </c>
      <c r="CM1485" s="1">
        <f t="shared" si="178"/>
        <v>2.7222222222222223</v>
      </c>
      <c r="CO1485" t="str">
        <f>IF(H1485&gt;Tolerances!$C$15, "High Sat", "Low Sat")</f>
        <v>High Sat</v>
      </c>
      <c r="CP1485" t="str">
        <f>IF(CM1485&lt;Tolerances!$D$15, "High EL", "Low EL")</f>
        <v>High EL</v>
      </c>
      <c r="CQ1485" t="str">
        <f t="shared" si="179"/>
        <v>Loyalist</v>
      </c>
      <c r="CR1485" t="str">
        <f>IF(AND(CM1485&lt;Tolerances!$D$19,'Respondent data Original'!H1485&gt;Tolerances!$C$19),"Enthusiast",IF(AND(CM1485&gt;Tolerances!$D$20,'Respondent data Original'!H1485&lt;Tolerances!$C$20),"Agitator"))</f>
        <v>Enthusiast</v>
      </c>
    </row>
    <row r="1486" spans="1:96">
      <c r="A1486">
        <v>1760</v>
      </c>
      <c r="B1486" t="s">
        <v>71</v>
      </c>
      <c r="C1486">
        <v>4</v>
      </c>
      <c r="D1486">
        <v>1</v>
      </c>
      <c r="E1486">
        <v>2</v>
      </c>
      <c r="F1486">
        <v>2</v>
      </c>
      <c r="G1486">
        <v>11</v>
      </c>
      <c r="H1486">
        <v>9</v>
      </c>
      <c r="J1486">
        <v>11</v>
      </c>
      <c r="L1486">
        <v>11</v>
      </c>
      <c r="N1486">
        <v>11</v>
      </c>
      <c r="P1486">
        <v>6</v>
      </c>
      <c r="Q1486">
        <v>1</v>
      </c>
      <c r="R1486">
        <v>3</v>
      </c>
      <c r="S1486">
        <v>1</v>
      </c>
      <c r="T1486">
        <v>2</v>
      </c>
      <c r="U1486">
        <v>3</v>
      </c>
      <c r="V1486">
        <v>1</v>
      </c>
      <c r="W1486">
        <v>3</v>
      </c>
      <c r="X1486">
        <v>1</v>
      </c>
      <c r="Y1486">
        <v>1</v>
      </c>
      <c r="Z1486">
        <v>4</v>
      </c>
      <c r="AA1486">
        <v>1</v>
      </c>
      <c r="AB1486">
        <v>1</v>
      </c>
      <c r="AC1486">
        <v>5</v>
      </c>
      <c r="AD1486">
        <v>4</v>
      </c>
      <c r="AE1486">
        <v>3</v>
      </c>
      <c r="AF1486">
        <v>1</v>
      </c>
      <c r="AG1486">
        <v>2</v>
      </c>
      <c r="AH1486">
        <v>4</v>
      </c>
      <c r="AI1486">
        <v>1</v>
      </c>
      <c r="AJ1486">
        <v>1</v>
      </c>
      <c r="AK1486">
        <v>2</v>
      </c>
      <c r="AL1486">
        <v>1</v>
      </c>
      <c r="AM1486">
        <v>5</v>
      </c>
      <c r="AN1486">
        <v>1</v>
      </c>
      <c r="AO1486">
        <v>2</v>
      </c>
      <c r="AP1486">
        <v>4</v>
      </c>
      <c r="AQ1486">
        <v>1</v>
      </c>
      <c r="AR1486">
        <v>1</v>
      </c>
      <c r="AS1486">
        <v>5</v>
      </c>
      <c r="AV1486">
        <v>1</v>
      </c>
      <c r="AW1486">
        <v>6</v>
      </c>
      <c r="AX1486">
        <v>6</v>
      </c>
      <c r="AY1486">
        <v>9</v>
      </c>
      <c r="AZ1486">
        <v>6</v>
      </c>
      <c r="BA1486">
        <v>11</v>
      </c>
      <c r="BB1486">
        <v>6</v>
      </c>
      <c r="BC1486">
        <v>1</v>
      </c>
      <c r="BD1486">
        <v>11</v>
      </c>
      <c r="BE1486">
        <v>1</v>
      </c>
      <c r="BF1486">
        <v>12</v>
      </c>
      <c r="BG1486">
        <v>12</v>
      </c>
      <c r="BH1486">
        <v>12</v>
      </c>
      <c r="BI1486">
        <v>12</v>
      </c>
      <c r="BJ1486">
        <v>12</v>
      </c>
      <c r="BK1486">
        <v>1</v>
      </c>
      <c r="BL1486">
        <v>4</v>
      </c>
      <c r="BM1486">
        <v>3</v>
      </c>
      <c r="BN1486">
        <v>3</v>
      </c>
      <c r="BO1486">
        <v>6</v>
      </c>
      <c r="BP1486">
        <v>4</v>
      </c>
      <c r="BQ1486">
        <v>5</v>
      </c>
      <c r="BX1486">
        <v>1</v>
      </c>
      <c r="BY1486">
        <v>6</v>
      </c>
      <c r="BZ1486">
        <v>3</v>
      </c>
      <c r="CA1486">
        <v>1</v>
      </c>
      <c r="CB1486">
        <v>5</v>
      </c>
      <c r="CF1486">
        <v>3</v>
      </c>
      <c r="CH1486">
        <f t="shared" si="173"/>
        <v>1</v>
      </c>
      <c r="CI1486" s="1">
        <f t="shared" si="174"/>
        <v>3.1666666666666665</v>
      </c>
      <c r="CJ1486">
        <f t="shared" si="175"/>
        <v>4</v>
      </c>
      <c r="CK1486">
        <f t="shared" si="176"/>
        <v>2</v>
      </c>
      <c r="CL1486" s="1">
        <f t="shared" si="177"/>
        <v>5.1666666666666661</v>
      </c>
      <c r="CM1486" s="1">
        <f t="shared" si="178"/>
        <v>5.1666666666666661</v>
      </c>
      <c r="CO1486" t="str">
        <f>IF(H1486&gt;Tolerances!$C$15, "High Sat", "Low Sat")</f>
        <v>High Sat</v>
      </c>
      <c r="CP1486" t="str">
        <f>IF(CM1486&lt;Tolerances!$D$15, "High EL", "Low EL")</f>
        <v>High EL</v>
      </c>
      <c r="CQ1486" t="str">
        <f t="shared" si="179"/>
        <v>Loyalist</v>
      </c>
      <c r="CR1486" t="b">
        <f>IF(AND(CM1486&lt;Tolerances!$D$19,'Respondent data Original'!H1486&gt;Tolerances!$C$19),"Enthusiast",IF(AND(CM1486&gt;Tolerances!$D$20,'Respondent data Original'!H1486&lt;Tolerances!$C$20),"Agitator"))</f>
        <v>0</v>
      </c>
    </row>
    <row r="1487" spans="1:96">
      <c r="A1487">
        <v>1761</v>
      </c>
      <c r="B1487" t="s">
        <v>71</v>
      </c>
      <c r="C1487">
        <v>2</v>
      </c>
      <c r="D1487">
        <v>2</v>
      </c>
      <c r="E1487">
        <v>2</v>
      </c>
      <c r="F1487">
        <v>2</v>
      </c>
      <c r="G1487">
        <v>10</v>
      </c>
      <c r="H1487">
        <v>8</v>
      </c>
      <c r="J1487">
        <v>6</v>
      </c>
      <c r="L1487">
        <v>6</v>
      </c>
      <c r="N1487">
        <v>6</v>
      </c>
      <c r="P1487">
        <v>6</v>
      </c>
      <c r="Q1487">
        <v>2</v>
      </c>
      <c r="R1487">
        <v>1</v>
      </c>
      <c r="S1487">
        <v>2</v>
      </c>
      <c r="T1487">
        <v>3</v>
      </c>
      <c r="U1487">
        <v>2</v>
      </c>
      <c r="V1487">
        <v>2</v>
      </c>
      <c r="W1487">
        <v>2</v>
      </c>
      <c r="X1487">
        <v>1</v>
      </c>
      <c r="Y1487">
        <v>2</v>
      </c>
      <c r="Z1487">
        <v>3</v>
      </c>
      <c r="AA1487">
        <v>2</v>
      </c>
      <c r="AB1487">
        <v>2</v>
      </c>
      <c r="AC1487">
        <v>2</v>
      </c>
      <c r="AD1487">
        <v>2</v>
      </c>
      <c r="AE1487">
        <v>2</v>
      </c>
      <c r="AF1487">
        <v>7</v>
      </c>
      <c r="AG1487">
        <v>3</v>
      </c>
      <c r="AH1487">
        <v>1</v>
      </c>
      <c r="AI1487">
        <v>3</v>
      </c>
      <c r="AJ1487">
        <v>3</v>
      </c>
      <c r="AK1487">
        <v>3</v>
      </c>
      <c r="AL1487">
        <v>3</v>
      </c>
      <c r="AN1487">
        <v>3</v>
      </c>
      <c r="AO1487">
        <v>3</v>
      </c>
      <c r="AP1487">
        <v>3</v>
      </c>
      <c r="AQ1487">
        <v>3</v>
      </c>
      <c r="AR1487">
        <v>3</v>
      </c>
      <c r="AS1487">
        <v>3</v>
      </c>
      <c r="AT1487">
        <v>3</v>
      </c>
      <c r="AU1487">
        <v>3</v>
      </c>
      <c r="AV1487">
        <v>1</v>
      </c>
      <c r="AW1487">
        <v>6</v>
      </c>
      <c r="AX1487">
        <v>8</v>
      </c>
      <c r="AY1487">
        <v>9</v>
      </c>
      <c r="AZ1487">
        <v>6</v>
      </c>
      <c r="BA1487">
        <v>8</v>
      </c>
      <c r="BB1487">
        <v>7</v>
      </c>
      <c r="BC1487">
        <v>1</v>
      </c>
      <c r="BD1487">
        <v>6</v>
      </c>
      <c r="BE1487">
        <v>3</v>
      </c>
      <c r="BF1487">
        <v>2</v>
      </c>
      <c r="BG1487">
        <v>12</v>
      </c>
      <c r="BH1487">
        <v>12</v>
      </c>
      <c r="BI1487">
        <v>12</v>
      </c>
      <c r="BJ1487">
        <v>12</v>
      </c>
      <c r="BK1487">
        <v>2</v>
      </c>
      <c r="BL1487">
        <v>4</v>
      </c>
      <c r="BM1487">
        <v>3</v>
      </c>
      <c r="BN1487">
        <v>2</v>
      </c>
      <c r="BO1487">
        <v>6</v>
      </c>
      <c r="BP1487">
        <v>4</v>
      </c>
      <c r="BX1487">
        <v>1</v>
      </c>
      <c r="BY1487">
        <v>2</v>
      </c>
      <c r="BZ1487">
        <v>3</v>
      </c>
      <c r="CF1487">
        <v>6</v>
      </c>
      <c r="CH1487">
        <f t="shared" si="173"/>
        <v>1</v>
      </c>
      <c r="CI1487" s="1">
        <f t="shared" si="174"/>
        <v>3</v>
      </c>
      <c r="CJ1487">
        <f t="shared" si="175"/>
        <v>4</v>
      </c>
      <c r="CK1487">
        <f t="shared" si="176"/>
        <v>2</v>
      </c>
      <c r="CL1487" s="1">
        <f t="shared" si="177"/>
        <v>5</v>
      </c>
      <c r="CM1487" s="1">
        <f t="shared" si="178"/>
        <v>5</v>
      </c>
      <c r="CO1487" t="str">
        <f>IF(H1487&gt;Tolerances!$C$15, "High Sat", "Low Sat")</f>
        <v>High Sat</v>
      </c>
      <c r="CP1487" t="str">
        <f>IF(CM1487&lt;Tolerances!$D$15, "High EL", "Low EL")</f>
        <v>High EL</v>
      </c>
      <c r="CQ1487" t="str">
        <f t="shared" si="179"/>
        <v>Loyalist</v>
      </c>
      <c r="CR1487" t="b">
        <f>IF(AND(CM1487&lt;Tolerances!$D$19,'Respondent data Original'!H1487&gt;Tolerances!$C$19),"Enthusiast",IF(AND(CM1487&gt;Tolerances!$D$20,'Respondent data Original'!H1487&lt;Tolerances!$C$20),"Agitator"))</f>
        <v>0</v>
      </c>
    </row>
    <row r="1488" spans="1:96">
      <c r="A1488">
        <v>1762</v>
      </c>
      <c r="B1488" t="s">
        <v>71</v>
      </c>
      <c r="C1488">
        <v>3</v>
      </c>
      <c r="D1488">
        <v>1</v>
      </c>
      <c r="E1488">
        <v>8</v>
      </c>
      <c r="F1488">
        <v>1</v>
      </c>
      <c r="G1488">
        <v>8</v>
      </c>
      <c r="H1488">
        <v>8</v>
      </c>
      <c r="J1488">
        <v>8</v>
      </c>
      <c r="L1488">
        <v>8</v>
      </c>
      <c r="N1488">
        <v>8</v>
      </c>
      <c r="P1488">
        <v>4</v>
      </c>
      <c r="Q1488">
        <v>2</v>
      </c>
      <c r="R1488">
        <v>2</v>
      </c>
      <c r="S1488">
        <v>2</v>
      </c>
      <c r="T1488">
        <v>2</v>
      </c>
      <c r="U1488">
        <v>3</v>
      </c>
      <c r="V1488">
        <v>2</v>
      </c>
      <c r="W1488">
        <v>3</v>
      </c>
      <c r="X1488">
        <v>2</v>
      </c>
      <c r="Y1488">
        <v>2</v>
      </c>
      <c r="Z1488">
        <v>3</v>
      </c>
      <c r="AA1488">
        <v>3</v>
      </c>
      <c r="AB1488">
        <v>2</v>
      </c>
      <c r="AC1488">
        <v>3</v>
      </c>
      <c r="AD1488">
        <v>2</v>
      </c>
      <c r="AE1488">
        <v>2</v>
      </c>
      <c r="AF1488">
        <v>9</v>
      </c>
      <c r="AG1488">
        <v>3</v>
      </c>
      <c r="AH1488">
        <v>3</v>
      </c>
      <c r="AI1488">
        <v>3</v>
      </c>
      <c r="AJ1488">
        <v>2</v>
      </c>
      <c r="AK1488">
        <v>3</v>
      </c>
      <c r="AL1488">
        <v>2</v>
      </c>
      <c r="AM1488">
        <v>2</v>
      </c>
      <c r="AN1488">
        <v>3</v>
      </c>
      <c r="AO1488">
        <v>2</v>
      </c>
      <c r="AP1488">
        <v>3</v>
      </c>
      <c r="AQ1488">
        <v>3</v>
      </c>
      <c r="AR1488">
        <v>2</v>
      </c>
      <c r="AS1488">
        <v>2</v>
      </c>
      <c r="AT1488">
        <v>2</v>
      </c>
      <c r="AU1488">
        <v>2</v>
      </c>
      <c r="AV1488">
        <v>1</v>
      </c>
      <c r="AW1488">
        <v>5</v>
      </c>
      <c r="AX1488">
        <v>4</v>
      </c>
      <c r="AY1488">
        <v>4</v>
      </c>
      <c r="AZ1488">
        <v>3</v>
      </c>
      <c r="BA1488">
        <v>4</v>
      </c>
      <c r="BB1488">
        <v>4</v>
      </c>
      <c r="BC1488">
        <v>4</v>
      </c>
      <c r="BD1488">
        <v>8</v>
      </c>
      <c r="BE1488">
        <v>5</v>
      </c>
      <c r="BF1488">
        <v>12</v>
      </c>
      <c r="BG1488">
        <v>12</v>
      </c>
      <c r="BH1488">
        <v>12</v>
      </c>
      <c r="BI1488">
        <v>12</v>
      </c>
      <c r="BJ1488">
        <v>12</v>
      </c>
      <c r="BK1488">
        <v>1</v>
      </c>
      <c r="BL1488">
        <v>4</v>
      </c>
      <c r="BM1488">
        <v>4</v>
      </c>
      <c r="BN1488">
        <v>4</v>
      </c>
      <c r="BO1488">
        <v>10</v>
      </c>
      <c r="BX1488">
        <v>1</v>
      </c>
      <c r="BY1488">
        <v>3</v>
      </c>
      <c r="CF1488">
        <v>1</v>
      </c>
      <c r="CH1488">
        <f t="shared" si="173"/>
        <v>1</v>
      </c>
      <c r="CI1488" s="1">
        <f t="shared" si="174"/>
        <v>2.2777777777777777</v>
      </c>
      <c r="CJ1488">
        <f t="shared" si="175"/>
        <v>4</v>
      </c>
      <c r="CK1488">
        <f t="shared" si="176"/>
        <v>2</v>
      </c>
      <c r="CL1488" s="1">
        <f t="shared" si="177"/>
        <v>4.2777777777777777</v>
      </c>
      <c r="CM1488" s="1">
        <f t="shared" si="178"/>
        <v>4.2777777777777777</v>
      </c>
      <c r="CO1488" t="str">
        <f>IF(H1488&gt;Tolerances!$C$15, "High Sat", "Low Sat")</f>
        <v>High Sat</v>
      </c>
      <c r="CP1488" t="str">
        <f>IF(CM1488&lt;Tolerances!$D$15, "High EL", "Low EL")</f>
        <v>High EL</v>
      </c>
      <c r="CQ1488" t="str">
        <f t="shared" si="179"/>
        <v>Loyalist</v>
      </c>
      <c r="CR1488" t="b">
        <f>IF(AND(CM1488&lt;Tolerances!$D$19,'Respondent data Original'!H1488&gt;Tolerances!$C$19),"Enthusiast",IF(AND(CM1488&gt;Tolerances!$D$20,'Respondent data Original'!H1488&lt;Tolerances!$C$20),"Agitator"))</f>
        <v>0</v>
      </c>
    </row>
    <row r="1489" spans="1:96">
      <c r="A1489">
        <v>1763</v>
      </c>
      <c r="B1489" t="s">
        <v>71</v>
      </c>
      <c r="C1489">
        <v>4</v>
      </c>
      <c r="D1489">
        <v>2</v>
      </c>
      <c r="E1489">
        <v>18</v>
      </c>
      <c r="F1489">
        <v>1</v>
      </c>
      <c r="G1489">
        <v>7</v>
      </c>
      <c r="H1489">
        <v>6</v>
      </c>
      <c r="J1489">
        <v>6</v>
      </c>
      <c r="L1489">
        <v>6</v>
      </c>
      <c r="N1489">
        <v>6</v>
      </c>
      <c r="P1489">
        <v>1</v>
      </c>
      <c r="AF1489">
        <v>6</v>
      </c>
      <c r="AV1489">
        <v>3</v>
      </c>
      <c r="AW1489">
        <v>1</v>
      </c>
      <c r="AX1489">
        <v>11</v>
      </c>
      <c r="AY1489">
        <v>1</v>
      </c>
      <c r="AZ1489">
        <v>11</v>
      </c>
      <c r="BA1489">
        <v>1</v>
      </c>
      <c r="BB1489">
        <v>1</v>
      </c>
      <c r="BC1489">
        <v>1</v>
      </c>
      <c r="BD1489">
        <v>11</v>
      </c>
      <c r="BE1489">
        <v>1</v>
      </c>
      <c r="BF1489">
        <v>12</v>
      </c>
      <c r="BG1489">
        <v>12</v>
      </c>
      <c r="BH1489">
        <v>12</v>
      </c>
      <c r="BI1489">
        <v>12</v>
      </c>
      <c r="BJ1489">
        <v>12</v>
      </c>
      <c r="BK1489">
        <v>1</v>
      </c>
      <c r="BL1489">
        <v>3</v>
      </c>
      <c r="BM1489">
        <v>1</v>
      </c>
      <c r="BO1489">
        <v>10</v>
      </c>
      <c r="BX1489">
        <v>1</v>
      </c>
      <c r="BY1489">
        <v>8</v>
      </c>
      <c r="CF1489">
        <v>3</v>
      </c>
      <c r="CH1489">
        <f t="shared" si="173"/>
        <v>1</v>
      </c>
      <c r="CI1489" s="1">
        <f t="shared" si="174"/>
        <v>2.1666666666666665</v>
      </c>
      <c r="CJ1489">
        <f t="shared" si="175"/>
        <v>3</v>
      </c>
      <c r="CK1489">
        <f t="shared" si="176"/>
        <v>3</v>
      </c>
      <c r="CL1489" s="1">
        <f t="shared" si="177"/>
        <v>5.1666666666666661</v>
      </c>
      <c r="CM1489" s="1">
        <f t="shared" si="178"/>
        <v>5.1666666666666661</v>
      </c>
      <c r="CO1489" t="str">
        <f>IF(H1489&gt;Tolerances!$C$15, "High Sat", "Low Sat")</f>
        <v>Low Sat</v>
      </c>
      <c r="CP1489" t="str">
        <f>IF(CM1489&lt;Tolerances!$D$15, "High EL", "Low EL")</f>
        <v>High EL</v>
      </c>
      <c r="CQ1489" t="str">
        <f t="shared" si="179"/>
        <v>Hostage</v>
      </c>
      <c r="CR1489" t="b">
        <f>IF(AND(CM1489&lt;Tolerances!$D$19,'Respondent data Original'!H1489&gt;Tolerances!$C$19),"Enthusiast",IF(AND(CM1489&gt;Tolerances!$D$20,'Respondent data Original'!H1489&lt;Tolerances!$C$20),"Agitator"))</f>
        <v>0</v>
      </c>
    </row>
    <row r="1490" spans="1:96">
      <c r="A1490">
        <v>1764</v>
      </c>
      <c r="B1490" t="s">
        <v>71</v>
      </c>
      <c r="C1490">
        <v>5</v>
      </c>
      <c r="D1490">
        <v>2</v>
      </c>
      <c r="E1490">
        <v>2</v>
      </c>
      <c r="F1490">
        <v>1</v>
      </c>
      <c r="G1490">
        <v>7</v>
      </c>
      <c r="H1490">
        <v>10</v>
      </c>
      <c r="J1490">
        <v>10</v>
      </c>
      <c r="L1490">
        <v>10</v>
      </c>
      <c r="N1490">
        <v>10</v>
      </c>
      <c r="P1490">
        <v>4</v>
      </c>
      <c r="Q1490">
        <v>2</v>
      </c>
      <c r="R1490">
        <v>4</v>
      </c>
      <c r="S1490">
        <v>3</v>
      </c>
      <c r="T1490">
        <v>2</v>
      </c>
      <c r="U1490">
        <v>2</v>
      </c>
      <c r="V1490">
        <v>2</v>
      </c>
      <c r="W1490">
        <v>4</v>
      </c>
      <c r="X1490">
        <v>2</v>
      </c>
      <c r="Y1490">
        <v>2</v>
      </c>
      <c r="Z1490">
        <v>4</v>
      </c>
      <c r="AA1490">
        <v>3</v>
      </c>
      <c r="AB1490">
        <v>3</v>
      </c>
      <c r="AC1490">
        <v>3</v>
      </c>
      <c r="AD1490">
        <v>5</v>
      </c>
      <c r="AE1490">
        <v>3</v>
      </c>
      <c r="AF1490">
        <v>1</v>
      </c>
      <c r="AG1490">
        <v>2</v>
      </c>
      <c r="AH1490">
        <v>2</v>
      </c>
      <c r="AI1490">
        <v>2</v>
      </c>
      <c r="AJ1490">
        <v>2</v>
      </c>
      <c r="AK1490">
        <v>2</v>
      </c>
      <c r="AL1490">
        <v>2</v>
      </c>
      <c r="AM1490">
        <v>2</v>
      </c>
      <c r="AN1490">
        <v>2</v>
      </c>
      <c r="AO1490">
        <v>2</v>
      </c>
      <c r="AP1490">
        <v>2</v>
      </c>
      <c r="AQ1490">
        <v>2</v>
      </c>
      <c r="AR1490">
        <v>2</v>
      </c>
      <c r="AS1490">
        <v>2</v>
      </c>
      <c r="AT1490">
        <v>2</v>
      </c>
      <c r="AU1490">
        <v>2</v>
      </c>
      <c r="AV1490">
        <v>1</v>
      </c>
      <c r="AW1490">
        <v>9</v>
      </c>
      <c r="AX1490">
        <v>8</v>
      </c>
      <c r="AY1490">
        <v>8</v>
      </c>
      <c r="AZ1490">
        <v>6</v>
      </c>
      <c r="BA1490">
        <v>4</v>
      </c>
      <c r="BB1490">
        <v>6</v>
      </c>
      <c r="BC1490">
        <v>8</v>
      </c>
      <c r="BD1490">
        <v>9</v>
      </c>
      <c r="BE1490">
        <v>5</v>
      </c>
      <c r="BF1490">
        <v>1</v>
      </c>
      <c r="BG1490">
        <v>12</v>
      </c>
      <c r="BH1490">
        <v>12</v>
      </c>
      <c r="BI1490">
        <v>12</v>
      </c>
      <c r="BJ1490">
        <v>12</v>
      </c>
      <c r="BK1490">
        <v>2</v>
      </c>
      <c r="BL1490">
        <v>5</v>
      </c>
      <c r="BM1490">
        <v>5</v>
      </c>
      <c r="BN1490">
        <v>4</v>
      </c>
      <c r="BO1490">
        <v>10</v>
      </c>
      <c r="BX1490">
        <v>1</v>
      </c>
      <c r="BY1490">
        <v>8</v>
      </c>
      <c r="CF1490">
        <v>5</v>
      </c>
      <c r="CH1490">
        <f t="shared" si="173"/>
        <v>1</v>
      </c>
      <c r="CI1490" s="1">
        <f t="shared" si="174"/>
        <v>3.5</v>
      </c>
      <c r="CJ1490">
        <f t="shared" si="175"/>
        <v>5</v>
      </c>
      <c r="CK1490">
        <f t="shared" si="176"/>
        <v>1</v>
      </c>
      <c r="CL1490" s="1">
        <f t="shared" si="177"/>
        <v>4.5</v>
      </c>
      <c r="CM1490" s="1">
        <f t="shared" si="178"/>
        <v>4.5</v>
      </c>
      <c r="CO1490" t="str">
        <f>IF(H1490&gt;Tolerances!$C$15, "High Sat", "Low Sat")</f>
        <v>High Sat</v>
      </c>
      <c r="CP1490" t="str">
        <f>IF(CM1490&lt;Tolerances!$D$15, "High EL", "Low EL")</f>
        <v>High EL</v>
      </c>
      <c r="CQ1490" t="str">
        <f t="shared" si="179"/>
        <v>Loyalist</v>
      </c>
      <c r="CR1490" t="str">
        <f>IF(AND(CM1490&lt;Tolerances!$D$19,'Respondent data Original'!H1490&gt;Tolerances!$C$19),"Enthusiast",IF(AND(CM1490&gt;Tolerances!$D$20,'Respondent data Original'!H1490&lt;Tolerances!$C$20),"Agitator"))</f>
        <v>Enthusiast</v>
      </c>
    </row>
    <row r="1491" spans="1:96">
      <c r="A1491">
        <v>1765</v>
      </c>
      <c r="B1491" t="s">
        <v>71</v>
      </c>
      <c r="C1491">
        <v>1</v>
      </c>
      <c r="D1491">
        <v>2</v>
      </c>
      <c r="E1491">
        <v>1</v>
      </c>
      <c r="F1491">
        <v>2</v>
      </c>
      <c r="G1491">
        <v>7</v>
      </c>
      <c r="H1491">
        <v>10</v>
      </c>
      <c r="J1491">
        <v>10</v>
      </c>
      <c r="L1491">
        <v>10</v>
      </c>
      <c r="N1491">
        <v>9</v>
      </c>
      <c r="P1491">
        <v>6</v>
      </c>
      <c r="Q1491">
        <v>2</v>
      </c>
      <c r="R1491">
        <v>3</v>
      </c>
      <c r="S1491">
        <v>2</v>
      </c>
      <c r="T1491">
        <v>1</v>
      </c>
      <c r="U1491">
        <v>2</v>
      </c>
      <c r="V1491">
        <v>4</v>
      </c>
      <c r="W1491">
        <v>4</v>
      </c>
      <c r="X1491">
        <v>2</v>
      </c>
      <c r="Y1491">
        <v>4</v>
      </c>
      <c r="Z1491">
        <v>5</v>
      </c>
      <c r="AA1491">
        <v>4</v>
      </c>
      <c r="AB1491">
        <v>4</v>
      </c>
      <c r="AC1491">
        <v>4</v>
      </c>
      <c r="AD1491">
        <v>4</v>
      </c>
      <c r="AE1491">
        <v>4</v>
      </c>
      <c r="AF1491">
        <v>11</v>
      </c>
      <c r="AG1491">
        <v>4</v>
      </c>
      <c r="AH1491">
        <v>3</v>
      </c>
      <c r="AI1491">
        <v>2</v>
      </c>
      <c r="AJ1491">
        <v>3</v>
      </c>
      <c r="AK1491">
        <v>2</v>
      </c>
      <c r="AL1491">
        <v>3</v>
      </c>
      <c r="AM1491">
        <v>4</v>
      </c>
      <c r="AN1491">
        <v>2</v>
      </c>
      <c r="AO1491">
        <v>3</v>
      </c>
      <c r="AP1491">
        <v>4</v>
      </c>
      <c r="AQ1491">
        <v>3</v>
      </c>
      <c r="AR1491">
        <v>4</v>
      </c>
      <c r="AS1491">
        <v>4</v>
      </c>
      <c r="AT1491">
        <v>2</v>
      </c>
      <c r="AU1491">
        <v>4</v>
      </c>
      <c r="AV1491">
        <v>1</v>
      </c>
      <c r="AW1491">
        <v>9</v>
      </c>
      <c r="AX1491">
        <v>1</v>
      </c>
      <c r="AY1491">
        <v>6</v>
      </c>
      <c r="AZ1491">
        <v>1</v>
      </c>
      <c r="BA1491">
        <v>6</v>
      </c>
      <c r="BB1491">
        <v>1</v>
      </c>
      <c r="BC1491">
        <v>1</v>
      </c>
      <c r="BD1491">
        <v>6</v>
      </c>
      <c r="BE1491">
        <v>1</v>
      </c>
      <c r="BF1491">
        <v>12</v>
      </c>
      <c r="BG1491">
        <v>12</v>
      </c>
      <c r="BH1491">
        <v>12</v>
      </c>
      <c r="BI1491">
        <v>12</v>
      </c>
      <c r="BJ1491">
        <v>12</v>
      </c>
      <c r="BK1491">
        <v>1</v>
      </c>
      <c r="BN1491">
        <v>5</v>
      </c>
      <c r="BO1491">
        <v>10</v>
      </c>
      <c r="BX1491">
        <v>1</v>
      </c>
      <c r="BY1491">
        <v>8</v>
      </c>
      <c r="CF1491">
        <v>6</v>
      </c>
      <c r="CH1491">
        <f t="shared" si="173"/>
        <v>1</v>
      </c>
      <c r="CI1491" s="1">
        <f t="shared" si="174"/>
        <v>1.7777777777777777</v>
      </c>
      <c r="CJ1491">
        <f t="shared" si="175"/>
        <v>0</v>
      </c>
      <c r="CK1491">
        <f t="shared" si="176"/>
        <v>5</v>
      </c>
      <c r="CL1491" s="1">
        <f t="shared" si="177"/>
        <v>6.7777777777777777</v>
      </c>
      <c r="CM1491" s="1">
        <f t="shared" si="178"/>
        <v>6.7777777777777777</v>
      </c>
      <c r="CO1491" t="str">
        <f>IF(H1491&gt;Tolerances!$C$15, "High Sat", "Low Sat")</f>
        <v>High Sat</v>
      </c>
      <c r="CP1491" t="str">
        <f>IF(CM1491&lt;Tolerances!$D$15, "High EL", "Low EL")</f>
        <v>High EL</v>
      </c>
      <c r="CQ1491" t="str">
        <f t="shared" si="179"/>
        <v>Loyalist</v>
      </c>
      <c r="CR1491" t="b">
        <f>IF(AND(CM1491&lt;Tolerances!$D$19,'Respondent data Original'!H1491&gt;Tolerances!$C$19),"Enthusiast",IF(AND(CM1491&gt;Tolerances!$D$20,'Respondent data Original'!H1491&lt;Tolerances!$C$20),"Agitator"))</f>
        <v>0</v>
      </c>
    </row>
    <row r="1492" spans="1:96">
      <c r="A1492">
        <v>1766</v>
      </c>
      <c r="B1492" t="s">
        <v>71</v>
      </c>
      <c r="C1492">
        <v>4</v>
      </c>
      <c r="D1492">
        <v>1</v>
      </c>
      <c r="E1492">
        <v>1</v>
      </c>
      <c r="F1492">
        <v>2</v>
      </c>
      <c r="G1492">
        <v>12</v>
      </c>
      <c r="H1492">
        <v>10</v>
      </c>
      <c r="J1492">
        <v>10</v>
      </c>
      <c r="L1492">
        <v>10</v>
      </c>
      <c r="N1492">
        <v>11</v>
      </c>
      <c r="P1492">
        <v>5</v>
      </c>
      <c r="Q1492">
        <v>2</v>
      </c>
      <c r="R1492">
        <v>4</v>
      </c>
      <c r="S1492">
        <v>2</v>
      </c>
      <c r="T1492">
        <v>2</v>
      </c>
      <c r="U1492">
        <v>2</v>
      </c>
      <c r="V1492">
        <v>2</v>
      </c>
      <c r="W1492">
        <v>4</v>
      </c>
      <c r="X1492">
        <v>2</v>
      </c>
      <c r="Y1492">
        <v>2</v>
      </c>
      <c r="Z1492">
        <v>4</v>
      </c>
      <c r="AA1492">
        <v>2</v>
      </c>
      <c r="AB1492">
        <v>2</v>
      </c>
      <c r="AC1492">
        <v>2</v>
      </c>
      <c r="AD1492">
        <v>2</v>
      </c>
      <c r="AE1492">
        <v>2</v>
      </c>
      <c r="AF1492">
        <v>1</v>
      </c>
      <c r="AG1492">
        <v>2</v>
      </c>
      <c r="AH1492">
        <v>2</v>
      </c>
      <c r="AI1492">
        <v>2</v>
      </c>
      <c r="AJ1492">
        <v>2</v>
      </c>
      <c r="AK1492">
        <v>2</v>
      </c>
      <c r="AL1492">
        <v>2</v>
      </c>
      <c r="AM1492">
        <v>5</v>
      </c>
      <c r="AN1492">
        <v>2</v>
      </c>
      <c r="AO1492">
        <v>2</v>
      </c>
      <c r="AP1492">
        <v>2</v>
      </c>
      <c r="AQ1492">
        <v>2</v>
      </c>
      <c r="AR1492">
        <v>2</v>
      </c>
      <c r="AS1492">
        <v>2</v>
      </c>
      <c r="AT1492">
        <v>2</v>
      </c>
      <c r="AU1492">
        <v>2</v>
      </c>
      <c r="AV1492">
        <v>1</v>
      </c>
      <c r="AW1492">
        <v>2</v>
      </c>
      <c r="AX1492">
        <v>4</v>
      </c>
      <c r="AY1492">
        <v>4</v>
      </c>
      <c r="AZ1492">
        <v>2</v>
      </c>
      <c r="BA1492">
        <v>4</v>
      </c>
      <c r="BB1492">
        <v>4</v>
      </c>
      <c r="BC1492">
        <v>4</v>
      </c>
      <c r="BD1492">
        <v>4</v>
      </c>
      <c r="BE1492">
        <v>2</v>
      </c>
      <c r="BF1492">
        <v>3</v>
      </c>
      <c r="BG1492">
        <v>3</v>
      </c>
      <c r="BH1492">
        <v>4</v>
      </c>
      <c r="BI1492">
        <v>12</v>
      </c>
      <c r="BJ1492">
        <v>12</v>
      </c>
      <c r="BK1492">
        <v>1</v>
      </c>
      <c r="BL1492">
        <v>4</v>
      </c>
      <c r="BM1492">
        <v>4</v>
      </c>
      <c r="BN1492">
        <v>4</v>
      </c>
      <c r="BO1492">
        <v>6</v>
      </c>
      <c r="BP1492">
        <v>7</v>
      </c>
      <c r="BQ1492">
        <v>8</v>
      </c>
      <c r="BX1492">
        <v>1</v>
      </c>
      <c r="BY1492">
        <v>1</v>
      </c>
      <c r="CF1492">
        <v>2</v>
      </c>
      <c r="CH1492">
        <f t="shared" si="173"/>
        <v>1</v>
      </c>
      <c r="CI1492" s="1">
        <f t="shared" si="174"/>
        <v>1.6666666666666667</v>
      </c>
      <c r="CJ1492">
        <f t="shared" si="175"/>
        <v>4</v>
      </c>
      <c r="CK1492">
        <f t="shared" si="176"/>
        <v>2</v>
      </c>
      <c r="CL1492" s="1">
        <f t="shared" si="177"/>
        <v>3.666666666666667</v>
      </c>
      <c r="CM1492" s="1">
        <f t="shared" si="178"/>
        <v>3.666666666666667</v>
      </c>
      <c r="CO1492" t="str">
        <f>IF(H1492&gt;Tolerances!$C$15, "High Sat", "Low Sat")</f>
        <v>High Sat</v>
      </c>
      <c r="CP1492" t="str">
        <f>IF(CM1492&lt;Tolerances!$D$15, "High EL", "Low EL")</f>
        <v>High EL</v>
      </c>
      <c r="CQ1492" t="str">
        <f t="shared" si="179"/>
        <v>Loyalist</v>
      </c>
      <c r="CR1492" t="str">
        <f>IF(AND(CM1492&lt;Tolerances!$D$19,'Respondent data Original'!H1492&gt;Tolerances!$C$19),"Enthusiast",IF(AND(CM1492&gt;Tolerances!$D$20,'Respondent data Original'!H1492&lt;Tolerances!$C$20),"Agitator"))</f>
        <v>Enthusiast</v>
      </c>
    </row>
    <row r="1493" spans="1:96">
      <c r="A1493">
        <v>1767</v>
      </c>
      <c r="B1493" t="s">
        <v>71</v>
      </c>
      <c r="C1493">
        <v>1</v>
      </c>
      <c r="D1493">
        <v>1</v>
      </c>
      <c r="E1493">
        <v>3</v>
      </c>
      <c r="F1493">
        <v>2</v>
      </c>
      <c r="G1493">
        <v>11</v>
      </c>
      <c r="H1493">
        <v>9</v>
      </c>
      <c r="J1493">
        <v>8</v>
      </c>
      <c r="L1493">
        <v>8</v>
      </c>
      <c r="N1493">
        <v>7</v>
      </c>
      <c r="P1493">
        <v>5</v>
      </c>
      <c r="Q1493">
        <v>1</v>
      </c>
      <c r="R1493">
        <v>1</v>
      </c>
      <c r="S1493">
        <v>1</v>
      </c>
      <c r="T1493">
        <v>2</v>
      </c>
      <c r="U1493">
        <v>1</v>
      </c>
      <c r="V1493">
        <v>1</v>
      </c>
      <c r="W1493">
        <v>1</v>
      </c>
      <c r="X1493">
        <v>1</v>
      </c>
      <c r="Y1493">
        <v>1</v>
      </c>
      <c r="Z1493">
        <v>1</v>
      </c>
      <c r="AA1493">
        <v>1</v>
      </c>
      <c r="AB1493">
        <v>1</v>
      </c>
      <c r="AC1493">
        <v>1</v>
      </c>
      <c r="AD1493">
        <v>2</v>
      </c>
      <c r="AE1493">
        <v>2</v>
      </c>
      <c r="AF1493">
        <v>9</v>
      </c>
      <c r="AG1493">
        <v>3</v>
      </c>
      <c r="AH1493">
        <v>5</v>
      </c>
      <c r="AI1493">
        <v>4</v>
      </c>
      <c r="AJ1493">
        <v>3</v>
      </c>
      <c r="AK1493">
        <v>4</v>
      </c>
      <c r="AL1493">
        <v>4</v>
      </c>
      <c r="AM1493">
        <v>4</v>
      </c>
      <c r="AN1493">
        <v>5</v>
      </c>
      <c r="AO1493">
        <v>2</v>
      </c>
      <c r="AP1493">
        <v>3</v>
      </c>
      <c r="AQ1493">
        <v>2</v>
      </c>
      <c r="AR1493">
        <v>3</v>
      </c>
      <c r="AS1493">
        <v>4</v>
      </c>
      <c r="AT1493">
        <v>2</v>
      </c>
      <c r="AU1493">
        <v>5</v>
      </c>
      <c r="AV1493">
        <v>2</v>
      </c>
      <c r="AW1493">
        <v>10</v>
      </c>
      <c r="AX1493">
        <v>10</v>
      </c>
      <c r="AY1493">
        <v>11</v>
      </c>
      <c r="AZ1493">
        <v>9</v>
      </c>
      <c r="BA1493">
        <v>9</v>
      </c>
      <c r="BB1493">
        <v>10</v>
      </c>
      <c r="BC1493">
        <v>7</v>
      </c>
      <c r="BD1493">
        <v>11</v>
      </c>
      <c r="BE1493">
        <v>6</v>
      </c>
      <c r="BF1493">
        <v>12</v>
      </c>
      <c r="BG1493">
        <v>12</v>
      </c>
      <c r="BH1493">
        <v>12</v>
      </c>
      <c r="BI1493">
        <v>12</v>
      </c>
      <c r="BJ1493">
        <v>12</v>
      </c>
      <c r="BK1493">
        <v>3</v>
      </c>
      <c r="BL1493">
        <v>5</v>
      </c>
      <c r="BM1493">
        <v>5</v>
      </c>
      <c r="BN1493">
        <v>4</v>
      </c>
      <c r="BO1493">
        <v>5</v>
      </c>
      <c r="BP1493">
        <v>3</v>
      </c>
      <c r="BQ1493">
        <v>7</v>
      </c>
      <c r="BR1493">
        <v>2</v>
      </c>
      <c r="BS1493">
        <v>1</v>
      </c>
      <c r="BT1493">
        <v>4</v>
      </c>
      <c r="BU1493">
        <v>6</v>
      </c>
      <c r="BV1493">
        <v>8</v>
      </c>
      <c r="BX1493">
        <v>1</v>
      </c>
      <c r="BY1493">
        <v>7</v>
      </c>
      <c r="CF1493">
        <v>4</v>
      </c>
      <c r="CH1493">
        <f t="shared" si="173"/>
        <v>1</v>
      </c>
      <c r="CI1493" s="1">
        <f t="shared" si="174"/>
        <v>4.6111111111111107</v>
      </c>
      <c r="CJ1493">
        <f t="shared" si="175"/>
        <v>5</v>
      </c>
      <c r="CK1493">
        <f t="shared" si="176"/>
        <v>1</v>
      </c>
      <c r="CL1493" s="1">
        <f t="shared" si="177"/>
        <v>5.6111111111111107</v>
      </c>
      <c r="CM1493" s="1">
        <f t="shared" si="178"/>
        <v>5.6111111111111107</v>
      </c>
      <c r="CO1493" t="str">
        <f>IF(H1493&gt;Tolerances!$C$15, "High Sat", "Low Sat")</f>
        <v>High Sat</v>
      </c>
      <c r="CP1493" t="str">
        <f>IF(CM1493&lt;Tolerances!$D$15, "High EL", "Low EL")</f>
        <v>High EL</v>
      </c>
      <c r="CQ1493" t="str">
        <f t="shared" si="179"/>
        <v>Loyalist</v>
      </c>
      <c r="CR1493" t="b">
        <f>IF(AND(CM1493&lt;Tolerances!$D$19,'Respondent data Original'!H1493&gt;Tolerances!$C$19),"Enthusiast",IF(AND(CM1493&gt;Tolerances!$D$20,'Respondent data Original'!H1493&lt;Tolerances!$C$20),"Agitator"))</f>
        <v>0</v>
      </c>
    </row>
    <row r="1494" spans="1:96">
      <c r="A1494">
        <v>1768</v>
      </c>
      <c r="B1494" t="s">
        <v>71</v>
      </c>
      <c r="C1494">
        <v>4</v>
      </c>
      <c r="D1494">
        <v>1</v>
      </c>
      <c r="E1494">
        <v>2</v>
      </c>
      <c r="F1494">
        <v>2</v>
      </c>
      <c r="G1494">
        <v>11</v>
      </c>
      <c r="H1494">
        <v>10</v>
      </c>
      <c r="J1494">
        <v>7</v>
      </c>
      <c r="L1494">
        <v>7</v>
      </c>
      <c r="N1494">
        <v>7</v>
      </c>
      <c r="P1494">
        <v>6</v>
      </c>
      <c r="Q1494">
        <v>1</v>
      </c>
      <c r="R1494">
        <v>1</v>
      </c>
      <c r="S1494">
        <v>1</v>
      </c>
      <c r="T1494">
        <v>1</v>
      </c>
      <c r="U1494">
        <v>1</v>
      </c>
      <c r="V1494">
        <v>1</v>
      </c>
      <c r="W1494">
        <v>4</v>
      </c>
      <c r="X1494">
        <v>1</v>
      </c>
      <c r="Y1494">
        <v>1</v>
      </c>
      <c r="Z1494">
        <v>4</v>
      </c>
      <c r="AA1494">
        <v>1</v>
      </c>
      <c r="AB1494">
        <v>2</v>
      </c>
      <c r="AC1494">
        <v>1</v>
      </c>
      <c r="AE1494">
        <v>1</v>
      </c>
      <c r="AF1494">
        <v>1</v>
      </c>
      <c r="AG1494">
        <v>1</v>
      </c>
      <c r="AH1494">
        <v>1</v>
      </c>
      <c r="AI1494">
        <v>1</v>
      </c>
      <c r="AJ1494">
        <v>3</v>
      </c>
      <c r="AK1494">
        <v>1</v>
      </c>
      <c r="AL1494">
        <v>1</v>
      </c>
      <c r="AM1494">
        <v>5</v>
      </c>
      <c r="AN1494">
        <v>1</v>
      </c>
      <c r="AO1494">
        <v>1</v>
      </c>
      <c r="AP1494">
        <v>1</v>
      </c>
      <c r="AQ1494">
        <v>1</v>
      </c>
      <c r="AR1494">
        <v>1</v>
      </c>
      <c r="AS1494">
        <v>3</v>
      </c>
      <c r="AU1494">
        <v>1</v>
      </c>
      <c r="AV1494">
        <v>1</v>
      </c>
      <c r="AW1494">
        <v>5</v>
      </c>
      <c r="AX1494">
        <v>11</v>
      </c>
      <c r="AY1494">
        <v>1</v>
      </c>
      <c r="AZ1494">
        <v>9</v>
      </c>
      <c r="BA1494">
        <v>11</v>
      </c>
      <c r="BB1494">
        <v>1</v>
      </c>
      <c r="BC1494">
        <v>5</v>
      </c>
      <c r="BD1494">
        <v>11</v>
      </c>
      <c r="BE1494">
        <v>1</v>
      </c>
      <c r="BF1494">
        <v>1</v>
      </c>
      <c r="BG1494">
        <v>1</v>
      </c>
      <c r="BH1494">
        <v>1</v>
      </c>
      <c r="BI1494">
        <v>12</v>
      </c>
      <c r="BJ1494">
        <v>12</v>
      </c>
      <c r="BK1494">
        <v>1</v>
      </c>
      <c r="BL1494">
        <v>5</v>
      </c>
      <c r="BM1494">
        <v>4</v>
      </c>
      <c r="BN1494">
        <v>1</v>
      </c>
      <c r="BO1494">
        <v>10</v>
      </c>
      <c r="BX1494">
        <v>2</v>
      </c>
      <c r="CF1494">
        <v>21</v>
      </c>
      <c r="CH1494">
        <f t="shared" si="173"/>
        <v>2</v>
      </c>
      <c r="CI1494" s="1">
        <f t="shared" si="174"/>
        <v>3.0555555555555554</v>
      </c>
      <c r="CJ1494">
        <f t="shared" si="175"/>
        <v>5</v>
      </c>
      <c r="CK1494">
        <f t="shared" si="176"/>
        <v>1</v>
      </c>
      <c r="CL1494" s="1">
        <f t="shared" si="177"/>
        <v>4.0555555555555554</v>
      </c>
      <c r="CM1494" s="1">
        <f t="shared" si="178"/>
        <v>8.1111111111111107</v>
      </c>
      <c r="CO1494" t="str">
        <f>IF(H1494&gt;Tolerances!$C$15, "High Sat", "Low Sat")</f>
        <v>High Sat</v>
      </c>
      <c r="CP1494" t="str">
        <f>IF(CM1494&lt;Tolerances!$D$15, "High EL", "Low EL")</f>
        <v>High EL</v>
      </c>
      <c r="CQ1494" t="str">
        <f t="shared" si="179"/>
        <v>Loyalist</v>
      </c>
      <c r="CR1494" t="b">
        <f>IF(AND(CM1494&lt;Tolerances!$D$19,'Respondent data Original'!H1494&gt;Tolerances!$C$19),"Enthusiast",IF(AND(CM1494&gt;Tolerances!$D$20,'Respondent data Original'!H1494&lt;Tolerances!$C$20),"Agitator"))</f>
        <v>0</v>
      </c>
    </row>
    <row r="1495" spans="1:96">
      <c r="A1495">
        <v>1769</v>
      </c>
      <c r="B1495" t="s">
        <v>71</v>
      </c>
      <c r="C1495">
        <v>3</v>
      </c>
      <c r="D1495">
        <v>1</v>
      </c>
      <c r="E1495">
        <v>1</v>
      </c>
      <c r="F1495">
        <v>1</v>
      </c>
      <c r="G1495">
        <v>11</v>
      </c>
      <c r="H1495">
        <v>10</v>
      </c>
      <c r="J1495">
        <v>9</v>
      </c>
      <c r="L1495">
        <v>9</v>
      </c>
      <c r="N1495">
        <v>9</v>
      </c>
      <c r="P1495">
        <v>5</v>
      </c>
      <c r="Q1495">
        <v>3</v>
      </c>
      <c r="R1495">
        <v>2</v>
      </c>
      <c r="S1495">
        <v>1</v>
      </c>
      <c r="T1495">
        <v>3</v>
      </c>
      <c r="U1495">
        <v>1</v>
      </c>
      <c r="V1495">
        <v>1</v>
      </c>
      <c r="W1495">
        <v>4</v>
      </c>
      <c r="X1495">
        <v>1</v>
      </c>
      <c r="Y1495">
        <v>1</v>
      </c>
      <c r="Z1495">
        <v>3</v>
      </c>
      <c r="AA1495">
        <v>2</v>
      </c>
      <c r="AB1495">
        <v>2</v>
      </c>
      <c r="AC1495">
        <v>3</v>
      </c>
      <c r="AD1495">
        <v>4</v>
      </c>
      <c r="AE1495">
        <v>3</v>
      </c>
      <c r="AF1495">
        <v>7</v>
      </c>
      <c r="AG1495">
        <v>3</v>
      </c>
      <c r="AH1495">
        <v>3</v>
      </c>
      <c r="AI1495">
        <v>2</v>
      </c>
      <c r="AJ1495">
        <v>3</v>
      </c>
      <c r="AK1495">
        <v>3</v>
      </c>
      <c r="AL1495">
        <v>2</v>
      </c>
      <c r="AM1495">
        <v>3</v>
      </c>
      <c r="AN1495">
        <v>2</v>
      </c>
      <c r="AO1495">
        <v>2</v>
      </c>
      <c r="AP1495">
        <v>3</v>
      </c>
      <c r="AQ1495">
        <v>2</v>
      </c>
      <c r="AR1495">
        <v>2</v>
      </c>
      <c r="AS1495">
        <v>3</v>
      </c>
      <c r="AT1495">
        <v>4</v>
      </c>
      <c r="AU1495">
        <v>2</v>
      </c>
      <c r="AV1495">
        <v>2</v>
      </c>
      <c r="AW1495">
        <v>10</v>
      </c>
      <c r="AX1495">
        <v>9</v>
      </c>
      <c r="AY1495">
        <v>8</v>
      </c>
      <c r="AZ1495">
        <v>9</v>
      </c>
      <c r="BA1495">
        <v>10</v>
      </c>
      <c r="BB1495">
        <v>9</v>
      </c>
      <c r="BC1495">
        <v>10</v>
      </c>
      <c r="BD1495">
        <v>10</v>
      </c>
      <c r="BE1495">
        <v>3</v>
      </c>
      <c r="BF1495">
        <v>12</v>
      </c>
      <c r="BG1495">
        <v>12</v>
      </c>
      <c r="BH1495">
        <v>2</v>
      </c>
      <c r="BI1495">
        <v>12</v>
      </c>
      <c r="BJ1495">
        <v>12</v>
      </c>
      <c r="BK1495">
        <v>1</v>
      </c>
      <c r="BL1495">
        <v>4</v>
      </c>
      <c r="BM1495">
        <v>4</v>
      </c>
      <c r="BN1495">
        <v>3</v>
      </c>
      <c r="BO1495">
        <v>3</v>
      </c>
      <c r="BP1495">
        <v>7</v>
      </c>
      <c r="BQ1495">
        <v>2</v>
      </c>
      <c r="BR1495">
        <v>4</v>
      </c>
      <c r="BX1495">
        <v>1</v>
      </c>
      <c r="BY1495">
        <v>6</v>
      </c>
      <c r="BZ1495">
        <v>2</v>
      </c>
      <c r="CA1495">
        <v>7</v>
      </c>
      <c r="CF1495">
        <v>5</v>
      </c>
      <c r="CH1495">
        <f t="shared" si="173"/>
        <v>1</v>
      </c>
      <c r="CI1495" s="1">
        <f t="shared" si="174"/>
        <v>4.333333333333333</v>
      </c>
      <c r="CJ1495">
        <f t="shared" si="175"/>
        <v>4</v>
      </c>
      <c r="CK1495">
        <f t="shared" si="176"/>
        <v>2</v>
      </c>
      <c r="CL1495" s="1">
        <f t="shared" si="177"/>
        <v>6.333333333333333</v>
      </c>
      <c r="CM1495" s="1">
        <f t="shared" si="178"/>
        <v>6.333333333333333</v>
      </c>
      <c r="CO1495" t="str">
        <f>IF(H1495&gt;Tolerances!$C$15, "High Sat", "Low Sat")</f>
        <v>High Sat</v>
      </c>
      <c r="CP1495" t="str">
        <f>IF(CM1495&lt;Tolerances!$D$15, "High EL", "Low EL")</f>
        <v>High EL</v>
      </c>
      <c r="CQ1495" t="str">
        <f t="shared" si="179"/>
        <v>Loyalist</v>
      </c>
      <c r="CR1495" t="b">
        <f>IF(AND(CM1495&lt;Tolerances!$D$19,'Respondent data Original'!H1495&gt;Tolerances!$C$19),"Enthusiast",IF(AND(CM1495&gt;Tolerances!$D$20,'Respondent data Original'!H1495&lt;Tolerances!$C$20),"Agitator"))</f>
        <v>0</v>
      </c>
    </row>
    <row r="1496" spans="1:96">
      <c r="A1496">
        <v>1771</v>
      </c>
      <c r="B1496" t="s">
        <v>71</v>
      </c>
      <c r="C1496">
        <v>4</v>
      </c>
      <c r="D1496">
        <v>1</v>
      </c>
      <c r="E1496">
        <v>18</v>
      </c>
      <c r="F1496">
        <v>2</v>
      </c>
      <c r="G1496">
        <v>11</v>
      </c>
      <c r="H1496">
        <v>10</v>
      </c>
      <c r="J1496">
        <v>11</v>
      </c>
      <c r="L1496">
        <v>11</v>
      </c>
      <c r="N1496">
        <v>9</v>
      </c>
      <c r="P1496">
        <v>2</v>
      </c>
      <c r="Q1496">
        <v>1</v>
      </c>
      <c r="R1496">
        <v>3</v>
      </c>
      <c r="S1496">
        <v>1</v>
      </c>
      <c r="T1496">
        <v>1</v>
      </c>
      <c r="U1496">
        <v>4</v>
      </c>
      <c r="V1496">
        <v>1</v>
      </c>
      <c r="W1496">
        <v>5</v>
      </c>
      <c r="X1496">
        <v>1</v>
      </c>
      <c r="Y1496">
        <v>1</v>
      </c>
      <c r="Z1496">
        <v>1</v>
      </c>
      <c r="AA1496">
        <v>1</v>
      </c>
      <c r="AB1496">
        <v>1</v>
      </c>
      <c r="AC1496">
        <v>3</v>
      </c>
      <c r="AD1496">
        <v>5</v>
      </c>
      <c r="AE1496">
        <v>2</v>
      </c>
      <c r="AF1496">
        <v>1</v>
      </c>
      <c r="AG1496">
        <v>1</v>
      </c>
      <c r="AI1496">
        <v>1</v>
      </c>
      <c r="AJ1496">
        <v>1</v>
      </c>
      <c r="AK1496">
        <v>2</v>
      </c>
      <c r="AL1496">
        <v>1</v>
      </c>
      <c r="AM1496">
        <v>2</v>
      </c>
      <c r="AN1496">
        <v>1</v>
      </c>
      <c r="AO1496">
        <v>1</v>
      </c>
      <c r="AP1496">
        <v>2</v>
      </c>
      <c r="AQ1496">
        <v>2</v>
      </c>
      <c r="AR1496">
        <v>1</v>
      </c>
      <c r="AS1496">
        <v>3</v>
      </c>
      <c r="AT1496">
        <v>2</v>
      </c>
      <c r="AU1496">
        <v>2</v>
      </c>
      <c r="AV1496">
        <v>3</v>
      </c>
      <c r="AW1496">
        <v>1</v>
      </c>
      <c r="AX1496">
        <v>9</v>
      </c>
      <c r="AY1496">
        <v>3</v>
      </c>
      <c r="AZ1496">
        <v>1</v>
      </c>
      <c r="BA1496">
        <v>4</v>
      </c>
      <c r="BB1496">
        <v>1</v>
      </c>
      <c r="BC1496">
        <v>6</v>
      </c>
      <c r="BD1496">
        <v>9</v>
      </c>
      <c r="BE1496">
        <v>1</v>
      </c>
      <c r="BF1496">
        <v>1</v>
      </c>
      <c r="BG1496">
        <v>1</v>
      </c>
      <c r="BH1496">
        <v>12</v>
      </c>
      <c r="BI1496">
        <v>12</v>
      </c>
      <c r="BJ1496">
        <v>12</v>
      </c>
      <c r="BK1496">
        <v>3</v>
      </c>
      <c r="BL1496">
        <v>1</v>
      </c>
      <c r="BM1496">
        <v>3</v>
      </c>
      <c r="BN1496">
        <v>4</v>
      </c>
      <c r="BO1496">
        <v>10</v>
      </c>
      <c r="BX1496">
        <v>1</v>
      </c>
      <c r="BY1496">
        <v>3</v>
      </c>
      <c r="BZ1496">
        <v>6</v>
      </c>
      <c r="CA1496">
        <v>1</v>
      </c>
      <c r="CF1496">
        <v>2</v>
      </c>
      <c r="CH1496">
        <f t="shared" si="173"/>
        <v>1</v>
      </c>
      <c r="CI1496" s="1">
        <f t="shared" si="174"/>
        <v>1.9444444444444444</v>
      </c>
      <c r="CJ1496">
        <f t="shared" si="175"/>
        <v>1</v>
      </c>
      <c r="CK1496">
        <f t="shared" si="176"/>
        <v>5</v>
      </c>
      <c r="CL1496" s="1">
        <f t="shared" si="177"/>
        <v>6.9444444444444446</v>
      </c>
      <c r="CM1496" s="1">
        <f t="shared" si="178"/>
        <v>6.9444444444444446</v>
      </c>
      <c r="CO1496" t="str">
        <f>IF(H1496&gt;Tolerances!$C$15, "High Sat", "Low Sat")</f>
        <v>High Sat</v>
      </c>
      <c r="CP1496" t="str">
        <f>IF(CM1496&lt;Tolerances!$D$15, "High EL", "Low EL")</f>
        <v>High EL</v>
      </c>
      <c r="CQ1496" t="str">
        <f t="shared" si="179"/>
        <v>Loyalist</v>
      </c>
      <c r="CR1496" t="b">
        <f>IF(AND(CM1496&lt;Tolerances!$D$19,'Respondent data Original'!H1496&gt;Tolerances!$C$19),"Enthusiast",IF(AND(CM1496&gt;Tolerances!$D$20,'Respondent data Original'!H1496&lt;Tolerances!$C$20),"Agitator"))</f>
        <v>0</v>
      </c>
    </row>
    <row r="1497" spans="1:96">
      <c r="A1497">
        <v>1772</v>
      </c>
      <c r="B1497" t="s">
        <v>71</v>
      </c>
      <c r="C1497">
        <v>1</v>
      </c>
      <c r="D1497">
        <v>2</v>
      </c>
      <c r="E1497">
        <v>2</v>
      </c>
      <c r="F1497">
        <v>2</v>
      </c>
      <c r="G1497">
        <v>12</v>
      </c>
      <c r="H1497">
        <v>11</v>
      </c>
      <c r="J1497">
        <v>8</v>
      </c>
      <c r="L1497">
        <v>9</v>
      </c>
      <c r="N1497">
        <v>7</v>
      </c>
      <c r="P1497">
        <v>2</v>
      </c>
      <c r="Q1497">
        <v>1</v>
      </c>
      <c r="R1497">
        <v>1</v>
      </c>
      <c r="S1497">
        <v>1</v>
      </c>
      <c r="T1497">
        <v>1</v>
      </c>
      <c r="U1497">
        <v>1</v>
      </c>
      <c r="V1497">
        <v>1</v>
      </c>
      <c r="W1497">
        <v>1</v>
      </c>
      <c r="X1497">
        <v>1</v>
      </c>
      <c r="Y1497">
        <v>1</v>
      </c>
      <c r="Z1497">
        <v>1</v>
      </c>
      <c r="AA1497">
        <v>1</v>
      </c>
      <c r="AB1497">
        <v>1</v>
      </c>
      <c r="AC1497">
        <v>1</v>
      </c>
      <c r="AD1497">
        <v>1</v>
      </c>
      <c r="AE1497">
        <v>1</v>
      </c>
      <c r="AF1497">
        <v>1</v>
      </c>
      <c r="AG1497">
        <v>2</v>
      </c>
      <c r="AH1497">
        <v>2</v>
      </c>
      <c r="AI1497">
        <v>2</v>
      </c>
      <c r="AJ1497">
        <v>2</v>
      </c>
      <c r="AK1497">
        <v>2</v>
      </c>
      <c r="AL1497">
        <v>2</v>
      </c>
      <c r="AM1497">
        <v>2</v>
      </c>
      <c r="AN1497">
        <v>2</v>
      </c>
      <c r="AO1497">
        <v>2</v>
      </c>
      <c r="AP1497">
        <v>2</v>
      </c>
      <c r="AQ1497">
        <v>2</v>
      </c>
      <c r="AR1497">
        <v>2</v>
      </c>
      <c r="AS1497">
        <v>2</v>
      </c>
      <c r="AT1497">
        <v>2</v>
      </c>
      <c r="AU1497">
        <v>2</v>
      </c>
      <c r="AV1497">
        <v>1</v>
      </c>
      <c r="AW1497">
        <v>2</v>
      </c>
      <c r="AX1497">
        <v>6</v>
      </c>
      <c r="AY1497">
        <v>7</v>
      </c>
      <c r="AZ1497">
        <v>6</v>
      </c>
      <c r="BA1497">
        <v>5</v>
      </c>
      <c r="BB1497">
        <v>7</v>
      </c>
      <c r="BC1497">
        <v>6</v>
      </c>
      <c r="BD1497">
        <v>11</v>
      </c>
      <c r="BE1497">
        <v>1</v>
      </c>
      <c r="BF1497">
        <v>1</v>
      </c>
      <c r="BG1497">
        <v>1</v>
      </c>
      <c r="BH1497">
        <v>1</v>
      </c>
      <c r="BI1497">
        <v>1</v>
      </c>
      <c r="BJ1497">
        <v>1</v>
      </c>
      <c r="BK1497">
        <v>5</v>
      </c>
      <c r="BL1497">
        <v>3</v>
      </c>
      <c r="BM1497">
        <v>3</v>
      </c>
      <c r="BN1497">
        <v>3</v>
      </c>
      <c r="BO1497">
        <v>3</v>
      </c>
      <c r="BP1497">
        <v>1</v>
      </c>
      <c r="BQ1497">
        <v>7</v>
      </c>
      <c r="BR1497">
        <v>2</v>
      </c>
      <c r="BX1497">
        <v>3</v>
      </c>
      <c r="CF1497">
        <v>2</v>
      </c>
      <c r="CH1497">
        <f t="shared" si="173"/>
        <v>3</v>
      </c>
      <c r="CI1497" s="1">
        <f t="shared" si="174"/>
        <v>2.8333333333333335</v>
      </c>
      <c r="CJ1497">
        <f t="shared" si="175"/>
        <v>3</v>
      </c>
      <c r="CK1497">
        <f t="shared" si="176"/>
        <v>3</v>
      </c>
      <c r="CL1497" s="1">
        <f t="shared" si="177"/>
        <v>5.8333333333333339</v>
      </c>
      <c r="CM1497" s="1">
        <f t="shared" si="178"/>
        <v>17.5</v>
      </c>
      <c r="CO1497" t="str">
        <f>IF(H1497&gt;Tolerances!$C$15, "High Sat", "Low Sat")</f>
        <v>High Sat</v>
      </c>
      <c r="CP1497" t="str">
        <f>IF(CM1497&lt;Tolerances!$D$15, "High EL", "Low EL")</f>
        <v>Low EL</v>
      </c>
      <c r="CQ1497" t="str">
        <f t="shared" si="179"/>
        <v>Mercenary</v>
      </c>
      <c r="CR1497" t="b">
        <f>IF(AND(CM1497&lt;Tolerances!$D$19,'Respondent data Original'!H1497&gt;Tolerances!$C$19),"Enthusiast",IF(AND(CM1497&gt;Tolerances!$D$20,'Respondent data Original'!H1497&lt;Tolerances!$C$20),"Agitator"))</f>
        <v>0</v>
      </c>
    </row>
    <row r="1498" spans="1:96">
      <c r="A1498">
        <v>1776</v>
      </c>
      <c r="B1498" t="s">
        <v>71</v>
      </c>
      <c r="C1498">
        <v>1</v>
      </c>
      <c r="D1498">
        <v>2</v>
      </c>
      <c r="E1498">
        <v>2</v>
      </c>
      <c r="F1498">
        <v>2</v>
      </c>
      <c r="G1498">
        <v>11</v>
      </c>
      <c r="H1498">
        <v>9</v>
      </c>
      <c r="J1498">
        <v>7</v>
      </c>
      <c r="L1498">
        <v>9</v>
      </c>
      <c r="N1498">
        <v>5</v>
      </c>
      <c r="P1498">
        <v>4</v>
      </c>
      <c r="Q1498">
        <v>2</v>
      </c>
      <c r="R1498">
        <v>3</v>
      </c>
      <c r="S1498">
        <v>3</v>
      </c>
      <c r="T1498">
        <v>2</v>
      </c>
      <c r="U1498">
        <v>2</v>
      </c>
      <c r="V1498">
        <v>4</v>
      </c>
      <c r="W1498">
        <v>3</v>
      </c>
      <c r="X1498">
        <v>3</v>
      </c>
      <c r="Y1498">
        <v>2</v>
      </c>
      <c r="Z1498">
        <v>3</v>
      </c>
      <c r="AA1498">
        <v>2</v>
      </c>
      <c r="AB1498">
        <v>2</v>
      </c>
      <c r="AC1498">
        <v>3</v>
      </c>
      <c r="AD1498">
        <v>2</v>
      </c>
      <c r="AE1498">
        <v>3</v>
      </c>
      <c r="AF1498">
        <v>6</v>
      </c>
      <c r="AG1498">
        <v>3</v>
      </c>
      <c r="AH1498">
        <v>3</v>
      </c>
      <c r="AI1498">
        <v>2</v>
      </c>
      <c r="AJ1498">
        <v>4</v>
      </c>
      <c r="AK1498">
        <v>2</v>
      </c>
      <c r="AL1498">
        <v>2</v>
      </c>
      <c r="AM1498">
        <v>2</v>
      </c>
      <c r="AN1498">
        <v>2</v>
      </c>
      <c r="AO1498">
        <v>3</v>
      </c>
      <c r="AP1498">
        <v>1</v>
      </c>
      <c r="AQ1498">
        <v>2</v>
      </c>
      <c r="AR1498">
        <v>3</v>
      </c>
      <c r="AS1498">
        <v>4</v>
      </c>
      <c r="AT1498">
        <v>1</v>
      </c>
      <c r="AU1498">
        <v>1</v>
      </c>
      <c r="AV1498">
        <v>2</v>
      </c>
      <c r="AW1498">
        <v>6</v>
      </c>
      <c r="AX1498">
        <v>5</v>
      </c>
      <c r="AY1498">
        <v>7</v>
      </c>
      <c r="AZ1498">
        <v>9</v>
      </c>
      <c r="BA1498">
        <v>5</v>
      </c>
      <c r="BB1498">
        <v>4</v>
      </c>
      <c r="BC1498">
        <v>6</v>
      </c>
      <c r="BD1498">
        <v>9</v>
      </c>
      <c r="BE1498">
        <v>10</v>
      </c>
      <c r="BF1498">
        <v>3</v>
      </c>
      <c r="BG1498">
        <v>3</v>
      </c>
      <c r="BH1498">
        <v>3</v>
      </c>
      <c r="BI1498">
        <v>3</v>
      </c>
      <c r="BJ1498">
        <v>3</v>
      </c>
      <c r="BK1498">
        <v>2</v>
      </c>
      <c r="BL1498">
        <v>2</v>
      </c>
      <c r="BM1498">
        <v>3</v>
      </c>
      <c r="BN1498">
        <v>3</v>
      </c>
      <c r="BO1498">
        <v>10</v>
      </c>
      <c r="BX1498">
        <v>2</v>
      </c>
      <c r="CF1498">
        <v>10</v>
      </c>
      <c r="CH1498">
        <f t="shared" si="173"/>
        <v>2</v>
      </c>
      <c r="CI1498" s="1">
        <f t="shared" si="174"/>
        <v>3.3888888888888888</v>
      </c>
      <c r="CJ1498">
        <f t="shared" si="175"/>
        <v>2</v>
      </c>
      <c r="CK1498">
        <f t="shared" si="176"/>
        <v>4</v>
      </c>
      <c r="CL1498" s="1">
        <f t="shared" si="177"/>
        <v>7.3888888888888893</v>
      </c>
      <c r="CM1498" s="1">
        <f t="shared" si="178"/>
        <v>14.777777777777779</v>
      </c>
      <c r="CO1498" t="str">
        <f>IF(H1498&gt;Tolerances!$C$15, "High Sat", "Low Sat")</f>
        <v>High Sat</v>
      </c>
      <c r="CP1498" t="str">
        <f>IF(CM1498&lt;Tolerances!$D$15, "High EL", "Low EL")</f>
        <v>Low EL</v>
      </c>
      <c r="CQ1498" t="str">
        <f t="shared" si="179"/>
        <v>Mercenary</v>
      </c>
      <c r="CR1498" t="b">
        <f>IF(AND(CM1498&lt;Tolerances!$D$19,'Respondent data Original'!H1498&gt;Tolerances!$C$19),"Enthusiast",IF(AND(CM1498&gt;Tolerances!$D$20,'Respondent data Original'!H1498&lt;Tolerances!$C$20),"Agitator"))</f>
        <v>0</v>
      </c>
    </row>
    <row r="1499" spans="1:96">
      <c r="A1499">
        <v>1777</v>
      </c>
      <c r="B1499" t="s">
        <v>71</v>
      </c>
      <c r="C1499">
        <v>4</v>
      </c>
      <c r="D1499">
        <v>1</v>
      </c>
      <c r="E1499">
        <v>1</v>
      </c>
      <c r="F1499">
        <v>2</v>
      </c>
      <c r="G1499">
        <v>8</v>
      </c>
      <c r="H1499">
        <v>1</v>
      </c>
      <c r="J1499">
        <v>2</v>
      </c>
      <c r="L1499">
        <v>2</v>
      </c>
      <c r="N1499">
        <v>2</v>
      </c>
      <c r="P1499">
        <v>6</v>
      </c>
      <c r="Q1499">
        <v>1</v>
      </c>
      <c r="R1499">
        <v>1</v>
      </c>
      <c r="S1499">
        <v>1</v>
      </c>
      <c r="T1499">
        <v>1</v>
      </c>
      <c r="U1499">
        <v>3</v>
      </c>
      <c r="V1499">
        <v>1</v>
      </c>
      <c r="W1499">
        <v>1</v>
      </c>
      <c r="X1499">
        <v>1</v>
      </c>
      <c r="Y1499">
        <v>1</v>
      </c>
      <c r="Z1499">
        <v>3</v>
      </c>
      <c r="AA1499">
        <v>1</v>
      </c>
      <c r="AB1499">
        <v>1</v>
      </c>
      <c r="AC1499">
        <v>3</v>
      </c>
      <c r="AD1499">
        <v>3</v>
      </c>
      <c r="AE1499">
        <v>3</v>
      </c>
      <c r="AF1499">
        <v>11</v>
      </c>
      <c r="AG1499">
        <v>5</v>
      </c>
      <c r="AH1499">
        <v>5</v>
      </c>
      <c r="AI1499">
        <v>1</v>
      </c>
      <c r="AJ1499">
        <v>3</v>
      </c>
      <c r="AK1499">
        <v>5</v>
      </c>
      <c r="AL1499">
        <v>5</v>
      </c>
      <c r="AM1499">
        <v>5</v>
      </c>
      <c r="AN1499">
        <v>4</v>
      </c>
      <c r="AO1499">
        <v>2</v>
      </c>
      <c r="AP1499">
        <v>3</v>
      </c>
      <c r="AQ1499">
        <v>5</v>
      </c>
      <c r="AR1499">
        <v>5</v>
      </c>
      <c r="AS1499">
        <v>3</v>
      </c>
      <c r="AT1499">
        <v>2</v>
      </c>
      <c r="AU1499">
        <v>3</v>
      </c>
      <c r="AV1499">
        <v>1</v>
      </c>
      <c r="AW1499">
        <v>9</v>
      </c>
      <c r="AX1499">
        <v>11</v>
      </c>
      <c r="AY1499">
        <v>11</v>
      </c>
      <c r="AZ1499">
        <v>11</v>
      </c>
      <c r="BA1499">
        <v>11</v>
      </c>
      <c r="BB1499">
        <v>1</v>
      </c>
      <c r="BC1499">
        <v>11</v>
      </c>
      <c r="BD1499">
        <v>11</v>
      </c>
      <c r="BE1499">
        <v>11</v>
      </c>
      <c r="BF1499">
        <v>11</v>
      </c>
      <c r="BG1499">
        <v>11</v>
      </c>
      <c r="BH1499">
        <v>10</v>
      </c>
      <c r="BI1499">
        <v>12</v>
      </c>
      <c r="BJ1499">
        <v>12</v>
      </c>
      <c r="BK1499">
        <v>6</v>
      </c>
      <c r="BL1499">
        <v>1</v>
      </c>
      <c r="BO1499">
        <v>4</v>
      </c>
      <c r="BP1499">
        <v>5</v>
      </c>
      <c r="BQ1499">
        <v>6</v>
      </c>
      <c r="BR1499">
        <v>2</v>
      </c>
      <c r="BS1499">
        <v>9</v>
      </c>
      <c r="BX1499">
        <v>3</v>
      </c>
      <c r="CF1499">
        <v>4</v>
      </c>
      <c r="CH1499">
        <f t="shared" si="173"/>
        <v>3</v>
      </c>
      <c r="CI1499" s="1">
        <f t="shared" si="174"/>
        <v>4.833333333333333</v>
      </c>
      <c r="CJ1499">
        <f t="shared" si="175"/>
        <v>1</v>
      </c>
      <c r="CK1499">
        <f t="shared" si="176"/>
        <v>5</v>
      </c>
      <c r="CL1499" s="1">
        <f t="shared" si="177"/>
        <v>9.8333333333333321</v>
      </c>
      <c r="CM1499" s="1">
        <f t="shared" si="178"/>
        <v>29.499999999999996</v>
      </c>
      <c r="CO1499" t="str">
        <f>IF(H1499&gt;Tolerances!$C$15, "High Sat", "Low Sat")</f>
        <v>Low Sat</v>
      </c>
      <c r="CP1499" t="str">
        <f>IF(CM1499&lt;Tolerances!$D$15, "High EL", "Low EL")</f>
        <v>Low EL</v>
      </c>
      <c r="CQ1499" t="str">
        <f t="shared" si="179"/>
        <v>Defector</v>
      </c>
      <c r="CR1499" t="str">
        <f>IF(AND(CM1499&lt;Tolerances!$D$19,'Respondent data Original'!H1499&gt;Tolerances!$C$19),"Enthusiast",IF(AND(CM1499&gt;Tolerances!$D$20,'Respondent data Original'!H1499&lt;Tolerances!$C$20),"Agitator"))</f>
        <v>Agitator</v>
      </c>
    </row>
    <row r="1500" spans="1:96">
      <c r="A1500">
        <v>1778</v>
      </c>
      <c r="B1500" t="s">
        <v>71</v>
      </c>
      <c r="C1500">
        <v>3</v>
      </c>
      <c r="D1500">
        <v>2</v>
      </c>
      <c r="E1500">
        <v>8</v>
      </c>
      <c r="F1500">
        <v>1</v>
      </c>
      <c r="G1500">
        <v>8</v>
      </c>
      <c r="H1500">
        <v>10</v>
      </c>
      <c r="J1500">
        <v>11</v>
      </c>
      <c r="L1500">
        <v>9</v>
      </c>
      <c r="N1500">
        <v>9</v>
      </c>
      <c r="P1500">
        <v>4</v>
      </c>
      <c r="Q1500">
        <v>3</v>
      </c>
      <c r="R1500">
        <v>3</v>
      </c>
      <c r="S1500">
        <v>2</v>
      </c>
      <c r="T1500">
        <v>5</v>
      </c>
      <c r="U1500">
        <v>5</v>
      </c>
      <c r="V1500">
        <v>4</v>
      </c>
      <c r="W1500">
        <v>4</v>
      </c>
      <c r="X1500">
        <v>1</v>
      </c>
      <c r="Y1500">
        <v>4</v>
      </c>
      <c r="Z1500">
        <v>4</v>
      </c>
      <c r="AA1500">
        <v>3</v>
      </c>
      <c r="AB1500">
        <v>4</v>
      </c>
      <c r="AE1500">
        <v>5</v>
      </c>
      <c r="AF1500">
        <v>5</v>
      </c>
      <c r="AG1500">
        <v>2</v>
      </c>
      <c r="AH1500">
        <v>1</v>
      </c>
      <c r="AI1500">
        <v>1</v>
      </c>
      <c r="AJ1500">
        <v>3</v>
      </c>
      <c r="AK1500">
        <v>4</v>
      </c>
      <c r="AL1500">
        <v>3</v>
      </c>
      <c r="AM1500">
        <v>5</v>
      </c>
      <c r="AN1500">
        <v>3</v>
      </c>
      <c r="AO1500">
        <v>2</v>
      </c>
      <c r="AP1500">
        <v>3</v>
      </c>
      <c r="AQ1500">
        <v>2</v>
      </c>
      <c r="AR1500">
        <v>1</v>
      </c>
      <c r="AS1500">
        <v>2</v>
      </c>
      <c r="AT1500">
        <v>4</v>
      </c>
      <c r="AU1500">
        <v>2</v>
      </c>
      <c r="AV1500">
        <v>2</v>
      </c>
      <c r="AW1500">
        <v>4</v>
      </c>
      <c r="AX1500">
        <v>6</v>
      </c>
      <c r="AY1500">
        <v>5</v>
      </c>
      <c r="AZ1500">
        <v>5</v>
      </c>
      <c r="BA1500">
        <v>8</v>
      </c>
      <c r="BB1500">
        <v>5</v>
      </c>
      <c r="BC1500">
        <v>7</v>
      </c>
      <c r="BD1500">
        <v>4</v>
      </c>
      <c r="BE1500">
        <v>6</v>
      </c>
      <c r="BF1500">
        <v>6</v>
      </c>
      <c r="BG1500">
        <v>5</v>
      </c>
      <c r="BH1500">
        <v>9</v>
      </c>
      <c r="BI1500">
        <v>9</v>
      </c>
      <c r="BJ1500">
        <v>7</v>
      </c>
      <c r="BK1500">
        <v>1</v>
      </c>
      <c r="BN1500">
        <v>5</v>
      </c>
      <c r="BO1500">
        <v>2</v>
      </c>
      <c r="BX1500">
        <v>1</v>
      </c>
      <c r="BY1500">
        <v>1</v>
      </c>
      <c r="CF1500">
        <v>4</v>
      </c>
      <c r="CH1500">
        <f t="shared" si="173"/>
        <v>1</v>
      </c>
      <c r="CI1500" s="1">
        <f t="shared" si="174"/>
        <v>2.7777777777777777</v>
      </c>
      <c r="CJ1500">
        <f t="shared" si="175"/>
        <v>0</v>
      </c>
      <c r="CK1500">
        <f t="shared" si="176"/>
        <v>5</v>
      </c>
      <c r="CL1500" s="1">
        <f t="shared" si="177"/>
        <v>7.7777777777777777</v>
      </c>
      <c r="CM1500" s="1">
        <f t="shared" si="178"/>
        <v>7.7777777777777777</v>
      </c>
      <c r="CO1500" t="str">
        <f>IF(H1500&gt;Tolerances!$C$15, "High Sat", "Low Sat")</f>
        <v>High Sat</v>
      </c>
      <c r="CP1500" t="str">
        <f>IF(CM1500&lt;Tolerances!$D$15, "High EL", "Low EL")</f>
        <v>High EL</v>
      </c>
      <c r="CQ1500" t="str">
        <f t="shared" si="179"/>
        <v>Loyalist</v>
      </c>
      <c r="CR1500" t="b">
        <f>IF(AND(CM1500&lt;Tolerances!$D$19,'Respondent data Original'!H1500&gt;Tolerances!$C$19),"Enthusiast",IF(AND(CM1500&gt;Tolerances!$D$20,'Respondent data Original'!H1500&lt;Tolerances!$C$20),"Agitator"))</f>
        <v>0</v>
      </c>
    </row>
    <row r="1501" spans="1:96">
      <c r="A1501">
        <v>1779</v>
      </c>
      <c r="B1501" t="s">
        <v>71</v>
      </c>
      <c r="C1501">
        <v>3</v>
      </c>
      <c r="D1501">
        <v>2</v>
      </c>
      <c r="E1501">
        <v>2</v>
      </c>
      <c r="F1501">
        <v>2</v>
      </c>
      <c r="G1501">
        <v>11</v>
      </c>
      <c r="H1501">
        <v>11</v>
      </c>
      <c r="J1501">
        <v>11</v>
      </c>
      <c r="L1501">
        <v>11</v>
      </c>
      <c r="O1501">
        <v>1</v>
      </c>
      <c r="P1501">
        <v>6</v>
      </c>
      <c r="Q1501">
        <v>1</v>
      </c>
      <c r="R1501">
        <v>5</v>
      </c>
      <c r="S1501">
        <v>1</v>
      </c>
      <c r="T1501">
        <v>1</v>
      </c>
      <c r="U1501">
        <v>1</v>
      </c>
      <c r="V1501">
        <v>1</v>
      </c>
      <c r="X1501">
        <v>1</v>
      </c>
      <c r="Y1501">
        <v>1</v>
      </c>
      <c r="Z1501">
        <v>1</v>
      </c>
      <c r="AA1501">
        <v>1</v>
      </c>
      <c r="AB1501">
        <v>2</v>
      </c>
      <c r="AC1501">
        <v>1</v>
      </c>
      <c r="AD1501">
        <v>3</v>
      </c>
      <c r="AE1501">
        <v>1</v>
      </c>
      <c r="AF1501">
        <v>1</v>
      </c>
      <c r="AG1501">
        <v>2</v>
      </c>
      <c r="AH1501">
        <v>2</v>
      </c>
      <c r="AI1501">
        <v>1</v>
      </c>
      <c r="AJ1501">
        <v>1</v>
      </c>
      <c r="AK1501">
        <v>2</v>
      </c>
      <c r="AL1501">
        <v>1</v>
      </c>
      <c r="AN1501">
        <v>2</v>
      </c>
      <c r="AO1501">
        <v>1</v>
      </c>
      <c r="AP1501">
        <v>1</v>
      </c>
      <c r="AQ1501">
        <v>1</v>
      </c>
      <c r="AR1501">
        <v>1</v>
      </c>
      <c r="AS1501">
        <v>2</v>
      </c>
      <c r="AU1501">
        <v>1</v>
      </c>
      <c r="AV1501">
        <v>1</v>
      </c>
      <c r="AW1501">
        <v>7</v>
      </c>
      <c r="AX1501">
        <v>8</v>
      </c>
      <c r="AY1501">
        <v>11</v>
      </c>
      <c r="AZ1501">
        <v>6</v>
      </c>
      <c r="BA1501">
        <v>11</v>
      </c>
      <c r="BB1501">
        <v>6</v>
      </c>
      <c r="BC1501">
        <v>6</v>
      </c>
      <c r="BD1501">
        <v>11</v>
      </c>
      <c r="BE1501">
        <v>5</v>
      </c>
      <c r="BF1501">
        <v>1</v>
      </c>
      <c r="BG1501">
        <v>1</v>
      </c>
      <c r="BH1501">
        <v>1</v>
      </c>
      <c r="BI1501">
        <v>1</v>
      </c>
      <c r="BJ1501">
        <v>12</v>
      </c>
      <c r="BK1501">
        <v>3</v>
      </c>
      <c r="BL1501">
        <v>5</v>
      </c>
      <c r="BM1501">
        <v>3</v>
      </c>
      <c r="BN1501">
        <v>3</v>
      </c>
      <c r="BO1501">
        <v>4</v>
      </c>
      <c r="BP1501">
        <v>6</v>
      </c>
      <c r="BQ1501">
        <v>8</v>
      </c>
      <c r="BR1501">
        <v>1</v>
      </c>
      <c r="BS1501">
        <v>3</v>
      </c>
      <c r="BT1501">
        <v>5</v>
      </c>
      <c r="BU1501">
        <v>2</v>
      </c>
      <c r="BV1501">
        <v>7</v>
      </c>
      <c r="BX1501">
        <v>2</v>
      </c>
      <c r="CF1501">
        <v>2</v>
      </c>
      <c r="CH1501">
        <f t="shared" si="173"/>
        <v>2</v>
      </c>
      <c r="CI1501" s="1">
        <f t="shared" si="174"/>
        <v>3.9444444444444446</v>
      </c>
      <c r="CJ1501">
        <f t="shared" si="175"/>
        <v>5</v>
      </c>
      <c r="CK1501">
        <f t="shared" si="176"/>
        <v>1</v>
      </c>
      <c r="CL1501" s="1">
        <f t="shared" si="177"/>
        <v>4.9444444444444446</v>
      </c>
      <c r="CM1501" s="1">
        <f t="shared" si="178"/>
        <v>9.8888888888888893</v>
      </c>
      <c r="CO1501" t="str">
        <f>IF(H1501&gt;Tolerances!$C$15, "High Sat", "Low Sat")</f>
        <v>High Sat</v>
      </c>
      <c r="CP1501" t="str">
        <f>IF(CM1501&lt;Tolerances!$D$15, "High EL", "Low EL")</f>
        <v>High EL</v>
      </c>
      <c r="CQ1501" t="str">
        <f t="shared" si="179"/>
        <v>Loyalist</v>
      </c>
      <c r="CR1501" t="b">
        <f>IF(AND(CM1501&lt;Tolerances!$D$19,'Respondent data Original'!H1501&gt;Tolerances!$C$19),"Enthusiast",IF(AND(CM1501&gt;Tolerances!$D$20,'Respondent data Original'!H1501&lt;Tolerances!$C$20),"Agitator"))</f>
        <v>0</v>
      </c>
    </row>
    <row r="1502" spans="1:96">
      <c r="A1502">
        <v>1780</v>
      </c>
      <c r="B1502" t="s">
        <v>71</v>
      </c>
      <c r="C1502">
        <v>4</v>
      </c>
      <c r="D1502">
        <v>1</v>
      </c>
      <c r="E1502">
        <v>18</v>
      </c>
      <c r="F1502">
        <v>2</v>
      </c>
      <c r="G1502">
        <v>7</v>
      </c>
      <c r="I1502">
        <v>1</v>
      </c>
      <c r="K1502">
        <v>1</v>
      </c>
      <c r="M1502">
        <v>1</v>
      </c>
      <c r="O1502">
        <v>1</v>
      </c>
      <c r="P1502">
        <v>1</v>
      </c>
      <c r="AF1502">
        <v>1</v>
      </c>
      <c r="AV1502">
        <v>2</v>
      </c>
      <c r="AW1502">
        <v>11</v>
      </c>
      <c r="AX1502">
        <v>11</v>
      </c>
      <c r="AY1502">
        <v>11</v>
      </c>
      <c r="AZ1502">
        <v>11</v>
      </c>
      <c r="BA1502">
        <v>11</v>
      </c>
      <c r="BB1502">
        <v>11</v>
      </c>
      <c r="BC1502">
        <v>11</v>
      </c>
      <c r="BD1502">
        <v>11</v>
      </c>
      <c r="BE1502">
        <v>11</v>
      </c>
      <c r="BF1502">
        <v>12</v>
      </c>
      <c r="BG1502">
        <v>12</v>
      </c>
      <c r="BH1502">
        <v>12</v>
      </c>
      <c r="BI1502">
        <v>12</v>
      </c>
      <c r="BJ1502">
        <v>12</v>
      </c>
      <c r="BK1502">
        <v>1</v>
      </c>
      <c r="BN1502">
        <v>5</v>
      </c>
      <c r="BO1502">
        <v>10</v>
      </c>
      <c r="BX1502">
        <v>1</v>
      </c>
      <c r="BY1502">
        <v>8</v>
      </c>
      <c r="CF1502">
        <v>2</v>
      </c>
      <c r="CH1502">
        <f t="shared" si="173"/>
        <v>1</v>
      </c>
      <c r="CI1502" s="1">
        <f t="shared" si="174"/>
        <v>5.5</v>
      </c>
      <c r="CJ1502">
        <f t="shared" si="175"/>
        <v>0</v>
      </c>
      <c r="CK1502">
        <f t="shared" si="176"/>
        <v>5</v>
      </c>
      <c r="CL1502" s="1">
        <f t="shared" si="177"/>
        <v>10.5</v>
      </c>
      <c r="CM1502" s="1">
        <f t="shared" si="178"/>
        <v>10.5</v>
      </c>
      <c r="CO1502" t="str">
        <f>IF(H1502&gt;Tolerances!$C$15, "High Sat", "Low Sat")</f>
        <v>Low Sat</v>
      </c>
      <c r="CP1502" t="str">
        <f>IF(CM1502&lt;Tolerances!$D$15, "High EL", "Low EL")</f>
        <v>High EL</v>
      </c>
      <c r="CQ1502" t="str">
        <f t="shared" si="179"/>
        <v>Hostage</v>
      </c>
      <c r="CR1502" t="b">
        <f>IF(AND(CM1502&lt;Tolerances!$D$19,'Respondent data Original'!H1502&gt;Tolerances!$C$19),"Enthusiast",IF(AND(CM1502&gt;Tolerances!$D$20,'Respondent data Original'!H1502&lt;Tolerances!$C$20),"Agitator"))</f>
        <v>0</v>
      </c>
    </row>
    <row r="1503" spans="1:96">
      <c r="A1503">
        <v>1788</v>
      </c>
      <c r="B1503" t="s">
        <v>71</v>
      </c>
      <c r="C1503">
        <v>4</v>
      </c>
      <c r="D1503">
        <v>2</v>
      </c>
      <c r="E1503">
        <v>3</v>
      </c>
      <c r="F1503">
        <v>2</v>
      </c>
      <c r="G1503">
        <v>9</v>
      </c>
      <c r="H1503">
        <v>11</v>
      </c>
      <c r="J1503">
        <v>11</v>
      </c>
      <c r="L1503">
        <v>11</v>
      </c>
      <c r="N1503">
        <v>11</v>
      </c>
      <c r="P1503">
        <v>1</v>
      </c>
      <c r="Q1503">
        <v>1</v>
      </c>
      <c r="R1503">
        <v>1</v>
      </c>
      <c r="S1503">
        <v>1</v>
      </c>
      <c r="T1503">
        <v>1</v>
      </c>
      <c r="U1503">
        <v>1</v>
      </c>
      <c r="V1503">
        <v>1</v>
      </c>
      <c r="W1503">
        <v>1</v>
      </c>
      <c r="X1503">
        <v>1</v>
      </c>
      <c r="Y1503">
        <v>1</v>
      </c>
      <c r="AA1503">
        <v>1</v>
      </c>
      <c r="AB1503">
        <v>1</v>
      </c>
      <c r="AC1503">
        <v>1</v>
      </c>
      <c r="AE1503">
        <v>1</v>
      </c>
      <c r="AF1503">
        <v>1</v>
      </c>
      <c r="AG1503">
        <v>1</v>
      </c>
      <c r="AH1503">
        <v>1</v>
      </c>
      <c r="AI1503">
        <v>1</v>
      </c>
      <c r="AJ1503">
        <v>1</v>
      </c>
      <c r="AK1503">
        <v>1</v>
      </c>
      <c r="AL1503">
        <v>1</v>
      </c>
      <c r="AM1503">
        <v>1</v>
      </c>
      <c r="AN1503">
        <v>1</v>
      </c>
      <c r="AO1503">
        <v>1</v>
      </c>
      <c r="AP1503">
        <v>1</v>
      </c>
      <c r="AQ1503">
        <v>1</v>
      </c>
      <c r="AR1503">
        <v>1</v>
      </c>
      <c r="AS1503">
        <v>1</v>
      </c>
      <c r="AT1503">
        <v>1</v>
      </c>
      <c r="AU1503">
        <v>1</v>
      </c>
      <c r="AV1503">
        <v>1</v>
      </c>
      <c r="AW1503">
        <v>6</v>
      </c>
      <c r="AX1503">
        <v>6</v>
      </c>
      <c r="AY1503">
        <v>6</v>
      </c>
      <c r="AZ1503">
        <v>6</v>
      </c>
      <c r="BA1503">
        <v>6</v>
      </c>
      <c r="BB1503">
        <v>6</v>
      </c>
      <c r="BC1503">
        <v>6</v>
      </c>
      <c r="BD1503">
        <v>6</v>
      </c>
      <c r="BE1503">
        <v>1</v>
      </c>
      <c r="BF1503">
        <v>1</v>
      </c>
      <c r="BG1503">
        <v>1</v>
      </c>
      <c r="BH1503">
        <v>1</v>
      </c>
      <c r="BI1503">
        <v>1</v>
      </c>
      <c r="BJ1503">
        <v>1</v>
      </c>
      <c r="BK1503">
        <v>1</v>
      </c>
      <c r="BL1503">
        <v>3</v>
      </c>
      <c r="BM1503">
        <v>3</v>
      </c>
      <c r="BN1503">
        <v>2</v>
      </c>
      <c r="BO1503">
        <v>1</v>
      </c>
      <c r="BP1503">
        <v>3</v>
      </c>
      <c r="BQ1503">
        <v>7</v>
      </c>
      <c r="BR1503">
        <v>4</v>
      </c>
      <c r="BS1503">
        <v>2</v>
      </c>
      <c r="BT1503">
        <v>8</v>
      </c>
      <c r="BU1503">
        <v>6</v>
      </c>
      <c r="BV1503">
        <v>5</v>
      </c>
      <c r="BX1503">
        <v>1</v>
      </c>
      <c r="BY1503">
        <v>4</v>
      </c>
      <c r="BZ1503">
        <v>7</v>
      </c>
      <c r="CA1503">
        <v>5</v>
      </c>
      <c r="CB1503">
        <v>2</v>
      </c>
      <c r="CC1503">
        <v>1</v>
      </c>
      <c r="CD1503">
        <v>6</v>
      </c>
      <c r="CE1503">
        <v>3</v>
      </c>
      <c r="CF1503">
        <v>1</v>
      </c>
      <c r="CH1503">
        <f t="shared" si="173"/>
        <v>1</v>
      </c>
      <c r="CI1503" s="1">
        <f t="shared" si="174"/>
        <v>2.7222222222222223</v>
      </c>
      <c r="CJ1503">
        <f t="shared" si="175"/>
        <v>3</v>
      </c>
      <c r="CK1503">
        <f t="shared" si="176"/>
        <v>3</v>
      </c>
      <c r="CL1503" s="1">
        <f t="shared" si="177"/>
        <v>5.7222222222222223</v>
      </c>
      <c r="CM1503" s="1">
        <f t="shared" si="178"/>
        <v>5.7222222222222223</v>
      </c>
      <c r="CO1503" t="str">
        <f>IF(H1503&gt;Tolerances!$C$15, "High Sat", "Low Sat")</f>
        <v>High Sat</v>
      </c>
      <c r="CP1503" t="str">
        <f>IF(CM1503&lt;Tolerances!$D$15, "High EL", "Low EL")</f>
        <v>High EL</v>
      </c>
      <c r="CQ1503" t="str">
        <f t="shared" si="179"/>
        <v>Loyalist</v>
      </c>
      <c r="CR1503" t="b">
        <f>IF(AND(CM1503&lt;Tolerances!$D$19,'Respondent data Original'!H1503&gt;Tolerances!$C$19),"Enthusiast",IF(AND(CM1503&gt;Tolerances!$D$20,'Respondent data Original'!H1503&lt;Tolerances!$C$20),"Agitator"))</f>
        <v>0</v>
      </c>
    </row>
    <row r="1504" spans="1:96">
      <c r="A1504">
        <v>1791</v>
      </c>
      <c r="B1504" t="s">
        <v>71</v>
      </c>
      <c r="C1504">
        <v>2</v>
      </c>
      <c r="D1504">
        <v>2</v>
      </c>
      <c r="E1504">
        <v>1</v>
      </c>
      <c r="F1504">
        <v>2</v>
      </c>
      <c r="G1504">
        <v>12</v>
      </c>
      <c r="H1504">
        <v>8</v>
      </c>
      <c r="J1504">
        <v>7</v>
      </c>
      <c r="L1504">
        <v>9</v>
      </c>
      <c r="N1504">
        <v>8</v>
      </c>
      <c r="P1504">
        <v>6</v>
      </c>
      <c r="Q1504">
        <v>1</v>
      </c>
      <c r="R1504">
        <v>4</v>
      </c>
      <c r="S1504">
        <v>1</v>
      </c>
      <c r="T1504">
        <v>1</v>
      </c>
      <c r="U1504">
        <v>2</v>
      </c>
      <c r="V1504">
        <v>3</v>
      </c>
      <c r="W1504">
        <v>3</v>
      </c>
      <c r="X1504">
        <v>1</v>
      </c>
      <c r="Y1504">
        <v>3</v>
      </c>
      <c r="Z1504">
        <v>3</v>
      </c>
      <c r="AA1504">
        <v>1</v>
      </c>
      <c r="AB1504">
        <v>3</v>
      </c>
      <c r="AC1504">
        <v>2</v>
      </c>
      <c r="AD1504">
        <v>4</v>
      </c>
      <c r="AE1504">
        <v>3</v>
      </c>
      <c r="AF1504">
        <v>7</v>
      </c>
      <c r="AG1504">
        <v>3</v>
      </c>
      <c r="AH1504">
        <v>3</v>
      </c>
      <c r="AI1504">
        <v>3</v>
      </c>
      <c r="AJ1504">
        <v>3</v>
      </c>
      <c r="AK1504">
        <v>3</v>
      </c>
      <c r="AL1504">
        <v>3</v>
      </c>
      <c r="AM1504">
        <v>5</v>
      </c>
      <c r="AN1504">
        <v>3</v>
      </c>
      <c r="AO1504">
        <v>3</v>
      </c>
      <c r="AP1504">
        <v>3</v>
      </c>
      <c r="AQ1504">
        <v>3</v>
      </c>
      <c r="AR1504">
        <v>3</v>
      </c>
      <c r="AS1504">
        <v>3</v>
      </c>
      <c r="AT1504">
        <v>3</v>
      </c>
      <c r="AU1504">
        <v>3</v>
      </c>
      <c r="AV1504">
        <v>2</v>
      </c>
      <c r="AW1504">
        <v>9</v>
      </c>
      <c r="AX1504">
        <v>9</v>
      </c>
      <c r="AY1504">
        <v>9</v>
      </c>
      <c r="AZ1504">
        <v>8</v>
      </c>
      <c r="BA1504">
        <v>9</v>
      </c>
      <c r="BB1504">
        <v>7</v>
      </c>
      <c r="BC1504">
        <v>4</v>
      </c>
      <c r="BD1504">
        <v>10</v>
      </c>
      <c r="BE1504">
        <v>6</v>
      </c>
      <c r="BF1504">
        <v>5</v>
      </c>
      <c r="BG1504">
        <v>12</v>
      </c>
      <c r="BH1504">
        <v>12</v>
      </c>
      <c r="BI1504">
        <v>12</v>
      </c>
      <c r="BJ1504">
        <v>12</v>
      </c>
      <c r="BK1504">
        <v>2</v>
      </c>
      <c r="BL1504">
        <v>5</v>
      </c>
      <c r="BM1504">
        <v>4</v>
      </c>
      <c r="BN1504">
        <v>3</v>
      </c>
      <c r="BO1504">
        <v>5</v>
      </c>
      <c r="BP1504">
        <v>3</v>
      </c>
      <c r="BQ1504">
        <v>4</v>
      </c>
      <c r="BR1504">
        <v>7</v>
      </c>
      <c r="BS1504">
        <v>6</v>
      </c>
      <c r="BT1504">
        <v>2</v>
      </c>
      <c r="BX1504">
        <v>1</v>
      </c>
      <c r="BY1504">
        <v>2</v>
      </c>
      <c r="CF1504">
        <v>4</v>
      </c>
      <c r="CH1504">
        <f t="shared" si="173"/>
        <v>1</v>
      </c>
      <c r="CI1504" s="1">
        <f t="shared" si="174"/>
        <v>3.9444444444444446</v>
      </c>
      <c r="CJ1504">
        <f t="shared" si="175"/>
        <v>5</v>
      </c>
      <c r="CK1504">
        <f t="shared" si="176"/>
        <v>1</v>
      </c>
      <c r="CL1504" s="1">
        <f t="shared" si="177"/>
        <v>4.9444444444444446</v>
      </c>
      <c r="CM1504" s="1">
        <f t="shared" si="178"/>
        <v>4.9444444444444446</v>
      </c>
      <c r="CO1504" t="str">
        <f>IF(H1504&gt;Tolerances!$C$15, "High Sat", "Low Sat")</f>
        <v>High Sat</v>
      </c>
      <c r="CP1504" t="str">
        <f>IF(CM1504&lt;Tolerances!$D$15, "High EL", "Low EL")</f>
        <v>High EL</v>
      </c>
      <c r="CQ1504" t="str">
        <f t="shared" si="179"/>
        <v>Loyalist</v>
      </c>
      <c r="CR1504" t="b">
        <f>IF(AND(CM1504&lt;Tolerances!$D$19,'Respondent data Original'!H1504&gt;Tolerances!$C$19),"Enthusiast",IF(AND(CM1504&gt;Tolerances!$D$20,'Respondent data Original'!H1504&lt;Tolerances!$C$20),"Agitator"))</f>
        <v>0</v>
      </c>
    </row>
    <row r="1505" spans="1:96">
      <c r="A1505">
        <v>1796</v>
      </c>
      <c r="B1505" t="s">
        <v>71</v>
      </c>
      <c r="C1505">
        <v>3</v>
      </c>
      <c r="D1505">
        <v>2</v>
      </c>
      <c r="E1505">
        <v>1</v>
      </c>
      <c r="F1505">
        <v>2</v>
      </c>
      <c r="G1505">
        <v>9</v>
      </c>
      <c r="H1505">
        <v>8</v>
      </c>
      <c r="J1505">
        <v>8</v>
      </c>
      <c r="L1505">
        <v>7</v>
      </c>
      <c r="N1505">
        <v>8</v>
      </c>
      <c r="P1505">
        <v>6</v>
      </c>
      <c r="Q1505">
        <v>1</v>
      </c>
      <c r="R1505">
        <v>1</v>
      </c>
      <c r="S1505">
        <v>1</v>
      </c>
      <c r="T1505">
        <v>3</v>
      </c>
      <c r="U1505">
        <v>3</v>
      </c>
      <c r="V1505">
        <v>1</v>
      </c>
      <c r="W1505">
        <v>2</v>
      </c>
      <c r="X1505">
        <v>1</v>
      </c>
      <c r="Y1505">
        <v>1</v>
      </c>
      <c r="Z1505">
        <v>2</v>
      </c>
      <c r="AA1505">
        <v>2</v>
      </c>
      <c r="AB1505">
        <v>1</v>
      </c>
      <c r="AC1505">
        <v>3</v>
      </c>
      <c r="AD1505">
        <v>2</v>
      </c>
      <c r="AE1505">
        <v>2</v>
      </c>
      <c r="AF1505">
        <v>6</v>
      </c>
      <c r="AG1505">
        <v>2</v>
      </c>
      <c r="AH1505">
        <v>1</v>
      </c>
      <c r="AI1505">
        <v>2</v>
      </c>
      <c r="AJ1505">
        <v>3</v>
      </c>
      <c r="AK1505">
        <v>3</v>
      </c>
      <c r="AL1505">
        <v>2</v>
      </c>
      <c r="AM1505">
        <v>4</v>
      </c>
      <c r="AN1505">
        <v>2</v>
      </c>
      <c r="AO1505">
        <v>2</v>
      </c>
      <c r="AP1505">
        <v>2</v>
      </c>
      <c r="AQ1505">
        <v>3</v>
      </c>
      <c r="AR1505">
        <v>3</v>
      </c>
      <c r="AS1505">
        <v>3</v>
      </c>
      <c r="AT1505">
        <v>3</v>
      </c>
      <c r="AU1505">
        <v>3</v>
      </c>
      <c r="AV1505">
        <v>1</v>
      </c>
      <c r="AW1505">
        <v>5</v>
      </c>
      <c r="AX1505">
        <v>9</v>
      </c>
      <c r="AY1505">
        <v>10</v>
      </c>
      <c r="AZ1505">
        <v>7</v>
      </c>
      <c r="BA1505">
        <v>10</v>
      </c>
      <c r="BB1505">
        <v>11</v>
      </c>
      <c r="BC1505">
        <v>8</v>
      </c>
      <c r="BD1505">
        <v>10</v>
      </c>
      <c r="BE1505">
        <v>5</v>
      </c>
      <c r="BF1505">
        <v>12</v>
      </c>
      <c r="BG1505">
        <v>3</v>
      </c>
      <c r="BH1505">
        <v>12</v>
      </c>
      <c r="BI1505">
        <v>12</v>
      </c>
      <c r="BJ1505">
        <v>12</v>
      </c>
      <c r="BK1505">
        <v>2</v>
      </c>
      <c r="BL1505">
        <v>4</v>
      </c>
      <c r="BM1505">
        <v>3</v>
      </c>
      <c r="BN1505">
        <v>3</v>
      </c>
      <c r="BO1505">
        <v>6</v>
      </c>
      <c r="BP1505">
        <v>4</v>
      </c>
      <c r="BQ1505">
        <v>2</v>
      </c>
      <c r="BR1505">
        <v>5</v>
      </c>
      <c r="BX1505">
        <v>2</v>
      </c>
      <c r="CF1505">
        <v>2</v>
      </c>
      <c r="CH1505">
        <f t="shared" si="173"/>
        <v>2</v>
      </c>
      <c r="CI1505" s="1">
        <f t="shared" si="174"/>
        <v>4.166666666666667</v>
      </c>
      <c r="CJ1505">
        <f t="shared" si="175"/>
        <v>4</v>
      </c>
      <c r="CK1505">
        <f t="shared" si="176"/>
        <v>2</v>
      </c>
      <c r="CL1505" s="1">
        <f t="shared" si="177"/>
        <v>6.166666666666667</v>
      </c>
      <c r="CM1505" s="1">
        <f t="shared" si="178"/>
        <v>12.333333333333334</v>
      </c>
      <c r="CO1505" t="str">
        <f>IF(H1505&gt;Tolerances!$C$15, "High Sat", "Low Sat")</f>
        <v>High Sat</v>
      </c>
      <c r="CP1505" t="str">
        <f>IF(CM1505&lt;Tolerances!$D$15, "High EL", "Low EL")</f>
        <v>Low EL</v>
      </c>
      <c r="CQ1505" t="str">
        <f t="shared" si="179"/>
        <v>Mercenary</v>
      </c>
      <c r="CR1505" t="b">
        <f>IF(AND(CM1505&lt;Tolerances!$D$19,'Respondent data Original'!H1505&gt;Tolerances!$C$19),"Enthusiast",IF(AND(CM1505&gt;Tolerances!$D$20,'Respondent data Original'!H1505&lt;Tolerances!$C$20),"Agitator"))</f>
        <v>0</v>
      </c>
    </row>
    <row r="1506" spans="1:96">
      <c r="A1506">
        <v>1801</v>
      </c>
      <c r="B1506" t="s">
        <v>71</v>
      </c>
      <c r="C1506">
        <v>2</v>
      </c>
      <c r="D1506">
        <v>2</v>
      </c>
      <c r="E1506">
        <v>4</v>
      </c>
      <c r="F1506">
        <v>1</v>
      </c>
      <c r="G1506">
        <v>9</v>
      </c>
      <c r="H1506">
        <v>10</v>
      </c>
      <c r="J1506">
        <v>8</v>
      </c>
      <c r="L1506">
        <v>8</v>
      </c>
      <c r="N1506">
        <v>9</v>
      </c>
      <c r="P1506">
        <v>4</v>
      </c>
      <c r="Q1506">
        <v>1</v>
      </c>
      <c r="R1506">
        <v>3</v>
      </c>
      <c r="S1506">
        <v>1</v>
      </c>
      <c r="T1506">
        <v>2</v>
      </c>
      <c r="U1506">
        <v>1</v>
      </c>
      <c r="V1506">
        <v>1</v>
      </c>
      <c r="W1506">
        <v>3</v>
      </c>
      <c r="X1506">
        <v>1</v>
      </c>
      <c r="Y1506">
        <v>2</v>
      </c>
      <c r="Z1506">
        <v>2</v>
      </c>
      <c r="AA1506">
        <v>1</v>
      </c>
      <c r="AB1506">
        <v>1</v>
      </c>
      <c r="AC1506">
        <v>2</v>
      </c>
      <c r="AD1506">
        <v>2</v>
      </c>
      <c r="AE1506">
        <v>1</v>
      </c>
      <c r="AF1506">
        <v>8</v>
      </c>
      <c r="AG1506">
        <v>2</v>
      </c>
      <c r="AH1506">
        <v>2</v>
      </c>
      <c r="AI1506">
        <v>2</v>
      </c>
      <c r="AJ1506">
        <v>2</v>
      </c>
      <c r="AK1506">
        <v>3</v>
      </c>
      <c r="AL1506">
        <v>2</v>
      </c>
      <c r="AM1506">
        <v>4</v>
      </c>
      <c r="AN1506">
        <v>1</v>
      </c>
      <c r="AO1506">
        <v>3</v>
      </c>
      <c r="AP1506">
        <v>2</v>
      </c>
      <c r="AQ1506">
        <v>3</v>
      </c>
      <c r="AR1506">
        <v>2</v>
      </c>
      <c r="AS1506">
        <v>2</v>
      </c>
      <c r="AT1506">
        <v>2</v>
      </c>
      <c r="AU1506">
        <v>2</v>
      </c>
      <c r="AV1506">
        <v>1</v>
      </c>
      <c r="AW1506">
        <v>6</v>
      </c>
      <c r="AX1506">
        <v>4</v>
      </c>
      <c r="AY1506">
        <v>7</v>
      </c>
      <c r="AZ1506">
        <v>6</v>
      </c>
      <c r="BA1506">
        <v>6</v>
      </c>
      <c r="BB1506">
        <v>7</v>
      </c>
      <c r="BC1506">
        <v>3</v>
      </c>
      <c r="BD1506">
        <v>11</v>
      </c>
      <c r="BE1506">
        <v>8</v>
      </c>
      <c r="BF1506">
        <v>6</v>
      </c>
      <c r="BG1506">
        <v>4</v>
      </c>
      <c r="BH1506">
        <v>4</v>
      </c>
      <c r="BI1506">
        <v>5</v>
      </c>
      <c r="BJ1506">
        <v>6</v>
      </c>
      <c r="BK1506">
        <v>1</v>
      </c>
      <c r="BL1506">
        <v>4</v>
      </c>
      <c r="BM1506">
        <v>3</v>
      </c>
      <c r="BN1506">
        <v>3</v>
      </c>
      <c r="BO1506">
        <v>6</v>
      </c>
      <c r="BP1506">
        <v>4</v>
      </c>
      <c r="BQ1506">
        <v>2</v>
      </c>
      <c r="BR1506">
        <v>7</v>
      </c>
      <c r="BX1506">
        <v>1</v>
      </c>
      <c r="BY1506">
        <v>2</v>
      </c>
      <c r="CF1506">
        <v>3</v>
      </c>
      <c r="CH1506">
        <f t="shared" si="173"/>
        <v>1</v>
      </c>
      <c r="CI1506" s="1">
        <f t="shared" si="174"/>
        <v>3.2222222222222223</v>
      </c>
      <c r="CJ1506">
        <f t="shared" si="175"/>
        <v>4</v>
      </c>
      <c r="CK1506">
        <f t="shared" si="176"/>
        <v>2</v>
      </c>
      <c r="CL1506" s="1">
        <f t="shared" si="177"/>
        <v>5.2222222222222223</v>
      </c>
      <c r="CM1506" s="1">
        <f t="shared" si="178"/>
        <v>5.2222222222222223</v>
      </c>
      <c r="CO1506" t="str">
        <f>IF(H1506&gt;Tolerances!$C$15, "High Sat", "Low Sat")</f>
        <v>High Sat</v>
      </c>
      <c r="CP1506" t="str">
        <f>IF(CM1506&lt;Tolerances!$D$15, "High EL", "Low EL")</f>
        <v>High EL</v>
      </c>
      <c r="CQ1506" t="str">
        <f t="shared" si="179"/>
        <v>Loyalist</v>
      </c>
      <c r="CR1506" t="b">
        <f>IF(AND(CM1506&lt;Tolerances!$D$19,'Respondent data Original'!H1506&gt;Tolerances!$C$19),"Enthusiast",IF(AND(CM1506&gt;Tolerances!$D$20,'Respondent data Original'!H1506&lt;Tolerances!$C$20),"Agitator"))</f>
        <v>0</v>
      </c>
    </row>
    <row r="1507" spans="1:96">
      <c r="A1507">
        <v>1806</v>
      </c>
      <c r="B1507" t="s">
        <v>71</v>
      </c>
      <c r="C1507">
        <v>4</v>
      </c>
      <c r="D1507">
        <v>2</v>
      </c>
      <c r="E1507">
        <v>2</v>
      </c>
      <c r="F1507">
        <v>2</v>
      </c>
      <c r="G1507">
        <v>9</v>
      </c>
      <c r="H1507">
        <v>9</v>
      </c>
      <c r="J1507">
        <v>9</v>
      </c>
      <c r="L1507">
        <v>9</v>
      </c>
      <c r="N1507">
        <v>6</v>
      </c>
      <c r="P1507">
        <v>6</v>
      </c>
      <c r="Q1507">
        <v>1</v>
      </c>
      <c r="S1507">
        <v>2</v>
      </c>
      <c r="T1507">
        <v>1</v>
      </c>
      <c r="V1507">
        <v>5</v>
      </c>
      <c r="X1507">
        <v>5</v>
      </c>
      <c r="Y1507">
        <v>5</v>
      </c>
      <c r="AA1507">
        <v>5</v>
      </c>
      <c r="AC1507">
        <v>5</v>
      </c>
      <c r="AE1507">
        <v>5</v>
      </c>
      <c r="AF1507">
        <v>6</v>
      </c>
      <c r="AG1507">
        <v>3</v>
      </c>
      <c r="AI1507">
        <v>3</v>
      </c>
      <c r="AJ1507">
        <v>2</v>
      </c>
      <c r="AL1507">
        <v>3</v>
      </c>
      <c r="AN1507">
        <v>3</v>
      </c>
      <c r="AO1507">
        <v>2</v>
      </c>
      <c r="AQ1507">
        <v>3</v>
      </c>
      <c r="AR1507">
        <v>4</v>
      </c>
      <c r="AT1507">
        <v>4</v>
      </c>
      <c r="AV1507">
        <v>3</v>
      </c>
      <c r="AW1507">
        <v>10</v>
      </c>
      <c r="AX1507">
        <v>11</v>
      </c>
      <c r="AY1507">
        <v>11</v>
      </c>
      <c r="AZ1507">
        <v>11</v>
      </c>
      <c r="BA1507">
        <v>11</v>
      </c>
      <c r="BB1507">
        <v>6</v>
      </c>
      <c r="BC1507">
        <v>1</v>
      </c>
      <c r="BD1507">
        <v>11</v>
      </c>
      <c r="BE1507">
        <v>1</v>
      </c>
      <c r="BF1507">
        <v>12</v>
      </c>
      <c r="BG1507">
        <v>12</v>
      </c>
      <c r="BH1507">
        <v>12</v>
      </c>
      <c r="BI1507">
        <v>12</v>
      </c>
      <c r="BJ1507">
        <v>12</v>
      </c>
      <c r="BK1507">
        <v>1</v>
      </c>
      <c r="BL1507">
        <v>4</v>
      </c>
      <c r="BM1507">
        <v>1</v>
      </c>
      <c r="BN1507">
        <v>1</v>
      </c>
      <c r="BO1507">
        <v>4</v>
      </c>
      <c r="BX1507">
        <v>2</v>
      </c>
      <c r="CF1507">
        <v>21</v>
      </c>
      <c r="CH1507">
        <f t="shared" si="173"/>
        <v>2</v>
      </c>
      <c r="CI1507" s="1">
        <f t="shared" si="174"/>
        <v>4.0555555555555554</v>
      </c>
      <c r="CJ1507">
        <f t="shared" si="175"/>
        <v>4</v>
      </c>
      <c r="CK1507">
        <f t="shared" si="176"/>
        <v>2</v>
      </c>
      <c r="CL1507" s="1">
        <f t="shared" si="177"/>
        <v>6.0555555555555554</v>
      </c>
      <c r="CM1507" s="1">
        <f t="shared" si="178"/>
        <v>12.111111111111111</v>
      </c>
      <c r="CO1507" t="str">
        <f>IF(H1507&gt;Tolerances!$C$15, "High Sat", "Low Sat")</f>
        <v>High Sat</v>
      </c>
      <c r="CP1507" t="str">
        <f>IF(CM1507&lt;Tolerances!$D$15, "High EL", "Low EL")</f>
        <v>Low EL</v>
      </c>
      <c r="CQ1507" t="str">
        <f t="shared" si="179"/>
        <v>Mercenary</v>
      </c>
      <c r="CR1507" t="b">
        <f>IF(AND(CM1507&lt;Tolerances!$D$19,'Respondent data Original'!H1507&gt;Tolerances!$C$19),"Enthusiast",IF(AND(CM1507&gt;Tolerances!$D$20,'Respondent data Original'!H1507&lt;Tolerances!$C$20),"Agitator"))</f>
        <v>0</v>
      </c>
    </row>
    <row r="1508" spans="1:96">
      <c r="A1508">
        <v>1810</v>
      </c>
      <c r="B1508" t="s">
        <v>71</v>
      </c>
      <c r="C1508">
        <v>5</v>
      </c>
      <c r="D1508">
        <v>2</v>
      </c>
      <c r="E1508">
        <v>1</v>
      </c>
      <c r="F1508">
        <v>2</v>
      </c>
      <c r="G1508">
        <v>8</v>
      </c>
      <c r="H1508">
        <v>6</v>
      </c>
      <c r="K1508">
        <v>1</v>
      </c>
      <c r="L1508">
        <v>6</v>
      </c>
      <c r="N1508">
        <v>6</v>
      </c>
      <c r="P1508">
        <v>6</v>
      </c>
      <c r="Q1508">
        <v>1</v>
      </c>
      <c r="R1508">
        <v>1</v>
      </c>
      <c r="S1508">
        <v>1</v>
      </c>
      <c r="T1508">
        <v>1</v>
      </c>
      <c r="U1508">
        <v>3</v>
      </c>
      <c r="V1508">
        <v>1</v>
      </c>
      <c r="W1508">
        <v>1</v>
      </c>
      <c r="X1508">
        <v>1</v>
      </c>
      <c r="Y1508">
        <v>1</v>
      </c>
      <c r="Z1508">
        <v>3</v>
      </c>
      <c r="AA1508">
        <v>1</v>
      </c>
      <c r="AB1508">
        <v>1</v>
      </c>
      <c r="AC1508">
        <v>3</v>
      </c>
      <c r="AD1508">
        <v>3</v>
      </c>
      <c r="AE1508">
        <v>2</v>
      </c>
      <c r="AF1508">
        <v>1</v>
      </c>
      <c r="AG1508">
        <v>3</v>
      </c>
      <c r="AI1508">
        <v>3</v>
      </c>
      <c r="AJ1508">
        <v>3</v>
      </c>
      <c r="AL1508">
        <v>2</v>
      </c>
      <c r="AN1508">
        <v>3</v>
      </c>
      <c r="AO1508">
        <v>3</v>
      </c>
      <c r="AP1508">
        <v>4</v>
      </c>
      <c r="AQ1508">
        <v>2</v>
      </c>
      <c r="AR1508">
        <v>2</v>
      </c>
      <c r="AS1508">
        <v>3</v>
      </c>
      <c r="AU1508">
        <v>3</v>
      </c>
      <c r="AV1508">
        <v>1</v>
      </c>
      <c r="AW1508">
        <v>6</v>
      </c>
      <c r="AX1508">
        <v>11</v>
      </c>
      <c r="AY1508">
        <v>11</v>
      </c>
      <c r="AZ1508">
        <v>9</v>
      </c>
      <c r="BA1508">
        <v>11</v>
      </c>
      <c r="BB1508">
        <v>11</v>
      </c>
      <c r="BC1508">
        <v>8</v>
      </c>
      <c r="BD1508">
        <v>11</v>
      </c>
      <c r="BE1508">
        <v>1</v>
      </c>
      <c r="BF1508">
        <v>12</v>
      </c>
      <c r="BG1508">
        <v>6</v>
      </c>
      <c r="BH1508">
        <v>12</v>
      </c>
      <c r="BI1508">
        <v>12</v>
      </c>
      <c r="BJ1508">
        <v>12</v>
      </c>
      <c r="BK1508">
        <v>4</v>
      </c>
      <c r="BL1508">
        <v>2</v>
      </c>
      <c r="BM1508">
        <v>2</v>
      </c>
      <c r="BN1508">
        <v>2</v>
      </c>
      <c r="BO1508">
        <v>8</v>
      </c>
      <c r="BP1508">
        <v>4</v>
      </c>
      <c r="BQ1508">
        <v>2</v>
      </c>
      <c r="BR1508">
        <v>6</v>
      </c>
      <c r="BS1508">
        <v>5</v>
      </c>
      <c r="BT1508">
        <v>3</v>
      </c>
      <c r="BU1508">
        <v>7</v>
      </c>
      <c r="BX1508">
        <v>3</v>
      </c>
      <c r="CF1508">
        <v>21</v>
      </c>
      <c r="CH1508">
        <f t="shared" si="173"/>
        <v>3</v>
      </c>
      <c r="CI1508" s="1">
        <f t="shared" si="174"/>
        <v>4.3888888888888893</v>
      </c>
      <c r="CJ1508">
        <f t="shared" si="175"/>
        <v>2</v>
      </c>
      <c r="CK1508">
        <f t="shared" si="176"/>
        <v>4</v>
      </c>
      <c r="CL1508" s="1">
        <f t="shared" si="177"/>
        <v>8.3888888888888893</v>
      </c>
      <c r="CM1508" s="1">
        <f t="shared" si="178"/>
        <v>25.166666666666668</v>
      </c>
      <c r="CO1508" t="str">
        <f>IF(H1508&gt;Tolerances!$C$15, "High Sat", "Low Sat")</f>
        <v>Low Sat</v>
      </c>
      <c r="CP1508" t="str">
        <f>IF(CM1508&lt;Tolerances!$D$15, "High EL", "Low EL")</f>
        <v>Low EL</v>
      </c>
      <c r="CQ1508" t="str">
        <f t="shared" si="179"/>
        <v>Defector</v>
      </c>
      <c r="CR1508" t="b">
        <f>IF(AND(CM1508&lt;Tolerances!$D$19,'Respondent data Original'!H1508&gt;Tolerances!$C$19),"Enthusiast",IF(AND(CM1508&gt;Tolerances!$D$20,'Respondent data Original'!H1508&lt;Tolerances!$C$20),"Agitator"))</f>
        <v>0</v>
      </c>
    </row>
    <row r="1509" spans="1:96">
      <c r="A1509">
        <v>1812</v>
      </c>
      <c r="B1509" t="s">
        <v>71</v>
      </c>
      <c r="C1509">
        <v>4</v>
      </c>
      <c r="D1509">
        <v>1</v>
      </c>
      <c r="E1509">
        <v>1</v>
      </c>
      <c r="F1509">
        <v>2</v>
      </c>
      <c r="G1509">
        <v>10</v>
      </c>
      <c r="H1509">
        <v>9</v>
      </c>
      <c r="J1509">
        <v>10</v>
      </c>
      <c r="L1509">
        <v>10</v>
      </c>
      <c r="N1509">
        <v>9</v>
      </c>
      <c r="P1509">
        <v>6</v>
      </c>
      <c r="Q1509">
        <v>1</v>
      </c>
      <c r="R1509">
        <v>5</v>
      </c>
      <c r="S1509">
        <v>1</v>
      </c>
      <c r="T1509">
        <v>5</v>
      </c>
      <c r="U1509">
        <v>1</v>
      </c>
      <c r="V1509">
        <v>5</v>
      </c>
      <c r="W1509">
        <v>5</v>
      </c>
      <c r="X1509">
        <v>1</v>
      </c>
      <c r="Y1509">
        <v>1</v>
      </c>
      <c r="Z1509">
        <v>5</v>
      </c>
      <c r="AA1509">
        <v>5</v>
      </c>
      <c r="AB1509">
        <v>5</v>
      </c>
      <c r="AC1509">
        <v>5</v>
      </c>
      <c r="AD1509">
        <v>5</v>
      </c>
      <c r="AE1509">
        <v>5</v>
      </c>
      <c r="AF1509">
        <v>1</v>
      </c>
      <c r="AG1509">
        <v>3</v>
      </c>
      <c r="AI1509">
        <v>3</v>
      </c>
      <c r="AJ1509">
        <v>3</v>
      </c>
      <c r="AK1509">
        <v>3</v>
      </c>
      <c r="AN1509">
        <v>1</v>
      </c>
      <c r="AO1509">
        <v>1</v>
      </c>
      <c r="AV1509">
        <v>2</v>
      </c>
      <c r="AW1509">
        <v>7</v>
      </c>
      <c r="AX1509">
        <v>8</v>
      </c>
      <c r="AY1509">
        <v>6</v>
      </c>
      <c r="AZ1509">
        <v>7</v>
      </c>
      <c r="BA1509">
        <v>6</v>
      </c>
      <c r="BB1509">
        <v>5</v>
      </c>
      <c r="BC1509">
        <v>1</v>
      </c>
      <c r="BD1509">
        <v>8</v>
      </c>
      <c r="BE1509">
        <v>1</v>
      </c>
      <c r="BF1509">
        <v>12</v>
      </c>
      <c r="BG1509">
        <v>12</v>
      </c>
      <c r="BH1509">
        <v>12</v>
      </c>
      <c r="BI1509">
        <v>12</v>
      </c>
      <c r="BJ1509">
        <v>12</v>
      </c>
      <c r="BK1509">
        <v>1</v>
      </c>
      <c r="BL1509">
        <v>5</v>
      </c>
      <c r="BM1509">
        <v>3</v>
      </c>
      <c r="BN1509">
        <v>3</v>
      </c>
      <c r="BO1509">
        <v>3</v>
      </c>
      <c r="BP1509">
        <v>4</v>
      </c>
      <c r="BX1509">
        <v>1</v>
      </c>
      <c r="BY1509">
        <v>5</v>
      </c>
      <c r="CF1509">
        <v>7</v>
      </c>
      <c r="CH1509">
        <f t="shared" si="173"/>
        <v>1</v>
      </c>
      <c r="CI1509" s="1">
        <f t="shared" si="174"/>
        <v>2.7222222222222223</v>
      </c>
      <c r="CJ1509">
        <f t="shared" si="175"/>
        <v>5</v>
      </c>
      <c r="CK1509">
        <f t="shared" si="176"/>
        <v>1</v>
      </c>
      <c r="CL1509" s="1">
        <f t="shared" si="177"/>
        <v>3.7222222222222223</v>
      </c>
      <c r="CM1509" s="1">
        <f t="shared" si="178"/>
        <v>3.7222222222222223</v>
      </c>
      <c r="CO1509" t="str">
        <f>IF(H1509&gt;Tolerances!$C$15, "High Sat", "Low Sat")</f>
        <v>High Sat</v>
      </c>
      <c r="CP1509" t="str">
        <f>IF(CM1509&lt;Tolerances!$D$15, "High EL", "Low EL")</f>
        <v>High EL</v>
      </c>
      <c r="CQ1509" t="str">
        <f t="shared" si="179"/>
        <v>Loyalist</v>
      </c>
      <c r="CR1509" t="b">
        <f>IF(AND(CM1509&lt;Tolerances!$D$19,'Respondent data Original'!H1509&gt;Tolerances!$C$19),"Enthusiast",IF(AND(CM1509&gt;Tolerances!$D$20,'Respondent data Original'!H1509&lt;Tolerances!$C$20),"Agitator"))</f>
        <v>0</v>
      </c>
    </row>
    <row r="1510" spans="1:96">
      <c r="A1510">
        <v>1814</v>
      </c>
      <c r="B1510" t="s">
        <v>71</v>
      </c>
      <c r="C1510">
        <v>4</v>
      </c>
      <c r="D1510">
        <v>2</v>
      </c>
      <c r="E1510">
        <v>4</v>
      </c>
      <c r="F1510">
        <v>2</v>
      </c>
      <c r="G1510">
        <v>8</v>
      </c>
      <c r="H1510">
        <v>8</v>
      </c>
      <c r="J1510">
        <v>6</v>
      </c>
      <c r="L1510">
        <v>4</v>
      </c>
      <c r="N1510">
        <v>7</v>
      </c>
      <c r="P1510">
        <v>6</v>
      </c>
      <c r="Q1510">
        <v>1</v>
      </c>
      <c r="R1510">
        <v>3</v>
      </c>
      <c r="S1510">
        <v>1</v>
      </c>
      <c r="T1510">
        <v>1</v>
      </c>
      <c r="U1510">
        <v>4</v>
      </c>
      <c r="V1510">
        <v>1</v>
      </c>
      <c r="W1510">
        <v>5</v>
      </c>
      <c r="X1510">
        <v>1</v>
      </c>
      <c r="Y1510">
        <v>2</v>
      </c>
      <c r="Z1510">
        <v>4</v>
      </c>
      <c r="AA1510">
        <v>2</v>
      </c>
      <c r="AB1510">
        <v>4</v>
      </c>
      <c r="AC1510">
        <v>5</v>
      </c>
      <c r="AD1510">
        <v>2</v>
      </c>
      <c r="AE1510">
        <v>5</v>
      </c>
      <c r="AF1510">
        <v>10</v>
      </c>
      <c r="AG1510">
        <v>4</v>
      </c>
      <c r="AH1510">
        <v>1</v>
      </c>
      <c r="AI1510">
        <v>1</v>
      </c>
      <c r="AL1510">
        <v>3</v>
      </c>
      <c r="AN1510">
        <v>2</v>
      </c>
      <c r="AO1510">
        <v>1</v>
      </c>
      <c r="AQ1510">
        <v>4</v>
      </c>
      <c r="AS1510">
        <v>3</v>
      </c>
      <c r="AT1510">
        <v>2</v>
      </c>
      <c r="AV1510">
        <v>2</v>
      </c>
      <c r="AW1510">
        <v>11</v>
      </c>
      <c r="AX1510">
        <v>10</v>
      </c>
      <c r="AY1510">
        <v>6</v>
      </c>
      <c r="AZ1510">
        <v>9</v>
      </c>
      <c r="BA1510">
        <v>9</v>
      </c>
      <c r="BB1510">
        <v>9</v>
      </c>
      <c r="BC1510">
        <v>3</v>
      </c>
      <c r="BD1510">
        <v>11</v>
      </c>
      <c r="BE1510">
        <v>1</v>
      </c>
      <c r="BF1510">
        <v>12</v>
      </c>
      <c r="BG1510">
        <v>12</v>
      </c>
      <c r="BH1510">
        <v>12</v>
      </c>
      <c r="BI1510">
        <v>12</v>
      </c>
      <c r="BJ1510">
        <v>12</v>
      </c>
      <c r="BK1510">
        <v>1</v>
      </c>
      <c r="BL1510">
        <v>2</v>
      </c>
      <c r="BM1510">
        <v>2</v>
      </c>
      <c r="BN1510">
        <v>2</v>
      </c>
      <c r="BO1510">
        <v>1</v>
      </c>
      <c r="BP1510">
        <v>7</v>
      </c>
      <c r="BQ1510">
        <v>2</v>
      </c>
      <c r="BX1510">
        <v>2</v>
      </c>
      <c r="CF1510">
        <v>6</v>
      </c>
      <c r="CH1510">
        <f t="shared" si="173"/>
        <v>2</v>
      </c>
      <c r="CI1510" s="1">
        <f t="shared" si="174"/>
        <v>3.8333333333333335</v>
      </c>
      <c r="CJ1510">
        <f t="shared" si="175"/>
        <v>2</v>
      </c>
      <c r="CK1510">
        <f t="shared" si="176"/>
        <v>4</v>
      </c>
      <c r="CL1510" s="1">
        <f t="shared" si="177"/>
        <v>7.8333333333333339</v>
      </c>
      <c r="CM1510" s="1">
        <f t="shared" si="178"/>
        <v>15.666666666666668</v>
      </c>
      <c r="CO1510" t="str">
        <f>IF(H1510&gt;Tolerances!$C$15, "High Sat", "Low Sat")</f>
        <v>High Sat</v>
      </c>
      <c r="CP1510" t="str">
        <f>IF(CM1510&lt;Tolerances!$D$15, "High EL", "Low EL")</f>
        <v>Low EL</v>
      </c>
      <c r="CQ1510" t="str">
        <f t="shared" si="179"/>
        <v>Mercenary</v>
      </c>
      <c r="CR1510" t="b">
        <f>IF(AND(CM1510&lt;Tolerances!$D$19,'Respondent data Original'!H1510&gt;Tolerances!$C$19),"Enthusiast",IF(AND(CM1510&gt;Tolerances!$D$20,'Respondent data Original'!H1510&lt;Tolerances!$C$20),"Agitator"))</f>
        <v>0</v>
      </c>
    </row>
    <row r="1511" spans="1:96">
      <c r="A1511">
        <v>1815</v>
      </c>
      <c r="B1511" t="s">
        <v>71</v>
      </c>
      <c r="C1511">
        <v>4</v>
      </c>
      <c r="D1511">
        <v>1</v>
      </c>
      <c r="E1511">
        <v>4</v>
      </c>
      <c r="F1511">
        <v>2</v>
      </c>
      <c r="G1511">
        <v>12</v>
      </c>
      <c r="H1511">
        <v>10</v>
      </c>
      <c r="J1511">
        <v>11</v>
      </c>
      <c r="L1511">
        <v>11</v>
      </c>
      <c r="N1511">
        <v>11</v>
      </c>
      <c r="P1511">
        <v>6</v>
      </c>
      <c r="Q1511">
        <v>1</v>
      </c>
      <c r="R1511">
        <v>1</v>
      </c>
      <c r="S1511">
        <v>2</v>
      </c>
      <c r="T1511">
        <v>1</v>
      </c>
      <c r="U1511">
        <v>1</v>
      </c>
      <c r="V1511">
        <v>1</v>
      </c>
      <c r="W1511">
        <v>2</v>
      </c>
      <c r="X1511">
        <v>1</v>
      </c>
      <c r="Y1511">
        <v>1</v>
      </c>
      <c r="Z1511">
        <v>3</v>
      </c>
      <c r="AA1511">
        <v>1</v>
      </c>
      <c r="AB1511">
        <v>1</v>
      </c>
      <c r="AC1511">
        <v>1</v>
      </c>
      <c r="AD1511">
        <v>3</v>
      </c>
      <c r="AE1511">
        <v>1</v>
      </c>
      <c r="AF1511">
        <v>1</v>
      </c>
      <c r="AG1511">
        <v>1</v>
      </c>
      <c r="AH1511">
        <v>1</v>
      </c>
      <c r="AI1511">
        <v>1</v>
      </c>
      <c r="AJ1511">
        <v>1</v>
      </c>
      <c r="AK1511">
        <v>1</v>
      </c>
      <c r="AL1511">
        <v>1</v>
      </c>
      <c r="AM1511">
        <v>2</v>
      </c>
      <c r="AN1511">
        <v>1</v>
      </c>
      <c r="AO1511">
        <v>1</v>
      </c>
      <c r="AP1511">
        <v>2</v>
      </c>
      <c r="AQ1511">
        <v>1</v>
      </c>
      <c r="AR1511">
        <v>1</v>
      </c>
      <c r="AS1511">
        <v>1</v>
      </c>
      <c r="AT1511">
        <v>3</v>
      </c>
      <c r="AU1511">
        <v>1</v>
      </c>
      <c r="AV1511">
        <v>1</v>
      </c>
      <c r="AW1511">
        <v>10</v>
      </c>
      <c r="AX1511">
        <v>11</v>
      </c>
      <c r="AY1511">
        <v>6</v>
      </c>
      <c r="AZ1511">
        <v>7</v>
      </c>
      <c r="BA1511">
        <v>8</v>
      </c>
      <c r="BB1511">
        <v>6</v>
      </c>
      <c r="BC1511">
        <v>5</v>
      </c>
      <c r="BD1511">
        <v>11</v>
      </c>
      <c r="BE1511">
        <v>1</v>
      </c>
      <c r="BF1511">
        <v>1</v>
      </c>
      <c r="BG1511">
        <v>12</v>
      </c>
      <c r="BH1511">
        <v>12</v>
      </c>
      <c r="BI1511">
        <v>12</v>
      </c>
      <c r="BJ1511">
        <v>12</v>
      </c>
      <c r="BK1511">
        <v>2</v>
      </c>
      <c r="BL1511">
        <v>5</v>
      </c>
      <c r="BM1511">
        <v>3</v>
      </c>
      <c r="BN1511">
        <v>3</v>
      </c>
      <c r="BO1511">
        <v>10</v>
      </c>
      <c r="BX1511">
        <v>1</v>
      </c>
      <c r="BY1511">
        <v>5</v>
      </c>
      <c r="CF1511">
        <v>21</v>
      </c>
      <c r="CH1511">
        <f t="shared" si="173"/>
        <v>1</v>
      </c>
      <c r="CI1511" s="1">
        <f t="shared" si="174"/>
        <v>3.6111111111111112</v>
      </c>
      <c r="CJ1511">
        <f t="shared" si="175"/>
        <v>5</v>
      </c>
      <c r="CK1511">
        <f t="shared" si="176"/>
        <v>1</v>
      </c>
      <c r="CL1511" s="1">
        <f t="shared" si="177"/>
        <v>4.6111111111111107</v>
      </c>
      <c r="CM1511" s="1">
        <f t="shared" si="178"/>
        <v>4.6111111111111107</v>
      </c>
      <c r="CO1511" t="str">
        <f>IF(H1511&gt;Tolerances!$C$15, "High Sat", "Low Sat")</f>
        <v>High Sat</v>
      </c>
      <c r="CP1511" t="str">
        <f>IF(CM1511&lt;Tolerances!$D$15, "High EL", "Low EL")</f>
        <v>High EL</v>
      </c>
      <c r="CQ1511" t="str">
        <f t="shared" si="179"/>
        <v>Loyalist</v>
      </c>
      <c r="CR1511" t="str">
        <f>IF(AND(CM1511&lt;Tolerances!$D$19,'Respondent data Original'!H1511&gt;Tolerances!$C$19),"Enthusiast",IF(AND(CM1511&gt;Tolerances!$D$20,'Respondent data Original'!H1511&lt;Tolerances!$C$20),"Agitator"))</f>
        <v>Enthusiast</v>
      </c>
    </row>
    <row r="1512" spans="1:96">
      <c r="A1512">
        <v>1819</v>
      </c>
      <c r="B1512" t="s">
        <v>71</v>
      </c>
      <c r="C1512">
        <v>1</v>
      </c>
      <c r="D1512">
        <v>2</v>
      </c>
      <c r="E1512">
        <v>2</v>
      </c>
      <c r="F1512">
        <v>2</v>
      </c>
      <c r="G1512">
        <v>9</v>
      </c>
      <c r="H1512">
        <v>7</v>
      </c>
      <c r="J1512">
        <v>6</v>
      </c>
      <c r="L1512">
        <v>4</v>
      </c>
      <c r="N1512">
        <v>6</v>
      </c>
      <c r="P1512">
        <v>6</v>
      </c>
      <c r="Q1512">
        <v>2</v>
      </c>
      <c r="R1512">
        <v>3</v>
      </c>
      <c r="S1512">
        <v>1</v>
      </c>
      <c r="T1512">
        <v>3</v>
      </c>
      <c r="U1512">
        <v>5</v>
      </c>
      <c r="V1512">
        <v>4</v>
      </c>
      <c r="W1512">
        <v>5</v>
      </c>
      <c r="X1512">
        <v>2</v>
      </c>
      <c r="Y1512">
        <v>3</v>
      </c>
      <c r="Z1512">
        <v>5</v>
      </c>
      <c r="AA1512">
        <v>4</v>
      </c>
      <c r="AB1512">
        <v>3</v>
      </c>
      <c r="AC1512">
        <v>4</v>
      </c>
      <c r="AD1512">
        <v>4</v>
      </c>
      <c r="AE1512">
        <v>4</v>
      </c>
      <c r="AF1512">
        <v>1</v>
      </c>
      <c r="AG1512">
        <v>4</v>
      </c>
      <c r="AH1512">
        <v>3</v>
      </c>
      <c r="AI1512">
        <v>4</v>
      </c>
      <c r="AJ1512">
        <v>2</v>
      </c>
      <c r="AL1512">
        <v>4</v>
      </c>
      <c r="AN1512">
        <v>4</v>
      </c>
      <c r="AO1512">
        <v>4</v>
      </c>
      <c r="AP1512">
        <v>3</v>
      </c>
      <c r="AQ1512">
        <v>4</v>
      </c>
      <c r="AR1512">
        <v>4</v>
      </c>
      <c r="AS1512">
        <v>4</v>
      </c>
      <c r="AU1512">
        <v>4</v>
      </c>
      <c r="AV1512">
        <v>2</v>
      </c>
      <c r="AW1512">
        <v>7</v>
      </c>
      <c r="AX1512">
        <v>10</v>
      </c>
      <c r="AY1512">
        <v>7</v>
      </c>
      <c r="AZ1512">
        <v>9</v>
      </c>
      <c r="BA1512">
        <v>7</v>
      </c>
      <c r="BB1512">
        <v>6</v>
      </c>
      <c r="BC1512">
        <v>3</v>
      </c>
      <c r="BD1512">
        <v>9</v>
      </c>
      <c r="BE1512">
        <v>1</v>
      </c>
      <c r="BF1512">
        <v>12</v>
      </c>
      <c r="BG1512">
        <v>12</v>
      </c>
      <c r="BH1512">
        <v>12</v>
      </c>
      <c r="BI1512">
        <v>12</v>
      </c>
      <c r="BJ1512">
        <v>12</v>
      </c>
      <c r="BK1512">
        <v>1</v>
      </c>
      <c r="BL1512">
        <v>2</v>
      </c>
      <c r="BM1512">
        <v>2</v>
      </c>
      <c r="BN1512">
        <v>2</v>
      </c>
      <c r="BO1512">
        <v>4</v>
      </c>
      <c r="BP1512">
        <v>2</v>
      </c>
      <c r="BX1512">
        <v>2</v>
      </c>
      <c r="CF1512">
        <v>4</v>
      </c>
      <c r="CH1512">
        <f t="shared" si="173"/>
        <v>2</v>
      </c>
      <c r="CI1512" s="1">
        <f t="shared" si="174"/>
        <v>3.2777777777777777</v>
      </c>
      <c r="CJ1512">
        <f t="shared" si="175"/>
        <v>2</v>
      </c>
      <c r="CK1512">
        <f t="shared" si="176"/>
        <v>4</v>
      </c>
      <c r="CL1512" s="1">
        <f t="shared" si="177"/>
        <v>7.2777777777777777</v>
      </c>
      <c r="CM1512" s="1">
        <f t="shared" si="178"/>
        <v>14.555555555555555</v>
      </c>
      <c r="CO1512" t="str">
        <f>IF(H1512&gt;Tolerances!$C$15, "High Sat", "Low Sat")</f>
        <v>Low Sat</v>
      </c>
      <c r="CP1512" t="str">
        <f>IF(CM1512&lt;Tolerances!$D$15, "High EL", "Low EL")</f>
        <v>Low EL</v>
      </c>
      <c r="CQ1512" t="str">
        <f t="shared" si="179"/>
        <v>Defector</v>
      </c>
      <c r="CR1512" t="b">
        <f>IF(AND(CM1512&lt;Tolerances!$D$19,'Respondent data Original'!H1512&gt;Tolerances!$C$19),"Enthusiast",IF(AND(CM1512&gt;Tolerances!$D$20,'Respondent data Original'!H1512&lt;Tolerances!$C$20),"Agitator"))</f>
        <v>0</v>
      </c>
    </row>
    <row r="1513" spans="1:96">
      <c r="A1513">
        <v>1822</v>
      </c>
      <c r="B1513" t="s">
        <v>71</v>
      </c>
      <c r="C1513">
        <v>5</v>
      </c>
      <c r="D1513">
        <v>2</v>
      </c>
      <c r="E1513">
        <v>1</v>
      </c>
      <c r="F1513">
        <v>2</v>
      </c>
      <c r="G1513">
        <v>9</v>
      </c>
      <c r="H1513">
        <v>10</v>
      </c>
      <c r="J1513">
        <v>10</v>
      </c>
      <c r="L1513">
        <v>9</v>
      </c>
      <c r="N1513">
        <v>9</v>
      </c>
      <c r="P1513">
        <v>6</v>
      </c>
      <c r="Q1513">
        <v>2</v>
      </c>
      <c r="R1513">
        <v>2</v>
      </c>
      <c r="S1513">
        <v>1</v>
      </c>
      <c r="T1513">
        <v>2</v>
      </c>
      <c r="U1513">
        <v>1</v>
      </c>
      <c r="V1513">
        <v>1</v>
      </c>
      <c r="W1513">
        <v>2</v>
      </c>
      <c r="X1513">
        <v>1</v>
      </c>
      <c r="Y1513">
        <v>1</v>
      </c>
      <c r="Z1513">
        <v>2</v>
      </c>
      <c r="AA1513">
        <v>1</v>
      </c>
      <c r="AB1513">
        <v>2</v>
      </c>
      <c r="AC1513">
        <v>2</v>
      </c>
      <c r="AD1513">
        <v>3</v>
      </c>
      <c r="AE1513">
        <v>2</v>
      </c>
      <c r="AF1513">
        <v>2</v>
      </c>
      <c r="AG1513">
        <v>3</v>
      </c>
      <c r="AH1513">
        <v>3</v>
      </c>
      <c r="AI1513">
        <v>2</v>
      </c>
      <c r="AJ1513">
        <v>2</v>
      </c>
      <c r="AK1513">
        <v>2</v>
      </c>
      <c r="AL1513">
        <v>2</v>
      </c>
      <c r="AM1513">
        <v>3</v>
      </c>
      <c r="AN1513">
        <v>2</v>
      </c>
      <c r="AO1513">
        <v>2</v>
      </c>
      <c r="AP1513">
        <v>3</v>
      </c>
      <c r="AQ1513">
        <v>2</v>
      </c>
      <c r="AR1513">
        <v>3</v>
      </c>
      <c r="AS1513">
        <v>3</v>
      </c>
      <c r="AT1513">
        <v>4</v>
      </c>
      <c r="AU1513">
        <v>2</v>
      </c>
      <c r="AV1513">
        <v>1</v>
      </c>
      <c r="AW1513">
        <v>7</v>
      </c>
      <c r="AX1513">
        <v>9</v>
      </c>
      <c r="AY1513">
        <v>11</v>
      </c>
      <c r="AZ1513">
        <v>7</v>
      </c>
      <c r="BA1513">
        <v>10</v>
      </c>
      <c r="BB1513">
        <v>1</v>
      </c>
      <c r="BC1513">
        <v>8</v>
      </c>
      <c r="BD1513">
        <v>11</v>
      </c>
      <c r="BE1513">
        <v>1</v>
      </c>
      <c r="BF1513">
        <v>12</v>
      </c>
      <c r="BG1513">
        <v>12</v>
      </c>
      <c r="BH1513">
        <v>12</v>
      </c>
      <c r="BI1513">
        <v>12</v>
      </c>
      <c r="BJ1513">
        <v>12</v>
      </c>
      <c r="BK1513">
        <v>1</v>
      </c>
      <c r="BL1513">
        <v>3</v>
      </c>
      <c r="BM1513">
        <v>3</v>
      </c>
      <c r="BN1513">
        <v>3</v>
      </c>
      <c r="BO1513">
        <v>10</v>
      </c>
      <c r="BX1513">
        <v>1</v>
      </c>
      <c r="BY1513">
        <v>2</v>
      </c>
      <c r="BZ1513">
        <v>6</v>
      </c>
      <c r="CA1513">
        <v>5</v>
      </c>
      <c r="CF1513">
        <v>9</v>
      </c>
      <c r="CH1513">
        <f t="shared" si="173"/>
        <v>1</v>
      </c>
      <c r="CI1513" s="1">
        <f t="shared" si="174"/>
        <v>3.6111111111111112</v>
      </c>
      <c r="CJ1513">
        <f t="shared" si="175"/>
        <v>3</v>
      </c>
      <c r="CK1513">
        <f t="shared" si="176"/>
        <v>3</v>
      </c>
      <c r="CL1513" s="1">
        <f t="shared" si="177"/>
        <v>6.6111111111111107</v>
      </c>
      <c r="CM1513" s="1">
        <f t="shared" si="178"/>
        <v>6.6111111111111107</v>
      </c>
      <c r="CO1513" t="str">
        <f>IF(H1513&gt;Tolerances!$C$15, "High Sat", "Low Sat")</f>
        <v>High Sat</v>
      </c>
      <c r="CP1513" t="str">
        <f>IF(CM1513&lt;Tolerances!$D$15, "High EL", "Low EL")</f>
        <v>High EL</v>
      </c>
      <c r="CQ1513" t="str">
        <f t="shared" si="179"/>
        <v>Loyalist</v>
      </c>
      <c r="CR1513" t="b">
        <f>IF(AND(CM1513&lt;Tolerances!$D$19,'Respondent data Original'!H1513&gt;Tolerances!$C$19),"Enthusiast",IF(AND(CM1513&gt;Tolerances!$D$20,'Respondent data Original'!H1513&lt;Tolerances!$C$20),"Agitator"))</f>
        <v>0</v>
      </c>
    </row>
    <row r="1514" spans="1:96">
      <c r="A1514">
        <v>1825</v>
      </c>
      <c r="B1514" t="s">
        <v>71</v>
      </c>
      <c r="C1514">
        <v>1</v>
      </c>
      <c r="D1514">
        <v>2</v>
      </c>
      <c r="E1514">
        <v>1</v>
      </c>
      <c r="F1514">
        <v>2</v>
      </c>
      <c r="G1514">
        <v>10</v>
      </c>
      <c r="H1514">
        <v>9</v>
      </c>
      <c r="J1514">
        <v>8</v>
      </c>
      <c r="L1514">
        <v>9</v>
      </c>
      <c r="N1514">
        <v>9</v>
      </c>
      <c r="P1514">
        <v>5</v>
      </c>
      <c r="Q1514">
        <v>3</v>
      </c>
      <c r="R1514">
        <v>3</v>
      </c>
      <c r="S1514">
        <v>3</v>
      </c>
      <c r="T1514">
        <v>3</v>
      </c>
      <c r="U1514">
        <v>2</v>
      </c>
      <c r="V1514">
        <v>1</v>
      </c>
      <c r="W1514">
        <v>3</v>
      </c>
      <c r="X1514">
        <v>3</v>
      </c>
      <c r="Y1514">
        <v>2</v>
      </c>
      <c r="Z1514">
        <v>3</v>
      </c>
      <c r="AA1514">
        <v>3</v>
      </c>
      <c r="AB1514">
        <v>3</v>
      </c>
      <c r="AC1514">
        <v>2</v>
      </c>
      <c r="AD1514">
        <v>2</v>
      </c>
      <c r="AE1514">
        <v>2</v>
      </c>
      <c r="AF1514">
        <v>7</v>
      </c>
      <c r="AG1514">
        <v>2</v>
      </c>
      <c r="AH1514">
        <v>1</v>
      </c>
      <c r="AI1514">
        <v>3</v>
      </c>
      <c r="AJ1514">
        <v>2</v>
      </c>
      <c r="AK1514">
        <v>2</v>
      </c>
      <c r="AL1514">
        <v>3</v>
      </c>
      <c r="AM1514">
        <v>2</v>
      </c>
      <c r="AN1514">
        <v>2</v>
      </c>
      <c r="AO1514">
        <v>3</v>
      </c>
      <c r="AP1514">
        <v>4</v>
      </c>
      <c r="AQ1514">
        <v>2</v>
      </c>
      <c r="AR1514">
        <v>2</v>
      </c>
      <c r="AS1514">
        <v>2</v>
      </c>
      <c r="AT1514">
        <v>3</v>
      </c>
      <c r="AU1514">
        <v>1</v>
      </c>
      <c r="AV1514">
        <v>1</v>
      </c>
      <c r="AW1514">
        <v>2</v>
      </c>
      <c r="AX1514">
        <v>4</v>
      </c>
      <c r="AY1514">
        <v>5</v>
      </c>
      <c r="AZ1514">
        <v>6</v>
      </c>
      <c r="BA1514">
        <v>5</v>
      </c>
      <c r="BB1514">
        <v>3</v>
      </c>
      <c r="BC1514">
        <v>6</v>
      </c>
      <c r="BD1514">
        <v>2</v>
      </c>
      <c r="BE1514">
        <v>3</v>
      </c>
      <c r="BF1514">
        <v>2</v>
      </c>
      <c r="BG1514">
        <v>11</v>
      </c>
      <c r="BH1514">
        <v>7</v>
      </c>
      <c r="BI1514">
        <v>12</v>
      </c>
      <c r="BJ1514">
        <v>12</v>
      </c>
      <c r="BK1514">
        <v>2</v>
      </c>
      <c r="BL1514">
        <v>3</v>
      </c>
      <c r="BM1514">
        <v>3</v>
      </c>
      <c r="BN1514">
        <v>3</v>
      </c>
      <c r="BO1514">
        <v>2</v>
      </c>
      <c r="BX1514">
        <v>1</v>
      </c>
      <c r="BY1514">
        <v>3</v>
      </c>
      <c r="CF1514">
        <v>7</v>
      </c>
      <c r="CH1514">
        <f t="shared" si="173"/>
        <v>1</v>
      </c>
      <c r="CI1514" s="1">
        <f t="shared" si="174"/>
        <v>2</v>
      </c>
      <c r="CJ1514">
        <f t="shared" si="175"/>
        <v>3</v>
      </c>
      <c r="CK1514">
        <f t="shared" si="176"/>
        <v>3</v>
      </c>
      <c r="CL1514" s="1">
        <f t="shared" si="177"/>
        <v>5</v>
      </c>
      <c r="CM1514" s="1">
        <f t="shared" si="178"/>
        <v>5</v>
      </c>
      <c r="CO1514" t="str">
        <f>IF(H1514&gt;Tolerances!$C$15, "High Sat", "Low Sat")</f>
        <v>High Sat</v>
      </c>
      <c r="CP1514" t="str">
        <f>IF(CM1514&lt;Tolerances!$D$15, "High EL", "Low EL")</f>
        <v>High EL</v>
      </c>
      <c r="CQ1514" t="str">
        <f t="shared" si="179"/>
        <v>Loyalist</v>
      </c>
      <c r="CR1514" t="b">
        <f>IF(AND(CM1514&lt;Tolerances!$D$19,'Respondent data Original'!H1514&gt;Tolerances!$C$19),"Enthusiast",IF(AND(CM1514&gt;Tolerances!$D$20,'Respondent data Original'!H1514&lt;Tolerances!$C$20),"Agitator"))</f>
        <v>0</v>
      </c>
    </row>
    <row r="1515" spans="1:96">
      <c r="A1515">
        <v>1827</v>
      </c>
      <c r="B1515" t="s">
        <v>71</v>
      </c>
      <c r="C1515">
        <v>4</v>
      </c>
      <c r="D1515">
        <v>2</v>
      </c>
      <c r="E1515">
        <v>8</v>
      </c>
      <c r="F1515">
        <v>1</v>
      </c>
      <c r="G1515">
        <v>7</v>
      </c>
      <c r="H1515">
        <v>11</v>
      </c>
      <c r="J1515">
        <v>11</v>
      </c>
      <c r="L1515">
        <v>11</v>
      </c>
      <c r="N1515">
        <v>10</v>
      </c>
      <c r="P1515">
        <v>4</v>
      </c>
      <c r="Q1515">
        <v>1</v>
      </c>
      <c r="S1515">
        <v>1</v>
      </c>
      <c r="T1515">
        <v>1</v>
      </c>
      <c r="U1515">
        <v>2</v>
      </c>
      <c r="V1515">
        <v>2</v>
      </c>
      <c r="W1515">
        <v>3</v>
      </c>
      <c r="X1515">
        <v>1</v>
      </c>
      <c r="Y1515">
        <v>1</v>
      </c>
      <c r="Z1515">
        <v>2</v>
      </c>
      <c r="AA1515">
        <v>1</v>
      </c>
      <c r="AB1515">
        <v>2</v>
      </c>
      <c r="AC1515">
        <v>3</v>
      </c>
      <c r="AE1515">
        <v>3</v>
      </c>
      <c r="AF1515">
        <v>1</v>
      </c>
      <c r="AG1515">
        <v>1</v>
      </c>
      <c r="AI1515">
        <v>1</v>
      </c>
      <c r="AJ1515">
        <v>1</v>
      </c>
      <c r="AK1515">
        <v>2</v>
      </c>
      <c r="AL1515">
        <v>3</v>
      </c>
      <c r="AM1515">
        <v>2</v>
      </c>
      <c r="AN1515">
        <v>1</v>
      </c>
      <c r="AO1515">
        <v>2</v>
      </c>
      <c r="AP1515">
        <v>1</v>
      </c>
      <c r="AQ1515">
        <v>1</v>
      </c>
      <c r="AR1515">
        <v>2</v>
      </c>
      <c r="AS1515">
        <v>2</v>
      </c>
      <c r="AU1515">
        <v>2</v>
      </c>
      <c r="AV1515">
        <v>1</v>
      </c>
      <c r="AW1515">
        <v>2</v>
      </c>
      <c r="AX1515">
        <v>5</v>
      </c>
      <c r="AY1515">
        <v>6</v>
      </c>
      <c r="AZ1515">
        <v>7</v>
      </c>
      <c r="BA1515">
        <v>7</v>
      </c>
      <c r="BB1515">
        <v>6</v>
      </c>
      <c r="BC1515">
        <v>1</v>
      </c>
      <c r="BD1515">
        <v>8</v>
      </c>
      <c r="BE1515">
        <v>1</v>
      </c>
      <c r="BF1515">
        <v>12</v>
      </c>
      <c r="BG1515">
        <v>12</v>
      </c>
      <c r="BH1515">
        <v>12</v>
      </c>
      <c r="BI1515">
        <v>12</v>
      </c>
      <c r="BJ1515">
        <v>12</v>
      </c>
      <c r="BK1515">
        <v>1</v>
      </c>
      <c r="BL1515">
        <v>5</v>
      </c>
      <c r="BM1515">
        <v>4</v>
      </c>
      <c r="BN1515">
        <v>3</v>
      </c>
      <c r="BO1515">
        <v>10</v>
      </c>
      <c r="BX1515">
        <v>1</v>
      </c>
      <c r="BY1515">
        <v>5</v>
      </c>
      <c r="BZ1515">
        <v>1</v>
      </c>
      <c r="CA1515">
        <v>3</v>
      </c>
      <c r="CB1515">
        <v>6</v>
      </c>
      <c r="CC1515">
        <v>4</v>
      </c>
      <c r="CF1515">
        <v>4</v>
      </c>
      <c r="CH1515">
        <f t="shared" si="173"/>
        <v>1</v>
      </c>
      <c r="CI1515" s="1">
        <f t="shared" si="174"/>
        <v>2.3888888888888888</v>
      </c>
      <c r="CJ1515">
        <f t="shared" si="175"/>
        <v>5</v>
      </c>
      <c r="CK1515">
        <f t="shared" si="176"/>
        <v>1</v>
      </c>
      <c r="CL1515" s="1">
        <f t="shared" si="177"/>
        <v>3.3888888888888888</v>
      </c>
      <c r="CM1515" s="1">
        <f t="shared" si="178"/>
        <v>3.3888888888888888</v>
      </c>
      <c r="CO1515" t="str">
        <f>IF(H1515&gt;Tolerances!$C$15, "High Sat", "Low Sat")</f>
        <v>High Sat</v>
      </c>
      <c r="CP1515" t="str">
        <f>IF(CM1515&lt;Tolerances!$D$15, "High EL", "Low EL")</f>
        <v>High EL</v>
      </c>
      <c r="CQ1515" t="str">
        <f t="shared" si="179"/>
        <v>Loyalist</v>
      </c>
      <c r="CR1515" t="str">
        <f>IF(AND(CM1515&lt;Tolerances!$D$19,'Respondent data Original'!H1515&gt;Tolerances!$C$19),"Enthusiast",IF(AND(CM1515&gt;Tolerances!$D$20,'Respondent data Original'!H1515&lt;Tolerances!$C$20),"Agitator"))</f>
        <v>Enthusiast</v>
      </c>
    </row>
    <row r="1516" spans="1:96">
      <c r="A1516">
        <v>1828</v>
      </c>
      <c r="B1516" t="s">
        <v>71</v>
      </c>
      <c r="C1516">
        <v>4</v>
      </c>
      <c r="D1516">
        <v>2</v>
      </c>
      <c r="E1516">
        <v>1</v>
      </c>
      <c r="F1516">
        <v>2</v>
      </c>
      <c r="G1516">
        <v>12</v>
      </c>
      <c r="H1516">
        <v>7</v>
      </c>
      <c r="K1516">
        <v>1</v>
      </c>
      <c r="L1516">
        <v>6</v>
      </c>
      <c r="N1516">
        <v>9</v>
      </c>
      <c r="P1516">
        <v>6</v>
      </c>
      <c r="Q1516">
        <v>1</v>
      </c>
      <c r="R1516">
        <v>3</v>
      </c>
      <c r="S1516">
        <v>1</v>
      </c>
      <c r="T1516">
        <v>4</v>
      </c>
      <c r="U1516">
        <v>2</v>
      </c>
      <c r="V1516">
        <v>1</v>
      </c>
      <c r="W1516">
        <v>1</v>
      </c>
      <c r="X1516">
        <v>1</v>
      </c>
      <c r="Y1516">
        <v>2</v>
      </c>
      <c r="Z1516">
        <v>4</v>
      </c>
      <c r="AA1516">
        <v>2</v>
      </c>
      <c r="AB1516">
        <v>2</v>
      </c>
      <c r="AC1516">
        <v>3</v>
      </c>
      <c r="AD1516">
        <v>4</v>
      </c>
      <c r="AE1516">
        <v>2</v>
      </c>
      <c r="AF1516">
        <v>2</v>
      </c>
      <c r="AG1516">
        <v>3</v>
      </c>
      <c r="AH1516">
        <v>3</v>
      </c>
      <c r="AI1516">
        <v>2</v>
      </c>
      <c r="AJ1516">
        <v>2</v>
      </c>
      <c r="AK1516">
        <v>3</v>
      </c>
      <c r="AL1516">
        <v>4</v>
      </c>
      <c r="AM1516">
        <v>4</v>
      </c>
      <c r="AN1516">
        <v>2</v>
      </c>
      <c r="AO1516">
        <v>2</v>
      </c>
      <c r="AP1516">
        <v>3</v>
      </c>
      <c r="AQ1516">
        <v>4</v>
      </c>
      <c r="AR1516">
        <v>5</v>
      </c>
      <c r="AS1516">
        <v>3</v>
      </c>
      <c r="AT1516">
        <v>3</v>
      </c>
      <c r="AU1516">
        <v>3</v>
      </c>
      <c r="AV1516">
        <v>1</v>
      </c>
      <c r="AW1516">
        <v>5</v>
      </c>
      <c r="AX1516">
        <v>10</v>
      </c>
      <c r="AY1516">
        <v>8</v>
      </c>
      <c r="AZ1516">
        <v>6</v>
      </c>
      <c r="BA1516">
        <v>6</v>
      </c>
      <c r="BB1516">
        <v>5</v>
      </c>
      <c r="BC1516">
        <v>4</v>
      </c>
      <c r="BD1516">
        <v>8</v>
      </c>
      <c r="BE1516">
        <v>7</v>
      </c>
      <c r="BF1516">
        <v>9</v>
      </c>
      <c r="BG1516">
        <v>3</v>
      </c>
      <c r="BH1516">
        <v>3</v>
      </c>
      <c r="BI1516">
        <v>8</v>
      </c>
      <c r="BJ1516">
        <v>12</v>
      </c>
      <c r="BK1516">
        <v>2</v>
      </c>
      <c r="BL1516">
        <v>3</v>
      </c>
      <c r="BM1516">
        <v>3</v>
      </c>
      <c r="BN1516">
        <v>2</v>
      </c>
      <c r="BO1516">
        <v>6</v>
      </c>
      <c r="BP1516">
        <v>5</v>
      </c>
      <c r="BX1516">
        <v>2</v>
      </c>
      <c r="CF1516">
        <v>5</v>
      </c>
      <c r="CH1516">
        <f t="shared" si="173"/>
        <v>2</v>
      </c>
      <c r="CI1516" s="1">
        <f t="shared" si="174"/>
        <v>3.2777777777777777</v>
      </c>
      <c r="CJ1516">
        <f t="shared" si="175"/>
        <v>3</v>
      </c>
      <c r="CK1516">
        <f t="shared" si="176"/>
        <v>3</v>
      </c>
      <c r="CL1516" s="1">
        <f t="shared" si="177"/>
        <v>6.2777777777777777</v>
      </c>
      <c r="CM1516" s="1">
        <f t="shared" si="178"/>
        <v>12.555555555555555</v>
      </c>
      <c r="CO1516" t="str">
        <f>IF(H1516&gt;Tolerances!$C$15, "High Sat", "Low Sat")</f>
        <v>Low Sat</v>
      </c>
      <c r="CP1516" t="str">
        <f>IF(CM1516&lt;Tolerances!$D$15, "High EL", "Low EL")</f>
        <v>Low EL</v>
      </c>
      <c r="CQ1516" t="str">
        <f t="shared" si="179"/>
        <v>Defector</v>
      </c>
      <c r="CR1516" t="b">
        <f>IF(AND(CM1516&lt;Tolerances!$D$19,'Respondent data Original'!H1516&gt;Tolerances!$C$19),"Enthusiast",IF(AND(CM1516&gt;Tolerances!$D$20,'Respondent data Original'!H1516&lt;Tolerances!$C$20),"Agitator"))</f>
        <v>0</v>
      </c>
    </row>
    <row r="1517" spans="1:96">
      <c r="A1517">
        <v>1830</v>
      </c>
      <c r="B1517" t="s">
        <v>71</v>
      </c>
      <c r="C1517">
        <v>4</v>
      </c>
      <c r="D1517">
        <v>1</v>
      </c>
      <c r="E1517">
        <v>1</v>
      </c>
      <c r="F1517">
        <v>2</v>
      </c>
      <c r="G1517">
        <v>10</v>
      </c>
      <c r="H1517">
        <v>7</v>
      </c>
      <c r="J1517">
        <v>8</v>
      </c>
      <c r="L1517">
        <v>8</v>
      </c>
      <c r="N1517">
        <v>7</v>
      </c>
      <c r="P1517">
        <v>5</v>
      </c>
      <c r="Q1517">
        <v>3</v>
      </c>
      <c r="R1517">
        <v>4</v>
      </c>
      <c r="S1517">
        <v>4</v>
      </c>
      <c r="T1517">
        <v>4</v>
      </c>
      <c r="U1517">
        <v>3</v>
      </c>
      <c r="V1517">
        <v>2</v>
      </c>
      <c r="W1517">
        <v>4</v>
      </c>
      <c r="X1517">
        <v>3</v>
      </c>
      <c r="Y1517">
        <v>3</v>
      </c>
      <c r="Z1517">
        <v>2</v>
      </c>
      <c r="AA1517">
        <v>2</v>
      </c>
      <c r="AB1517">
        <v>3</v>
      </c>
      <c r="AC1517">
        <v>4</v>
      </c>
      <c r="AD1517">
        <v>3</v>
      </c>
      <c r="AE1517">
        <v>4</v>
      </c>
      <c r="AF1517">
        <v>3</v>
      </c>
      <c r="AG1517">
        <v>3</v>
      </c>
      <c r="AH1517">
        <v>3</v>
      </c>
      <c r="AI1517">
        <v>3</v>
      </c>
      <c r="AJ1517">
        <v>3</v>
      </c>
      <c r="AK1517">
        <v>3</v>
      </c>
      <c r="AL1517">
        <v>3</v>
      </c>
      <c r="AM1517">
        <v>3</v>
      </c>
      <c r="AN1517">
        <v>3</v>
      </c>
      <c r="AO1517">
        <v>3</v>
      </c>
      <c r="AP1517">
        <v>3</v>
      </c>
      <c r="AQ1517">
        <v>3</v>
      </c>
      <c r="AR1517">
        <v>3</v>
      </c>
      <c r="AS1517">
        <v>3</v>
      </c>
      <c r="AT1517">
        <v>3</v>
      </c>
      <c r="AU1517">
        <v>3</v>
      </c>
      <c r="AV1517">
        <v>1</v>
      </c>
      <c r="AW1517">
        <v>1</v>
      </c>
      <c r="AX1517">
        <v>7</v>
      </c>
      <c r="AY1517">
        <v>3</v>
      </c>
      <c r="AZ1517">
        <v>9</v>
      </c>
      <c r="BA1517">
        <v>3</v>
      </c>
      <c r="BB1517">
        <v>1</v>
      </c>
      <c r="BC1517">
        <v>1</v>
      </c>
      <c r="BD1517">
        <v>8</v>
      </c>
      <c r="BE1517">
        <v>1</v>
      </c>
      <c r="BF1517">
        <v>12</v>
      </c>
      <c r="BG1517">
        <v>5</v>
      </c>
      <c r="BH1517">
        <v>5</v>
      </c>
      <c r="BI1517">
        <v>12</v>
      </c>
      <c r="BJ1517">
        <v>12</v>
      </c>
      <c r="BK1517">
        <v>1</v>
      </c>
      <c r="BL1517">
        <v>2</v>
      </c>
      <c r="BM1517">
        <v>2</v>
      </c>
      <c r="BN1517">
        <v>2</v>
      </c>
      <c r="BO1517">
        <v>7</v>
      </c>
      <c r="BX1517">
        <v>1</v>
      </c>
      <c r="BY1517">
        <v>1</v>
      </c>
      <c r="BZ1517">
        <v>7</v>
      </c>
      <c r="CF1517">
        <v>4</v>
      </c>
      <c r="CH1517">
        <f t="shared" si="173"/>
        <v>1</v>
      </c>
      <c r="CI1517" s="1">
        <f t="shared" si="174"/>
        <v>1.8888888888888888</v>
      </c>
      <c r="CJ1517">
        <f t="shared" si="175"/>
        <v>2</v>
      </c>
      <c r="CK1517">
        <f t="shared" si="176"/>
        <v>4</v>
      </c>
      <c r="CL1517" s="1">
        <f t="shared" si="177"/>
        <v>5.8888888888888893</v>
      </c>
      <c r="CM1517" s="1">
        <f t="shared" si="178"/>
        <v>5.8888888888888893</v>
      </c>
      <c r="CO1517" t="str">
        <f>IF(H1517&gt;Tolerances!$C$15, "High Sat", "Low Sat")</f>
        <v>Low Sat</v>
      </c>
      <c r="CP1517" t="str">
        <f>IF(CM1517&lt;Tolerances!$D$15, "High EL", "Low EL")</f>
        <v>High EL</v>
      </c>
      <c r="CQ1517" t="str">
        <f t="shared" si="179"/>
        <v>Hostage</v>
      </c>
      <c r="CR1517" t="b">
        <f>IF(AND(CM1517&lt;Tolerances!$D$19,'Respondent data Original'!H1517&gt;Tolerances!$C$19),"Enthusiast",IF(AND(CM1517&gt;Tolerances!$D$20,'Respondent data Original'!H1517&lt;Tolerances!$C$20),"Agitator"))</f>
        <v>0</v>
      </c>
    </row>
    <row r="1518" spans="1:96">
      <c r="A1518">
        <v>1831</v>
      </c>
      <c r="B1518" t="s">
        <v>71</v>
      </c>
      <c r="C1518">
        <v>5</v>
      </c>
      <c r="D1518">
        <v>1</v>
      </c>
      <c r="E1518">
        <v>1</v>
      </c>
      <c r="F1518">
        <v>2</v>
      </c>
      <c r="G1518">
        <v>10</v>
      </c>
      <c r="H1518">
        <v>9</v>
      </c>
      <c r="J1518">
        <v>9</v>
      </c>
      <c r="L1518">
        <v>9</v>
      </c>
      <c r="N1518">
        <v>9</v>
      </c>
      <c r="P1518">
        <v>5</v>
      </c>
      <c r="Q1518">
        <v>3</v>
      </c>
      <c r="R1518">
        <v>3</v>
      </c>
      <c r="S1518">
        <v>2</v>
      </c>
      <c r="T1518">
        <v>3</v>
      </c>
      <c r="U1518">
        <v>3</v>
      </c>
      <c r="V1518">
        <v>3</v>
      </c>
      <c r="W1518">
        <v>3</v>
      </c>
      <c r="X1518">
        <v>3</v>
      </c>
      <c r="Y1518">
        <v>2</v>
      </c>
      <c r="Z1518">
        <v>3</v>
      </c>
      <c r="AA1518">
        <v>3</v>
      </c>
      <c r="AB1518">
        <v>2</v>
      </c>
      <c r="AC1518">
        <v>3</v>
      </c>
      <c r="AD1518">
        <v>3</v>
      </c>
      <c r="AE1518">
        <v>3</v>
      </c>
      <c r="AF1518">
        <v>8</v>
      </c>
      <c r="AG1518">
        <v>3</v>
      </c>
      <c r="AH1518">
        <v>4</v>
      </c>
      <c r="AI1518">
        <v>3</v>
      </c>
      <c r="AJ1518">
        <v>4</v>
      </c>
      <c r="AK1518">
        <v>3</v>
      </c>
      <c r="AL1518">
        <v>3</v>
      </c>
      <c r="AM1518">
        <v>4</v>
      </c>
      <c r="AN1518">
        <v>3</v>
      </c>
      <c r="AO1518">
        <v>3</v>
      </c>
      <c r="AP1518">
        <v>4</v>
      </c>
      <c r="AQ1518">
        <v>3</v>
      </c>
      <c r="AR1518">
        <v>3</v>
      </c>
      <c r="AS1518">
        <v>4</v>
      </c>
      <c r="AT1518">
        <v>4</v>
      </c>
      <c r="AU1518">
        <v>3</v>
      </c>
      <c r="AV1518">
        <v>1</v>
      </c>
      <c r="AW1518">
        <v>6</v>
      </c>
      <c r="AX1518">
        <v>6</v>
      </c>
      <c r="AY1518">
        <v>6</v>
      </c>
      <c r="AZ1518">
        <v>6</v>
      </c>
      <c r="BA1518">
        <v>6</v>
      </c>
      <c r="BB1518">
        <v>6</v>
      </c>
      <c r="BC1518">
        <v>6</v>
      </c>
      <c r="BD1518">
        <v>6</v>
      </c>
      <c r="BE1518">
        <v>6</v>
      </c>
      <c r="BF1518">
        <v>6</v>
      </c>
      <c r="BG1518">
        <v>6</v>
      </c>
      <c r="BH1518">
        <v>12</v>
      </c>
      <c r="BI1518">
        <v>12</v>
      </c>
      <c r="BJ1518">
        <v>12</v>
      </c>
      <c r="BK1518">
        <v>1</v>
      </c>
      <c r="BL1518">
        <v>3</v>
      </c>
      <c r="BM1518">
        <v>3</v>
      </c>
      <c r="BN1518">
        <v>3</v>
      </c>
      <c r="BO1518">
        <v>10</v>
      </c>
      <c r="BX1518">
        <v>1</v>
      </c>
      <c r="BY1518">
        <v>1</v>
      </c>
      <c r="BZ1518">
        <v>3</v>
      </c>
      <c r="CA1518">
        <v>6</v>
      </c>
      <c r="CB1518">
        <v>2</v>
      </c>
      <c r="CF1518">
        <v>6</v>
      </c>
      <c r="CH1518">
        <f t="shared" si="173"/>
        <v>1</v>
      </c>
      <c r="CI1518" s="1">
        <f t="shared" si="174"/>
        <v>3</v>
      </c>
      <c r="CJ1518">
        <f t="shared" si="175"/>
        <v>3</v>
      </c>
      <c r="CK1518">
        <f t="shared" si="176"/>
        <v>3</v>
      </c>
      <c r="CL1518" s="1">
        <f t="shared" si="177"/>
        <v>6</v>
      </c>
      <c r="CM1518" s="1">
        <f t="shared" si="178"/>
        <v>6</v>
      </c>
      <c r="CO1518" t="str">
        <f>IF(H1518&gt;Tolerances!$C$15, "High Sat", "Low Sat")</f>
        <v>High Sat</v>
      </c>
      <c r="CP1518" t="str">
        <f>IF(CM1518&lt;Tolerances!$D$15, "High EL", "Low EL")</f>
        <v>High EL</v>
      </c>
      <c r="CQ1518" t="str">
        <f t="shared" si="179"/>
        <v>Loyalist</v>
      </c>
      <c r="CR1518" t="b">
        <f>IF(AND(CM1518&lt;Tolerances!$D$19,'Respondent data Original'!H1518&gt;Tolerances!$C$19),"Enthusiast",IF(AND(CM1518&gt;Tolerances!$D$20,'Respondent data Original'!H1518&lt;Tolerances!$C$20),"Agitator"))</f>
        <v>0</v>
      </c>
    </row>
    <row r="1519" spans="1:96">
      <c r="A1519">
        <v>1833</v>
      </c>
      <c r="B1519" t="s">
        <v>71</v>
      </c>
      <c r="C1519">
        <v>4</v>
      </c>
      <c r="D1519">
        <v>2</v>
      </c>
      <c r="E1519">
        <v>1</v>
      </c>
      <c r="F1519">
        <v>2</v>
      </c>
      <c r="G1519">
        <v>7</v>
      </c>
      <c r="H1519">
        <v>11</v>
      </c>
      <c r="J1519">
        <v>11</v>
      </c>
      <c r="L1519">
        <v>11</v>
      </c>
      <c r="N1519">
        <v>6</v>
      </c>
      <c r="P1519">
        <v>6</v>
      </c>
      <c r="Q1519">
        <v>1</v>
      </c>
      <c r="R1519">
        <v>3</v>
      </c>
      <c r="S1519">
        <v>1</v>
      </c>
      <c r="T1519">
        <v>3</v>
      </c>
      <c r="V1519">
        <v>1</v>
      </c>
      <c r="X1519">
        <v>1</v>
      </c>
      <c r="Y1519">
        <v>1</v>
      </c>
      <c r="Z1519">
        <v>1</v>
      </c>
      <c r="AA1519">
        <v>1</v>
      </c>
      <c r="AB1519">
        <v>1</v>
      </c>
      <c r="AC1519">
        <v>3</v>
      </c>
      <c r="AE1519">
        <v>3</v>
      </c>
      <c r="AF1519">
        <v>1</v>
      </c>
      <c r="AG1519">
        <v>3</v>
      </c>
      <c r="AH1519">
        <v>3</v>
      </c>
      <c r="AI1519">
        <v>2</v>
      </c>
      <c r="AJ1519">
        <v>2</v>
      </c>
      <c r="AL1519">
        <v>3</v>
      </c>
      <c r="AN1519">
        <v>2</v>
      </c>
      <c r="AO1519">
        <v>2</v>
      </c>
      <c r="AP1519">
        <v>2</v>
      </c>
      <c r="AQ1519">
        <v>3</v>
      </c>
      <c r="AR1519">
        <v>3</v>
      </c>
      <c r="AS1519">
        <v>3</v>
      </c>
      <c r="AU1519">
        <v>3</v>
      </c>
      <c r="AV1519">
        <v>1</v>
      </c>
      <c r="AW1519">
        <v>6</v>
      </c>
      <c r="AX1519">
        <v>6</v>
      </c>
      <c r="AY1519">
        <v>8</v>
      </c>
      <c r="AZ1519">
        <v>6</v>
      </c>
      <c r="BA1519">
        <v>6</v>
      </c>
      <c r="BB1519">
        <v>6</v>
      </c>
      <c r="BC1519">
        <v>6</v>
      </c>
      <c r="BD1519">
        <v>6</v>
      </c>
      <c r="BE1519">
        <v>6</v>
      </c>
      <c r="BF1519">
        <v>12</v>
      </c>
      <c r="BG1519">
        <v>12</v>
      </c>
      <c r="BH1519">
        <v>12</v>
      </c>
      <c r="BI1519">
        <v>12</v>
      </c>
      <c r="BJ1519">
        <v>12</v>
      </c>
      <c r="BK1519">
        <v>1</v>
      </c>
      <c r="BL1519">
        <v>3</v>
      </c>
      <c r="BM1519">
        <v>3</v>
      </c>
      <c r="BN1519">
        <v>3</v>
      </c>
      <c r="BO1519">
        <v>10</v>
      </c>
      <c r="BX1519">
        <v>1</v>
      </c>
      <c r="BY1519">
        <v>5</v>
      </c>
      <c r="BZ1519">
        <v>1</v>
      </c>
      <c r="CA1519">
        <v>3</v>
      </c>
      <c r="CB1519">
        <v>6</v>
      </c>
      <c r="CF1519">
        <v>3</v>
      </c>
      <c r="CH1519">
        <f t="shared" si="173"/>
        <v>1</v>
      </c>
      <c r="CI1519" s="1">
        <f t="shared" si="174"/>
        <v>3.1111111111111112</v>
      </c>
      <c r="CJ1519">
        <f t="shared" si="175"/>
        <v>3</v>
      </c>
      <c r="CK1519">
        <f t="shared" si="176"/>
        <v>3</v>
      </c>
      <c r="CL1519" s="1">
        <f t="shared" si="177"/>
        <v>6.1111111111111107</v>
      </c>
      <c r="CM1519" s="1">
        <f t="shared" si="178"/>
        <v>6.1111111111111107</v>
      </c>
      <c r="CO1519" t="str">
        <f>IF(H1519&gt;Tolerances!$C$15, "High Sat", "Low Sat")</f>
        <v>High Sat</v>
      </c>
      <c r="CP1519" t="str">
        <f>IF(CM1519&lt;Tolerances!$D$15, "High EL", "Low EL")</f>
        <v>High EL</v>
      </c>
      <c r="CQ1519" t="str">
        <f t="shared" si="179"/>
        <v>Loyalist</v>
      </c>
      <c r="CR1519" t="b">
        <f>IF(AND(CM1519&lt;Tolerances!$D$19,'Respondent data Original'!H1519&gt;Tolerances!$C$19),"Enthusiast",IF(AND(CM1519&gt;Tolerances!$D$20,'Respondent data Original'!H1519&lt;Tolerances!$C$20),"Agitator"))</f>
        <v>0</v>
      </c>
    </row>
    <row r="1520" spans="1:96">
      <c r="A1520">
        <v>1838</v>
      </c>
      <c r="B1520" t="s">
        <v>71</v>
      </c>
      <c r="C1520">
        <v>4</v>
      </c>
      <c r="D1520">
        <v>2</v>
      </c>
      <c r="E1520">
        <v>2</v>
      </c>
      <c r="F1520">
        <v>2</v>
      </c>
      <c r="G1520">
        <v>9</v>
      </c>
      <c r="H1520">
        <v>10</v>
      </c>
      <c r="J1520">
        <v>10</v>
      </c>
      <c r="L1520">
        <v>10</v>
      </c>
      <c r="N1520">
        <v>9</v>
      </c>
      <c r="P1520">
        <v>6</v>
      </c>
      <c r="Q1520">
        <v>2</v>
      </c>
      <c r="R1520">
        <v>3</v>
      </c>
      <c r="S1520">
        <v>1</v>
      </c>
      <c r="T1520">
        <v>2</v>
      </c>
      <c r="U1520">
        <v>2</v>
      </c>
      <c r="V1520">
        <v>2</v>
      </c>
      <c r="W1520">
        <v>4</v>
      </c>
      <c r="X1520">
        <v>1</v>
      </c>
      <c r="Y1520">
        <v>1</v>
      </c>
      <c r="Z1520">
        <v>2</v>
      </c>
      <c r="AA1520">
        <v>1</v>
      </c>
      <c r="AB1520">
        <v>2</v>
      </c>
      <c r="AC1520">
        <v>5</v>
      </c>
      <c r="AD1520">
        <v>3</v>
      </c>
      <c r="AE1520">
        <v>4</v>
      </c>
      <c r="AF1520">
        <v>1</v>
      </c>
      <c r="AG1520">
        <v>2</v>
      </c>
      <c r="AI1520">
        <v>2</v>
      </c>
      <c r="AJ1520">
        <v>2</v>
      </c>
      <c r="AK1520">
        <v>2</v>
      </c>
      <c r="AL1520">
        <v>2</v>
      </c>
      <c r="AN1520">
        <v>2</v>
      </c>
      <c r="AO1520">
        <v>2</v>
      </c>
      <c r="AP1520">
        <v>2</v>
      </c>
      <c r="AQ1520">
        <v>2</v>
      </c>
      <c r="AR1520">
        <v>2</v>
      </c>
      <c r="AU1520">
        <v>2</v>
      </c>
      <c r="AV1520">
        <v>1</v>
      </c>
      <c r="AW1520">
        <v>4</v>
      </c>
      <c r="AX1520">
        <v>8</v>
      </c>
      <c r="AY1520">
        <v>5</v>
      </c>
      <c r="AZ1520">
        <v>4</v>
      </c>
      <c r="BA1520">
        <v>6</v>
      </c>
      <c r="BB1520">
        <v>7</v>
      </c>
      <c r="BC1520">
        <v>8</v>
      </c>
      <c r="BD1520">
        <v>8</v>
      </c>
      <c r="BE1520">
        <v>11</v>
      </c>
      <c r="BF1520">
        <v>2</v>
      </c>
      <c r="BG1520">
        <v>2</v>
      </c>
      <c r="BH1520">
        <v>12</v>
      </c>
      <c r="BI1520">
        <v>12</v>
      </c>
      <c r="BJ1520">
        <v>12</v>
      </c>
      <c r="BK1520">
        <v>3</v>
      </c>
      <c r="BL1520">
        <v>4</v>
      </c>
      <c r="BM1520">
        <v>4</v>
      </c>
      <c r="BN1520">
        <v>4</v>
      </c>
      <c r="BO1520">
        <v>10</v>
      </c>
      <c r="BX1520">
        <v>1</v>
      </c>
      <c r="BY1520">
        <v>7</v>
      </c>
      <c r="BZ1520">
        <v>1</v>
      </c>
      <c r="CA1520">
        <v>5</v>
      </c>
      <c r="CB1520">
        <v>6</v>
      </c>
      <c r="CF1520">
        <v>6</v>
      </c>
      <c r="CH1520">
        <f t="shared" si="173"/>
        <v>1</v>
      </c>
      <c r="CI1520" s="1">
        <f t="shared" si="174"/>
        <v>3.3888888888888888</v>
      </c>
      <c r="CJ1520">
        <f t="shared" si="175"/>
        <v>4</v>
      </c>
      <c r="CK1520">
        <f t="shared" si="176"/>
        <v>2</v>
      </c>
      <c r="CL1520" s="1">
        <f t="shared" si="177"/>
        <v>5.3888888888888893</v>
      </c>
      <c r="CM1520" s="1">
        <f t="shared" si="178"/>
        <v>5.3888888888888893</v>
      </c>
      <c r="CO1520" t="str">
        <f>IF(H1520&gt;Tolerances!$C$15, "High Sat", "Low Sat")</f>
        <v>High Sat</v>
      </c>
      <c r="CP1520" t="str">
        <f>IF(CM1520&lt;Tolerances!$D$15, "High EL", "Low EL")</f>
        <v>High EL</v>
      </c>
      <c r="CQ1520" t="str">
        <f t="shared" si="179"/>
        <v>Loyalist</v>
      </c>
      <c r="CR1520" t="b">
        <f>IF(AND(CM1520&lt;Tolerances!$D$19,'Respondent data Original'!H1520&gt;Tolerances!$C$19),"Enthusiast",IF(AND(CM1520&gt;Tolerances!$D$20,'Respondent data Original'!H1520&lt;Tolerances!$C$20),"Agitator"))</f>
        <v>0</v>
      </c>
    </row>
    <row r="1521" spans="1:96">
      <c r="A1521">
        <v>1840</v>
      </c>
      <c r="B1521" t="s">
        <v>71</v>
      </c>
      <c r="C1521">
        <v>2</v>
      </c>
      <c r="D1521">
        <v>2</v>
      </c>
      <c r="E1521">
        <v>7</v>
      </c>
      <c r="F1521">
        <v>2</v>
      </c>
      <c r="G1521">
        <v>9</v>
      </c>
      <c r="H1521">
        <v>8</v>
      </c>
      <c r="J1521">
        <v>10</v>
      </c>
      <c r="L1521">
        <v>8</v>
      </c>
      <c r="N1521">
        <v>8</v>
      </c>
      <c r="P1521">
        <v>4</v>
      </c>
      <c r="Q1521">
        <v>1</v>
      </c>
      <c r="S1521">
        <v>3</v>
      </c>
      <c r="T1521">
        <v>3</v>
      </c>
      <c r="U1521">
        <v>2</v>
      </c>
      <c r="V1521">
        <v>1</v>
      </c>
      <c r="W1521">
        <v>4</v>
      </c>
      <c r="X1521">
        <v>1</v>
      </c>
      <c r="Y1521">
        <v>2</v>
      </c>
      <c r="Z1521">
        <v>2</v>
      </c>
      <c r="AA1521">
        <v>1</v>
      </c>
      <c r="AB1521">
        <v>1</v>
      </c>
      <c r="AC1521">
        <v>2</v>
      </c>
      <c r="AD1521">
        <v>4</v>
      </c>
      <c r="AE1521">
        <v>1</v>
      </c>
      <c r="AF1521">
        <v>2</v>
      </c>
      <c r="AG1521">
        <v>3</v>
      </c>
      <c r="AH1521">
        <v>5</v>
      </c>
      <c r="AI1521">
        <v>3</v>
      </c>
      <c r="AJ1521">
        <v>2</v>
      </c>
      <c r="AK1521">
        <v>3</v>
      </c>
      <c r="AL1521">
        <v>2</v>
      </c>
      <c r="AN1521">
        <v>3</v>
      </c>
      <c r="AO1521">
        <v>3</v>
      </c>
      <c r="AP1521">
        <v>2</v>
      </c>
      <c r="AQ1521">
        <v>2</v>
      </c>
      <c r="AR1521">
        <v>3</v>
      </c>
      <c r="AS1521">
        <v>3</v>
      </c>
      <c r="AT1521">
        <v>4</v>
      </c>
      <c r="AU1521">
        <v>2</v>
      </c>
      <c r="AV1521">
        <v>1</v>
      </c>
      <c r="AW1521">
        <v>6</v>
      </c>
      <c r="AX1521">
        <v>9</v>
      </c>
      <c r="AY1521">
        <v>9</v>
      </c>
      <c r="AZ1521">
        <v>10</v>
      </c>
      <c r="BA1521">
        <v>9</v>
      </c>
      <c r="BB1521">
        <v>9</v>
      </c>
      <c r="BC1521">
        <v>4</v>
      </c>
      <c r="BD1521">
        <v>11</v>
      </c>
      <c r="BE1521">
        <v>3</v>
      </c>
      <c r="BF1521">
        <v>2</v>
      </c>
      <c r="BG1521">
        <v>12</v>
      </c>
      <c r="BH1521">
        <v>4</v>
      </c>
      <c r="BI1521">
        <v>12</v>
      </c>
      <c r="BJ1521">
        <v>12</v>
      </c>
      <c r="BK1521">
        <v>2</v>
      </c>
      <c r="BL1521">
        <v>3</v>
      </c>
      <c r="BM1521">
        <v>3</v>
      </c>
      <c r="BN1521">
        <v>3</v>
      </c>
      <c r="BO1521">
        <v>4</v>
      </c>
      <c r="BP1521">
        <v>3</v>
      </c>
      <c r="BQ1521">
        <v>6</v>
      </c>
      <c r="BR1521">
        <v>5</v>
      </c>
      <c r="BS1521">
        <v>9</v>
      </c>
      <c r="BX1521">
        <v>2</v>
      </c>
      <c r="CF1521">
        <v>1</v>
      </c>
      <c r="CH1521">
        <f t="shared" si="173"/>
        <v>2</v>
      </c>
      <c r="CI1521" s="1">
        <f t="shared" si="174"/>
        <v>3.8888888888888888</v>
      </c>
      <c r="CJ1521">
        <f t="shared" si="175"/>
        <v>3</v>
      </c>
      <c r="CK1521">
        <f t="shared" si="176"/>
        <v>3</v>
      </c>
      <c r="CL1521" s="1">
        <f t="shared" si="177"/>
        <v>6.8888888888888893</v>
      </c>
      <c r="CM1521" s="1">
        <f t="shared" si="178"/>
        <v>13.777777777777779</v>
      </c>
      <c r="CO1521" t="str">
        <f>IF(H1521&gt;Tolerances!$C$15, "High Sat", "Low Sat")</f>
        <v>High Sat</v>
      </c>
      <c r="CP1521" t="str">
        <f>IF(CM1521&lt;Tolerances!$D$15, "High EL", "Low EL")</f>
        <v>Low EL</v>
      </c>
      <c r="CQ1521" t="str">
        <f t="shared" si="179"/>
        <v>Mercenary</v>
      </c>
      <c r="CR1521" t="b">
        <f>IF(AND(CM1521&lt;Tolerances!$D$19,'Respondent data Original'!H1521&gt;Tolerances!$C$19),"Enthusiast",IF(AND(CM1521&gt;Tolerances!$D$20,'Respondent data Original'!H1521&lt;Tolerances!$C$20),"Agitator"))</f>
        <v>0</v>
      </c>
    </row>
    <row r="1522" spans="1:96">
      <c r="A1522">
        <v>1841</v>
      </c>
      <c r="B1522" t="s">
        <v>71</v>
      </c>
      <c r="C1522">
        <v>4</v>
      </c>
      <c r="D1522">
        <v>1</v>
      </c>
      <c r="E1522">
        <v>4</v>
      </c>
      <c r="F1522">
        <v>2</v>
      </c>
      <c r="G1522">
        <v>11</v>
      </c>
      <c r="H1522">
        <v>10</v>
      </c>
      <c r="J1522">
        <v>10</v>
      </c>
      <c r="L1522">
        <v>10</v>
      </c>
      <c r="N1522">
        <v>9</v>
      </c>
      <c r="P1522">
        <v>5</v>
      </c>
      <c r="Q1522">
        <v>1</v>
      </c>
      <c r="R1522">
        <v>4</v>
      </c>
      <c r="S1522">
        <v>1</v>
      </c>
      <c r="T1522">
        <v>2</v>
      </c>
      <c r="U1522">
        <v>3</v>
      </c>
      <c r="V1522">
        <v>1</v>
      </c>
      <c r="W1522">
        <v>4</v>
      </c>
      <c r="X1522">
        <v>1</v>
      </c>
      <c r="Y1522">
        <v>1</v>
      </c>
      <c r="Z1522">
        <v>2</v>
      </c>
      <c r="AA1522">
        <v>1</v>
      </c>
      <c r="AB1522">
        <v>3</v>
      </c>
      <c r="AC1522">
        <v>3</v>
      </c>
      <c r="AD1522">
        <v>3</v>
      </c>
      <c r="AE1522">
        <v>3</v>
      </c>
      <c r="AF1522">
        <v>1</v>
      </c>
      <c r="AG1522">
        <v>2</v>
      </c>
      <c r="AI1522">
        <v>2</v>
      </c>
      <c r="AJ1522">
        <v>2</v>
      </c>
      <c r="AK1522">
        <v>2</v>
      </c>
      <c r="AL1522">
        <v>2</v>
      </c>
      <c r="AN1522">
        <v>2</v>
      </c>
      <c r="AO1522">
        <v>2</v>
      </c>
      <c r="AP1522">
        <v>2</v>
      </c>
      <c r="AQ1522">
        <v>2</v>
      </c>
      <c r="AR1522">
        <v>2</v>
      </c>
      <c r="AS1522">
        <v>2</v>
      </c>
      <c r="AU1522">
        <v>2</v>
      </c>
      <c r="AV1522">
        <v>1</v>
      </c>
      <c r="AW1522">
        <v>5</v>
      </c>
      <c r="AX1522">
        <v>6</v>
      </c>
      <c r="AY1522">
        <v>8</v>
      </c>
      <c r="AZ1522">
        <v>8</v>
      </c>
      <c r="BA1522">
        <v>8</v>
      </c>
      <c r="BB1522">
        <v>6</v>
      </c>
      <c r="BC1522">
        <v>1</v>
      </c>
      <c r="BD1522">
        <v>11</v>
      </c>
      <c r="BE1522">
        <v>1</v>
      </c>
      <c r="BF1522">
        <v>12</v>
      </c>
      <c r="BG1522">
        <v>12</v>
      </c>
      <c r="BH1522">
        <v>12</v>
      </c>
      <c r="BI1522">
        <v>12</v>
      </c>
      <c r="BJ1522">
        <v>12</v>
      </c>
      <c r="BK1522">
        <v>1</v>
      </c>
      <c r="BL1522">
        <v>3</v>
      </c>
      <c r="BM1522">
        <v>3</v>
      </c>
      <c r="BN1522">
        <v>2</v>
      </c>
      <c r="BO1522">
        <v>10</v>
      </c>
      <c r="BX1522">
        <v>1</v>
      </c>
      <c r="BY1522">
        <v>3</v>
      </c>
      <c r="CF1522">
        <v>6</v>
      </c>
      <c r="CH1522">
        <f t="shared" si="173"/>
        <v>1</v>
      </c>
      <c r="CI1522" s="1">
        <f t="shared" si="174"/>
        <v>3</v>
      </c>
      <c r="CJ1522">
        <f t="shared" si="175"/>
        <v>3</v>
      </c>
      <c r="CK1522">
        <f t="shared" si="176"/>
        <v>3</v>
      </c>
      <c r="CL1522" s="1">
        <f t="shared" si="177"/>
        <v>6</v>
      </c>
      <c r="CM1522" s="1">
        <f t="shared" si="178"/>
        <v>6</v>
      </c>
      <c r="CO1522" t="str">
        <f>IF(H1522&gt;Tolerances!$C$15, "High Sat", "Low Sat")</f>
        <v>High Sat</v>
      </c>
      <c r="CP1522" t="str">
        <f>IF(CM1522&lt;Tolerances!$D$15, "High EL", "Low EL")</f>
        <v>High EL</v>
      </c>
      <c r="CQ1522" t="str">
        <f t="shared" si="179"/>
        <v>Loyalist</v>
      </c>
      <c r="CR1522" t="b">
        <f>IF(AND(CM1522&lt;Tolerances!$D$19,'Respondent data Original'!H1522&gt;Tolerances!$C$19),"Enthusiast",IF(AND(CM1522&gt;Tolerances!$D$20,'Respondent data Original'!H1522&lt;Tolerances!$C$20),"Agitator"))</f>
        <v>0</v>
      </c>
    </row>
    <row r="1523" spans="1:96">
      <c r="A1523">
        <v>1847</v>
      </c>
      <c r="B1523" t="s">
        <v>71</v>
      </c>
      <c r="C1523">
        <v>4</v>
      </c>
      <c r="D1523">
        <v>2</v>
      </c>
      <c r="E1523">
        <v>2</v>
      </c>
      <c r="F1523">
        <v>2</v>
      </c>
      <c r="G1523">
        <v>11</v>
      </c>
      <c r="H1523">
        <v>10</v>
      </c>
      <c r="J1523">
        <v>9</v>
      </c>
      <c r="L1523">
        <v>10</v>
      </c>
      <c r="N1523">
        <v>10</v>
      </c>
      <c r="P1523">
        <v>6</v>
      </c>
      <c r="Q1523">
        <v>3</v>
      </c>
      <c r="R1523">
        <v>3</v>
      </c>
      <c r="S1523">
        <v>2</v>
      </c>
      <c r="T1523">
        <v>3</v>
      </c>
      <c r="U1523">
        <v>4</v>
      </c>
      <c r="V1523">
        <v>1</v>
      </c>
      <c r="W1523">
        <v>2</v>
      </c>
      <c r="X1523">
        <v>3</v>
      </c>
      <c r="Y1523">
        <v>3</v>
      </c>
      <c r="Z1523">
        <v>2</v>
      </c>
      <c r="AA1523">
        <v>3</v>
      </c>
      <c r="AB1523">
        <v>2</v>
      </c>
      <c r="AC1523">
        <v>3</v>
      </c>
      <c r="AE1523">
        <v>3</v>
      </c>
      <c r="AF1523">
        <v>1</v>
      </c>
      <c r="AG1523">
        <v>2</v>
      </c>
      <c r="AH1523">
        <v>3</v>
      </c>
      <c r="AI1523">
        <v>2</v>
      </c>
      <c r="AJ1523">
        <v>3</v>
      </c>
      <c r="AL1523">
        <v>1</v>
      </c>
      <c r="AM1523">
        <v>3</v>
      </c>
      <c r="AN1523">
        <v>2</v>
      </c>
      <c r="AO1523">
        <v>3</v>
      </c>
      <c r="AP1523">
        <v>2</v>
      </c>
      <c r="AQ1523">
        <v>2</v>
      </c>
      <c r="AR1523">
        <v>3</v>
      </c>
      <c r="AU1523">
        <v>2</v>
      </c>
      <c r="AV1523">
        <v>3</v>
      </c>
      <c r="AW1523">
        <v>6</v>
      </c>
      <c r="AX1523">
        <v>7</v>
      </c>
      <c r="AY1523">
        <v>6</v>
      </c>
      <c r="AZ1523">
        <v>5</v>
      </c>
      <c r="BA1523">
        <v>5</v>
      </c>
      <c r="BB1523">
        <v>6</v>
      </c>
      <c r="BC1523">
        <v>6</v>
      </c>
      <c r="BD1523">
        <v>8</v>
      </c>
      <c r="BE1523">
        <v>1</v>
      </c>
      <c r="BF1523">
        <v>2</v>
      </c>
      <c r="BG1523">
        <v>12</v>
      </c>
      <c r="BH1523">
        <v>12</v>
      </c>
      <c r="BI1523">
        <v>12</v>
      </c>
      <c r="BJ1523">
        <v>12</v>
      </c>
      <c r="BK1523">
        <v>1</v>
      </c>
      <c r="BL1523">
        <v>5</v>
      </c>
      <c r="BM1523">
        <v>4</v>
      </c>
      <c r="BN1523">
        <v>3</v>
      </c>
      <c r="BO1523">
        <v>10</v>
      </c>
      <c r="BX1523">
        <v>1</v>
      </c>
      <c r="BY1523">
        <v>1</v>
      </c>
      <c r="BZ1523">
        <v>6</v>
      </c>
      <c r="CA1523">
        <v>5</v>
      </c>
      <c r="CF1523">
        <v>21</v>
      </c>
      <c r="CH1523">
        <f t="shared" si="173"/>
        <v>1</v>
      </c>
      <c r="CI1523" s="1">
        <f t="shared" si="174"/>
        <v>2.7777777777777777</v>
      </c>
      <c r="CJ1523">
        <f t="shared" si="175"/>
        <v>5</v>
      </c>
      <c r="CK1523">
        <f t="shared" si="176"/>
        <v>1</v>
      </c>
      <c r="CL1523" s="1">
        <f t="shared" si="177"/>
        <v>3.7777777777777777</v>
      </c>
      <c r="CM1523" s="1">
        <f t="shared" si="178"/>
        <v>3.7777777777777777</v>
      </c>
      <c r="CO1523" t="str">
        <f>IF(H1523&gt;Tolerances!$C$15, "High Sat", "Low Sat")</f>
        <v>High Sat</v>
      </c>
      <c r="CP1523" t="str">
        <f>IF(CM1523&lt;Tolerances!$D$15, "High EL", "Low EL")</f>
        <v>High EL</v>
      </c>
      <c r="CQ1523" t="str">
        <f t="shared" si="179"/>
        <v>Loyalist</v>
      </c>
      <c r="CR1523" t="str">
        <f>IF(AND(CM1523&lt;Tolerances!$D$19,'Respondent data Original'!H1523&gt;Tolerances!$C$19),"Enthusiast",IF(AND(CM1523&gt;Tolerances!$D$20,'Respondent data Original'!H1523&lt;Tolerances!$C$20),"Agitator"))</f>
        <v>Enthusiast</v>
      </c>
    </row>
    <row r="1524" spans="1:96">
      <c r="A1524">
        <v>1848</v>
      </c>
      <c r="B1524" t="s">
        <v>71</v>
      </c>
      <c r="C1524">
        <v>4</v>
      </c>
      <c r="D1524">
        <v>2</v>
      </c>
      <c r="E1524">
        <v>2</v>
      </c>
      <c r="F1524">
        <v>2</v>
      </c>
      <c r="G1524">
        <v>11</v>
      </c>
      <c r="H1524">
        <v>1</v>
      </c>
      <c r="J1524">
        <v>1</v>
      </c>
      <c r="L1524">
        <v>1</v>
      </c>
      <c r="N1524">
        <v>1</v>
      </c>
      <c r="P1524">
        <v>3</v>
      </c>
      <c r="Q1524">
        <v>1</v>
      </c>
      <c r="R1524">
        <v>2</v>
      </c>
      <c r="S1524">
        <v>1</v>
      </c>
      <c r="T1524">
        <v>5</v>
      </c>
      <c r="V1524">
        <v>2</v>
      </c>
      <c r="X1524">
        <v>1</v>
      </c>
      <c r="Y1524">
        <v>1</v>
      </c>
      <c r="Z1524">
        <v>4</v>
      </c>
      <c r="AA1524">
        <v>1</v>
      </c>
      <c r="AB1524">
        <v>3</v>
      </c>
      <c r="AE1524">
        <v>5</v>
      </c>
      <c r="AF1524">
        <v>2</v>
      </c>
      <c r="AG1524">
        <v>5</v>
      </c>
      <c r="AH1524">
        <v>3</v>
      </c>
      <c r="AI1524">
        <v>5</v>
      </c>
      <c r="AJ1524">
        <v>4</v>
      </c>
      <c r="AL1524">
        <v>5</v>
      </c>
      <c r="AN1524">
        <v>5</v>
      </c>
      <c r="AO1524">
        <v>4</v>
      </c>
      <c r="AP1524">
        <v>4</v>
      </c>
      <c r="AQ1524">
        <v>5</v>
      </c>
      <c r="AR1524">
        <v>5</v>
      </c>
      <c r="AS1524">
        <v>5</v>
      </c>
      <c r="AT1524">
        <v>5</v>
      </c>
      <c r="AV1524">
        <v>2</v>
      </c>
      <c r="AW1524">
        <v>7</v>
      </c>
      <c r="AX1524">
        <v>11</v>
      </c>
      <c r="AY1524">
        <v>8</v>
      </c>
      <c r="AZ1524">
        <v>5</v>
      </c>
      <c r="BA1524">
        <v>6</v>
      </c>
      <c r="BB1524">
        <v>6</v>
      </c>
      <c r="BC1524">
        <v>1</v>
      </c>
      <c r="BD1524">
        <v>9</v>
      </c>
      <c r="BE1524">
        <v>10</v>
      </c>
      <c r="BF1524">
        <v>12</v>
      </c>
      <c r="BG1524">
        <v>12</v>
      </c>
      <c r="BH1524">
        <v>12</v>
      </c>
      <c r="BI1524">
        <v>12</v>
      </c>
      <c r="BJ1524">
        <v>12</v>
      </c>
      <c r="BK1524">
        <v>1</v>
      </c>
      <c r="BL1524">
        <v>1</v>
      </c>
      <c r="BM1524">
        <v>1</v>
      </c>
      <c r="BN1524">
        <v>1</v>
      </c>
      <c r="BO1524">
        <v>6</v>
      </c>
      <c r="BP1524">
        <v>4</v>
      </c>
      <c r="BX1524">
        <v>3</v>
      </c>
      <c r="CF1524">
        <v>5</v>
      </c>
      <c r="CH1524">
        <f t="shared" si="173"/>
        <v>3</v>
      </c>
      <c r="CI1524" s="1">
        <f t="shared" si="174"/>
        <v>3.5</v>
      </c>
      <c r="CJ1524">
        <f t="shared" si="175"/>
        <v>1</v>
      </c>
      <c r="CK1524">
        <f t="shared" si="176"/>
        <v>5</v>
      </c>
      <c r="CL1524" s="1">
        <f t="shared" si="177"/>
        <v>8.5</v>
      </c>
      <c r="CM1524" s="1">
        <f t="shared" si="178"/>
        <v>25.5</v>
      </c>
      <c r="CO1524" t="str">
        <f>IF(H1524&gt;Tolerances!$C$15, "High Sat", "Low Sat")</f>
        <v>Low Sat</v>
      </c>
      <c r="CP1524" t="str">
        <f>IF(CM1524&lt;Tolerances!$D$15, "High EL", "Low EL")</f>
        <v>Low EL</v>
      </c>
      <c r="CQ1524" t="str">
        <f t="shared" si="179"/>
        <v>Defector</v>
      </c>
      <c r="CR1524" t="str">
        <f>IF(AND(CM1524&lt;Tolerances!$D$19,'Respondent data Original'!H1524&gt;Tolerances!$C$19),"Enthusiast",IF(AND(CM1524&gt;Tolerances!$D$20,'Respondent data Original'!H1524&lt;Tolerances!$C$20),"Agitator"))</f>
        <v>Agitator</v>
      </c>
    </row>
    <row r="1525" spans="1:96">
      <c r="A1525">
        <v>1850</v>
      </c>
      <c r="B1525" t="s">
        <v>71</v>
      </c>
      <c r="C1525">
        <v>3</v>
      </c>
      <c r="D1525">
        <v>2</v>
      </c>
      <c r="E1525">
        <v>3</v>
      </c>
      <c r="F1525">
        <v>2</v>
      </c>
      <c r="G1525">
        <v>12</v>
      </c>
      <c r="H1525">
        <v>4</v>
      </c>
      <c r="J1525">
        <v>4</v>
      </c>
      <c r="L1525">
        <v>1</v>
      </c>
      <c r="N1525">
        <v>5</v>
      </c>
      <c r="P1525">
        <v>5</v>
      </c>
      <c r="Q1525">
        <v>1</v>
      </c>
      <c r="R1525">
        <v>1</v>
      </c>
      <c r="S1525">
        <v>1</v>
      </c>
      <c r="T1525">
        <v>2</v>
      </c>
      <c r="U1525">
        <v>1</v>
      </c>
      <c r="V1525">
        <v>2</v>
      </c>
      <c r="W1525">
        <v>4</v>
      </c>
      <c r="X1525">
        <v>1</v>
      </c>
      <c r="Y1525">
        <v>1</v>
      </c>
      <c r="Z1525">
        <v>3</v>
      </c>
      <c r="AA1525">
        <v>3</v>
      </c>
      <c r="AB1525">
        <v>3</v>
      </c>
      <c r="AC1525">
        <v>3</v>
      </c>
      <c r="AD1525">
        <v>3</v>
      </c>
      <c r="AE1525">
        <v>3</v>
      </c>
      <c r="AF1525">
        <v>6</v>
      </c>
      <c r="AG1525">
        <v>4</v>
      </c>
      <c r="AH1525">
        <v>3</v>
      </c>
      <c r="AI1525">
        <v>4</v>
      </c>
      <c r="AJ1525">
        <v>3</v>
      </c>
      <c r="AK1525">
        <v>3</v>
      </c>
      <c r="AL1525">
        <v>4</v>
      </c>
      <c r="AN1525">
        <v>4</v>
      </c>
      <c r="AO1525">
        <v>4</v>
      </c>
      <c r="AP1525">
        <v>3</v>
      </c>
      <c r="AQ1525">
        <v>3</v>
      </c>
      <c r="AR1525">
        <v>4</v>
      </c>
      <c r="AS1525">
        <v>3</v>
      </c>
      <c r="AT1525">
        <v>4</v>
      </c>
      <c r="AU1525">
        <v>3</v>
      </c>
      <c r="AV1525">
        <v>1</v>
      </c>
      <c r="AW1525">
        <v>8</v>
      </c>
      <c r="AX1525">
        <v>9</v>
      </c>
      <c r="AY1525">
        <v>6</v>
      </c>
      <c r="AZ1525">
        <v>10</v>
      </c>
      <c r="BA1525">
        <v>9</v>
      </c>
      <c r="BB1525">
        <v>6</v>
      </c>
      <c r="BC1525">
        <v>6</v>
      </c>
      <c r="BD1525">
        <v>11</v>
      </c>
      <c r="BE1525">
        <v>6</v>
      </c>
      <c r="BF1525">
        <v>12</v>
      </c>
      <c r="BG1525">
        <v>12</v>
      </c>
      <c r="BH1525">
        <v>12</v>
      </c>
      <c r="BI1525">
        <v>12</v>
      </c>
      <c r="BJ1525">
        <v>12</v>
      </c>
      <c r="BK1525">
        <v>1</v>
      </c>
      <c r="BL1525">
        <v>3</v>
      </c>
      <c r="BM1525">
        <v>3</v>
      </c>
      <c r="BN1525">
        <v>2</v>
      </c>
      <c r="BO1525">
        <v>7</v>
      </c>
      <c r="BP1525">
        <v>4</v>
      </c>
      <c r="BQ1525">
        <v>3</v>
      </c>
      <c r="BR1525">
        <v>2</v>
      </c>
      <c r="BX1525">
        <v>2</v>
      </c>
      <c r="CF1525">
        <v>6</v>
      </c>
      <c r="CH1525">
        <f t="shared" si="173"/>
        <v>2</v>
      </c>
      <c r="CI1525" s="1">
        <f t="shared" si="174"/>
        <v>3.9444444444444446</v>
      </c>
      <c r="CJ1525">
        <f t="shared" si="175"/>
        <v>3</v>
      </c>
      <c r="CK1525">
        <f t="shared" si="176"/>
        <v>3</v>
      </c>
      <c r="CL1525" s="1">
        <f t="shared" si="177"/>
        <v>6.9444444444444446</v>
      </c>
      <c r="CM1525" s="1">
        <f t="shared" si="178"/>
        <v>13.888888888888889</v>
      </c>
      <c r="CO1525" t="str">
        <f>IF(H1525&gt;Tolerances!$C$15, "High Sat", "Low Sat")</f>
        <v>Low Sat</v>
      </c>
      <c r="CP1525" t="str">
        <f>IF(CM1525&lt;Tolerances!$D$15, "High EL", "Low EL")</f>
        <v>Low EL</v>
      </c>
      <c r="CQ1525" t="str">
        <f t="shared" si="179"/>
        <v>Defector</v>
      </c>
      <c r="CR1525" t="b">
        <f>IF(AND(CM1525&lt;Tolerances!$D$19,'Respondent data Original'!H1525&gt;Tolerances!$C$19),"Enthusiast",IF(AND(CM1525&gt;Tolerances!$D$20,'Respondent data Original'!H1525&lt;Tolerances!$C$20),"Agitator"))</f>
        <v>0</v>
      </c>
    </row>
    <row r="1526" spans="1:96">
      <c r="A1526">
        <v>1853</v>
      </c>
      <c r="B1526" t="s">
        <v>71</v>
      </c>
      <c r="C1526">
        <v>1</v>
      </c>
      <c r="D1526">
        <v>2</v>
      </c>
      <c r="E1526">
        <v>1</v>
      </c>
      <c r="F1526">
        <v>2</v>
      </c>
      <c r="G1526">
        <v>11</v>
      </c>
      <c r="H1526">
        <v>10</v>
      </c>
      <c r="J1526">
        <v>11</v>
      </c>
      <c r="L1526">
        <v>11</v>
      </c>
      <c r="N1526">
        <v>11</v>
      </c>
      <c r="P1526">
        <v>6</v>
      </c>
      <c r="Q1526">
        <v>1</v>
      </c>
      <c r="S1526">
        <v>1</v>
      </c>
      <c r="T1526">
        <v>1</v>
      </c>
      <c r="U1526">
        <v>1</v>
      </c>
      <c r="V1526">
        <v>1</v>
      </c>
      <c r="W1526">
        <v>2</v>
      </c>
      <c r="X1526">
        <v>1</v>
      </c>
      <c r="Y1526">
        <v>1</v>
      </c>
      <c r="Z1526">
        <v>1</v>
      </c>
      <c r="AA1526">
        <v>1</v>
      </c>
      <c r="AB1526">
        <v>1</v>
      </c>
      <c r="AC1526">
        <v>2</v>
      </c>
      <c r="AD1526">
        <v>4</v>
      </c>
      <c r="AE1526">
        <v>1</v>
      </c>
      <c r="AF1526">
        <v>1</v>
      </c>
      <c r="AG1526">
        <v>1</v>
      </c>
      <c r="AH1526">
        <v>1</v>
      </c>
      <c r="AI1526">
        <v>1</v>
      </c>
      <c r="AJ1526">
        <v>1</v>
      </c>
      <c r="AK1526">
        <v>1</v>
      </c>
      <c r="AL1526">
        <v>1</v>
      </c>
      <c r="AM1526">
        <v>1</v>
      </c>
      <c r="AN1526">
        <v>1</v>
      </c>
      <c r="AO1526">
        <v>1</v>
      </c>
      <c r="AP1526">
        <v>1</v>
      </c>
      <c r="AQ1526">
        <v>1</v>
      </c>
      <c r="AR1526">
        <v>1</v>
      </c>
      <c r="AS1526">
        <v>1</v>
      </c>
      <c r="AT1526">
        <v>1</v>
      </c>
      <c r="AU1526">
        <v>1</v>
      </c>
      <c r="AV1526">
        <v>1</v>
      </c>
      <c r="AW1526">
        <v>6</v>
      </c>
      <c r="AX1526">
        <v>11</v>
      </c>
      <c r="AY1526">
        <v>6</v>
      </c>
      <c r="AZ1526">
        <v>4</v>
      </c>
      <c r="BA1526">
        <v>6</v>
      </c>
      <c r="BB1526">
        <v>2</v>
      </c>
      <c r="BC1526">
        <v>11</v>
      </c>
      <c r="BD1526">
        <v>10</v>
      </c>
      <c r="BE1526">
        <v>1</v>
      </c>
      <c r="BF1526">
        <v>1</v>
      </c>
      <c r="BG1526">
        <v>2</v>
      </c>
      <c r="BH1526">
        <v>1</v>
      </c>
      <c r="BI1526">
        <v>1</v>
      </c>
      <c r="BJ1526">
        <v>1</v>
      </c>
      <c r="BK1526">
        <v>3</v>
      </c>
      <c r="BL1526">
        <v>4</v>
      </c>
      <c r="BM1526">
        <v>3</v>
      </c>
      <c r="BN1526">
        <v>3</v>
      </c>
      <c r="BO1526">
        <v>4</v>
      </c>
      <c r="BP1526">
        <v>7</v>
      </c>
      <c r="BQ1526">
        <v>3</v>
      </c>
      <c r="BX1526">
        <v>1</v>
      </c>
      <c r="BY1526">
        <v>6</v>
      </c>
      <c r="CF1526">
        <v>2</v>
      </c>
      <c r="CH1526">
        <f t="shared" si="173"/>
        <v>1</v>
      </c>
      <c r="CI1526" s="1">
        <f t="shared" si="174"/>
        <v>3.1666666666666665</v>
      </c>
      <c r="CJ1526">
        <f t="shared" si="175"/>
        <v>4</v>
      </c>
      <c r="CK1526">
        <f t="shared" si="176"/>
        <v>2</v>
      </c>
      <c r="CL1526" s="1">
        <f t="shared" si="177"/>
        <v>5.1666666666666661</v>
      </c>
      <c r="CM1526" s="1">
        <f t="shared" si="178"/>
        <v>5.1666666666666661</v>
      </c>
      <c r="CO1526" t="str">
        <f>IF(H1526&gt;Tolerances!$C$15, "High Sat", "Low Sat")</f>
        <v>High Sat</v>
      </c>
      <c r="CP1526" t="str">
        <f>IF(CM1526&lt;Tolerances!$D$15, "High EL", "Low EL")</f>
        <v>High EL</v>
      </c>
      <c r="CQ1526" t="str">
        <f t="shared" si="179"/>
        <v>Loyalist</v>
      </c>
      <c r="CR1526" t="b">
        <f>IF(AND(CM1526&lt;Tolerances!$D$19,'Respondent data Original'!H1526&gt;Tolerances!$C$19),"Enthusiast",IF(AND(CM1526&gt;Tolerances!$D$20,'Respondent data Original'!H1526&lt;Tolerances!$C$20),"Agitator"))</f>
        <v>0</v>
      </c>
    </row>
    <row r="1527" spans="1:96">
      <c r="A1527">
        <v>1855</v>
      </c>
      <c r="B1527" t="s">
        <v>71</v>
      </c>
      <c r="C1527">
        <v>3</v>
      </c>
      <c r="D1527">
        <v>2</v>
      </c>
      <c r="E1527">
        <v>1</v>
      </c>
      <c r="F1527">
        <v>2</v>
      </c>
      <c r="G1527">
        <v>10</v>
      </c>
      <c r="H1527">
        <v>11</v>
      </c>
      <c r="J1527">
        <v>11</v>
      </c>
      <c r="L1527">
        <v>10</v>
      </c>
      <c r="N1527">
        <v>10</v>
      </c>
      <c r="P1527">
        <v>2</v>
      </c>
      <c r="Q1527">
        <v>3</v>
      </c>
      <c r="R1527">
        <v>3</v>
      </c>
      <c r="S1527">
        <v>1</v>
      </c>
      <c r="T1527">
        <v>3</v>
      </c>
      <c r="U1527">
        <v>3</v>
      </c>
      <c r="V1527">
        <v>3</v>
      </c>
      <c r="W1527">
        <v>3</v>
      </c>
      <c r="X1527">
        <v>3</v>
      </c>
      <c r="Y1527">
        <v>3</v>
      </c>
      <c r="Z1527">
        <v>3</v>
      </c>
      <c r="AA1527">
        <v>3</v>
      </c>
      <c r="AB1527">
        <v>3</v>
      </c>
      <c r="AC1527">
        <v>3</v>
      </c>
      <c r="AD1527">
        <v>3</v>
      </c>
      <c r="AE1527">
        <v>3</v>
      </c>
      <c r="AF1527">
        <v>8</v>
      </c>
      <c r="AG1527">
        <v>3</v>
      </c>
      <c r="AH1527">
        <v>3</v>
      </c>
      <c r="AI1527">
        <v>3</v>
      </c>
      <c r="AJ1527">
        <v>3</v>
      </c>
      <c r="AK1527">
        <v>3</v>
      </c>
      <c r="AL1527">
        <v>3</v>
      </c>
      <c r="AM1527">
        <v>3</v>
      </c>
      <c r="AN1527">
        <v>3</v>
      </c>
      <c r="AO1527">
        <v>3</v>
      </c>
      <c r="AP1527">
        <v>3</v>
      </c>
      <c r="AQ1527">
        <v>3</v>
      </c>
      <c r="AR1527">
        <v>3</v>
      </c>
      <c r="AS1527">
        <v>3</v>
      </c>
      <c r="AT1527">
        <v>3</v>
      </c>
      <c r="AU1527">
        <v>3</v>
      </c>
      <c r="AV1527">
        <v>1</v>
      </c>
      <c r="AW1527">
        <v>7</v>
      </c>
      <c r="AX1527">
        <v>7</v>
      </c>
      <c r="AY1527">
        <v>7</v>
      </c>
      <c r="AZ1527">
        <v>7</v>
      </c>
      <c r="BA1527">
        <v>7</v>
      </c>
      <c r="BB1527">
        <v>7</v>
      </c>
      <c r="BC1527">
        <v>7</v>
      </c>
      <c r="BD1527">
        <v>7</v>
      </c>
      <c r="BE1527">
        <v>7</v>
      </c>
      <c r="BF1527">
        <v>6</v>
      </c>
      <c r="BG1527">
        <v>6</v>
      </c>
      <c r="BH1527">
        <v>6</v>
      </c>
      <c r="BI1527">
        <v>6</v>
      </c>
      <c r="BJ1527">
        <v>6</v>
      </c>
      <c r="BK1527">
        <v>1</v>
      </c>
      <c r="BN1527">
        <v>5</v>
      </c>
      <c r="BO1527">
        <v>3</v>
      </c>
      <c r="BP1527">
        <v>4</v>
      </c>
      <c r="BQ1527">
        <v>7</v>
      </c>
      <c r="BX1527">
        <v>1</v>
      </c>
      <c r="BY1527">
        <v>6</v>
      </c>
      <c r="CF1527">
        <v>4</v>
      </c>
      <c r="CH1527">
        <f t="shared" si="173"/>
        <v>1</v>
      </c>
      <c r="CI1527" s="1">
        <f t="shared" si="174"/>
        <v>3.5</v>
      </c>
      <c r="CJ1527">
        <f t="shared" si="175"/>
        <v>0</v>
      </c>
      <c r="CK1527">
        <f t="shared" si="176"/>
        <v>5</v>
      </c>
      <c r="CL1527" s="1">
        <f t="shared" si="177"/>
        <v>8.5</v>
      </c>
      <c r="CM1527" s="1">
        <f t="shared" si="178"/>
        <v>8.5</v>
      </c>
      <c r="CO1527" t="str">
        <f>IF(H1527&gt;Tolerances!$C$15, "High Sat", "Low Sat")</f>
        <v>High Sat</v>
      </c>
      <c r="CP1527" t="str">
        <f>IF(CM1527&lt;Tolerances!$D$15, "High EL", "Low EL")</f>
        <v>High EL</v>
      </c>
      <c r="CQ1527" t="str">
        <f t="shared" si="179"/>
        <v>Loyalist</v>
      </c>
      <c r="CR1527" t="b">
        <f>IF(AND(CM1527&lt;Tolerances!$D$19,'Respondent data Original'!H1527&gt;Tolerances!$C$19),"Enthusiast",IF(AND(CM1527&gt;Tolerances!$D$20,'Respondent data Original'!H1527&lt;Tolerances!$C$20),"Agitator"))</f>
        <v>0</v>
      </c>
    </row>
    <row r="1528" spans="1:96">
      <c r="A1528">
        <v>1856</v>
      </c>
      <c r="B1528" t="s">
        <v>71</v>
      </c>
      <c r="C1528">
        <v>3</v>
      </c>
      <c r="D1528">
        <v>1</v>
      </c>
      <c r="E1528">
        <v>4</v>
      </c>
      <c r="F1528">
        <v>1</v>
      </c>
      <c r="G1528">
        <v>7</v>
      </c>
      <c r="H1528">
        <v>11</v>
      </c>
      <c r="J1528">
        <v>11</v>
      </c>
      <c r="L1528">
        <v>11</v>
      </c>
      <c r="N1528">
        <v>1</v>
      </c>
      <c r="P1528">
        <v>6</v>
      </c>
      <c r="Q1528">
        <v>1</v>
      </c>
      <c r="S1528">
        <v>1</v>
      </c>
      <c r="U1528">
        <v>1</v>
      </c>
      <c r="V1528">
        <v>3</v>
      </c>
      <c r="W1528">
        <v>1</v>
      </c>
      <c r="X1528">
        <v>1</v>
      </c>
      <c r="Y1528">
        <v>2</v>
      </c>
      <c r="Z1528">
        <v>5</v>
      </c>
      <c r="AA1528">
        <v>2</v>
      </c>
      <c r="AB1528">
        <v>3</v>
      </c>
      <c r="AC1528">
        <v>2</v>
      </c>
      <c r="AD1528">
        <v>4</v>
      </c>
      <c r="AE1528">
        <v>2</v>
      </c>
      <c r="AF1528">
        <v>1</v>
      </c>
      <c r="AG1528">
        <v>1</v>
      </c>
      <c r="AI1528">
        <v>1</v>
      </c>
      <c r="AJ1528">
        <v>1</v>
      </c>
      <c r="AK1528">
        <v>1</v>
      </c>
      <c r="AL1528">
        <v>1</v>
      </c>
      <c r="AM1528">
        <v>1</v>
      </c>
      <c r="AN1528">
        <v>1</v>
      </c>
      <c r="AO1528">
        <v>1</v>
      </c>
      <c r="AP1528">
        <v>1</v>
      </c>
      <c r="AQ1528">
        <v>1</v>
      </c>
      <c r="AR1528">
        <v>3</v>
      </c>
      <c r="AS1528">
        <v>1</v>
      </c>
      <c r="AU1528">
        <v>1</v>
      </c>
      <c r="AV1528">
        <v>1</v>
      </c>
      <c r="AW1528">
        <v>6</v>
      </c>
      <c r="AX1528">
        <v>10</v>
      </c>
      <c r="AY1528">
        <v>6</v>
      </c>
      <c r="AZ1528">
        <v>6</v>
      </c>
      <c r="BA1528">
        <v>6</v>
      </c>
      <c r="BB1528">
        <v>1</v>
      </c>
      <c r="BC1528">
        <v>1</v>
      </c>
      <c r="BD1528">
        <v>9</v>
      </c>
      <c r="BE1528">
        <v>1</v>
      </c>
      <c r="BF1528">
        <v>12</v>
      </c>
      <c r="BG1528">
        <v>12</v>
      </c>
      <c r="BH1528">
        <v>12</v>
      </c>
      <c r="BI1528">
        <v>12</v>
      </c>
      <c r="BJ1528">
        <v>12</v>
      </c>
      <c r="BK1528">
        <v>1</v>
      </c>
      <c r="BL1528">
        <v>4</v>
      </c>
      <c r="BM1528">
        <v>4</v>
      </c>
      <c r="BN1528">
        <v>4</v>
      </c>
      <c r="BO1528">
        <v>10</v>
      </c>
      <c r="BX1528">
        <v>1</v>
      </c>
      <c r="BY1528">
        <v>6</v>
      </c>
      <c r="BZ1528">
        <v>1</v>
      </c>
      <c r="CA1528">
        <v>3</v>
      </c>
      <c r="CB1528">
        <v>5</v>
      </c>
      <c r="CC1528">
        <v>4</v>
      </c>
      <c r="CF1528">
        <v>1</v>
      </c>
      <c r="CH1528">
        <f t="shared" si="173"/>
        <v>1</v>
      </c>
      <c r="CI1528" s="1">
        <f t="shared" si="174"/>
        <v>2.5555555555555554</v>
      </c>
      <c r="CJ1528">
        <f t="shared" si="175"/>
        <v>4</v>
      </c>
      <c r="CK1528">
        <f t="shared" si="176"/>
        <v>2</v>
      </c>
      <c r="CL1528" s="1">
        <f t="shared" si="177"/>
        <v>4.5555555555555554</v>
      </c>
      <c r="CM1528" s="1">
        <f t="shared" si="178"/>
        <v>4.5555555555555554</v>
      </c>
      <c r="CO1528" t="str">
        <f>IF(H1528&gt;Tolerances!$C$15, "High Sat", "Low Sat")</f>
        <v>High Sat</v>
      </c>
      <c r="CP1528" t="str">
        <f>IF(CM1528&lt;Tolerances!$D$15, "High EL", "Low EL")</f>
        <v>High EL</v>
      </c>
      <c r="CQ1528" t="str">
        <f t="shared" si="179"/>
        <v>Loyalist</v>
      </c>
      <c r="CR1528" t="str">
        <f>IF(AND(CM1528&lt;Tolerances!$D$19,'Respondent data Original'!H1528&gt;Tolerances!$C$19),"Enthusiast",IF(AND(CM1528&gt;Tolerances!$D$20,'Respondent data Original'!H1528&lt;Tolerances!$C$20),"Agitator"))</f>
        <v>Enthusiast</v>
      </c>
    </row>
    <row r="1529" spans="1:96">
      <c r="A1529">
        <v>1857</v>
      </c>
      <c r="B1529" t="s">
        <v>71</v>
      </c>
      <c r="C1529">
        <v>5</v>
      </c>
      <c r="D1529">
        <v>2</v>
      </c>
      <c r="E1529">
        <v>1</v>
      </c>
      <c r="F1529">
        <v>1</v>
      </c>
      <c r="G1529">
        <v>7</v>
      </c>
      <c r="H1529">
        <v>10</v>
      </c>
      <c r="J1529">
        <v>10</v>
      </c>
      <c r="L1529">
        <v>10</v>
      </c>
      <c r="N1529">
        <v>10</v>
      </c>
      <c r="P1529">
        <v>6</v>
      </c>
      <c r="Q1529">
        <v>2</v>
      </c>
      <c r="R1529">
        <v>5</v>
      </c>
      <c r="S1529">
        <v>1</v>
      </c>
      <c r="T1529">
        <v>4</v>
      </c>
      <c r="U1529">
        <v>1</v>
      </c>
      <c r="V1529">
        <v>1</v>
      </c>
      <c r="W1529">
        <v>4</v>
      </c>
      <c r="X1529">
        <v>1</v>
      </c>
      <c r="Y1529">
        <v>1</v>
      </c>
      <c r="Z1529">
        <v>3</v>
      </c>
      <c r="AA1529">
        <v>1</v>
      </c>
      <c r="AB1529">
        <v>1</v>
      </c>
      <c r="AC1529">
        <v>2</v>
      </c>
      <c r="AD1529">
        <v>3</v>
      </c>
      <c r="AE1529">
        <v>2</v>
      </c>
      <c r="AF1529">
        <v>1</v>
      </c>
      <c r="AG1529">
        <v>4</v>
      </c>
      <c r="AH1529">
        <v>5</v>
      </c>
      <c r="AI1529">
        <v>1</v>
      </c>
      <c r="AJ1529">
        <v>3</v>
      </c>
      <c r="AK1529">
        <v>1</v>
      </c>
      <c r="AL1529">
        <v>1</v>
      </c>
      <c r="AM1529">
        <v>4</v>
      </c>
      <c r="AN1529">
        <v>1</v>
      </c>
      <c r="AO1529">
        <v>1</v>
      </c>
      <c r="AP1529">
        <v>5</v>
      </c>
      <c r="AQ1529">
        <v>1</v>
      </c>
      <c r="AR1529">
        <v>1</v>
      </c>
      <c r="AS1529">
        <v>3</v>
      </c>
      <c r="AU1529">
        <v>2</v>
      </c>
      <c r="AV1529">
        <v>1</v>
      </c>
      <c r="AW1529">
        <v>10</v>
      </c>
      <c r="AX1529">
        <v>11</v>
      </c>
      <c r="AY1529">
        <v>8</v>
      </c>
      <c r="AZ1529">
        <v>7</v>
      </c>
      <c r="BA1529">
        <v>11</v>
      </c>
      <c r="BB1529">
        <v>6</v>
      </c>
      <c r="BC1529">
        <v>1</v>
      </c>
      <c r="BD1529">
        <v>11</v>
      </c>
      <c r="BE1529">
        <v>9</v>
      </c>
      <c r="BF1529">
        <v>11</v>
      </c>
      <c r="BG1529">
        <v>11</v>
      </c>
      <c r="BH1529">
        <v>12</v>
      </c>
      <c r="BI1529">
        <v>12</v>
      </c>
      <c r="BJ1529">
        <v>12</v>
      </c>
      <c r="BK1529">
        <v>1</v>
      </c>
      <c r="BL1529">
        <v>5</v>
      </c>
      <c r="BM1529">
        <v>5</v>
      </c>
      <c r="BN1529">
        <v>5</v>
      </c>
      <c r="BO1529">
        <v>3</v>
      </c>
      <c r="BX1529">
        <v>1</v>
      </c>
      <c r="BY1529">
        <v>5</v>
      </c>
      <c r="BZ1529">
        <v>6</v>
      </c>
      <c r="CF1529">
        <v>4</v>
      </c>
      <c r="CH1529">
        <f t="shared" si="173"/>
        <v>1</v>
      </c>
      <c r="CI1529" s="1">
        <f t="shared" si="174"/>
        <v>4.1111111111111107</v>
      </c>
      <c r="CJ1529">
        <f t="shared" si="175"/>
        <v>5</v>
      </c>
      <c r="CK1529">
        <f t="shared" si="176"/>
        <v>1</v>
      </c>
      <c r="CL1529" s="1">
        <f t="shared" si="177"/>
        <v>5.1111111111111107</v>
      </c>
      <c r="CM1529" s="1">
        <f t="shared" si="178"/>
        <v>5.1111111111111107</v>
      </c>
      <c r="CO1529" t="str">
        <f>IF(H1529&gt;Tolerances!$C$15, "High Sat", "Low Sat")</f>
        <v>High Sat</v>
      </c>
      <c r="CP1529" t="str">
        <f>IF(CM1529&lt;Tolerances!$D$15, "High EL", "Low EL")</f>
        <v>High EL</v>
      </c>
      <c r="CQ1529" t="str">
        <f t="shared" si="179"/>
        <v>Loyalist</v>
      </c>
      <c r="CR1529" t="b">
        <f>IF(AND(CM1529&lt;Tolerances!$D$19,'Respondent data Original'!H1529&gt;Tolerances!$C$19),"Enthusiast",IF(AND(CM1529&gt;Tolerances!$D$20,'Respondent data Original'!H1529&lt;Tolerances!$C$20),"Agitator"))</f>
        <v>0</v>
      </c>
    </row>
    <row r="1530" spans="1:96">
      <c r="A1530">
        <v>1859</v>
      </c>
      <c r="B1530" t="s">
        <v>71</v>
      </c>
      <c r="C1530">
        <v>1</v>
      </c>
      <c r="D1530">
        <v>1</v>
      </c>
      <c r="E1530">
        <v>3</v>
      </c>
      <c r="F1530">
        <v>2</v>
      </c>
      <c r="G1530">
        <v>8</v>
      </c>
      <c r="H1530">
        <v>10</v>
      </c>
      <c r="J1530">
        <v>7</v>
      </c>
      <c r="L1530">
        <v>8</v>
      </c>
      <c r="N1530">
        <v>6</v>
      </c>
      <c r="P1530">
        <v>3</v>
      </c>
      <c r="Q1530">
        <v>1</v>
      </c>
      <c r="R1530">
        <v>1</v>
      </c>
      <c r="S1530">
        <v>1</v>
      </c>
      <c r="T1530">
        <v>1</v>
      </c>
      <c r="U1530">
        <v>4</v>
      </c>
      <c r="V1530">
        <v>1</v>
      </c>
      <c r="W1530">
        <v>2</v>
      </c>
      <c r="X1530">
        <v>1</v>
      </c>
      <c r="Y1530">
        <v>1</v>
      </c>
      <c r="Z1530">
        <v>5</v>
      </c>
      <c r="AA1530">
        <v>2</v>
      </c>
      <c r="AB1530">
        <v>2</v>
      </c>
      <c r="AC1530">
        <v>4</v>
      </c>
      <c r="AD1530">
        <v>5</v>
      </c>
      <c r="AE1530">
        <v>1</v>
      </c>
      <c r="AF1530">
        <v>1</v>
      </c>
      <c r="AG1530">
        <v>3</v>
      </c>
      <c r="AH1530">
        <v>4</v>
      </c>
      <c r="AI1530">
        <v>1</v>
      </c>
      <c r="AJ1530">
        <v>3</v>
      </c>
      <c r="AL1530">
        <v>5</v>
      </c>
      <c r="AM1530">
        <v>5</v>
      </c>
      <c r="AN1530">
        <v>1</v>
      </c>
      <c r="AO1530">
        <v>2</v>
      </c>
      <c r="AQ1530">
        <v>4</v>
      </c>
      <c r="AR1530">
        <v>5</v>
      </c>
      <c r="AU1530">
        <v>2</v>
      </c>
      <c r="AV1530">
        <v>3</v>
      </c>
      <c r="AW1530">
        <v>7</v>
      </c>
      <c r="AX1530">
        <v>8</v>
      </c>
      <c r="AY1530">
        <v>10</v>
      </c>
      <c r="AZ1530">
        <v>5</v>
      </c>
      <c r="BA1530">
        <v>10</v>
      </c>
      <c r="BB1530">
        <v>1</v>
      </c>
      <c r="BC1530">
        <v>8</v>
      </c>
      <c r="BD1530">
        <v>9</v>
      </c>
      <c r="BE1530">
        <v>4</v>
      </c>
      <c r="BF1530">
        <v>12</v>
      </c>
      <c r="BG1530">
        <v>12</v>
      </c>
      <c r="BH1530">
        <v>12</v>
      </c>
      <c r="BI1530">
        <v>12</v>
      </c>
      <c r="BJ1530">
        <v>12</v>
      </c>
      <c r="BK1530">
        <v>1</v>
      </c>
      <c r="BL1530">
        <v>3</v>
      </c>
      <c r="BM1530">
        <v>3</v>
      </c>
      <c r="BN1530">
        <v>2</v>
      </c>
      <c r="BO1530">
        <v>1</v>
      </c>
      <c r="BP1530">
        <v>6</v>
      </c>
      <c r="BQ1530">
        <v>2</v>
      </c>
      <c r="BR1530">
        <v>4</v>
      </c>
      <c r="BS1530">
        <v>5</v>
      </c>
      <c r="BX1530">
        <v>2</v>
      </c>
      <c r="CF1530">
        <v>7</v>
      </c>
      <c r="CH1530">
        <f t="shared" si="173"/>
        <v>2</v>
      </c>
      <c r="CI1530" s="1">
        <f t="shared" si="174"/>
        <v>3.4444444444444446</v>
      </c>
      <c r="CJ1530">
        <f t="shared" si="175"/>
        <v>3</v>
      </c>
      <c r="CK1530">
        <f t="shared" si="176"/>
        <v>3</v>
      </c>
      <c r="CL1530" s="1">
        <f t="shared" si="177"/>
        <v>6.4444444444444446</v>
      </c>
      <c r="CM1530" s="1">
        <f t="shared" si="178"/>
        <v>12.888888888888889</v>
      </c>
      <c r="CO1530" t="str">
        <f>IF(H1530&gt;Tolerances!$C$15, "High Sat", "Low Sat")</f>
        <v>High Sat</v>
      </c>
      <c r="CP1530" t="str">
        <f>IF(CM1530&lt;Tolerances!$D$15, "High EL", "Low EL")</f>
        <v>Low EL</v>
      </c>
      <c r="CQ1530" t="str">
        <f t="shared" si="179"/>
        <v>Mercenary</v>
      </c>
      <c r="CR1530" t="b">
        <f>IF(AND(CM1530&lt;Tolerances!$D$19,'Respondent data Original'!H1530&gt;Tolerances!$C$19),"Enthusiast",IF(AND(CM1530&gt;Tolerances!$D$20,'Respondent data Original'!H1530&lt;Tolerances!$C$20),"Agitator"))</f>
        <v>0</v>
      </c>
    </row>
    <row r="1531" spans="1:96">
      <c r="A1531">
        <v>1860</v>
      </c>
      <c r="B1531" t="s">
        <v>71</v>
      </c>
      <c r="C1531">
        <v>2</v>
      </c>
      <c r="D1531">
        <v>1</v>
      </c>
      <c r="E1531">
        <v>4</v>
      </c>
      <c r="F1531">
        <v>2</v>
      </c>
      <c r="G1531">
        <v>10</v>
      </c>
      <c r="H1531">
        <v>6</v>
      </c>
      <c r="J1531">
        <v>6</v>
      </c>
      <c r="L1531">
        <v>6</v>
      </c>
      <c r="N1531">
        <v>6</v>
      </c>
      <c r="P1531">
        <v>6</v>
      </c>
      <c r="Q1531">
        <v>1</v>
      </c>
      <c r="R1531">
        <v>3</v>
      </c>
      <c r="S1531">
        <v>1</v>
      </c>
      <c r="T1531">
        <v>3</v>
      </c>
      <c r="U1531">
        <v>2</v>
      </c>
      <c r="V1531">
        <v>2</v>
      </c>
      <c r="W1531">
        <v>3</v>
      </c>
      <c r="X1531">
        <v>1</v>
      </c>
      <c r="Y1531">
        <v>2</v>
      </c>
      <c r="Z1531">
        <v>3</v>
      </c>
      <c r="AA1531">
        <v>2</v>
      </c>
      <c r="AB1531">
        <v>3</v>
      </c>
      <c r="AC1531">
        <v>3</v>
      </c>
      <c r="AD1531">
        <v>3</v>
      </c>
      <c r="AE1531">
        <v>3</v>
      </c>
      <c r="AF1531">
        <v>2</v>
      </c>
      <c r="AG1531">
        <v>2</v>
      </c>
      <c r="AH1531">
        <v>2</v>
      </c>
      <c r="AI1531">
        <v>3</v>
      </c>
      <c r="AJ1531">
        <v>3</v>
      </c>
      <c r="AK1531">
        <v>3</v>
      </c>
      <c r="AL1531">
        <v>4</v>
      </c>
      <c r="AM1531">
        <v>4</v>
      </c>
      <c r="AN1531">
        <v>3</v>
      </c>
      <c r="AO1531">
        <v>3</v>
      </c>
      <c r="AP1531">
        <v>4</v>
      </c>
      <c r="AQ1531">
        <v>4</v>
      </c>
      <c r="AR1531">
        <v>5</v>
      </c>
      <c r="AS1531">
        <v>4</v>
      </c>
      <c r="AT1531">
        <v>4</v>
      </c>
      <c r="AU1531">
        <v>3</v>
      </c>
      <c r="AV1531">
        <v>1</v>
      </c>
      <c r="AW1531">
        <v>6</v>
      </c>
      <c r="AX1531">
        <v>10</v>
      </c>
      <c r="AY1531">
        <v>8</v>
      </c>
      <c r="AZ1531">
        <v>8</v>
      </c>
      <c r="BA1531">
        <v>7</v>
      </c>
      <c r="BB1531">
        <v>6</v>
      </c>
      <c r="BC1531">
        <v>5</v>
      </c>
      <c r="BD1531">
        <v>9</v>
      </c>
      <c r="BE1531">
        <v>4</v>
      </c>
      <c r="BF1531">
        <v>8</v>
      </c>
      <c r="BG1531">
        <v>6</v>
      </c>
      <c r="BH1531">
        <v>7</v>
      </c>
      <c r="BI1531">
        <v>12</v>
      </c>
      <c r="BJ1531">
        <v>12</v>
      </c>
      <c r="BK1531">
        <v>4</v>
      </c>
      <c r="BL1531">
        <v>2</v>
      </c>
      <c r="BM1531">
        <v>1</v>
      </c>
      <c r="BO1531">
        <v>4</v>
      </c>
      <c r="BP1531">
        <v>7</v>
      </c>
      <c r="BQ1531">
        <v>2</v>
      </c>
      <c r="BR1531">
        <v>5</v>
      </c>
      <c r="BS1531">
        <v>3</v>
      </c>
      <c r="BX1531">
        <v>2</v>
      </c>
      <c r="CF1531">
        <v>3</v>
      </c>
      <c r="CH1531">
        <f t="shared" si="173"/>
        <v>2</v>
      </c>
      <c r="CI1531" s="1">
        <f t="shared" si="174"/>
        <v>3.5</v>
      </c>
      <c r="CJ1531">
        <f t="shared" si="175"/>
        <v>2</v>
      </c>
      <c r="CK1531">
        <f t="shared" si="176"/>
        <v>4</v>
      </c>
      <c r="CL1531" s="1">
        <f t="shared" si="177"/>
        <v>7.5</v>
      </c>
      <c r="CM1531" s="1">
        <f t="shared" si="178"/>
        <v>15</v>
      </c>
      <c r="CO1531" t="str">
        <f>IF(H1531&gt;Tolerances!$C$15, "High Sat", "Low Sat")</f>
        <v>Low Sat</v>
      </c>
      <c r="CP1531" t="str">
        <f>IF(CM1531&lt;Tolerances!$D$15, "High EL", "Low EL")</f>
        <v>Low EL</v>
      </c>
      <c r="CQ1531" t="str">
        <f t="shared" si="179"/>
        <v>Defector</v>
      </c>
      <c r="CR1531" t="b">
        <f>IF(AND(CM1531&lt;Tolerances!$D$19,'Respondent data Original'!H1531&gt;Tolerances!$C$19),"Enthusiast",IF(AND(CM1531&gt;Tolerances!$D$20,'Respondent data Original'!H1531&lt;Tolerances!$C$20),"Agitator"))</f>
        <v>0</v>
      </c>
    </row>
    <row r="1532" spans="1:96">
      <c r="A1532">
        <v>1863</v>
      </c>
      <c r="B1532" t="s">
        <v>71</v>
      </c>
      <c r="C1532">
        <v>1</v>
      </c>
      <c r="D1532">
        <v>2</v>
      </c>
      <c r="E1532">
        <v>2</v>
      </c>
      <c r="F1532">
        <v>2</v>
      </c>
      <c r="G1532">
        <v>9</v>
      </c>
      <c r="H1532">
        <v>9</v>
      </c>
      <c r="J1532">
        <v>10</v>
      </c>
      <c r="L1532">
        <v>9</v>
      </c>
      <c r="N1532">
        <v>8</v>
      </c>
      <c r="P1532">
        <v>3</v>
      </c>
      <c r="Q1532">
        <v>1</v>
      </c>
      <c r="R1532">
        <v>2</v>
      </c>
      <c r="S1532">
        <v>1</v>
      </c>
      <c r="T1532">
        <v>1</v>
      </c>
      <c r="U1532">
        <v>2</v>
      </c>
      <c r="V1532">
        <v>2</v>
      </c>
      <c r="W1532">
        <v>2</v>
      </c>
      <c r="X1532">
        <v>1</v>
      </c>
      <c r="Y1532">
        <v>2</v>
      </c>
      <c r="Z1532">
        <v>2</v>
      </c>
      <c r="AA1532">
        <v>2</v>
      </c>
      <c r="AB1532">
        <v>2</v>
      </c>
      <c r="AC1532">
        <v>2</v>
      </c>
      <c r="AD1532">
        <v>2</v>
      </c>
      <c r="AE1532">
        <v>2</v>
      </c>
      <c r="AF1532">
        <v>8</v>
      </c>
      <c r="AG1532">
        <v>3</v>
      </c>
      <c r="AH1532">
        <v>2</v>
      </c>
      <c r="AI1532">
        <v>2</v>
      </c>
      <c r="AJ1532">
        <v>1</v>
      </c>
      <c r="AK1532">
        <v>2</v>
      </c>
      <c r="AL1532">
        <v>3</v>
      </c>
      <c r="AM1532">
        <v>3</v>
      </c>
      <c r="AN1532">
        <v>2</v>
      </c>
      <c r="AO1532">
        <v>2</v>
      </c>
      <c r="AP1532">
        <v>2</v>
      </c>
      <c r="AQ1532">
        <v>2</v>
      </c>
      <c r="AR1532">
        <v>3</v>
      </c>
      <c r="AS1532">
        <v>2</v>
      </c>
      <c r="AT1532">
        <v>2</v>
      </c>
      <c r="AU1532">
        <v>2</v>
      </c>
      <c r="AV1532">
        <v>1</v>
      </c>
      <c r="AW1532">
        <v>7</v>
      </c>
      <c r="AX1532">
        <v>9</v>
      </c>
      <c r="AY1532">
        <v>7</v>
      </c>
      <c r="AZ1532">
        <v>5</v>
      </c>
      <c r="BA1532">
        <v>6</v>
      </c>
      <c r="BB1532">
        <v>7</v>
      </c>
      <c r="BC1532">
        <v>6</v>
      </c>
      <c r="BD1532">
        <v>7</v>
      </c>
      <c r="BE1532">
        <v>3</v>
      </c>
      <c r="BF1532">
        <v>12</v>
      </c>
      <c r="BG1532">
        <v>12</v>
      </c>
      <c r="BH1532">
        <v>12</v>
      </c>
      <c r="BI1532">
        <v>12</v>
      </c>
      <c r="BJ1532">
        <v>12</v>
      </c>
      <c r="BK1532">
        <v>1</v>
      </c>
      <c r="BM1532">
        <v>5</v>
      </c>
      <c r="BN1532">
        <v>4</v>
      </c>
      <c r="BO1532">
        <v>2</v>
      </c>
      <c r="BX1532">
        <v>1</v>
      </c>
      <c r="BY1532">
        <v>6</v>
      </c>
      <c r="BZ1532">
        <v>2</v>
      </c>
      <c r="CA1532">
        <v>7</v>
      </c>
      <c r="CF1532">
        <v>7</v>
      </c>
      <c r="CH1532">
        <f t="shared" si="173"/>
        <v>1</v>
      </c>
      <c r="CI1532" s="1">
        <f t="shared" si="174"/>
        <v>3.1666666666666665</v>
      </c>
      <c r="CJ1532">
        <f t="shared" si="175"/>
        <v>0</v>
      </c>
      <c r="CK1532">
        <f t="shared" si="176"/>
        <v>5</v>
      </c>
      <c r="CL1532" s="1">
        <f t="shared" si="177"/>
        <v>8.1666666666666661</v>
      </c>
      <c r="CM1532" s="1">
        <f t="shared" si="178"/>
        <v>8.1666666666666661</v>
      </c>
      <c r="CO1532" t="str">
        <f>IF(H1532&gt;Tolerances!$C$15, "High Sat", "Low Sat")</f>
        <v>High Sat</v>
      </c>
      <c r="CP1532" t="str">
        <f>IF(CM1532&lt;Tolerances!$D$15, "High EL", "Low EL")</f>
        <v>High EL</v>
      </c>
      <c r="CQ1532" t="str">
        <f t="shared" si="179"/>
        <v>Loyalist</v>
      </c>
      <c r="CR1532" t="b">
        <f>IF(AND(CM1532&lt;Tolerances!$D$19,'Respondent data Original'!H1532&gt;Tolerances!$C$19),"Enthusiast",IF(AND(CM1532&gt;Tolerances!$D$20,'Respondent data Original'!H1532&lt;Tolerances!$C$20),"Agitator"))</f>
        <v>0</v>
      </c>
    </row>
    <row r="1533" spans="1:96">
      <c r="A1533">
        <v>1865</v>
      </c>
      <c r="B1533" t="s">
        <v>71</v>
      </c>
      <c r="C1533">
        <v>5</v>
      </c>
      <c r="D1533">
        <v>1</v>
      </c>
      <c r="E1533">
        <v>2</v>
      </c>
      <c r="F1533">
        <v>2</v>
      </c>
      <c r="G1533">
        <v>10</v>
      </c>
      <c r="H1533">
        <v>10</v>
      </c>
      <c r="J1533">
        <v>10</v>
      </c>
      <c r="L1533">
        <v>10</v>
      </c>
      <c r="O1533">
        <v>1</v>
      </c>
      <c r="P1533">
        <v>6</v>
      </c>
      <c r="Q1533">
        <v>4</v>
      </c>
      <c r="R1533">
        <v>5</v>
      </c>
      <c r="S1533">
        <v>2</v>
      </c>
      <c r="T1533">
        <v>1</v>
      </c>
      <c r="U1533">
        <v>4</v>
      </c>
      <c r="V1533">
        <v>3</v>
      </c>
      <c r="W1533">
        <v>5</v>
      </c>
      <c r="X1533">
        <v>1</v>
      </c>
      <c r="Y1533">
        <v>3</v>
      </c>
      <c r="Z1533">
        <v>5</v>
      </c>
      <c r="AA1533">
        <v>3</v>
      </c>
      <c r="AB1533">
        <v>4</v>
      </c>
      <c r="AC1533">
        <v>5</v>
      </c>
      <c r="AE1533">
        <v>3</v>
      </c>
      <c r="AF1533">
        <v>1</v>
      </c>
      <c r="AG1533">
        <v>5</v>
      </c>
      <c r="AI1533">
        <v>1</v>
      </c>
      <c r="AJ1533">
        <v>1</v>
      </c>
      <c r="AK1533">
        <v>4</v>
      </c>
      <c r="AL1533">
        <v>1</v>
      </c>
      <c r="AM1533">
        <v>4</v>
      </c>
      <c r="AN1533">
        <v>1</v>
      </c>
      <c r="AO1533">
        <v>3</v>
      </c>
      <c r="AP1533">
        <v>4</v>
      </c>
      <c r="AQ1533">
        <v>3</v>
      </c>
      <c r="AR1533">
        <v>3</v>
      </c>
      <c r="AS1533">
        <v>3</v>
      </c>
      <c r="AU1533">
        <v>3</v>
      </c>
      <c r="AV1533">
        <v>1</v>
      </c>
      <c r="AW1533">
        <v>7</v>
      </c>
      <c r="AX1533">
        <v>7</v>
      </c>
      <c r="AY1533">
        <v>3</v>
      </c>
      <c r="AZ1533">
        <v>6</v>
      </c>
      <c r="BA1533">
        <v>4</v>
      </c>
      <c r="BB1533">
        <v>4</v>
      </c>
      <c r="BC1533">
        <v>1</v>
      </c>
      <c r="BD1533">
        <v>6</v>
      </c>
      <c r="BE1533">
        <v>1</v>
      </c>
      <c r="BF1533">
        <v>12</v>
      </c>
      <c r="BG1533">
        <v>12</v>
      </c>
      <c r="BH1533">
        <v>12</v>
      </c>
      <c r="BI1533">
        <v>12</v>
      </c>
      <c r="BJ1533">
        <v>12</v>
      </c>
      <c r="BK1533">
        <v>1</v>
      </c>
      <c r="BN1533">
        <v>5</v>
      </c>
      <c r="BO1533">
        <v>10</v>
      </c>
      <c r="BX1533">
        <v>1</v>
      </c>
      <c r="BY1533">
        <v>6</v>
      </c>
      <c r="CF1533">
        <v>6</v>
      </c>
      <c r="CH1533">
        <f t="shared" si="173"/>
        <v>1</v>
      </c>
      <c r="CI1533" s="1">
        <f t="shared" si="174"/>
        <v>2.1666666666666665</v>
      </c>
      <c r="CJ1533">
        <f t="shared" si="175"/>
        <v>0</v>
      </c>
      <c r="CK1533">
        <f t="shared" si="176"/>
        <v>5</v>
      </c>
      <c r="CL1533" s="1">
        <f t="shared" si="177"/>
        <v>7.1666666666666661</v>
      </c>
      <c r="CM1533" s="1">
        <f t="shared" si="178"/>
        <v>7.1666666666666661</v>
      </c>
      <c r="CO1533" t="str">
        <f>IF(H1533&gt;Tolerances!$C$15, "High Sat", "Low Sat")</f>
        <v>High Sat</v>
      </c>
      <c r="CP1533" t="str">
        <f>IF(CM1533&lt;Tolerances!$D$15, "High EL", "Low EL")</f>
        <v>High EL</v>
      </c>
      <c r="CQ1533" t="str">
        <f t="shared" si="179"/>
        <v>Loyalist</v>
      </c>
      <c r="CR1533" t="b">
        <f>IF(AND(CM1533&lt;Tolerances!$D$19,'Respondent data Original'!H1533&gt;Tolerances!$C$19),"Enthusiast",IF(AND(CM1533&gt;Tolerances!$D$20,'Respondent data Original'!H1533&lt;Tolerances!$C$20),"Agitator"))</f>
        <v>0</v>
      </c>
    </row>
    <row r="1534" spans="1:96">
      <c r="A1534">
        <v>1866</v>
      </c>
      <c r="B1534" t="s">
        <v>71</v>
      </c>
      <c r="C1534">
        <v>5</v>
      </c>
      <c r="D1534">
        <v>1</v>
      </c>
      <c r="E1534">
        <v>1</v>
      </c>
      <c r="F1534">
        <v>2</v>
      </c>
      <c r="G1534">
        <v>12</v>
      </c>
      <c r="H1534">
        <v>8</v>
      </c>
      <c r="J1534">
        <v>6</v>
      </c>
      <c r="L1534">
        <v>6</v>
      </c>
      <c r="N1534">
        <v>7</v>
      </c>
      <c r="P1534">
        <v>6</v>
      </c>
      <c r="Q1534">
        <v>3</v>
      </c>
      <c r="R1534">
        <v>3</v>
      </c>
      <c r="S1534">
        <v>1</v>
      </c>
      <c r="T1534">
        <v>2</v>
      </c>
      <c r="U1534">
        <v>1</v>
      </c>
      <c r="V1534">
        <v>1</v>
      </c>
      <c r="W1534">
        <v>4</v>
      </c>
      <c r="X1534">
        <v>1</v>
      </c>
      <c r="Y1534">
        <v>2</v>
      </c>
      <c r="Z1534">
        <v>4</v>
      </c>
      <c r="AA1534">
        <v>2</v>
      </c>
      <c r="AB1534">
        <v>2</v>
      </c>
      <c r="AC1534">
        <v>4</v>
      </c>
      <c r="AD1534">
        <v>4</v>
      </c>
      <c r="AE1534">
        <v>4</v>
      </c>
      <c r="AF1534">
        <v>8</v>
      </c>
      <c r="AG1534">
        <v>4</v>
      </c>
      <c r="AH1534">
        <v>3</v>
      </c>
      <c r="AI1534">
        <v>2</v>
      </c>
      <c r="AJ1534">
        <v>2</v>
      </c>
      <c r="AK1534">
        <v>2</v>
      </c>
      <c r="AL1534">
        <v>2</v>
      </c>
      <c r="AM1534">
        <v>5</v>
      </c>
      <c r="AN1534">
        <v>2</v>
      </c>
      <c r="AO1534">
        <v>2</v>
      </c>
      <c r="AP1534">
        <v>4</v>
      </c>
      <c r="AQ1534">
        <v>3</v>
      </c>
      <c r="AR1534">
        <v>3</v>
      </c>
      <c r="AS1534">
        <v>3</v>
      </c>
      <c r="AT1534">
        <v>3</v>
      </c>
      <c r="AU1534">
        <v>3</v>
      </c>
      <c r="AV1534">
        <v>2</v>
      </c>
      <c r="AW1534">
        <v>9</v>
      </c>
      <c r="AX1534">
        <v>11</v>
      </c>
      <c r="AY1534">
        <v>7</v>
      </c>
      <c r="AZ1534">
        <v>6</v>
      </c>
      <c r="BA1534">
        <v>9</v>
      </c>
      <c r="BB1534">
        <v>6</v>
      </c>
      <c r="BC1534">
        <v>8</v>
      </c>
      <c r="BD1534">
        <v>11</v>
      </c>
      <c r="BE1534">
        <v>2</v>
      </c>
      <c r="BF1534">
        <v>3</v>
      </c>
      <c r="BG1534">
        <v>8</v>
      </c>
      <c r="BH1534">
        <v>4</v>
      </c>
      <c r="BI1534">
        <v>6</v>
      </c>
      <c r="BJ1534">
        <v>6</v>
      </c>
      <c r="BK1534">
        <v>3</v>
      </c>
      <c r="BL1534">
        <v>3</v>
      </c>
      <c r="BM1534">
        <v>3</v>
      </c>
      <c r="BN1534">
        <v>2</v>
      </c>
      <c r="BO1534">
        <v>4</v>
      </c>
      <c r="BP1534">
        <v>3</v>
      </c>
      <c r="BQ1534">
        <v>7</v>
      </c>
      <c r="BR1534">
        <v>2</v>
      </c>
      <c r="BX1534">
        <v>2</v>
      </c>
      <c r="CF1534">
        <v>4</v>
      </c>
      <c r="CH1534">
        <f t="shared" si="173"/>
        <v>2</v>
      </c>
      <c r="CI1534" s="1">
        <f t="shared" si="174"/>
        <v>3.8333333333333335</v>
      </c>
      <c r="CJ1534">
        <f t="shared" si="175"/>
        <v>3</v>
      </c>
      <c r="CK1534">
        <f t="shared" si="176"/>
        <v>3</v>
      </c>
      <c r="CL1534" s="1">
        <f t="shared" si="177"/>
        <v>6.8333333333333339</v>
      </c>
      <c r="CM1534" s="1">
        <f t="shared" si="178"/>
        <v>13.666666666666668</v>
      </c>
      <c r="CO1534" t="str">
        <f>IF(H1534&gt;Tolerances!$C$15, "High Sat", "Low Sat")</f>
        <v>High Sat</v>
      </c>
      <c r="CP1534" t="str">
        <f>IF(CM1534&lt;Tolerances!$D$15, "High EL", "Low EL")</f>
        <v>Low EL</v>
      </c>
      <c r="CQ1534" t="str">
        <f t="shared" si="179"/>
        <v>Mercenary</v>
      </c>
      <c r="CR1534" t="b">
        <f>IF(AND(CM1534&lt;Tolerances!$D$19,'Respondent data Original'!H1534&gt;Tolerances!$C$19),"Enthusiast",IF(AND(CM1534&gt;Tolerances!$D$20,'Respondent data Original'!H1534&lt;Tolerances!$C$20),"Agitator"))</f>
        <v>0</v>
      </c>
    </row>
    <row r="1535" spans="1:96">
      <c r="A1535">
        <v>1867</v>
      </c>
      <c r="B1535" t="s">
        <v>71</v>
      </c>
      <c r="C1535">
        <v>4</v>
      </c>
      <c r="D1535">
        <v>1</v>
      </c>
      <c r="E1535">
        <v>8</v>
      </c>
      <c r="F1535">
        <v>1</v>
      </c>
      <c r="G1535">
        <v>8</v>
      </c>
      <c r="H1535">
        <v>9</v>
      </c>
      <c r="J1535">
        <v>9</v>
      </c>
      <c r="L1535">
        <v>6</v>
      </c>
      <c r="N1535">
        <v>6</v>
      </c>
      <c r="P1535">
        <v>1</v>
      </c>
      <c r="Q1535">
        <v>2</v>
      </c>
      <c r="R1535">
        <v>3</v>
      </c>
      <c r="S1535">
        <v>3</v>
      </c>
      <c r="T1535">
        <v>4</v>
      </c>
      <c r="U1535">
        <v>5</v>
      </c>
      <c r="V1535">
        <v>3</v>
      </c>
      <c r="W1535">
        <v>4</v>
      </c>
      <c r="X1535">
        <v>3</v>
      </c>
      <c r="Y1535">
        <v>3</v>
      </c>
      <c r="Z1535">
        <v>3</v>
      </c>
      <c r="AA1535">
        <v>3</v>
      </c>
      <c r="AB1535">
        <v>3</v>
      </c>
      <c r="AC1535">
        <v>4</v>
      </c>
      <c r="AD1535">
        <v>4</v>
      </c>
      <c r="AE1535">
        <v>4</v>
      </c>
      <c r="AF1535">
        <v>1</v>
      </c>
      <c r="AG1535">
        <v>4</v>
      </c>
      <c r="AI1535">
        <v>4</v>
      </c>
      <c r="AJ1535">
        <v>4</v>
      </c>
      <c r="AL1535">
        <v>4</v>
      </c>
      <c r="AM1535">
        <v>4</v>
      </c>
      <c r="AN1535">
        <v>4</v>
      </c>
      <c r="AO1535">
        <v>4</v>
      </c>
      <c r="AP1535">
        <v>4</v>
      </c>
      <c r="AQ1535">
        <v>4</v>
      </c>
      <c r="AR1535">
        <v>4</v>
      </c>
      <c r="AS1535">
        <v>4</v>
      </c>
      <c r="AT1535">
        <v>4</v>
      </c>
      <c r="AU1535">
        <v>4</v>
      </c>
      <c r="AV1535">
        <v>2</v>
      </c>
      <c r="AW1535">
        <v>6</v>
      </c>
      <c r="AX1535">
        <v>11</v>
      </c>
      <c r="AY1535">
        <v>6</v>
      </c>
      <c r="AZ1535">
        <v>10</v>
      </c>
      <c r="BA1535">
        <v>6</v>
      </c>
      <c r="BB1535">
        <v>6</v>
      </c>
      <c r="BC1535">
        <v>1</v>
      </c>
      <c r="BD1535">
        <v>10</v>
      </c>
      <c r="BE1535">
        <v>1</v>
      </c>
      <c r="BF1535">
        <v>12</v>
      </c>
      <c r="BG1535">
        <v>12</v>
      </c>
      <c r="BH1535">
        <v>12</v>
      </c>
      <c r="BI1535">
        <v>12</v>
      </c>
      <c r="BJ1535">
        <v>12</v>
      </c>
      <c r="BK1535">
        <v>1</v>
      </c>
      <c r="BL1535">
        <v>2</v>
      </c>
      <c r="BM1535">
        <v>2</v>
      </c>
      <c r="BN1535">
        <v>2</v>
      </c>
      <c r="BO1535">
        <v>9</v>
      </c>
      <c r="BX1535">
        <v>2</v>
      </c>
      <c r="CF1535">
        <v>1</v>
      </c>
      <c r="CH1535">
        <f t="shared" si="173"/>
        <v>2</v>
      </c>
      <c r="CI1535" s="1">
        <f t="shared" si="174"/>
        <v>3.1666666666666665</v>
      </c>
      <c r="CJ1535">
        <f t="shared" si="175"/>
        <v>2</v>
      </c>
      <c r="CK1535">
        <f t="shared" si="176"/>
        <v>4</v>
      </c>
      <c r="CL1535" s="1">
        <f t="shared" si="177"/>
        <v>7.1666666666666661</v>
      </c>
      <c r="CM1535" s="1">
        <f t="shared" si="178"/>
        <v>14.333333333333332</v>
      </c>
      <c r="CO1535" t="str">
        <f>IF(H1535&gt;Tolerances!$C$15, "High Sat", "Low Sat")</f>
        <v>High Sat</v>
      </c>
      <c r="CP1535" t="str">
        <f>IF(CM1535&lt;Tolerances!$D$15, "High EL", "Low EL")</f>
        <v>Low EL</v>
      </c>
      <c r="CQ1535" t="str">
        <f t="shared" si="179"/>
        <v>Mercenary</v>
      </c>
      <c r="CR1535" t="b">
        <f>IF(AND(CM1535&lt;Tolerances!$D$19,'Respondent data Original'!H1535&gt;Tolerances!$C$19),"Enthusiast",IF(AND(CM1535&gt;Tolerances!$D$20,'Respondent data Original'!H1535&lt;Tolerances!$C$20),"Agitator"))</f>
        <v>0</v>
      </c>
    </row>
    <row r="1536" spans="1:96">
      <c r="A1536">
        <v>1869</v>
      </c>
      <c r="B1536" t="s">
        <v>71</v>
      </c>
      <c r="C1536">
        <v>1</v>
      </c>
      <c r="D1536">
        <v>1</v>
      </c>
      <c r="E1536">
        <v>1</v>
      </c>
      <c r="F1536">
        <v>2</v>
      </c>
      <c r="G1536">
        <v>9</v>
      </c>
      <c r="H1536">
        <v>9</v>
      </c>
      <c r="J1536">
        <v>9</v>
      </c>
      <c r="L1536">
        <v>8</v>
      </c>
      <c r="N1536">
        <v>6</v>
      </c>
      <c r="P1536">
        <v>3</v>
      </c>
      <c r="Q1536">
        <v>3</v>
      </c>
      <c r="R1536">
        <v>2</v>
      </c>
      <c r="S1536">
        <v>3</v>
      </c>
      <c r="T1536">
        <v>2</v>
      </c>
      <c r="U1536">
        <v>3</v>
      </c>
      <c r="V1536">
        <v>4</v>
      </c>
      <c r="W1536">
        <v>2</v>
      </c>
      <c r="X1536">
        <v>4</v>
      </c>
      <c r="Y1536">
        <v>2</v>
      </c>
      <c r="Z1536">
        <v>2</v>
      </c>
      <c r="AA1536">
        <v>4</v>
      </c>
      <c r="AB1536">
        <v>3</v>
      </c>
      <c r="AC1536">
        <v>2</v>
      </c>
      <c r="AD1536">
        <v>3</v>
      </c>
      <c r="AE1536">
        <v>4</v>
      </c>
      <c r="AF1536">
        <v>7</v>
      </c>
      <c r="AG1536">
        <v>2</v>
      </c>
      <c r="AH1536">
        <v>3</v>
      </c>
      <c r="AI1536">
        <v>1</v>
      </c>
      <c r="AJ1536">
        <v>2</v>
      </c>
      <c r="AK1536">
        <v>3</v>
      </c>
      <c r="AL1536">
        <v>3</v>
      </c>
      <c r="AM1536">
        <v>2</v>
      </c>
      <c r="AN1536">
        <v>3</v>
      </c>
      <c r="AO1536">
        <v>3</v>
      </c>
      <c r="AP1536">
        <v>4</v>
      </c>
      <c r="AQ1536">
        <v>2</v>
      </c>
      <c r="AR1536">
        <v>3</v>
      </c>
      <c r="AS1536">
        <v>4</v>
      </c>
      <c r="AT1536">
        <v>3</v>
      </c>
      <c r="AU1536">
        <v>2</v>
      </c>
      <c r="AV1536">
        <v>1</v>
      </c>
      <c r="AW1536">
        <v>6</v>
      </c>
      <c r="AX1536">
        <v>6</v>
      </c>
      <c r="AY1536">
        <v>6</v>
      </c>
      <c r="AZ1536">
        <v>9</v>
      </c>
      <c r="BA1536">
        <v>6</v>
      </c>
      <c r="BB1536">
        <v>3</v>
      </c>
      <c r="BC1536">
        <v>5</v>
      </c>
      <c r="BD1536">
        <v>6</v>
      </c>
      <c r="BE1536">
        <v>6</v>
      </c>
      <c r="BF1536">
        <v>12</v>
      </c>
      <c r="BG1536">
        <v>5</v>
      </c>
      <c r="BH1536">
        <v>12</v>
      </c>
      <c r="BI1536">
        <v>12</v>
      </c>
      <c r="BJ1536">
        <v>12</v>
      </c>
      <c r="BK1536">
        <v>1</v>
      </c>
      <c r="BL1536">
        <v>3</v>
      </c>
      <c r="BM1536">
        <v>3</v>
      </c>
      <c r="BN1536">
        <v>3</v>
      </c>
      <c r="BO1536">
        <v>8</v>
      </c>
      <c r="BP1536">
        <v>6</v>
      </c>
      <c r="BX1536">
        <v>2</v>
      </c>
      <c r="CF1536">
        <v>21</v>
      </c>
      <c r="CH1536">
        <f t="shared" si="173"/>
        <v>2</v>
      </c>
      <c r="CI1536" s="1">
        <f t="shared" si="174"/>
        <v>2.9444444444444446</v>
      </c>
      <c r="CJ1536">
        <f t="shared" si="175"/>
        <v>3</v>
      </c>
      <c r="CK1536">
        <f t="shared" si="176"/>
        <v>3</v>
      </c>
      <c r="CL1536" s="1">
        <f t="shared" si="177"/>
        <v>5.9444444444444446</v>
      </c>
      <c r="CM1536" s="1">
        <f t="shared" si="178"/>
        <v>11.888888888888889</v>
      </c>
      <c r="CO1536" t="str">
        <f>IF(H1536&gt;Tolerances!$C$15, "High Sat", "Low Sat")</f>
        <v>High Sat</v>
      </c>
      <c r="CP1536" t="str">
        <f>IF(CM1536&lt;Tolerances!$D$15, "High EL", "Low EL")</f>
        <v>Low EL</v>
      </c>
      <c r="CQ1536" t="str">
        <f t="shared" si="179"/>
        <v>Mercenary</v>
      </c>
      <c r="CR1536" t="b">
        <f>IF(AND(CM1536&lt;Tolerances!$D$19,'Respondent data Original'!H1536&gt;Tolerances!$C$19),"Enthusiast",IF(AND(CM1536&gt;Tolerances!$D$20,'Respondent data Original'!H1536&lt;Tolerances!$C$20),"Agitator"))</f>
        <v>0</v>
      </c>
    </row>
    <row r="1537" spans="1:96">
      <c r="A1537">
        <v>1871</v>
      </c>
      <c r="B1537" t="s">
        <v>71</v>
      </c>
      <c r="C1537">
        <v>3</v>
      </c>
      <c r="D1537">
        <v>2</v>
      </c>
      <c r="E1537">
        <v>4</v>
      </c>
      <c r="F1537">
        <v>2</v>
      </c>
      <c r="G1537">
        <v>11</v>
      </c>
      <c r="H1537">
        <v>8</v>
      </c>
      <c r="J1537">
        <v>5</v>
      </c>
      <c r="L1537">
        <v>3</v>
      </c>
      <c r="N1537">
        <v>3</v>
      </c>
      <c r="P1537">
        <v>6</v>
      </c>
      <c r="Q1537">
        <v>1</v>
      </c>
      <c r="R1537">
        <v>2</v>
      </c>
      <c r="S1537">
        <v>1</v>
      </c>
      <c r="T1537">
        <v>2</v>
      </c>
      <c r="U1537">
        <v>2</v>
      </c>
      <c r="V1537">
        <v>1</v>
      </c>
      <c r="W1537">
        <v>3</v>
      </c>
      <c r="X1537">
        <v>1</v>
      </c>
      <c r="Y1537">
        <v>1</v>
      </c>
      <c r="Z1537">
        <v>3</v>
      </c>
      <c r="AA1537">
        <v>2</v>
      </c>
      <c r="AB1537">
        <v>3</v>
      </c>
      <c r="AC1537">
        <v>3</v>
      </c>
      <c r="AD1537">
        <v>4</v>
      </c>
      <c r="AE1537">
        <v>3</v>
      </c>
      <c r="AF1537">
        <v>2</v>
      </c>
      <c r="AG1537">
        <v>4</v>
      </c>
      <c r="AH1537">
        <v>4</v>
      </c>
      <c r="AI1537">
        <v>4</v>
      </c>
      <c r="AJ1537">
        <v>3</v>
      </c>
      <c r="AK1537">
        <v>5</v>
      </c>
      <c r="AL1537">
        <v>4</v>
      </c>
      <c r="AM1537">
        <v>5</v>
      </c>
      <c r="AN1537">
        <v>3</v>
      </c>
      <c r="AO1537">
        <v>3</v>
      </c>
      <c r="AP1537">
        <v>3</v>
      </c>
      <c r="AQ1537">
        <v>4</v>
      </c>
      <c r="AR1537">
        <v>5</v>
      </c>
      <c r="AS1537">
        <v>4</v>
      </c>
      <c r="AU1537">
        <v>4</v>
      </c>
      <c r="AV1537">
        <v>2</v>
      </c>
      <c r="AW1537">
        <v>8</v>
      </c>
      <c r="AX1537">
        <v>9</v>
      </c>
      <c r="AY1537">
        <v>10</v>
      </c>
      <c r="AZ1537">
        <v>10</v>
      </c>
      <c r="BA1537">
        <v>9</v>
      </c>
      <c r="BB1537">
        <v>6</v>
      </c>
      <c r="BC1537">
        <v>9</v>
      </c>
      <c r="BD1537">
        <v>8</v>
      </c>
      <c r="BE1537">
        <v>8</v>
      </c>
      <c r="BF1537">
        <v>6</v>
      </c>
      <c r="BG1537">
        <v>7</v>
      </c>
      <c r="BH1537">
        <v>12</v>
      </c>
      <c r="BI1537">
        <v>12</v>
      </c>
      <c r="BJ1537">
        <v>12</v>
      </c>
      <c r="BK1537">
        <v>2</v>
      </c>
      <c r="BL1537">
        <v>3</v>
      </c>
      <c r="BM1537">
        <v>2</v>
      </c>
      <c r="BN1537">
        <v>2</v>
      </c>
      <c r="BO1537">
        <v>2</v>
      </c>
      <c r="BP1537">
        <v>4</v>
      </c>
      <c r="BQ1537">
        <v>5</v>
      </c>
      <c r="BR1537">
        <v>3</v>
      </c>
      <c r="BS1537">
        <v>6</v>
      </c>
      <c r="BT1537">
        <v>7</v>
      </c>
      <c r="BX1537">
        <v>3</v>
      </c>
      <c r="CF1537">
        <v>7</v>
      </c>
      <c r="CH1537">
        <f t="shared" si="173"/>
        <v>3</v>
      </c>
      <c r="CI1537" s="1">
        <f t="shared" si="174"/>
        <v>4.2777777777777777</v>
      </c>
      <c r="CJ1537">
        <f t="shared" si="175"/>
        <v>3</v>
      </c>
      <c r="CK1537">
        <f t="shared" si="176"/>
        <v>3</v>
      </c>
      <c r="CL1537" s="1">
        <f t="shared" si="177"/>
        <v>7.2777777777777777</v>
      </c>
      <c r="CM1537" s="1">
        <f t="shared" si="178"/>
        <v>21.833333333333332</v>
      </c>
      <c r="CO1537" t="str">
        <f>IF(H1537&gt;Tolerances!$C$15, "High Sat", "Low Sat")</f>
        <v>High Sat</v>
      </c>
      <c r="CP1537" t="str">
        <f>IF(CM1537&lt;Tolerances!$D$15, "High EL", "Low EL")</f>
        <v>Low EL</v>
      </c>
      <c r="CQ1537" t="str">
        <f t="shared" si="179"/>
        <v>Mercenary</v>
      </c>
      <c r="CR1537" t="b">
        <f>IF(AND(CM1537&lt;Tolerances!$D$19,'Respondent data Original'!H1537&gt;Tolerances!$C$19),"Enthusiast",IF(AND(CM1537&gt;Tolerances!$D$20,'Respondent data Original'!H1537&lt;Tolerances!$C$20),"Agitator"))</f>
        <v>0</v>
      </c>
    </row>
    <row r="1538" spans="1:96">
      <c r="A1538">
        <v>1874</v>
      </c>
      <c r="B1538" t="s">
        <v>71</v>
      </c>
      <c r="C1538">
        <v>1</v>
      </c>
      <c r="D1538">
        <v>2</v>
      </c>
      <c r="E1538">
        <v>4</v>
      </c>
      <c r="F1538">
        <v>1</v>
      </c>
      <c r="G1538">
        <v>8</v>
      </c>
      <c r="H1538">
        <v>11</v>
      </c>
      <c r="J1538">
        <v>11</v>
      </c>
      <c r="L1538">
        <v>11</v>
      </c>
      <c r="N1538">
        <v>10</v>
      </c>
      <c r="P1538">
        <v>1</v>
      </c>
      <c r="Q1538">
        <v>2</v>
      </c>
      <c r="R1538">
        <v>2</v>
      </c>
      <c r="S1538">
        <v>1</v>
      </c>
      <c r="T1538">
        <v>1</v>
      </c>
      <c r="U1538">
        <v>1</v>
      </c>
      <c r="V1538">
        <v>1</v>
      </c>
      <c r="W1538">
        <v>2</v>
      </c>
      <c r="X1538">
        <v>1</v>
      </c>
      <c r="Y1538">
        <v>1</v>
      </c>
      <c r="Z1538">
        <v>2</v>
      </c>
      <c r="AA1538">
        <v>1</v>
      </c>
      <c r="AB1538">
        <v>2</v>
      </c>
      <c r="AC1538">
        <v>1</v>
      </c>
      <c r="AD1538">
        <v>2</v>
      </c>
      <c r="AE1538">
        <v>2</v>
      </c>
      <c r="AF1538">
        <v>7</v>
      </c>
      <c r="AG1538">
        <v>2</v>
      </c>
      <c r="AH1538">
        <v>2</v>
      </c>
      <c r="AI1538">
        <v>1</v>
      </c>
      <c r="AJ1538">
        <v>1</v>
      </c>
      <c r="AK1538">
        <v>1</v>
      </c>
      <c r="AL1538">
        <v>2</v>
      </c>
      <c r="AM1538">
        <v>1</v>
      </c>
      <c r="AN1538">
        <v>1</v>
      </c>
      <c r="AO1538">
        <v>1</v>
      </c>
      <c r="AP1538">
        <v>2</v>
      </c>
      <c r="AQ1538">
        <v>1</v>
      </c>
      <c r="AR1538">
        <v>2</v>
      </c>
      <c r="AS1538">
        <v>1</v>
      </c>
      <c r="AT1538">
        <v>2</v>
      </c>
      <c r="AU1538">
        <v>1</v>
      </c>
      <c r="AV1538">
        <v>1</v>
      </c>
      <c r="AW1538">
        <v>6</v>
      </c>
      <c r="AX1538">
        <v>9</v>
      </c>
      <c r="AY1538">
        <v>3</v>
      </c>
      <c r="AZ1538">
        <v>10</v>
      </c>
      <c r="BA1538">
        <v>10</v>
      </c>
      <c r="BB1538">
        <v>5</v>
      </c>
      <c r="BC1538">
        <v>6</v>
      </c>
      <c r="BD1538">
        <v>11</v>
      </c>
      <c r="BE1538">
        <v>5</v>
      </c>
      <c r="BF1538">
        <v>6</v>
      </c>
      <c r="BG1538">
        <v>3</v>
      </c>
      <c r="BH1538">
        <v>4</v>
      </c>
      <c r="BI1538">
        <v>4</v>
      </c>
      <c r="BJ1538">
        <v>4</v>
      </c>
      <c r="BK1538">
        <v>1</v>
      </c>
      <c r="BL1538">
        <v>3</v>
      </c>
      <c r="BM1538">
        <v>2</v>
      </c>
      <c r="BN1538">
        <v>1</v>
      </c>
      <c r="BO1538">
        <v>2</v>
      </c>
      <c r="BP1538">
        <v>4</v>
      </c>
      <c r="BX1538">
        <v>2</v>
      </c>
      <c r="CF1538">
        <v>4</v>
      </c>
      <c r="CH1538">
        <f t="shared" ref="CH1538:CH1601" si="180">BX1538</f>
        <v>2</v>
      </c>
      <c r="CI1538" s="1">
        <f t="shared" ref="CI1538:CI1601" si="181">AVERAGE(AW1538:BE1538)/2</f>
        <v>3.6111111111111112</v>
      </c>
      <c r="CJ1538">
        <f t="shared" ref="CJ1538:CJ1601" si="182">BL1538</f>
        <v>3</v>
      </c>
      <c r="CK1538">
        <f t="shared" ref="CK1538:CK1601" si="183">IF(AND(CJ1538=5),1,IF(AND(CJ1538=4),2,IF(AND(CJ1538=3),3,IF(AND(CJ1538=2),4,IF(AND(CJ1538=1),5,IF(AND(CJ1538=0),5))))))</f>
        <v>3</v>
      </c>
      <c r="CL1538" s="1">
        <f t="shared" ref="CL1538:CL1601" si="184">CI1538+CK1538</f>
        <v>6.6111111111111107</v>
      </c>
      <c r="CM1538" s="1">
        <f t="shared" ref="CM1538:CM1601" si="185">CH1538*CL1538</f>
        <v>13.222222222222221</v>
      </c>
      <c r="CO1538" t="str">
        <f>IF(H1538&gt;Tolerances!$C$15, "High Sat", "Low Sat")</f>
        <v>High Sat</v>
      </c>
      <c r="CP1538" t="str">
        <f>IF(CM1538&lt;Tolerances!$D$15, "High EL", "Low EL")</f>
        <v>Low EL</v>
      </c>
      <c r="CQ1538" t="str">
        <f t="shared" si="179"/>
        <v>Mercenary</v>
      </c>
      <c r="CR1538" t="b">
        <f>IF(AND(CM1538&lt;Tolerances!$D$19,'Respondent data Original'!H1538&gt;Tolerances!$C$19),"Enthusiast",IF(AND(CM1538&gt;Tolerances!$D$20,'Respondent data Original'!H1538&lt;Tolerances!$C$20),"Agitator"))</f>
        <v>0</v>
      </c>
    </row>
    <row r="1539" spans="1:96">
      <c r="A1539">
        <v>1875</v>
      </c>
      <c r="B1539" t="s">
        <v>71</v>
      </c>
      <c r="C1539">
        <v>1</v>
      </c>
      <c r="D1539">
        <v>2</v>
      </c>
      <c r="E1539">
        <v>4</v>
      </c>
      <c r="F1539">
        <v>2</v>
      </c>
      <c r="G1539">
        <v>11</v>
      </c>
      <c r="H1539">
        <v>11</v>
      </c>
      <c r="J1539">
        <v>11</v>
      </c>
      <c r="L1539">
        <v>11</v>
      </c>
      <c r="N1539">
        <v>11</v>
      </c>
      <c r="P1539">
        <v>6</v>
      </c>
      <c r="Q1539">
        <v>1</v>
      </c>
      <c r="R1539">
        <v>1</v>
      </c>
      <c r="S1539">
        <v>1</v>
      </c>
      <c r="T1539">
        <v>1</v>
      </c>
      <c r="U1539">
        <v>1</v>
      </c>
      <c r="V1539">
        <v>1</v>
      </c>
      <c r="W1539">
        <v>1</v>
      </c>
      <c r="X1539">
        <v>1</v>
      </c>
      <c r="Y1539">
        <v>1</v>
      </c>
      <c r="Z1539">
        <v>1</v>
      </c>
      <c r="AA1539">
        <v>1</v>
      </c>
      <c r="AB1539">
        <v>1</v>
      </c>
      <c r="AC1539">
        <v>1</v>
      </c>
      <c r="AD1539">
        <v>1</v>
      </c>
      <c r="AE1539">
        <v>1</v>
      </c>
      <c r="AF1539">
        <v>11</v>
      </c>
      <c r="AG1539">
        <v>1</v>
      </c>
      <c r="AH1539">
        <v>1</v>
      </c>
      <c r="AI1539">
        <v>1</v>
      </c>
      <c r="AJ1539">
        <v>1</v>
      </c>
      <c r="AK1539">
        <v>1</v>
      </c>
      <c r="AL1539">
        <v>1</v>
      </c>
      <c r="AM1539">
        <v>1</v>
      </c>
      <c r="AN1539">
        <v>1</v>
      </c>
      <c r="AO1539">
        <v>1</v>
      </c>
      <c r="AP1539">
        <v>1</v>
      </c>
      <c r="AQ1539">
        <v>1</v>
      </c>
      <c r="AR1539">
        <v>1</v>
      </c>
      <c r="AS1539">
        <v>1</v>
      </c>
      <c r="AT1539">
        <v>1</v>
      </c>
      <c r="AU1539">
        <v>1</v>
      </c>
      <c r="AV1539">
        <v>1</v>
      </c>
      <c r="AW1539">
        <v>1</v>
      </c>
      <c r="AX1539">
        <v>1</v>
      </c>
      <c r="AY1539">
        <v>1</v>
      </c>
      <c r="AZ1539">
        <v>1</v>
      </c>
      <c r="BA1539">
        <v>1</v>
      </c>
      <c r="BB1539">
        <v>1</v>
      </c>
      <c r="BC1539">
        <v>1</v>
      </c>
      <c r="BD1539">
        <v>1</v>
      </c>
      <c r="BE1539">
        <v>1</v>
      </c>
      <c r="BF1539">
        <v>1</v>
      </c>
      <c r="BG1539">
        <v>1</v>
      </c>
      <c r="BH1539">
        <v>1</v>
      </c>
      <c r="BI1539">
        <v>1</v>
      </c>
      <c r="BJ1539">
        <v>1</v>
      </c>
      <c r="BK1539">
        <v>1</v>
      </c>
      <c r="BL1539">
        <v>4</v>
      </c>
      <c r="BM1539">
        <v>4</v>
      </c>
      <c r="BN1539">
        <v>4</v>
      </c>
      <c r="BO1539">
        <v>10</v>
      </c>
      <c r="BX1539">
        <v>1</v>
      </c>
      <c r="BY1539">
        <v>4</v>
      </c>
      <c r="CF1539">
        <v>2</v>
      </c>
      <c r="CH1539">
        <f t="shared" si="180"/>
        <v>1</v>
      </c>
      <c r="CI1539" s="1">
        <f t="shared" si="181"/>
        <v>0.5</v>
      </c>
      <c r="CJ1539">
        <f t="shared" si="182"/>
        <v>4</v>
      </c>
      <c r="CK1539">
        <f t="shared" si="183"/>
        <v>2</v>
      </c>
      <c r="CL1539" s="1">
        <f t="shared" si="184"/>
        <v>2.5</v>
      </c>
      <c r="CM1539" s="1">
        <f t="shared" si="185"/>
        <v>2.5</v>
      </c>
      <c r="CO1539" t="str">
        <f>IF(H1539&gt;Tolerances!$C$15, "High Sat", "Low Sat")</f>
        <v>High Sat</v>
      </c>
      <c r="CP1539" t="str">
        <f>IF(CM1539&lt;Tolerances!$D$15, "High EL", "Low EL")</f>
        <v>High EL</v>
      </c>
      <c r="CQ1539" t="str">
        <f t="shared" si="179"/>
        <v>Loyalist</v>
      </c>
      <c r="CR1539" t="str">
        <f>IF(AND(CM1539&lt;Tolerances!$D$19,'Respondent data Original'!H1539&gt;Tolerances!$C$19),"Enthusiast",IF(AND(CM1539&gt;Tolerances!$D$20,'Respondent data Original'!H1539&lt;Tolerances!$C$20),"Agitator"))</f>
        <v>Enthusiast</v>
      </c>
    </row>
    <row r="1540" spans="1:96">
      <c r="A1540">
        <v>1878</v>
      </c>
      <c r="B1540" t="s">
        <v>71</v>
      </c>
      <c r="C1540">
        <v>3</v>
      </c>
      <c r="D1540">
        <v>2</v>
      </c>
      <c r="E1540">
        <v>4</v>
      </c>
      <c r="F1540">
        <v>2</v>
      </c>
      <c r="G1540">
        <v>11</v>
      </c>
      <c r="H1540">
        <v>6</v>
      </c>
      <c r="J1540">
        <v>5</v>
      </c>
      <c r="L1540">
        <v>6</v>
      </c>
      <c r="N1540">
        <v>7</v>
      </c>
      <c r="P1540">
        <v>6</v>
      </c>
      <c r="Q1540">
        <v>1</v>
      </c>
      <c r="R1540">
        <v>1</v>
      </c>
      <c r="S1540">
        <v>1</v>
      </c>
      <c r="T1540">
        <v>1</v>
      </c>
      <c r="U1540">
        <v>1</v>
      </c>
      <c r="V1540">
        <v>1</v>
      </c>
      <c r="W1540">
        <v>1</v>
      </c>
      <c r="X1540">
        <v>1</v>
      </c>
      <c r="Y1540">
        <v>1</v>
      </c>
      <c r="Z1540">
        <v>1</v>
      </c>
      <c r="AA1540">
        <v>1</v>
      </c>
      <c r="AB1540">
        <v>1</v>
      </c>
      <c r="AC1540">
        <v>1</v>
      </c>
      <c r="AD1540">
        <v>1</v>
      </c>
      <c r="AE1540">
        <v>1</v>
      </c>
      <c r="AF1540">
        <v>5</v>
      </c>
      <c r="AG1540">
        <v>2</v>
      </c>
      <c r="AH1540">
        <v>3</v>
      </c>
      <c r="AI1540">
        <v>3</v>
      </c>
      <c r="AJ1540">
        <v>5</v>
      </c>
      <c r="AK1540">
        <v>2</v>
      </c>
      <c r="AL1540">
        <v>2</v>
      </c>
      <c r="AM1540">
        <v>2</v>
      </c>
      <c r="AN1540">
        <v>3</v>
      </c>
      <c r="AO1540">
        <v>3</v>
      </c>
      <c r="AP1540">
        <v>3</v>
      </c>
      <c r="AQ1540">
        <v>3</v>
      </c>
      <c r="AR1540">
        <v>3</v>
      </c>
      <c r="AS1540">
        <v>2</v>
      </c>
      <c r="AT1540">
        <v>3</v>
      </c>
      <c r="AU1540">
        <v>2</v>
      </c>
      <c r="AV1540">
        <v>1</v>
      </c>
      <c r="AW1540">
        <v>5</v>
      </c>
      <c r="AX1540">
        <v>6</v>
      </c>
      <c r="AY1540">
        <v>6</v>
      </c>
      <c r="AZ1540">
        <v>6</v>
      </c>
      <c r="BA1540">
        <v>5</v>
      </c>
      <c r="BB1540">
        <v>6</v>
      </c>
      <c r="BC1540">
        <v>6</v>
      </c>
      <c r="BD1540">
        <v>6</v>
      </c>
      <c r="BE1540">
        <v>5</v>
      </c>
      <c r="BF1540">
        <v>6</v>
      </c>
      <c r="BG1540">
        <v>6</v>
      </c>
      <c r="BH1540">
        <v>6</v>
      </c>
      <c r="BI1540">
        <v>6</v>
      </c>
      <c r="BJ1540">
        <v>6</v>
      </c>
      <c r="BK1540">
        <v>2</v>
      </c>
      <c r="BL1540">
        <v>2</v>
      </c>
      <c r="BM1540">
        <v>3</v>
      </c>
      <c r="BN1540">
        <v>2</v>
      </c>
      <c r="BO1540">
        <v>10</v>
      </c>
      <c r="BX1540">
        <v>1</v>
      </c>
      <c r="BY1540">
        <v>1</v>
      </c>
      <c r="BZ1540">
        <v>6</v>
      </c>
      <c r="CF1540">
        <v>2</v>
      </c>
      <c r="CH1540">
        <f t="shared" si="180"/>
        <v>1</v>
      </c>
      <c r="CI1540" s="1">
        <f t="shared" si="181"/>
        <v>2.8333333333333335</v>
      </c>
      <c r="CJ1540">
        <f t="shared" si="182"/>
        <v>2</v>
      </c>
      <c r="CK1540">
        <f t="shared" si="183"/>
        <v>4</v>
      </c>
      <c r="CL1540" s="1">
        <f t="shared" si="184"/>
        <v>6.8333333333333339</v>
      </c>
      <c r="CM1540" s="1">
        <f t="shared" si="185"/>
        <v>6.8333333333333339</v>
      </c>
      <c r="CO1540" t="str">
        <f>IF(H1540&gt;Tolerances!$C$15, "High Sat", "Low Sat")</f>
        <v>Low Sat</v>
      </c>
      <c r="CP1540" t="str">
        <f>IF(CM1540&lt;Tolerances!$D$15, "High EL", "Low EL")</f>
        <v>High EL</v>
      </c>
      <c r="CQ1540" t="str">
        <f t="shared" si="179"/>
        <v>Hostage</v>
      </c>
      <c r="CR1540" t="b">
        <f>IF(AND(CM1540&lt;Tolerances!$D$19,'Respondent data Original'!H1540&gt;Tolerances!$C$19),"Enthusiast",IF(AND(CM1540&gt;Tolerances!$D$20,'Respondent data Original'!H1540&lt;Tolerances!$C$20),"Agitator"))</f>
        <v>0</v>
      </c>
    </row>
    <row r="1541" spans="1:96">
      <c r="A1541">
        <v>1879</v>
      </c>
      <c r="B1541" t="s">
        <v>71</v>
      </c>
      <c r="C1541">
        <v>4</v>
      </c>
      <c r="D1541">
        <v>2</v>
      </c>
      <c r="E1541">
        <v>8</v>
      </c>
      <c r="F1541">
        <v>1</v>
      </c>
      <c r="G1541">
        <v>7</v>
      </c>
      <c r="H1541">
        <v>7</v>
      </c>
      <c r="J1541">
        <v>9</v>
      </c>
      <c r="L1541">
        <v>8</v>
      </c>
      <c r="N1541">
        <v>9</v>
      </c>
      <c r="P1541">
        <v>3</v>
      </c>
      <c r="Q1541">
        <v>2</v>
      </c>
      <c r="R1541">
        <v>3</v>
      </c>
      <c r="S1541">
        <v>3</v>
      </c>
      <c r="T1541">
        <v>3</v>
      </c>
      <c r="U1541">
        <v>4</v>
      </c>
      <c r="V1541">
        <v>2</v>
      </c>
      <c r="W1541">
        <v>3</v>
      </c>
      <c r="X1541">
        <v>2</v>
      </c>
      <c r="Y1541">
        <v>2</v>
      </c>
      <c r="Z1541">
        <v>2</v>
      </c>
      <c r="AA1541">
        <v>2</v>
      </c>
      <c r="AB1541">
        <v>3</v>
      </c>
      <c r="AC1541">
        <v>4</v>
      </c>
      <c r="AD1541">
        <v>3</v>
      </c>
      <c r="AE1541">
        <v>3</v>
      </c>
      <c r="AF1541">
        <v>9</v>
      </c>
      <c r="AG1541">
        <v>3</v>
      </c>
      <c r="AH1541">
        <v>3</v>
      </c>
      <c r="AI1541">
        <v>3</v>
      </c>
      <c r="AJ1541">
        <v>3</v>
      </c>
      <c r="AK1541">
        <v>3</v>
      </c>
      <c r="AL1541">
        <v>3</v>
      </c>
      <c r="AM1541">
        <v>3</v>
      </c>
      <c r="AN1541">
        <v>3</v>
      </c>
      <c r="AO1541">
        <v>3</v>
      </c>
      <c r="AP1541">
        <v>3</v>
      </c>
      <c r="AQ1541">
        <v>3</v>
      </c>
      <c r="AR1541">
        <v>3</v>
      </c>
      <c r="AS1541">
        <v>3</v>
      </c>
      <c r="AT1541">
        <v>3</v>
      </c>
      <c r="AU1541">
        <v>3</v>
      </c>
      <c r="AV1541">
        <v>3</v>
      </c>
      <c r="AW1541">
        <v>6</v>
      </c>
      <c r="AX1541">
        <v>6</v>
      </c>
      <c r="AY1541">
        <v>7</v>
      </c>
      <c r="AZ1541">
        <v>8</v>
      </c>
      <c r="BA1541">
        <v>7</v>
      </c>
      <c r="BB1541">
        <v>4</v>
      </c>
      <c r="BC1541">
        <v>4</v>
      </c>
      <c r="BD1541">
        <v>9</v>
      </c>
      <c r="BE1541">
        <v>1</v>
      </c>
      <c r="BF1541">
        <v>12</v>
      </c>
      <c r="BG1541">
        <v>12</v>
      </c>
      <c r="BH1541">
        <v>12</v>
      </c>
      <c r="BI1541">
        <v>12</v>
      </c>
      <c r="BJ1541">
        <v>12</v>
      </c>
      <c r="BK1541">
        <v>1</v>
      </c>
      <c r="BN1541">
        <v>5</v>
      </c>
      <c r="BO1541">
        <v>6</v>
      </c>
      <c r="BP1541">
        <v>5</v>
      </c>
      <c r="BX1541">
        <v>1</v>
      </c>
      <c r="BY1541">
        <v>3</v>
      </c>
      <c r="CF1541">
        <v>4</v>
      </c>
      <c r="CH1541">
        <f t="shared" si="180"/>
        <v>1</v>
      </c>
      <c r="CI1541" s="1">
        <f t="shared" si="181"/>
        <v>2.8888888888888888</v>
      </c>
      <c r="CJ1541">
        <f t="shared" si="182"/>
        <v>0</v>
      </c>
      <c r="CK1541">
        <f t="shared" si="183"/>
        <v>5</v>
      </c>
      <c r="CL1541" s="1">
        <f t="shared" si="184"/>
        <v>7.8888888888888893</v>
      </c>
      <c r="CM1541" s="1">
        <f t="shared" si="185"/>
        <v>7.8888888888888893</v>
      </c>
      <c r="CO1541" t="str">
        <f>IF(H1541&gt;Tolerances!$C$15, "High Sat", "Low Sat")</f>
        <v>Low Sat</v>
      </c>
      <c r="CP1541" t="str">
        <f>IF(CM1541&lt;Tolerances!$D$15, "High EL", "Low EL")</f>
        <v>High EL</v>
      </c>
      <c r="CQ1541" t="str">
        <f t="shared" si="179"/>
        <v>Hostage</v>
      </c>
      <c r="CR1541" t="b">
        <f>IF(AND(CM1541&lt;Tolerances!$D$19,'Respondent data Original'!H1541&gt;Tolerances!$C$19),"Enthusiast",IF(AND(CM1541&gt;Tolerances!$D$20,'Respondent data Original'!H1541&lt;Tolerances!$C$20),"Agitator"))</f>
        <v>0</v>
      </c>
    </row>
    <row r="1542" spans="1:96">
      <c r="A1542">
        <v>1880</v>
      </c>
      <c r="B1542" t="s">
        <v>71</v>
      </c>
      <c r="C1542">
        <v>4</v>
      </c>
      <c r="D1542">
        <v>1</v>
      </c>
      <c r="E1542">
        <v>2</v>
      </c>
      <c r="F1542">
        <v>2</v>
      </c>
      <c r="G1542">
        <v>12</v>
      </c>
      <c r="H1542">
        <v>10</v>
      </c>
      <c r="J1542">
        <v>10</v>
      </c>
      <c r="L1542">
        <v>9</v>
      </c>
      <c r="N1542">
        <v>9</v>
      </c>
      <c r="P1542">
        <v>6</v>
      </c>
      <c r="Q1542">
        <v>2</v>
      </c>
      <c r="R1542">
        <v>1</v>
      </c>
      <c r="S1542">
        <v>1</v>
      </c>
      <c r="T1542">
        <v>2</v>
      </c>
      <c r="V1542">
        <v>1</v>
      </c>
      <c r="W1542">
        <v>3</v>
      </c>
      <c r="X1542">
        <v>1</v>
      </c>
      <c r="Y1542">
        <v>1</v>
      </c>
      <c r="Z1542">
        <v>3</v>
      </c>
      <c r="AA1542">
        <v>2</v>
      </c>
      <c r="AB1542">
        <v>3</v>
      </c>
      <c r="AC1542">
        <v>4</v>
      </c>
      <c r="AD1542">
        <v>5</v>
      </c>
      <c r="AE1542">
        <v>3</v>
      </c>
      <c r="AF1542">
        <v>1</v>
      </c>
      <c r="AG1542">
        <v>2</v>
      </c>
      <c r="AH1542">
        <v>1</v>
      </c>
      <c r="AI1542">
        <v>2</v>
      </c>
      <c r="AJ1542">
        <v>2</v>
      </c>
      <c r="AL1542">
        <v>1</v>
      </c>
      <c r="AM1542">
        <v>2</v>
      </c>
      <c r="AN1542">
        <v>2</v>
      </c>
      <c r="AO1542">
        <v>2</v>
      </c>
      <c r="AP1542">
        <v>3</v>
      </c>
      <c r="AQ1542">
        <v>3</v>
      </c>
      <c r="AR1542">
        <v>3</v>
      </c>
      <c r="AS1542">
        <v>3</v>
      </c>
      <c r="AT1542">
        <v>3</v>
      </c>
      <c r="AU1542">
        <v>3</v>
      </c>
      <c r="AV1542">
        <v>3</v>
      </c>
      <c r="AW1542">
        <v>7</v>
      </c>
      <c r="AX1542">
        <v>8</v>
      </c>
      <c r="AY1542">
        <v>6</v>
      </c>
      <c r="AZ1542">
        <v>6</v>
      </c>
      <c r="BA1542">
        <v>6</v>
      </c>
      <c r="BB1542">
        <v>6</v>
      </c>
      <c r="BC1542">
        <v>2</v>
      </c>
      <c r="BD1542">
        <v>9</v>
      </c>
      <c r="BE1542">
        <v>2</v>
      </c>
      <c r="BF1542">
        <v>12</v>
      </c>
      <c r="BG1542">
        <v>12</v>
      </c>
      <c r="BH1542">
        <v>12</v>
      </c>
      <c r="BI1542">
        <v>12</v>
      </c>
      <c r="BJ1542">
        <v>12</v>
      </c>
      <c r="BK1542">
        <v>1</v>
      </c>
      <c r="BL1542">
        <v>5</v>
      </c>
      <c r="BM1542">
        <v>4</v>
      </c>
      <c r="BN1542">
        <v>3</v>
      </c>
      <c r="BO1542">
        <v>10</v>
      </c>
      <c r="BX1542">
        <v>1</v>
      </c>
      <c r="BY1542">
        <v>6</v>
      </c>
      <c r="BZ1542">
        <v>5</v>
      </c>
      <c r="CA1542">
        <v>2</v>
      </c>
      <c r="CB1542">
        <v>4</v>
      </c>
      <c r="CC1542">
        <v>3</v>
      </c>
      <c r="CD1542">
        <v>7</v>
      </c>
      <c r="CF1542">
        <v>4</v>
      </c>
      <c r="CH1542">
        <f t="shared" si="180"/>
        <v>1</v>
      </c>
      <c r="CI1542" s="1">
        <f t="shared" si="181"/>
        <v>2.8888888888888888</v>
      </c>
      <c r="CJ1542">
        <f t="shared" si="182"/>
        <v>5</v>
      </c>
      <c r="CK1542">
        <f t="shared" si="183"/>
        <v>1</v>
      </c>
      <c r="CL1542" s="1">
        <f t="shared" si="184"/>
        <v>3.8888888888888888</v>
      </c>
      <c r="CM1542" s="1">
        <f t="shared" si="185"/>
        <v>3.8888888888888888</v>
      </c>
      <c r="CO1542" t="str">
        <f>IF(H1542&gt;Tolerances!$C$15, "High Sat", "Low Sat")</f>
        <v>High Sat</v>
      </c>
      <c r="CP1542" t="str">
        <f>IF(CM1542&lt;Tolerances!$D$15, "High EL", "Low EL")</f>
        <v>High EL</v>
      </c>
      <c r="CQ1542" t="str">
        <f t="shared" si="179"/>
        <v>Loyalist</v>
      </c>
      <c r="CR1542" t="str">
        <f>IF(AND(CM1542&lt;Tolerances!$D$19,'Respondent data Original'!H1542&gt;Tolerances!$C$19),"Enthusiast",IF(AND(CM1542&gt;Tolerances!$D$20,'Respondent data Original'!H1542&lt;Tolerances!$C$20),"Agitator"))</f>
        <v>Enthusiast</v>
      </c>
    </row>
    <row r="1543" spans="1:96">
      <c r="A1543">
        <v>1882</v>
      </c>
      <c r="B1543" t="s">
        <v>71</v>
      </c>
      <c r="C1543">
        <v>3</v>
      </c>
      <c r="D1543">
        <v>2</v>
      </c>
      <c r="E1543">
        <v>3</v>
      </c>
      <c r="F1543">
        <v>2</v>
      </c>
      <c r="G1543">
        <v>12</v>
      </c>
      <c r="H1543">
        <v>9</v>
      </c>
      <c r="J1543">
        <v>10</v>
      </c>
      <c r="L1543">
        <v>10</v>
      </c>
      <c r="N1543">
        <v>9</v>
      </c>
      <c r="P1543">
        <v>6</v>
      </c>
      <c r="Q1543">
        <v>1</v>
      </c>
      <c r="R1543">
        <v>3</v>
      </c>
      <c r="S1543">
        <v>3</v>
      </c>
      <c r="T1543">
        <v>4</v>
      </c>
      <c r="U1543">
        <v>3</v>
      </c>
      <c r="V1543">
        <v>2</v>
      </c>
      <c r="W1543">
        <v>2</v>
      </c>
      <c r="X1543">
        <v>1</v>
      </c>
      <c r="Y1543">
        <v>2</v>
      </c>
      <c r="Z1543">
        <v>4</v>
      </c>
      <c r="AA1543">
        <v>2</v>
      </c>
      <c r="AB1543">
        <v>2</v>
      </c>
      <c r="AC1543">
        <v>4</v>
      </c>
      <c r="AD1543">
        <v>4</v>
      </c>
      <c r="AE1543">
        <v>4</v>
      </c>
      <c r="AF1543">
        <v>4</v>
      </c>
      <c r="AG1543">
        <v>1</v>
      </c>
      <c r="AH1543">
        <v>2</v>
      </c>
      <c r="AI1543">
        <v>3</v>
      </c>
      <c r="AJ1543">
        <v>2</v>
      </c>
      <c r="AK1543">
        <v>1</v>
      </c>
      <c r="AL1543">
        <v>1</v>
      </c>
      <c r="AM1543">
        <v>2</v>
      </c>
      <c r="AN1543">
        <v>1</v>
      </c>
      <c r="AO1543">
        <v>1</v>
      </c>
      <c r="AP1543">
        <v>1</v>
      </c>
      <c r="AQ1543">
        <v>1</v>
      </c>
      <c r="AR1543">
        <v>2</v>
      </c>
      <c r="AS1543">
        <v>1</v>
      </c>
      <c r="AT1543">
        <v>3</v>
      </c>
      <c r="AU1543">
        <v>2</v>
      </c>
      <c r="AV1543">
        <v>1</v>
      </c>
      <c r="AW1543">
        <v>5</v>
      </c>
      <c r="AX1543">
        <v>6</v>
      </c>
      <c r="AY1543">
        <v>7</v>
      </c>
      <c r="AZ1543">
        <v>3</v>
      </c>
      <c r="BA1543">
        <v>3</v>
      </c>
      <c r="BB1543">
        <v>3</v>
      </c>
      <c r="BC1543">
        <v>4</v>
      </c>
      <c r="BD1543">
        <v>5</v>
      </c>
      <c r="BE1543">
        <v>1</v>
      </c>
      <c r="BF1543">
        <v>12</v>
      </c>
      <c r="BG1543">
        <v>1</v>
      </c>
      <c r="BH1543">
        <v>12</v>
      </c>
      <c r="BI1543">
        <v>12</v>
      </c>
      <c r="BJ1543">
        <v>12</v>
      </c>
      <c r="BK1543">
        <v>2</v>
      </c>
      <c r="BL1543">
        <v>4</v>
      </c>
      <c r="BM1543">
        <v>4</v>
      </c>
      <c r="BN1543">
        <v>3</v>
      </c>
      <c r="BO1543">
        <v>7</v>
      </c>
      <c r="BP1543">
        <v>5</v>
      </c>
      <c r="BX1543">
        <v>1</v>
      </c>
      <c r="BY1543">
        <v>6</v>
      </c>
      <c r="CF1543">
        <v>5</v>
      </c>
      <c r="CH1543">
        <f t="shared" si="180"/>
        <v>1</v>
      </c>
      <c r="CI1543" s="1">
        <f t="shared" si="181"/>
        <v>2.0555555555555554</v>
      </c>
      <c r="CJ1543">
        <f t="shared" si="182"/>
        <v>4</v>
      </c>
      <c r="CK1543">
        <f t="shared" si="183"/>
        <v>2</v>
      </c>
      <c r="CL1543" s="1">
        <f t="shared" si="184"/>
        <v>4.0555555555555554</v>
      </c>
      <c r="CM1543" s="1">
        <f t="shared" si="185"/>
        <v>4.0555555555555554</v>
      </c>
      <c r="CO1543" t="str">
        <f>IF(H1543&gt;Tolerances!$C$15, "High Sat", "Low Sat")</f>
        <v>High Sat</v>
      </c>
      <c r="CP1543" t="str">
        <f>IF(CM1543&lt;Tolerances!$D$15, "High EL", "Low EL")</f>
        <v>High EL</v>
      </c>
      <c r="CQ1543" t="str">
        <f t="shared" si="179"/>
        <v>Loyalist</v>
      </c>
      <c r="CR1543" t="b">
        <f>IF(AND(CM1543&lt;Tolerances!$D$19,'Respondent data Original'!H1543&gt;Tolerances!$C$19),"Enthusiast",IF(AND(CM1543&gt;Tolerances!$D$20,'Respondent data Original'!H1543&lt;Tolerances!$C$20),"Agitator"))</f>
        <v>0</v>
      </c>
    </row>
    <row r="1544" spans="1:96">
      <c r="A1544">
        <v>1883</v>
      </c>
      <c r="B1544" t="s">
        <v>71</v>
      </c>
      <c r="C1544">
        <v>3</v>
      </c>
      <c r="D1544">
        <v>2</v>
      </c>
      <c r="E1544">
        <v>1</v>
      </c>
      <c r="F1544">
        <v>2</v>
      </c>
      <c r="G1544">
        <v>11</v>
      </c>
      <c r="H1544">
        <v>10</v>
      </c>
      <c r="J1544">
        <v>10</v>
      </c>
      <c r="L1544">
        <v>9</v>
      </c>
      <c r="N1544">
        <v>9</v>
      </c>
      <c r="P1544">
        <v>4</v>
      </c>
      <c r="Q1544">
        <v>2</v>
      </c>
      <c r="R1544">
        <v>3</v>
      </c>
      <c r="S1544">
        <v>1</v>
      </c>
      <c r="T1544">
        <v>2</v>
      </c>
      <c r="U1544">
        <v>2</v>
      </c>
      <c r="V1544">
        <v>2</v>
      </c>
      <c r="W1544">
        <v>3</v>
      </c>
      <c r="X1544">
        <v>2</v>
      </c>
      <c r="Y1544">
        <v>2</v>
      </c>
      <c r="Z1544">
        <v>3</v>
      </c>
      <c r="AA1544">
        <v>2</v>
      </c>
      <c r="AB1544">
        <v>2</v>
      </c>
      <c r="AC1544">
        <v>2</v>
      </c>
      <c r="AD1544">
        <v>3</v>
      </c>
      <c r="AE1544">
        <v>3</v>
      </c>
      <c r="AF1544">
        <v>3</v>
      </c>
      <c r="AG1544">
        <v>3</v>
      </c>
      <c r="AH1544">
        <v>4</v>
      </c>
      <c r="AI1544">
        <v>1</v>
      </c>
      <c r="AJ1544">
        <v>2</v>
      </c>
      <c r="AK1544">
        <v>1</v>
      </c>
      <c r="AL1544">
        <v>2</v>
      </c>
      <c r="AN1544">
        <v>2</v>
      </c>
      <c r="AO1544">
        <v>1</v>
      </c>
      <c r="AP1544">
        <v>2</v>
      </c>
      <c r="AQ1544">
        <v>2</v>
      </c>
      <c r="AR1544">
        <v>3</v>
      </c>
      <c r="AS1544">
        <v>2</v>
      </c>
      <c r="AT1544">
        <v>3</v>
      </c>
      <c r="AU1544">
        <v>2</v>
      </c>
      <c r="AV1544">
        <v>1</v>
      </c>
      <c r="AW1544">
        <v>6</v>
      </c>
      <c r="AX1544">
        <v>10</v>
      </c>
      <c r="AY1544">
        <v>6</v>
      </c>
      <c r="AZ1544">
        <v>8</v>
      </c>
      <c r="BA1544">
        <v>9</v>
      </c>
      <c r="BB1544">
        <v>9</v>
      </c>
      <c r="BC1544">
        <v>10</v>
      </c>
      <c r="BD1544">
        <v>11</v>
      </c>
      <c r="BE1544">
        <v>9</v>
      </c>
      <c r="BF1544">
        <v>3</v>
      </c>
      <c r="BG1544">
        <v>2</v>
      </c>
      <c r="BH1544">
        <v>3</v>
      </c>
      <c r="BI1544">
        <v>2</v>
      </c>
      <c r="BJ1544">
        <v>12</v>
      </c>
      <c r="BK1544">
        <v>3</v>
      </c>
      <c r="BL1544">
        <v>4</v>
      </c>
      <c r="BM1544">
        <v>4</v>
      </c>
      <c r="BN1544">
        <v>2</v>
      </c>
      <c r="BO1544">
        <v>7</v>
      </c>
      <c r="BX1544">
        <v>1</v>
      </c>
      <c r="BY1544">
        <v>2</v>
      </c>
      <c r="BZ1544">
        <v>6</v>
      </c>
      <c r="CA1544">
        <v>5</v>
      </c>
      <c r="CB1544">
        <v>7</v>
      </c>
      <c r="CF1544">
        <v>8</v>
      </c>
      <c r="CH1544">
        <f t="shared" si="180"/>
        <v>1</v>
      </c>
      <c r="CI1544" s="1">
        <f t="shared" si="181"/>
        <v>4.333333333333333</v>
      </c>
      <c r="CJ1544">
        <f t="shared" si="182"/>
        <v>4</v>
      </c>
      <c r="CK1544">
        <f t="shared" si="183"/>
        <v>2</v>
      </c>
      <c r="CL1544" s="1">
        <f t="shared" si="184"/>
        <v>6.333333333333333</v>
      </c>
      <c r="CM1544" s="1">
        <f t="shared" si="185"/>
        <v>6.333333333333333</v>
      </c>
      <c r="CO1544" t="str">
        <f>IF(H1544&gt;Tolerances!$C$15, "High Sat", "Low Sat")</f>
        <v>High Sat</v>
      </c>
      <c r="CP1544" t="str">
        <f>IF(CM1544&lt;Tolerances!$D$15, "High EL", "Low EL")</f>
        <v>High EL</v>
      </c>
      <c r="CQ1544" t="str">
        <f t="shared" si="179"/>
        <v>Loyalist</v>
      </c>
      <c r="CR1544" t="b">
        <f>IF(AND(CM1544&lt;Tolerances!$D$19,'Respondent data Original'!H1544&gt;Tolerances!$C$19),"Enthusiast",IF(AND(CM1544&gt;Tolerances!$D$20,'Respondent data Original'!H1544&lt;Tolerances!$C$20),"Agitator"))</f>
        <v>0</v>
      </c>
    </row>
    <row r="1545" spans="1:96">
      <c r="A1545">
        <v>1884</v>
      </c>
      <c r="B1545" t="s">
        <v>71</v>
      </c>
      <c r="C1545">
        <v>2</v>
      </c>
      <c r="D1545">
        <v>2</v>
      </c>
      <c r="E1545">
        <v>8</v>
      </c>
      <c r="F1545">
        <v>1</v>
      </c>
      <c r="G1545">
        <v>7</v>
      </c>
      <c r="H1545">
        <v>8</v>
      </c>
      <c r="J1545">
        <v>11</v>
      </c>
      <c r="L1545">
        <v>9</v>
      </c>
      <c r="N1545">
        <v>9</v>
      </c>
      <c r="P1545">
        <v>4</v>
      </c>
      <c r="Q1545">
        <v>1</v>
      </c>
      <c r="R1545">
        <v>3</v>
      </c>
      <c r="S1545">
        <v>2</v>
      </c>
      <c r="T1545">
        <v>5</v>
      </c>
      <c r="U1545">
        <v>3</v>
      </c>
      <c r="V1545">
        <v>3</v>
      </c>
      <c r="W1545">
        <v>4</v>
      </c>
      <c r="X1545">
        <v>1</v>
      </c>
      <c r="Y1545">
        <v>3</v>
      </c>
      <c r="Z1545">
        <v>4</v>
      </c>
      <c r="AA1545">
        <v>3</v>
      </c>
      <c r="AB1545">
        <v>4</v>
      </c>
      <c r="AC1545">
        <v>4</v>
      </c>
      <c r="AD1545">
        <v>5</v>
      </c>
      <c r="AE1545">
        <v>4</v>
      </c>
      <c r="AF1545">
        <v>4</v>
      </c>
      <c r="AG1545">
        <v>1</v>
      </c>
      <c r="AH1545">
        <v>3</v>
      </c>
      <c r="AI1545">
        <v>3</v>
      </c>
      <c r="AJ1545">
        <v>3</v>
      </c>
      <c r="AK1545">
        <v>4</v>
      </c>
      <c r="AL1545">
        <v>3</v>
      </c>
      <c r="AM1545">
        <v>5</v>
      </c>
      <c r="AN1545">
        <v>2</v>
      </c>
      <c r="AO1545">
        <v>3</v>
      </c>
      <c r="AP1545">
        <v>2</v>
      </c>
      <c r="AQ1545">
        <v>4</v>
      </c>
      <c r="AR1545">
        <v>3</v>
      </c>
      <c r="AS1545">
        <v>4</v>
      </c>
      <c r="AT1545">
        <v>5</v>
      </c>
      <c r="AU1545">
        <v>4</v>
      </c>
      <c r="AV1545">
        <v>1</v>
      </c>
      <c r="AW1545">
        <v>6</v>
      </c>
      <c r="AX1545">
        <v>8</v>
      </c>
      <c r="AY1545">
        <v>7</v>
      </c>
      <c r="AZ1545">
        <v>10</v>
      </c>
      <c r="BA1545">
        <v>6</v>
      </c>
      <c r="BB1545">
        <v>4</v>
      </c>
      <c r="BC1545">
        <v>2</v>
      </c>
      <c r="BD1545">
        <v>9</v>
      </c>
      <c r="BE1545">
        <v>1</v>
      </c>
      <c r="BF1545">
        <v>12</v>
      </c>
      <c r="BG1545">
        <v>12</v>
      </c>
      <c r="BH1545">
        <v>12</v>
      </c>
      <c r="BI1545">
        <v>12</v>
      </c>
      <c r="BJ1545">
        <v>12</v>
      </c>
      <c r="BK1545">
        <v>1</v>
      </c>
      <c r="BL1545">
        <v>5</v>
      </c>
      <c r="BM1545">
        <v>3</v>
      </c>
      <c r="BN1545">
        <v>3</v>
      </c>
      <c r="BO1545">
        <v>2</v>
      </c>
      <c r="BX1545">
        <v>1</v>
      </c>
      <c r="BY1545">
        <v>3</v>
      </c>
      <c r="CF1545">
        <v>5</v>
      </c>
      <c r="CH1545">
        <f t="shared" si="180"/>
        <v>1</v>
      </c>
      <c r="CI1545" s="1">
        <f t="shared" si="181"/>
        <v>2.9444444444444446</v>
      </c>
      <c r="CJ1545">
        <f t="shared" si="182"/>
        <v>5</v>
      </c>
      <c r="CK1545">
        <f t="shared" si="183"/>
        <v>1</v>
      </c>
      <c r="CL1545" s="1">
        <f t="shared" si="184"/>
        <v>3.9444444444444446</v>
      </c>
      <c r="CM1545" s="1">
        <f t="shared" si="185"/>
        <v>3.9444444444444446</v>
      </c>
      <c r="CO1545" t="str">
        <f>IF(H1545&gt;Tolerances!$C$15, "High Sat", "Low Sat")</f>
        <v>High Sat</v>
      </c>
      <c r="CP1545" t="str">
        <f>IF(CM1545&lt;Tolerances!$D$15, "High EL", "Low EL")</f>
        <v>High EL</v>
      </c>
      <c r="CQ1545" t="str">
        <f t="shared" si="179"/>
        <v>Loyalist</v>
      </c>
      <c r="CR1545" t="b">
        <f>IF(AND(CM1545&lt;Tolerances!$D$19,'Respondent data Original'!H1545&gt;Tolerances!$C$19),"Enthusiast",IF(AND(CM1545&gt;Tolerances!$D$20,'Respondent data Original'!H1545&lt;Tolerances!$C$20),"Agitator"))</f>
        <v>0</v>
      </c>
    </row>
    <row r="1546" spans="1:96">
      <c r="A1546">
        <v>1886</v>
      </c>
      <c r="B1546" t="s">
        <v>71</v>
      </c>
      <c r="C1546">
        <v>1</v>
      </c>
      <c r="D1546">
        <v>1</v>
      </c>
      <c r="E1546">
        <v>18</v>
      </c>
      <c r="F1546">
        <v>1</v>
      </c>
      <c r="G1546">
        <v>8</v>
      </c>
      <c r="H1546">
        <v>11</v>
      </c>
      <c r="J1546">
        <v>11</v>
      </c>
      <c r="L1546">
        <v>11</v>
      </c>
      <c r="N1546">
        <v>11</v>
      </c>
      <c r="P1546">
        <v>6</v>
      </c>
      <c r="Q1546">
        <v>1</v>
      </c>
      <c r="S1546">
        <v>1</v>
      </c>
      <c r="T1546">
        <v>1</v>
      </c>
      <c r="U1546">
        <v>1</v>
      </c>
      <c r="V1546">
        <v>1</v>
      </c>
      <c r="W1546">
        <v>1</v>
      </c>
      <c r="X1546">
        <v>1</v>
      </c>
      <c r="Y1546">
        <v>1</v>
      </c>
      <c r="AA1546">
        <v>1</v>
      </c>
      <c r="AB1546">
        <v>1</v>
      </c>
      <c r="AC1546">
        <v>1</v>
      </c>
      <c r="AD1546">
        <v>1</v>
      </c>
      <c r="AE1546">
        <v>1</v>
      </c>
      <c r="AF1546">
        <v>8</v>
      </c>
      <c r="AG1546">
        <v>1</v>
      </c>
      <c r="AI1546">
        <v>1</v>
      </c>
      <c r="AJ1546">
        <v>1</v>
      </c>
      <c r="AK1546">
        <v>1</v>
      </c>
      <c r="AL1546">
        <v>1</v>
      </c>
      <c r="AM1546">
        <v>1</v>
      </c>
      <c r="AN1546">
        <v>1</v>
      </c>
      <c r="AO1546">
        <v>1</v>
      </c>
      <c r="AQ1546">
        <v>1</v>
      </c>
      <c r="AR1546">
        <v>1</v>
      </c>
      <c r="AS1546">
        <v>1</v>
      </c>
      <c r="AT1546">
        <v>1</v>
      </c>
      <c r="AU1546">
        <v>1</v>
      </c>
      <c r="AV1546">
        <v>1</v>
      </c>
      <c r="AW1546">
        <v>8</v>
      </c>
      <c r="AX1546">
        <v>4</v>
      </c>
      <c r="AY1546">
        <v>1</v>
      </c>
      <c r="AZ1546">
        <v>1</v>
      </c>
      <c r="BA1546">
        <v>6</v>
      </c>
      <c r="BB1546">
        <v>7</v>
      </c>
      <c r="BC1546">
        <v>1</v>
      </c>
      <c r="BD1546">
        <v>8</v>
      </c>
      <c r="BE1546">
        <v>1</v>
      </c>
      <c r="BF1546">
        <v>1</v>
      </c>
      <c r="BG1546">
        <v>3</v>
      </c>
      <c r="BH1546">
        <v>1</v>
      </c>
      <c r="BI1546">
        <v>12</v>
      </c>
      <c r="BJ1546">
        <v>12</v>
      </c>
      <c r="BK1546">
        <v>1</v>
      </c>
      <c r="BL1546">
        <v>5</v>
      </c>
      <c r="BM1546">
        <v>3</v>
      </c>
      <c r="BN1546">
        <v>1</v>
      </c>
      <c r="BO1546">
        <v>3</v>
      </c>
      <c r="BP1546">
        <v>2</v>
      </c>
      <c r="BQ1546">
        <v>6</v>
      </c>
      <c r="BR1546">
        <v>7</v>
      </c>
      <c r="BS1546">
        <v>5</v>
      </c>
      <c r="BT1546">
        <v>4</v>
      </c>
      <c r="BU1546">
        <v>8</v>
      </c>
      <c r="BX1546">
        <v>1</v>
      </c>
      <c r="BY1546">
        <v>1</v>
      </c>
      <c r="BZ1546">
        <v>3</v>
      </c>
      <c r="CA1546">
        <v>4</v>
      </c>
      <c r="CB1546">
        <v>6</v>
      </c>
      <c r="CC1546">
        <v>5</v>
      </c>
      <c r="CD1546">
        <v>2</v>
      </c>
      <c r="CF1546">
        <v>3</v>
      </c>
      <c r="CH1546">
        <f t="shared" si="180"/>
        <v>1</v>
      </c>
      <c r="CI1546" s="1">
        <f t="shared" si="181"/>
        <v>2.0555555555555554</v>
      </c>
      <c r="CJ1546">
        <f t="shared" si="182"/>
        <v>5</v>
      </c>
      <c r="CK1546">
        <f t="shared" si="183"/>
        <v>1</v>
      </c>
      <c r="CL1546" s="1">
        <f t="shared" si="184"/>
        <v>3.0555555555555554</v>
      </c>
      <c r="CM1546" s="1">
        <f t="shared" si="185"/>
        <v>3.0555555555555554</v>
      </c>
      <c r="CO1546" t="str">
        <f>IF(H1546&gt;Tolerances!$C$15, "High Sat", "Low Sat")</f>
        <v>High Sat</v>
      </c>
      <c r="CP1546" t="str">
        <f>IF(CM1546&lt;Tolerances!$D$15, "High EL", "Low EL")</f>
        <v>High EL</v>
      </c>
      <c r="CQ1546" t="str">
        <f t="shared" si="179"/>
        <v>Loyalist</v>
      </c>
      <c r="CR1546" t="str">
        <f>IF(AND(CM1546&lt;Tolerances!$D$19,'Respondent data Original'!H1546&gt;Tolerances!$C$19),"Enthusiast",IF(AND(CM1546&gt;Tolerances!$D$20,'Respondent data Original'!H1546&lt;Tolerances!$C$20),"Agitator"))</f>
        <v>Enthusiast</v>
      </c>
    </row>
    <row r="1547" spans="1:96">
      <c r="A1547">
        <v>1887</v>
      </c>
      <c r="B1547" t="s">
        <v>71</v>
      </c>
      <c r="C1547">
        <v>2</v>
      </c>
      <c r="D1547">
        <v>1</v>
      </c>
      <c r="E1547">
        <v>3</v>
      </c>
      <c r="F1547">
        <v>2</v>
      </c>
      <c r="G1547">
        <v>12</v>
      </c>
      <c r="H1547">
        <v>8</v>
      </c>
      <c r="J1547">
        <v>8</v>
      </c>
      <c r="L1547">
        <v>5</v>
      </c>
      <c r="N1547">
        <v>10</v>
      </c>
      <c r="P1547">
        <v>2</v>
      </c>
      <c r="Q1547">
        <v>2</v>
      </c>
      <c r="R1547">
        <v>4</v>
      </c>
      <c r="S1547">
        <v>2</v>
      </c>
      <c r="T1547">
        <v>1</v>
      </c>
      <c r="U1547">
        <v>2</v>
      </c>
      <c r="V1547">
        <v>4</v>
      </c>
      <c r="W1547">
        <v>4</v>
      </c>
      <c r="X1547">
        <v>1</v>
      </c>
      <c r="Y1547">
        <v>2</v>
      </c>
      <c r="Z1547">
        <v>3</v>
      </c>
      <c r="AA1547">
        <v>5</v>
      </c>
      <c r="AB1547">
        <v>4</v>
      </c>
      <c r="AC1547">
        <v>2</v>
      </c>
      <c r="AD1547">
        <v>5</v>
      </c>
      <c r="AE1547">
        <v>3</v>
      </c>
      <c r="AF1547">
        <v>1</v>
      </c>
      <c r="AG1547">
        <v>3</v>
      </c>
      <c r="AH1547">
        <v>2</v>
      </c>
      <c r="AI1547">
        <v>1</v>
      </c>
      <c r="AJ1547">
        <v>1</v>
      </c>
      <c r="AK1547">
        <v>4</v>
      </c>
      <c r="AL1547">
        <v>5</v>
      </c>
      <c r="AM1547">
        <v>5</v>
      </c>
      <c r="AN1547">
        <v>1</v>
      </c>
      <c r="AO1547">
        <v>1</v>
      </c>
      <c r="AP1547">
        <v>1</v>
      </c>
      <c r="AQ1547">
        <v>5</v>
      </c>
      <c r="AR1547">
        <v>5</v>
      </c>
      <c r="AS1547">
        <v>1</v>
      </c>
      <c r="AT1547">
        <v>3</v>
      </c>
      <c r="AU1547">
        <v>3</v>
      </c>
      <c r="AV1547">
        <v>2</v>
      </c>
      <c r="AW1547">
        <v>1</v>
      </c>
      <c r="AX1547">
        <v>8</v>
      </c>
      <c r="AY1547">
        <v>5</v>
      </c>
      <c r="AZ1547">
        <v>1</v>
      </c>
      <c r="BA1547">
        <v>1</v>
      </c>
      <c r="BB1547">
        <v>1</v>
      </c>
      <c r="BC1547">
        <v>1</v>
      </c>
      <c r="BD1547">
        <v>9</v>
      </c>
      <c r="BE1547">
        <v>1</v>
      </c>
      <c r="BF1547">
        <v>11</v>
      </c>
      <c r="BG1547">
        <v>7</v>
      </c>
      <c r="BH1547">
        <v>5</v>
      </c>
      <c r="BI1547">
        <v>12</v>
      </c>
      <c r="BJ1547">
        <v>12</v>
      </c>
      <c r="BK1547">
        <v>6</v>
      </c>
      <c r="BL1547">
        <v>5</v>
      </c>
      <c r="BM1547">
        <v>3</v>
      </c>
      <c r="BN1547">
        <v>2</v>
      </c>
      <c r="BO1547">
        <v>7</v>
      </c>
      <c r="BP1547">
        <v>2</v>
      </c>
      <c r="BQ1547">
        <v>3</v>
      </c>
      <c r="BX1547">
        <v>1</v>
      </c>
      <c r="BY1547">
        <v>2</v>
      </c>
      <c r="BZ1547">
        <v>5</v>
      </c>
      <c r="CF1547">
        <v>2</v>
      </c>
      <c r="CH1547">
        <f t="shared" si="180"/>
        <v>1</v>
      </c>
      <c r="CI1547" s="1">
        <f t="shared" si="181"/>
        <v>1.5555555555555556</v>
      </c>
      <c r="CJ1547">
        <f t="shared" si="182"/>
        <v>5</v>
      </c>
      <c r="CK1547">
        <f t="shared" si="183"/>
        <v>1</v>
      </c>
      <c r="CL1547" s="1">
        <f t="shared" si="184"/>
        <v>2.5555555555555554</v>
      </c>
      <c r="CM1547" s="1">
        <f t="shared" si="185"/>
        <v>2.5555555555555554</v>
      </c>
      <c r="CO1547" t="str">
        <f>IF(H1547&gt;Tolerances!$C$15, "High Sat", "Low Sat")</f>
        <v>High Sat</v>
      </c>
      <c r="CP1547" t="str">
        <f>IF(CM1547&lt;Tolerances!$D$15, "High EL", "Low EL")</f>
        <v>High EL</v>
      </c>
      <c r="CQ1547" t="str">
        <f t="shared" si="179"/>
        <v>Loyalist</v>
      </c>
      <c r="CR1547" t="b">
        <f>IF(AND(CM1547&lt;Tolerances!$D$19,'Respondent data Original'!H1547&gt;Tolerances!$C$19),"Enthusiast",IF(AND(CM1547&gt;Tolerances!$D$20,'Respondent data Original'!H1547&lt;Tolerances!$C$20),"Agitator"))</f>
        <v>0</v>
      </c>
    </row>
    <row r="1548" spans="1:96">
      <c r="A1548">
        <v>1888</v>
      </c>
      <c r="B1548" t="s">
        <v>71</v>
      </c>
      <c r="C1548">
        <v>2</v>
      </c>
      <c r="D1548">
        <v>1</v>
      </c>
      <c r="E1548">
        <v>1</v>
      </c>
      <c r="F1548">
        <v>2</v>
      </c>
      <c r="G1548">
        <v>10</v>
      </c>
      <c r="H1548">
        <v>10</v>
      </c>
      <c r="J1548">
        <v>9</v>
      </c>
      <c r="L1548">
        <v>9</v>
      </c>
      <c r="N1548">
        <v>10</v>
      </c>
      <c r="P1548">
        <v>6</v>
      </c>
      <c r="Q1548">
        <v>3</v>
      </c>
      <c r="R1548">
        <v>5</v>
      </c>
      <c r="S1548">
        <v>1</v>
      </c>
      <c r="T1548">
        <v>1</v>
      </c>
      <c r="U1548">
        <v>1</v>
      </c>
      <c r="V1548">
        <v>3</v>
      </c>
      <c r="W1548">
        <v>5</v>
      </c>
      <c r="X1548">
        <v>1</v>
      </c>
      <c r="Y1548">
        <v>1</v>
      </c>
      <c r="Z1548">
        <v>2</v>
      </c>
      <c r="AA1548">
        <v>2</v>
      </c>
      <c r="AB1548">
        <v>5</v>
      </c>
      <c r="AC1548">
        <v>5</v>
      </c>
      <c r="AD1548">
        <v>3</v>
      </c>
      <c r="AE1548">
        <v>3</v>
      </c>
      <c r="AF1548">
        <v>8</v>
      </c>
      <c r="AG1548">
        <v>5</v>
      </c>
      <c r="AI1548">
        <v>1</v>
      </c>
      <c r="AJ1548">
        <v>1</v>
      </c>
      <c r="AK1548">
        <v>1</v>
      </c>
      <c r="AL1548">
        <v>3</v>
      </c>
      <c r="AM1548">
        <v>5</v>
      </c>
      <c r="AN1548">
        <v>1</v>
      </c>
      <c r="AO1548">
        <v>1</v>
      </c>
      <c r="AP1548">
        <v>2</v>
      </c>
      <c r="AQ1548">
        <v>4</v>
      </c>
      <c r="AR1548">
        <v>5</v>
      </c>
      <c r="AS1548">
        <v>5</v>
      </c>
      <c r="AT1548">
        <v>2</v>
      </c>
      <c r="AU1548">
        <v>2</v>
      </c>
      <c r="AV1548">
        <v>1</v>
      </c>
      <c r="AW1548">
        <v>9</v>
      </c>
      <c r="AX1548">
        <v>9</v>
      </c>
      <c r="AY1548">
        <v>9</v>
      </c>
      <c r="AZ1548">
        <v>9</v>
      </c>
      <c r="BA1548">
        <v>9</v>
      </c>
      <c r="BB1548">
        <v>9</v>
      </c>
      <c r="BC1548">
        <v>9</v>
      </c>
      <c r="BD1548">
        <v>9</v>
      </c>
      <c r="BE1548">
        <v>9</v>
      </c>
      <c r="BF1548">
        <v>6</v>
      </c>
      <c r="BG1548">
        <v>11</v>
      </c>
      <c r="BH1548">
        <v>3</v>
      </c>
      <c r="BI1548">
        <v>12</v>
      </c>
      <c r="BJ1548">
        <v>12</v>
      </c>
      <c r="BK1548">
        <v>3</v>
      </c>
      <c r="BL1548">
        <v>5</v>
      </c>
      <c r="BM1548">
        <v>5</v>
      </c>
      <c r="BN1548">
        <v>5</v>
      </c>
      <c r="BO1548">
        <v>1</v>
      </c>
      <c r="BP1548">
        <v>4</v>
      </c>
      <c r="BQ1548">
        <v>3</v>
      </c>
      <c r="BR1548">
        <v>7</v>
      </c>
      <c r="BX1548">
        <v>1</v>
      </c>
      <c r="BY1548">
        <v>6</v>
      </c>
      <c r="BZ1548">
        <v>1</v>
      </c>
      <c r="CA1548">
        <v>2</v>
      </c>
      <c r="CB1548">
        <v>5</v>
      </c>
      <c r="CF1548">
        <v>4</v>
      </c>
      <c r="CH1548">
        <f t="shared" si="180"/>
        <v>1</v>
      </c>
      <c r="CI1548" s="1">
        <f t="shared" si="181"/>
        <v>4.5</v>
      </c>
      <c r="CJ1548">
        <f t="shared" si="182"/>
        <v>5</v>
      </c>
      <c r="CK1548">
        <f t="shared" si="183"/>
        <v>1</v>
      </c>
      <c r="CL1548" s="1">
        <f t="shared" si="184"/>
        <v>5.5</v>
      </c>
      <c r="CM1548" s="1">
        <f t="shared" si="185"/>
        <v>5.5</v>
      </c>
      <c r="CO1548" t="str">
        <f>IF(H1548&gt;Tolerances!$C$15, "High Sat", "Low Sat")</f>
        <v>High Sat</v>
      </c>
      <c r="CP1548" t="str">
        <f>IF(CM1548&lt;Tolerances!$D$15, "High EL", "Low EL")</f>
        <v>High EL</v>
      </c>
      <c r="CQ1548" t="str">
        <f t="shared" ref="CQ1548:CQ1611" si="186">IF(AND(CP1548="High EL", CO1548="High Sat"),"Loyalist", IF(AND(CP1548="High EL", CO1548="Low Sat"),"Hostage", IF(AND(CP1548="Low EL", CO1548="Low Sat"),"Defector",IF(AND(CP1548="Low EL", CO1548="High Sat"),"Mercenary"))))</f>
        <v>Loyalist</v>
      </c>
      <c r="CR1548" t="b">
        <f>IF(AND(CM1548&lt;Tolerances!$D$19,'Respondent data Original'!H1548&gt;Tolerances!$C$19),"Enthusiast",IF(AND(CM1548&gt;Tolerances!$D$20,'Respondent data Original'!H1548&lt;Tolerances!$C$20),"Agitator"))</f>
        <v>0</v>
      </c>
    </row>
    <row r="1549" spans="1:96">
      <c r="A1549">
        <v>1890</v>
      </c>
      <c r="B1549" t="s">
        <v>71</v>
      </c>
      <c r="C1549">
        <v>1</v>
      </c>
      <c r="D1549">
        <v>1</v>
      </c>
      <c r="E1549">
        <v>3</v>
      </c>
      <c r="F1549">
        <v>2</v>
      </c>
      <c r="G1549">
        <v>12</v>
      </c>
      <c r="H1549">
        <v>9</v>
      </c>
      <c r="J1549">
        <v>7</v>
      </c>
      <c r="L1549">
        <v>8</v>
      </c>
      <c r="N1549">
        <v>6</v>
      </c>
      <c r="P1549">
        <v>6</v>
      </c>
      <c r="Q1549">
        <v>3</v>
      </c>
      <c r="R1549">
        <v>2</v>
      </c>
      <c r="S1549">
        <v>1</v>
      </c>
      <c r="T1549">
        <v>2</v>
      </c>
      <c r="U1549">
        <v>3</v>
      </c>
      <c r="V1549">
        <v>2</v>
      </c>
      <c r="W1549">
        <v>3</v>
      </c>
      <c r="X1549">
        <v>1</v>
      </c>
      <c r="Y1549">
        <v>1</v>
      </c>
      <c r="Z1549">
        <v>3</v>
      </c>
      <c r="AA1549">
        <v>2</v>
      </c>
      <c r="AB1549">
        <v>2</v>
      </c>
      <c r="AC1549">
        <v>2</v>
      </c>
      <c r="AD1549">
        <v>3</v>
      </c>
      <c r="AE1549">
        <v>2</v>
      </c>
      <c r="AF1549">
        <v>5</v>
      </c>
      <c r="AG1549">
        <v>5</v>
      </c>
      <c r="AH1549">
        <v>3</v>
      </c>
      <c r="AI1549">
        <v>1</v>
      </c>
      <c r="AJ1549">
        <v>2</v>
      </c>
      <c r="AK1549">
        <v>2</v>
      </c>
      <c r="AL1549">
        <v>2</v>
      </c>
      <c r="AM1549">
        <v>4</v>
      </c>
      <c r="AN1549">
        <v>1</v>
      </c>
      <c r="AO1549">
        <v>1</v>
      </c>
      <c r="AP1549">
        <v>5</v>
      </c>
      <c r="AQ1549">
        <v>2</v>
      </c>
      <c r="AR1549">
        <v>2</v>
      </c>
      <c r="AS1549">
        <v>3</v>
      </c>
      <c r="AT1549">
        <v>3</v>
      </c>
      <c r="AU1549">
        <v>2</v>
      </c>
      <c r="AV1549">
        <v>2</v>
      </c>
      <c r="AW1549">
        <v>5</v>
      </c>
      <c r="AX1549">
        <v>10</v>
      </c>
      <c r="AY1549">
        <v>8</v>
      </c>
      <c r="AZ1549">
        <v>7</v>
      </c>
      <c r="BA1549">
        <v>6</v>
      </c>
      <c r="BB1549">
        <v>8</v>
      </c>
      <c r="BC1549">
        <v>7</v>
      </c>
      <c r="BD1549">
        <v>10</v>
      </c>
      <c r="BE1549">
        <v>10</v>
      </c>
      <c r="BF1549">
        <v>12</v>
      </c>
      <c r="BG1549">
        <v>5</v>
      </c>
      <c r="BH1549">
        <v>5</v>
      </c>
      <c r="BI1549">
        <v>6</v>
      </c>
      <c r="BJ1549">
        <v>12</v>
      </c>
      <c r="BK1549">
        <v>2</v>
      </c>
      <c r="BL1549">
        <v>1</v>
      </c>
      <c r="BO1549">
        <v>2</v>
      </c>
      <c r="BX1549">
        <v>3</v>
      </c>
      <c r="CF1549">
        <v>3</v>
      </c>
      <c r="CH1549">
        <f t="shared" si="180"/>
        <v>3</v>
      </c>
      <c r="CI1549" s="1">
        <f t="shared" si="181"/>
        <v>3.9444444444444446</v>
      </c>
      <c r="CJ1549">
        <f t="shared" si="182"/>
        <v>1</v>
      </c>
      <c r="CK1549">
        <f t="shared" si="183"/>
        <v>5</v>
      </c>
      <c r="CL1549" s="1">
        <f t="shared" si="184"/>
        <v>8.9444444444444446</v>
      </c>
      <c r="CM1549" s="1">
        <f t="shared" si="185"/>
        <v>26.833333333333336</v>
      </c>
      <c r="CO1549" t="str">
        <f>IF(H1549&gt;Tolerances!$C$15, "High Sat", "Low Sat")</f>
        <v>High Sat</v>
      </c>
      <c r="CP1549" t="str">
        <f>IF(CM1549&lt;Tolerances!$D$15, "High EL", "Low EL")</f>
        <v>Low EL</v>
      </c>
      <c r="CQ1549" t="str">
        <f t="shared" si="186"/>
        <v>Mercenary</v>
      </c>
      <c r="CR1549" t="b">
        <f>IF(AND(CM1549&lt;Tolerances!$D$19,'Respondent data Original'!H1549&gt;Tolerances!$C$19),"Enthusiast",IF(AND(CM1549&gt;Tolerances!$D$20,'Respondent data Original'!H1549&lt;Tolerances!$C$20),"Agitator"))</f>
        <v>0</v>
      </c>
    </row>
    <row r="1550" spans="1:96">
      <c r="A1550">
        <v>1891</v>
      </c>
      <c r="B1550" t="s">
        <v>71</v>
      </c>
      <c r="C1550">
        <v>4</v>
      </c>
      <c r="D1550">
        <v>2</v>
      </c>
      <c r="E1550">
        <v>2</v>
      </c>
      <c r="F1550">
        <v>2</v>
      </c>
      <c r="G1550">
        <v>11</v>
      </c>
      <c r="H1550">
        <v>10</v>
      </c>
      <c r="J1550">
        <v>9</v>
      </c>
      <c r="L1550">
        <v>9</v>
      </c>
      <c r="N1550">
        <v>9</v>
      </c>
      <c r="P1550">
        <v>3</v>
      </c>
      <c r="Q1550">
        <v>1</v>
      </c>
      <c r="R1550">
        <v>5</v>
      </c>
      <c r="S1550">
        <v>4</v>
      </c>
      <c r="T1550">
        <v>1</v>
      </c>
      <c r="V1550">
        <v>3</v>
      </c>
      <c r="W1550">
        <v>2</v>
      </c>
      <c r="X1550">
        <v>1</v>
      </c>
      <c r="Y1550">
        <v>2</v>
      </c>
      <c r="AA1550">
        <v>2</v>
      </c>
      <c r="AB1550">
        <v>1</v>
      </c>
      <c r="AC1550">
        <v>2</v>
      </c>
      <c r="AD1550">
        <v>5</v>
      </c>
      <c r="AE1550">
        <v>2</v>
      </c>
      <c r="AF1550">
        <v>1</v>
      </c>
      <c r="AG1550">
        <v>2</v>
      </c>
      <c r="AI1550">
        <v>3</v>
      </c>
      <c r="AJ1550">
        <v>1</v>
      </c>
      <c r="AL1550">
        <v>3</v>
      </c>
      <c r="AN1550">
        <v>2</v>
      </c>
      <c r="AO1550">
        <v>3</v>
      </c>
      <c r="AP1550">
        <v>3</v>
      </c>
      <c r="AQ1550">
        <v>2</v>
      </c>
      <c r="AR1550">
        <v>2</v>
      </c>
      <c r="AS1550">
        <v>3</v>
      </c>
      <c r="AU1550">
        <v>2</v>
      </c>
      <c r="AV1550">
        <v>1</v>
      </c>
      <c r="AW1550">
        <v>7</v>
      </c>
      <c r="AX1550">
        <v>6</v>
      </c>
      <c r="AY1550">
        <v>8</v>
      </c>
      <c r="AZ1550">
        <v>10</v>
      </c>
      <c r="BA1550">
        <v>9</v>
      </c>
      <c r="BB1550">
        <v>6</v>
      </c>
      <c r="BC1550">
        <v>4</v>
      </c>
      <c r="BD1550">
        <v>11</v>
      </c>
      <c r="BE1550">
        <v>1</v>
      </c>
      <c r="BF1550">
        <v>12</v>
      </c>
      <c r="BG1550">
        <v>12</v>
      </c>
      <c r="BH1550">
        <v>12</v>
      </c>
      <c r="BI1550">
        <v>12</v>
      </c>
      <c r="BJ1550">
        <v>12</v>
      </c>
      <c r="BK1550">
        <v>1</v>
      </c>
      <c r="BL1550">
        <v>3</v>
      </c>
      <c r="BM1550">
        <v>3</v>
      </c>
      <c r="BN1550">
        <v>3</v>
      </c>
      <c r="BO1550">
        <v>1</v>
      </c>
      <c r="BP1550">
        <v>2</v>
      </c>
      <c r="BQ1550">
        <v>5</v>
      </c>
      <c r="BX1550">
        <v>1</v>
      </c>
      <c r="BY1550">
        <v>4</v>
      </c>
      <c r="BZ1550">
        <v>6</v>
      </c>
      <c r="CF1550">
        <v>5</v>
      </c>
      <c r="CH1550">
        <f t="shared" si="180"/>
        <v>1</v>
      </c>
      <c r="CI1550" s="1">
        <f t="shared" si="181"/>
        <v>3.4444444444444446</v>
      </c>
      <c r="CJ1550">
        <f t="shared" si="182"/>
        <v>3</v>
      </c>
      <c r="CK1550">
        <f t="shared" si="183"/>
        <v>3</v>
      </c>
      <c r="CL1550" s="1">
        <f t="shared" si="184"/>
        <v>6.4444444444444446</v>
      </c>
      <c r="CM1550" s="1">
        <f t="shared" si="185"/>
        <v>6.4444444444444446</v>
      </c>
      <c r="CO1550" t="str">
        <f>IF(H1550&gt;Tolerances!$C$15, "High Sat", "Low Sat")</f>
        <v>High Sat</v>
      </c>
      <c r="CP1550" t="str">
        <f>IF(CM1550&lt;Tolerances!$D$15, "High EL", "Low EL")</f>
        <v>High EL</v>
      </c>
      <c r="CQ1550" t="str">
        <f t="shared" si="186"/>
        <v>Loyalist</v>
      </c>
      <c r="CR1550" t="b">
        <f>IF(AND(CM1550&lt;Tolerances!$D$19,'Respondent data Original'!H1550&gt;Tolerances!$C$19),"Enthusiast",IF(AND(CM1550&gt;Tolerances!$D$20,'Respondent data Original'!H1550&lt;Tolerances!$C$20),"Agitator"))</f>
        <v>0</v>
      </c>
    </row>
    <row r="1551" spans="1:96">
      <c r="A1551">
        <v>1892</v>
      </c>
      <c r="B1551" t="s">
        <v>71</v>
      </c>
      <c r="C1551">
        <v>5</v>
      </c>
      <c r="D1551">
        <v>1</v>
      </c>
      <c r="E1551">
        <v>1</v>
      </c>
      <c r="F1551">
        <v>2</v>
      </c>
      <c r="G1551">
        <v>9</v>
      </c>
      <c r="H1551">
        <v>11</v>
      </c>
      <c r="J1551">
        <v>11</v>
      </c>
      <c r="L1551">
        <v>11</v>
      </c>
      <c r="N1551">
        <v>11</v>
      </c>
      <c r="P1551">
        <v>6</v>
      </c>
      <c r="Q1551">
        <v>3</v>
      </c>
      <c r="R1551">
        <v>3</v>
      </c>
      <c r="S1551">
        <v>1</v>
      </c>
      <c r="T1551">
        <v>3</v>
      </c>
      <c r="U1551">
        <v>4</v>
      </c>
      <c r="V1551">
        <v>1</v>
      </c>
      <c r="W1551">
        <v>4</v>
      </c>
      <c r="X1551">
        <v>1</v>
      </c>
      <c r="Y1551">
        <v>1</v>
      </c>
      <c r="Z1551">
        <v>4</v>
      </c>
      <c r="AA1551">
        <v>1</v>
      </c>
      <c r="AB1551">
        <v>3</v>
      </c>
      <c r="AC1551">
        <v>4</v>
      </c>
      <c r="AD1551">
        <v>3</v>
      </c>
      <c r="AE1551">
        <v>2</v>
      </c>
      <c r="AF1551">
        <v>8</v>
      </c>
      <c r="AG1551">
        <v>4</v>
      </c>
      <c r="AH1551">
        <v>2</v>
      </c>
      <c r="AI1551">
        <v>1</v>
      </c>
      <c r="AJ1551">
        <v>2</v>
      </c>
      <c r="AK1551">
        <v>3</v>
      </c>
      <c r="AL1551">
        <v>1</v>
      </c>
      <c r="AM1551">
        <v>4</v>
      </c>
      <c r="AN1551">
        <v>1</v>
      </c>
      <c r="AO1551">
        <v>1</v>
      </c>
      <c r="AP1551">
        <v>3</v>
      </c>
      <c r="AQ1551">
        <v>2</v>
      </c>
      <c r="AR1551">
        <v>3</v>
      </c>
      <c r="AS1551">
        <v>3</v>
      </c>
      <c r="AT1551">
        <v>3</v>
      </c>
      <c r="AU1551">
        <v>2</v>
      </c>
      <c r="AV1551">
        <v>1</v>
      </c>
      <c r="AW1551">
        <v>6</v>
      </c>
      <c r="AX1551">
        <v>6</v>
      </c>
      <c r="AY1551">
        <v>7</v>
      </c>
      <c r="AZ1551">
        <v>5</v>
      </c>
      <c r="BA1551">
        <v>6</v>
      </c>
      <c r="BB1551">
        <v>5</v>
      </c>
      <c r="BC1551">
        <v>5</v>
      </c>
      <c r="BD1551">
        <v>9</v>
      </c>
      <c r="BE1551">
        <v>2</v>
      </c>
      <c r="BF1551">
        <v>12</v>
      </c>
      <c r="BG1551">
        <v>12</v>
      </c>
      <c r="BH1551">
        <v>12</v>
      </c>
      <c r="BI1551">
        <v>12</v>
      </c>
      <c r="BJ1551">
        <v>12</v>
      </c>
      <c r="BK1551">
        <v>1</v>
      </c>
      <c r="BL1551">
        <v>5</v>
      </c>
      <c r="BM1551">
        <v>4</v>
      </c>
      <c r="BN1551">
        <v>4</v>
      </c>
      <c r="BO1551">
        <v>10</v>
      </c>
      <c r="BX1551">
        <v>1</v>
      </c>
      <c r="BY1551">
        <v>1</v>
      </c>
      <c r="BZ1551">
        <v>5</v>
      </c>
      <c r="CA1551">
        <v>6</v>
      </c>
      <c r="CB1551">
        <v>4</v>
      </c>
      <c r="CC1551">
        <v>7</v>
      </c>
      <c r="CF1551">
        <v>5</v>
      </c>
      <c r="CH1551">
        <f t="shared" si="180"/>
        <v>1</v>
      </c>
      <c r="CI1551" s="1">
        <f t="shared" si="181"/>
        <v>2.8333333333333335</v>
      </c>
      <c r="CJ1551">
        <f t="shared" si="182"/>
        <v>5</v>
      </c>
      <c r="CK1551">
        <f t="shared" si="183"/>
        <v>1</v>
      </c>
      <c r="CL1551" s="1">
        <f t="shared" si="184"/>
        <v>3.8333333333333335</v>
      </c>
      <c r="CM1551" s="1">
        <f t="shared" si="185"/>
        <v>3.8333333333333335</v>
      </c>
      <c r="CO1551" t="str">
        <f>IF(H1551&gt;Tolerances!$C$15, "High Sat", "Low Sat")</f>
        <v>High Sat</v>
      </c>
      <c r="CP1551" t="str">
        <f>IF(CM1551&lt;Tolerances!$D$15, "High EL", "Low EL")</f>
        <v>High EL</v>
      </c>
      <c r="CQ1551" t="str">
        <f t="shared" si="186"/>
        <v>Loyalist</v>
      </c>
      <c r="CR1551" t="str">
        <f>IF(AND(CM1551&lt;Tolerances!$D$19,'Respondent data Original'!H1551&gt;Tolerances!$C$19),"Enthusiast",IF(AND(CM1551&gt;Tolerances!$D$20,'Respondent data Original'!H1551&lt;Tolerances!$C$20),"Agitator"))</f>
        <v>Enthusiast</v>
      </c>
    </row>
    <row r="1552" spans="1:96">
      <c r="A1552">
        <v>1893</v>
      </c>
      <c r="B1552" t="s">
        <v>71</v>
      </c>
      <c r="C1552">
        <v>2</v>
      </c>
      <c r="D1552">
        <v>2</v>
      </c>
      <c r="E1552">
        <v>2</v>
      </c>
      <c r="F1552">
        <v>2</v>
      </c>
      <c r="G1552">
        <v>11</v>
      </c>
      <c r="H1552">
        <v>9</v>
      </c>
      <c r="J1552">
        <v>9</v>
      </c>
      <c r="L1552">
        <v>9</v>
      </c>
      <c r="N1552">
        <v>9</v>
      </c>
      <c r="P1552">
        <v>6</v>
      </c>
      <c r="Q1552">
        <v>2</v>
      </c>
      <c r="R1552">
        <v>4</v>
      </c>
      <c r="S1552">
        <v>2</v>
      </c>
      <c r="T1552">
        <v>3</v>
      </c>
      <c r="U1552">
        <v>3</v>
      </c>
      <c r="V1552">
        <v>1</v>
      </c>
      <c r="W1552">
        <v>5</v>
      </c>
      <c r="X1552">
        <v>1</v>
      </c>
      <c r="Y1552">
        <v>1</v>
      </c>
      <c r="Z1552">
        <v>4</v>
      </c>
      <c r="AA1552">
        <v>2</v>
      </c>
      <c r="AB1552">
        <v>2</v>
      </c>
      <c r="AC1552">
        <v>3</v>
      </c>
      <c r="AD1552">
        <v>4</v>
      </c>
      <c r="AE1552">
        <v>4</v>
      </c>
      <c r="AF1552">
        <v>1</v>
      </c>
      <c r="AG1552">
        <v>2</v>
      </c>
      <c r="AH1552">
        <v>2</v>
      </c>
      <c r="AI1552">
        <v>2</v>
      </c>
      <c r="AJ1552">
        <v>2</v>
      </c>
      <c r="AK1552">
        <v>2</v>
      </c>
      <c r="AL1552">
        <v>2</v>
      </c>
      <c r="AM1552">
        <v>2</v>
      </c>
      <c r="AN1552">
        <v>2</v>
      </c>
      <c r="AO1552">
        <v>2</v>
      </c>
      <c r="AP1552">
        <v>3</v>
      </c>
      <c r="AQ1552">
        <v>2</v>
      </c>
      <c r="AR1552">
        <v>3</v>
      </c>
      <c r="AS1552">
        <v>3</v>
      </c>
      <c r="AT1552">
        <v>2</v>
      </c>
      <c r="AU1552">
        <v>3</v>
      </c>
      <c r="AV1552">
        <v>1</v>
      </c>
      <c r="AW1552">
        <v>5</v>
      </c>
      <c r="AX1552">
        <v>8</v>
      </c>
      <c r="AY1552">
        <v>8</v>
      </c>
      <c r="AZ1552">
        <v>6</v>
      </c>
      <c r="BA1552">
        <v>8</v>
      </c>
      <c r="BB1552">
        <v>6</v>
      </c>
      <c r="BC1552">
        <v>3</v>
      </c>
      <c r="BD1552">
        <v>9</v>
      </c>
      <c r="BE1552">
        <v>3</v>
      </c>
      <c r="BF1552">
        <v>6</v>
      </c>
      <c r="BG1552">
        <v>12</v>
      </c>
      <c r="BH1552">
        <v>8</v>
      </c>
      <c r="BI1552">
        <v>12</v>
      </c>
      <c r="BJ1552">
        <v>12</v>
      </c>
      <c r="BK1552">
        <v>3</v>
      </c>
      <c r="BL1552">
        <v>2</v>
      </c>
      <c r="BM1552">
        <v>2</v>
      </c>
      <c r="BN1552">
        <v>1</v>
      </c>
      <c r="BO1552">
        <v>5</v>
      </c>
      <c r="BX1552">
        <v>1</v>
      </c>
      <c r="BY1552">
        <v>4</v>
      </c>
      <c r="CF1552">
        <v>6</v>
      </c>
      <c r="CH1552">
        <f t="shared" si="180"/>
        <v>1</v>
      </c>
      <c r="CI1552" s="1">
        <f t="shared" si="181"/>
        <v>3.1111111111111112</v>
      </c>
      <c r="CJ1552">
        <f t="shared" si="182"/>
        <v>2</v>
      </c>
      <c r="CK1552">
        <f t="shared" si="183"/>
        <v>4</v>
      </c>
      <c r="CL1552" s="1">
        <f t="shared" si="184"/>
        <v>7.1111111111111107</v>
      </c>
      <c r="CM1552" s="1">
        <f t="shared" si="185"/>
        <v>7.1111111111111107</v>
      </c>
      <c r="CO1552" t="str">
        <f>IF(H1552&gt;Tolerances!$C$15, "High Sat", "Low Sat")</f>
        <v>High Sat</v>
      </c>
      <c r="CP1552" t="str">
        <f>IF(CM1552&lt;Tolerances!$D$15, "High EL", "Low EL")</f>
        <v>High EL</v>
      </c>
      <c r="CQ1552" t="str">
        <f t="shared" si="186"/>
        <v>Loyalist</v>
      </c>
      <c r="CR1552" t="b">
        <f>IF(AND(CM1552&lt;Tolerances!$D$19,'Respondent data Original'!H1552&gt;Tolerances!$C$19),"Enthusiast",IF(AND(CM1552&gt;Tolerances!$D$20,'Respondent data Original'!H1552&lt;Tolerances!$C$20),"Agitator"))</f>
        <v>0</v>
      </c>
    </row>
    <row r="1553" spans="1:96">
      <c r="A1553">
        <v>1894</v>
      </c>
      <c r="B1553" t="s">
        <v>71</v>
      </c>
      <c r="C1553">
        <v>3</v>
      </c>
      <c r="D1553">
        <v>1</v>
      </c>
      <c r="E1553">
        <v>1</v>
      </c>
      <c r="F1553">
        <v>2</v>
      </c>
      <c r="G1553">
        <v>11</v>
      </c>
      <c r="H1553">
        <v>11</v>
      </c>
      <c r="J1553">
        <v>11</v>
      </c>
      <c r="L1553">
        <v>11</v>
      </c>
      <c r="N1553">
        <v>11</v>
      </c>
      <c r="P1553">
        <v>6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X1553">
        <v>1</v>
      </c>
      <c r="Y1553">
        <v>1</v>
      </c>
      <c r="Z1553">
        <v>1</v>
      </c>
      <c r="AA1553">
        <v>1</v>
      </c>
      <c r="AB1553">
        <v>1</v>
      </c>
      <c r="AC1553">
        <v>1</v>
      </c>
      <c r="AD1553">
        <v>1</v>
      </c>
      <c r="AE1553">
        <v>1</v>
      </c>
      <c r="AF1553">
        <v>1</v>
      </c>
      <c r="AG1553">
        <v>1</v>
      </c>
      <c r="AH1553">
        <v>1</v>
      </c>
      <c r="AI1553">
        <v>1</v>
      </c>
      <c r="AJ1553">
        <v>1</v>
      </c>
      <c r="AK1553">
        <v>1</v>
      </c>
      <c r="AL1553">
        <v>1</v>
      </c>
      <c r="AM1553">
        <v>5</v>
      </c>
      <c r="AN1553">
        <v>1</v>
      </c>
      <c r="AO1553">
        <v>1</v>
      </c>
      <c r="AP1553">
        <v>1</v>
      </c>
      <c r="AQ1553">
        <v>1</v>
      </c>
      <c r="AR1553">
        <v>1</v>
      </c>
      <c r="AS1553">
        <v>1</v>
      </c>
      <c r="AT1553">
        <v>1</v>
      </c>
      <c r="AU1553">
        <v>1</v>
      </c>
      <c r="AV1553">
        <v>1</v>
      </c>
      <c r="AW1553">
        <v>1</v>
      </c>
      <c r="AX1553">
        <v>8</v>
      </c>
      <c r="AY1553">
        <v>6</v>
      </c>
      <c r="AZ1553">
        <v>1</v>
      </c>
      <c r="BA1553">
        <v>6</v>
      </c>
      <c r="BB1553">
        <v>1</v>
      </c>
      <c r="BC1553">
        <v>6</v>
      </c>
      <c r="BD1553">
        <v>9</v>
      </c>
      <c r="BE1553">
        <v>1</v>
      </c>
      <c r="BF1553">
        <v>12</v>
      </c>
      <c r="BG1553">
        <v>12</v>
      </c>
      <c r="BH1553">
        <v>12</v>
      </c>
      <c r="BI1553">
        <v>12</v>
      </c>
      <c r="BJ1553">
        <v>12</v>
      </c>
      <c r="BK1553">
        <v>1</v>
      </c>
      <c r="BL1553">
        <v>5</v>
      </c>
      <c r="BM1553">
        <v>5</v>
      </c>
      <c r="BN1553">
        <v>4</v>
      </c>
      <c r="BO1553">
        <v>10</v>
      </c>
      <c r="BX1553">
        <v>1</v>
      </c>
      <c r="BY1553">
        <v>5</v>
      </c>
      <c r="BZ1553">
        <v>1</v>
      </c>
      <c r="CA1553">
        <v>3</v>
      </c>
      <c r="CB1553">
        <v>6</v>
      </c>
      <c r="CF1553">
        <v>6</v>
      </c>
      <c r="CH1553">
        <f t="shared" si="180"/>
        <v>1</v>
      </c>
      <c r="CI1553" s="1">
        <f t="shared" si="181"/>
        <v>2.1666666666666665</v>
      </c>
      <c r="CJ1553">
        <f t="shared" si="182"/>
        <v>5</v>
      </c>
      <c r="CK1553">
        <f t="shared" si="183"/>
        <v>1</v>
      </c>
      <c r="CL1553" s="1">
        <f t="shared" si="184"/>
        <v>3.1666666666666665</v>
      </c>
      <c r="CM1553" s="1">
        <f t="shared" si="185"/>
        <v>3.1666666666666665</v>
      </c>
      <c r="CO1553" t="str">
        <f>IF(H1553&gt;Tolerances!$C$15, "High Sat", "Low Sat")</f>
        <v>High Sat</v>
      </c>
      <c r="CP1553" t="str">
        <f>IF(CM1553&lt;Tolerances!$D$15, "High EL", "Low EL")</f>
        <v>High EL</v>
      </c>
      <c r="CQ1553" t="str">
        <f t="shared" si="186"/>
        <v>Loyalist</v>
      </c>
      <c r="CR1553" t="str">
        <f>IF(AND(CM1553&lt;Tolerances!$D$19,'Respondent data Original'!H1553&gt;Tolerances!$C$19),"Enthusiast",IF(AND(CM1553&gt;Tolerances!$D$20,'Respondent data Original'!H1553&lt;Tolerances!$C$20),"Agitator"))</f>
        <v>Enthusiast</v>
      </c>
    </row>
    <row r="1554" spans="1:96">
      <c r="A1554">
        <v>1897</v>
      </c>
      <c r="B1554" t="s">
        <v>71</v>
      </c>
      <c r="C1554">
        <v>2</v>
      </c>
      <c r="D1554">
        <v>2</v>
      </c>
      <c r="E1554">
        <v>2</v>
      </c>
      <c r="F1554">
        <v>2</v>
      </c>
      <c r="G1554">
        <v>11</v>
      </c>
      <c r="H1554">
        <v>6</v>
      </c>
      <c r="J1554">
        <v>2</v>
      </c>
      <c r="L1554">
        <v>2</v>
      </c>
      <c r="N1554">
        <v>2</v>
      </c>
      <c r="P1554">
        <v>4</v>
      </c>
      <c r="Q1554">
        <v>1</v>
      </c>
      <c r="R1554">
        <v>3</v>
      </c>
      <c r="S1554">
        <v>1</v>
      </c>
      <c r="T1554">
        <v>1</v>
      </c>
      <c r="U1554">
        <v>1</v>
      </c>
      <c r="V1554">
        <v>1</v>
      </c>
      <c r="W1554">
        <v>2</v>
      </c>
      <c r="X1554">
        <v>1</v>
      </c>
      <c r="Y1554">
        <v>1</v>
      </c>
      <c r="Z1554">
        <v>3</v>
      </c>
      <c r="AA1554">
        <v>1</v>
      </c>
      <c r="AB1554">
        <v>1</v>
      </c>
      <c r="AC1554">
        <v>1</v>
      </c>
      <c r="AD1554">
        <v>3</v>
      </c>
      <c r="AE1554">
        <v>1</v>
      </c>
      <c r="AF1554">
        <v>6</v>
      </c>
      <c r="AG1554">
        <v>5</v>
      </c>
      <c r="AH1554">
        <v>2</v>
      </c>
      <c r="AI1554">
        <v>3</v>
      </c>
      <c r="AJ1554">
        <v>1</v>
      </c>
      <c r="AK1554">
        <v>3</v>
      </c>
      <c r="AL1554">
        <v>5</v>
      </c>
      <c r="AM1554">
        <v>5</v>
      </c>
      <c r="AN1554">
        <v>3</v>
      </c>
      <c r="AO1554">
        <v>3</v>
      </c>
      <c r="AP1554">
        <v>4</v>
      </c>
      <c r="AQ1554">
        <v>5</v>
      </c>
      <c r="AR1554">
        <v>5</v>
      </c>
      <c r="AS1554">
        <v>5</v>
      </c>
      <c r="AT1554">
        <v>5</v>
      </c>
      <c r="AU1554">
        <v>2</v>
      </c>
      <c r="AV1554">
        <v>1</v>
      </c>
      <c r="AW1554">
        <v>9</v>
      </c>
      <c r="AX1554">
        <v>10</v>
      </c>
      <c r="AY1554">
        <v>10</v>
      </c>
      <c r="AZ1554">
        <v>10</v>
      </c>
      <c r="BA1554">
        <v>10</v>
      </c>
      <c r="BB1554">
        <v>10</v>
      </c>
      <c r="BC1554">
        <v>8</v>
      </c>
      <c r="BD1554">
        <v>11</v>
      </c>
      <c r="BE1554">
        <v>4</v>
      </c>
      <c r="BF1554">
        <v>11</v>
      </c>
      <c r="BG1554">
        <v>12</v>
      </c>
      <c r="BH1554">
        <v>11</v>
      </c>
      <c r="BI1554">
        <v>11</v>
      </c>
      <c r="BJ1554">
        <v>11</v>
      </c>
      <c r="BK1554">
        <v>6</v>
      </c>
      <c r="BL1554">
        <v>3</v>
      </c>
      <c r="BM1554">
        <v>2</v>
      </c>
      <c r="BN1554">
        <v>1</v>
      </c>
      <c r="BO1554">
        <v>7</v>
      </c>
      <c r="BP1554">
        <v>6</v>
      </c>
      <c r="BQ1554">
        <v>5</v>
      </c>
      <c r="BX1554">
        <v>3</v>
      </c>
      <c r="CF1554">
        <v>4</v>
      </c>
      <c r="CH1554">
        <f t="shared" si="180"/>
        <v>3</v>
      </c>
      <c r="CI1554" s="1">
        <f t="shared" si="181"/>
        <v>4.5555555555555554</v>
      </c>
      <c r="CJ1554">
        <f t="shared" si="182"/>
        <v>3</v>
      </c>
      <c r="CK1554">
        <f t="shared" si="183"/>
        <v>3</v>
      </c>
      <c r="CL1554" s="1">
        <f t="shared" si="184"/>
        <v>7.5555555555555554</v>
      </c>
      <c r="CM1554" s="1">
        <f t="shared" si="185"/>
        <v>22.666666666666664</v>
      </c>
      <c r="CO1554" t="str">
        <f>IF(H1554&gt;Tolerances!$C$15, "High Sat", "Low Sat")</f>
        <v>Low Sat</v>
      </c>
      <c r="CP1554" t="str">
        <f>IF(CM1554&lt;Tolerances!$D$15, "High EL", "Low EL")</f>
        <v>Low EL</v>
      </c>
      <c r="CQ1554" t="str">
        <f t="shared" si="186"/>
        <v>Defector</v>
      </c>
      <c r="CR1554" t="b">
        <f>IF(AND(CM1554&lt;Tolerances!$D$19,'Respondent data Original'!H1554&gt;Tolerances!$C$19),"Enthusiast",IF(AND(CM1554&gt;Tolerances!$D$20,'Respondent data Original'!H1554&lt;Tolerances!$C$20),"Agitator"))</f>
        <v>0</v>
      </c>
    </row>
    <row r="1555" spans="1:96">
      <c r="A1555">
        <v>1898</v>
      </c>
      <c r="B1555" t="s">
        <v>71</v>
      </c>
      <c r="C1555">
        <v>2</v>
      </c>
      <c r="D1555">
        <v>1</v>
      </c>
      <c r="E1555">
        <v>1</v>
      </c>
      <c r="F1555">
        <v>2</v>
      </c>
      <c r="G1555">
        <v>11</v>
      </c>
      <c r="H1555">
        <v>8</v>
      </c>
      <c r="J1555">
        <v>7</v>
      </c>
      <c r="L1555">
        <v>7</v>
      </c>
      <c r="N1555">
        <v>7</v>
      </c>
      <c r="P1555">
        <v>5</v>
      </c>
      <c r="Q1555">
        <v>1</v>
      </c>
      <c r="R1555">
        <v>2</v>
      </c>
      <c r="S1555">
        <v>2</v>
      </c>
      <c r="T1555">
        <v>3</v>
      </c>
      <c r="U1555">
        <v>2</v>
      </c>
      <c r="V1555">
        <v>2</v>
      </c>
      <c r="W1555">
        <v>3</v>
      </c>
      <c r="X1555">
        <v>2</v>
      </c>
      <c r="Y1555">
        <v>2</v>
      </c>
      <c r="Z1555">
        <v>3</v>
      </c>
      <c r="AA1555">
        <v>2</v>
      </c>
      <c r="AB1555">
        <v>3</v>
      </c>
      <c r="AC1555">
        <v>3</v>
      </c>
      <c r="AD1555">
        <v>3</v>
      </c>
      <c r="AE1555">
        <v>3</v>
      </c>
      <c r="AF1555">
        <v>8</v>
      </c>
      <c r="AG1555">
        <v>4</v>
      </c>
      <c r="AH1555">
        <v>5</v>
      </c>
      <c r="AI1555">
        <v>2</v>
      </c>
      <c r="AJ1555">
        <v>3</v>
      </c>
      <c r="AK1555">
        <v>4</v>
      </c>
      <c r="AL1555">
        <v>3</v>
      </c>
      <c r="AM1555">
        <v>5</v>
      </c>
      <c r="AN1555">
        <v>2</v>
      </c>
      <c r="AO1555">
        <v>3</v>
      </c>
      <c r="AP1555">
        <v>3</v>
      </c>
      <c r="AQ1555">
        <v>4</v>
      </c>
      <c r="AR1555">
        <v>4</v>
      </c>
      <c r="AS1555">
        <v>4</v>
      </c>
      <c r="AT1555">
        <v>3</v>
      </c>
      <c r="AU1555">
        <v>4</v>
      </c>
      <c r="AV1555">
        <v>1</v>
      </c>
      <c r="AW1555">
        <v>10</v>
      </c>
      <c r="AX1555">
        <v>11</v>
      </c>
      <c r="AY1555">
        <v>10</v>
      </c>
      <c r="AZ1555">
        <v>8</v>
      </c>
      <c r="BA1555">
        <v>10</v>
      </c>
      <c r="BB1555">
        <v>11</v>
      </c>
      <c r="BC1555">
        <v>9</v>
      </c>
      <c r="BD1555">
        <v>11</v>
      </c>
      <c r="BE1555">
        <v>7</v>
      </c>
      <c r="BF1555">
        <v>12</v>
      </c>
      <c r="BG1555">
        <v>12</v>
      </c>
      <c r="BH1555">
        <v>5</v>
      </c>
      <c r="BI1555">
        <v>12</v>
      </c>
      <c r="BJ1555">
        <v>12</v>
      </c>
      <c r="BK1555">
        <v>1</v>
      </c>
      <c r="BL1555">
        <v>3</v>
      </c>
      <c r="BM1555">
        <v>3</v>
      </c>
      <c r="BN1555">
        <v>2</v>
      </c>
      <c r="BO1555">
        <v>6</v>
      </c>
      <c r="BP1555">
        <v>7</v>
      </c>
      <c r="BQ1555">
        <v>4</v>
      </c>
      <c r="BR1555">
        <v>3</v>
      </c>
      <c r="BS1555">
        <v>5</v>
      </c>
      <c r="BX1555">
        <v>2</v>
      </c>
      <c r="CF1555">
        <v>4</v>
      </c>
      <c r="CH1555">
        <f t="shared" si="180"/>
        <v>2</v>
      </c>
      <c r="CI1555" s="1">
        <f t="shared" si="181"/>
        <v>4.833333333333333</v>
      </c>
      <c r="CJ1555">
        <f t="shared" si="182"/>
        <v>3</v>
      </c>
      <c r="CK1555">
        <f t="shared" si="183"/>
        <v>3</v>
      </c>
      <c r="CL1555" s="1">
        <f t="shared" si="184"/>
        <v>7.833333333333333</v>
      </c>
      <c r="CM1555" s="1">
        <f t="shared" si="185"/>
        <v>15.666666666666666</v>
      </c>
      <c r="CO1555" t="str">
        <f>IF(H1555&gt;Tolerances!$C$15, "High Sat", "Low Sat")</f>
        <v>High Sat</v>
      </c>
      <c r="CP1555" t="str">
        <f>IF(CM1555&lt;Tolerances!$D$15, "High EL", "Low EL")</f>
        <v>Low EL</v>
      </c>
      <c r="CQ1555" t="str">
        <f t="shared" si="186"/>
        <v>Mercenary</v>
      </c>
      <c r="CR1555" t="b">
        <f>IF(AND(CM1555&lt;Tolerances!$D$19,'Respondent data Original'!H1555&gt;Tolerances!$C$19),"Enthusiast",IF(AND(CM1555&gt;Tolerances!$D$20,'Respondent data Original'!H1555&lt;Tolerances!$C$20),"Agitator"))</f>
        <v>0</v>
      </c>
    </row>
    <row r="1556" spans="1:96">
      <c r="A1556">
        <v>1899</v>
      </c>
      <c r="B1556" t="s">
        <v>71</v>
      </c>
      <c r="C1556">
        <v>3</v>
      </c>
      <c r="D1556">
        <v>1</v>
      </c>
      <c r="E1556">
        <v>1</v>
      </c>
      <c r="F1556">
        <v>2</v>
      </c>
      <c r="G1556">
        <v>12</v>
      </c>
      <c r="H1556">
        <v>10</v>
      </c>
      <c r="J1556">
        <v>8</v>
      </c>
      <c r="L1556">
        <v>7</v>
      </c>
      <c r="N1556">
        <v>6</v>
      </c>
      <c r="P1556">
        <v>2</v>
      </c>
      <c r="Q1556">
        <v>1</v>
      </c>
      <c r="R1556">
        <v>2</v>
      </c>
      <c r="S1556">
        <v>1</v>
      </c>
      <c r="T1556">
        <v>3</v>
      </c>
      <c r="U1556">
        <v>2</v>
      </c>
      <c r="V1556">
        <v>3</v>
      </c>
      <c r="W1556">
        <v>4</v>
      </c>
      <c r="X1556">
        <v>1</v>
      </c>
      <c r="Y1556">
        <v>1</v>
      </c>
      <c r="Z1556">
        <v>3</v>
      </c>
      <c r="AA1556">
        <v>1</v>
      </c>
      <c r="AB1556">
        <v>4</v>
      </c>
      <c r="AC1556">
        <v>4</v>
      </c>
      <c r="AD1556">
        <v>4</v>
      </c>
      <c r="AE1556">
        <v>3</v>
      </c>
      <c r="AF1556">
        <v>1</v>
      </c>
      <c r="AG1556">
        <v>4</v>
      </c>
      <c r="AH1556">
        <v>1</v>
      </c>
      <c r="AI1556">
        <v>2</v>
      </c>
      <c r="AJ1556">
        <v>2</v>
      </c>
      <c r="AK1556">
        <v>2</v>
      </c>
      <c r="AN1556">
        <v>2</v>
      </c>
      <c r="AO1556">
        <v>3</v>
      </c>
      <c r="AP1556">
        <v>2</v>
      </c>
      <c r="AQ1556">
        <v>3</v>
      </c>
      <c r="AR1556">
        <v>3</v>
      </c>
      <c r="AS1556">
        <v>4</v>
      </c>
      <c r="AU1556">
        <v>3</v>
      </c>
      <c r="AV1556">
        <v>2</v>
      </c>
      <c r="AW1556">
        <v>8</v>
      </c>
      <c r="AX1556">
        <v>9</v>
      </c>
      <c r="AY1556">
        <v>10</v>
      </c>
      <c r="AZ1556">
        <v>8</v>
      </c>
      <c r="BA1556">
        <v>9</v>
      </c>
      <c r="BB1556">
        <v>8</v>
      </c>
      <c r="BC1556">
        <v>6</v>
      </c>
      <c r="BD1556">
        <v>9</v>
      </c>
      <c r="BE1556">
        <v>1</v>
      </c>
      <c r="BF1556">
        <v>12</v>
      </c>
      <c r="BG1556">
        <v>12</v>
      </c>
      <c r="BH1556">
        <v>12</v>
      </c>
      <c r="BI1556">
        <v>12</v>
      </c>
      <c r="BJ1556">
        <v>12</v>
      </c>
      <c r="BK1556">
        <v>1</v>
      </c>
      <c r="BL1556">
        <v>2</v>
      </c>
      <c r="BM1556">
        <v>2</v>
      </c>
      <c r="BN1556">
        <v>2</v>
      </c>
      <c r="BO1556">
        <v>7</v>
      </c>
      <c r="BP1556">
        <v>4</v>
      </c>
      <c r="BX1556">
        <v>2</v>
      </c>
      <c r="CF1556">
        <v>5</v>
      </c>
      <c r="CH1556">
        <f t="shared" si="180"/>
        <v>2</v>
      </c>
      <c r="CI1556" s="1">
        <f t="shared" si="181"/>
        <v>3.7777777777777777</v>
      </c>
      <c r="CJ1556">
        <f t="shared" si="182"/>
        <v>2</v>
      </c>
      <c r="CK1556">
        <f t="shared" si="183"/>
        <v>4</v>
      </c>
      <c r="CL1556" s="1">
        <f t="shared" si="184"/>
        <v>7.7777777777777777</v>
      </c>
      <c r="CM1556" s="1">
        <f t="shared" si="185"/>
        <v>15.555555555555555</v>
      </c>
      <c r="CO1556" t="str">
        <f>IF(H1556&gt;Tolerances!$C$15, "High Sat", "Low Sat")</f>
        <v>High Sat</v>
      </c>
      <c r="CP1556" t="str">
        <f>IF(CM1556&lt;Tolerances!$D$15, "High EL", "Low EL")</f>
        <v>Low EL</v>
      </c>
      <c r="CQ1556" t="str">
        <f t="shared" si="186"/>
        <v>Mercenary</v>
      </c>
      <c r="CR1556" t="b">
        <f>IF(AND(CM1556&lt;Tolerances!$D$19,'Respondent data Original'!H1556&gt;Tolerances!$C$19),"Enthusiast",IF(AND(CM1556&gt;Tolerances!$D$20,'Respondent data Original'!H1556&lt;Tolerances!$C$20),"Agitator"))</f>
        <v>0</v>
      </c>
    </row>
    <row r="1557" spans="1:96">
      <c r="A1557">
        <v>1900</v>
      </c>
      <c r="B1557" t="s">
        <v>71</v>
      </c>
      <c r="C1557">
        <v>5</v>
      </c>
      <c r="D1557">
        <v>1</v>
      </c>
      <c r="E1557">
        <v>2</v>
      </c>
      <c r="F1557">
        <v>2</v>
      </c>
      <c r="G1557">
        <v>12</v>
      </c>
      <c r="H1557">
        <v>2</v>
      </c>
      <c r="J1557">
        <v>4</v>
      </c>
      <c r="L1557">
        <v>3</v>
      </c>
      <c r="N1557">
        <v>4</v>
      </c>
      <c r="P1557">
        <v>6</v>
      </c>
      <c r="Q1557">
        <v>1</v>
      </c>
      <c r="R1557">
        <v>3</v>
      </c>
      <c r="S1557">
        <v>2</v>
      </c>
      <c r="T1557">
        <v>4</v>
      </c>
      <c r="U1557">
        <v>3</v>
      </c>
      <c r="V1557">
        <v>1</v>
      </c>
      <c r="W1557">
        <v>5</v>
      </c>
      <c r="X1557">
        <v>1</v>
      </c>
      <c r="Y1557">
        <v>2</v>
      </c>
      <c r="Z1557">
        <v>4</v>
      </c>
      <c r="AA1557">
        <v>2</v>
      </c>
      <c r="AB1557">
        <v>2</v>
      </c>
      <c r="AC1557">
        <v>5</v>
      </c>
      <c r="AD1557">
        <v>3</v>
      </c>
      <c r="AE1557">
        <v>4</v>
      </c>
      <c r="AF1557">
        <v>1</v>
      </c>
      <c r="AG1557">
        <v>5</v>
      </c>
      <c r="AH1557">
        <v>2</v>
      </c>
      <c r="AI1557">
        <v>4</v>
      </c>
      <c r="AJ1557">
        <v>2</v>
      </c>
      <c r="AK1557">
        <v>3</v>
      </c>
      <c r="AL1557">
        <v>4</v>
      </c>
      <c r="AN1557">
        <v>5</v>
      </c>
      <c r="AO1557">
        <v>5</v>
      </c>
      <c r="AP1557">
        <v>2</v>
      </c>
      <c r="AQ1557">
        <v>4</v>
      </c>
      <c r="AR1557">
        <v>5</v>
      </c>
      <c r="AS1557">
        <v>3</v>
      </c>
      <c r="AU1557">
        <v>3</v>
      </c>
      <c r="AV1557">
        <v>2</v>
      </c>
      <c r="AW1557">
        <v>6</v>
      </c>
      <c r="AX1557">
        <v>9</v>
      </c>
      <c r="AY1557">
        <v>9</v>
      </c>
      <c r="AZ1557">
        <v>8</v>
      </c>
      <c r="BA1557">
        <v>10</v>
      </c>
      <c r="BB1557">
        <v>2</v>
      </c>
      <c r="BC1557">
        <v>4</v>
      </c>
      <c r="BD1557">
        <v>11</v>
      </c>
      <c r="BE1557">
        <v>1</v>
      </c>
      <c r="BF1557">
        <v>12</v>
      </c>
      <c r="BG1557">
        <v>12</v>
      </c>
      <c r="BH1557">
        <v>12</v>
      </c>
      <c r="BI1557">
        <v>12</v>
      </c>
      <c r="BJ1557">
        <v>12</v>
      </c>
      <c r="BK1557">
        <v>1</v>
      </c>
      <c r="BL1557">
        <v>4</v>
      </c>
      <c r="BM1557">
        <v>3</v>
      </c>
      <c r="BN1557">
        <v>2</v>
      </c>
      <c r="BO1557">
        <v>4</v>
      </c>
      <c r="BP1557">
        <v>6</v>
      </c>
      <c r="BX1557">
        <v>2</v>
      </c>
      <c r="CF1557">
        <v>21</v>
      </c>
      <c r="CH1557">
        <f t="shared" si="180"/>
        <v>2</v>
      </c>
      <c r="CI1557" s="1">
        <f t="shared" si="181"/>
        <v>3.3333333333333335</v>
      </c>
      <c r="CJ1557">
        <f t="shared" si="182"/>
        <v>4</v>
      </c>
      <c r="CK1557">
        <f t="shared" si="183"/>
        <v>2</v>
      </c>
      <c r="CL1557" s="1">
        <f t="shared" si="184"/>
        <v>5.3333333333333339</v>
      </c>
      <c r="CM1557" s="1">
        <f t="shared" si="185"/>
        <v>10.666666666666668</v>
      </c>
      <c r="CO1557" t="str">
        <f>IF(H1557&gt;Tolerances!$C$15, "High Sat", "Low Sat")</f>
        <v>Low Sat</v>
      </c>
      <c r="CP1557" t="str">
        <f>IF(CM1557&lt;Tolerances!$D$15, "High EL", "Low EL")</f>
        <v>High EL</v>
      </c>
      <c r="CQ1557" t="str">
        <f t="shared" si="186"/>
        <v>Hostage</v>
      </c>
      <c r="CR1557" t="b">
        <f>IF(AND(CM1557&lt;Tolerances!$D$19,'Respondent data Original'!H1557&gt;Tolerances!$C$19),"Enthusiast",IF(AND(CM1557&gt;Tolerances!$D$20,'Respondent data Original'!H1557&lt;Tolerances!$C$20),"Agitator"))</f>
        <v>0</v>
      </c>
    </row>
    <row r="1558" spans="1:96">
      <c r="A1558">
        <v>1901</v>
      </c>
      <c r="B1558" t="s">
        <v>71</v>
      </c>
      <c r="C1558">
        <v>5</v>
      </c>
      <c r="D1558">
        <v>1</v>
      </c>
      <c r="E1558">
        <v>1</v>
      </c>
      <c r="F1558">
        <v>2</v>
      </c>
      <c r="G1558">
        <v>9</v>
      </c>
      <c r="H1558">
        <v>10</v>
      </c>
      <c r="J1558">
        <v>10</v>
      </c>
      <c r="L1558">
        <v>10</v>
      </c>
      <c r="N1558">
        <v>10</v>
      </c>
      <c r="P1558">
        <v>6</v>
      </c>
      <c r="Q1558">
        <v>3</v>
      </c>
      <c r="R1558">
        <v>4</v>
      </c>
      <c r="S1558">
        <v>1</v>
      </c>
      <c r="T1558">
        <v>2</v>
      </c>
      <c r="U1558">
        <v>5</v>
      </c>
      <c r="V1558">
        <v>1</v>
      </c>
      <c r="X1558">
        <v>1</v>
      </c>
      <c r="Y1558">
        <v>1</v>
      </c>
      <c r="Z1558">
        <v>4</v>
      </c>
      <c r="AA1558">
        <v>1</v>
      </c>
      <c r="AB1558">
        <v>1</v>
      </c>
      <c r="AC1558">
        <v>3</v>
      </c>
      <c r="AD1558">
        <v>3</v>
      </c>
      <c r="AE1558">
        <v>4</v>
      </c>
      <c r="AF1558">
        <v>3</v>
      </c>
      <c r="AG1558">
        <v>4</v>
      </c>
      <c r="AH1558">
        <v>2</v>
      </c>
      <c r="AI1558">
        <v>1</v>
      </c>
      <c r="AJ1558">
        <v>1</v>
      </c>
      <c r="AL1558">
        <v>1</v>
      </c>
      <c r="AN1558">
        <v>1</v>
      </c>
      <c r="AO1558">
        <v>1</v>
      </c>
      <c r="AQ1558">
        <v>1</v>
      </c>
      <c r="AR1558">
        <v>1</v>
      </c>
      <c r="AS1558">
        <v>2</v>
      </c>
      <c r="AT1558">
        <v>1</v>
      </c>
      <c r="AU1558">
        <v>3</v>
      </c>
      <c r="AV1558">
        <v>1</v>
      </c>
      <c r="AW1558">
        <v>6</v>
      </c>
      <c r="AX1558">
        <v>9</v>
      </c>
      <c r="AY1558">
        <v>9</v>
      </c>
      <c r="AZ1558">
        <v>3</v>
      </c>
      <c r="BA1558">
        <v>7</v>
      </c>
      <c r="BB1558">
        <v>6</v>
      </c>
      <c r="BC1558">
        <v>6</v>
      </c>
      <c r="BD1558">
        <v>8</v>
      </c>
      <c r="BE1558">
        <v>8</v>
      </c>
      <c r="BF1558">
        <v>1</v>
      </c>
      <c r="BG1558">
        <v>1</v>
      </c>
      <c r="BH1558">
        <v>12</v>
      </c>
      <c r="BI1558">
        <v>12</v>
      </c>
      <c r="BJ1558">
        <v>12</v>
      </c>
      <c r="BK1558">
        <v>1</v>
      </c>
      <c r="BL1558">
        <v>4</v>
      </c>
      <c r="BM1558">
        <v>4</v>
      </c>
      <c r="BN1558">
        <v>4</v>
      </c>
      <c r="BO1558">
        <v>6</v>
      </c>
      <c r="BX1558">
        <v>1</v>
      </c>
      <c r="BY1558">
        <v>5</v>
      </c>
      <c r="BZ1558">
        <v>6</v>
      </c>
      <c r="CA1558">
        <v>1</v>
      </c>
      <c r="CF1558">
        <v>7</v>
      </c>
      <c r="CH1558">
        <f t="shared" si="180"/>
        <v>1</v>
      </c>
      <c r="CI1558" s="1">
        <f t="shared" si="181"/>
        <v>3.4444444444444446</v>
      </c>
      <c r="CJ1558">
        <f t="shared" si="182"/>
        <v>4</v>
      </c>
      <c r="CK1558">
        <f t="shared" si="183"/>
        <v>2</v>
      </c>
      <c r="CL1558" s="1">
        <f t="shared" si="184"/>
        <v>5.4444444444444446</v>
      </c>
      <c r="CM1558" s="1">
        <f t="shared" si="185"/>
        <v>5.4444444444444446</v>
      </c>
      <c r="CO1558" t="str">
        <f>IF(H1558&gt;Tolerances!$C$15, "High Sat", "Low Sat")</f>
        <v>High Sat</v>
      </c>
      <c r="CP1558" t="str">
        <f>IF(CM1558&lt;Tolerances!$D$15, "High EL", "Low EL")</f>
        <v>High EL</v>
      </c>
      <c r="CQ1558" t="str">
        <f t="shared" si="186"/>
        <v>Loyalist</v>
      </c>
      <c r="CR1558" t="b">
        <f>IF(AND(CM1558&lt;Tolerances!$D$19,'Respondent data Original'!H1558&gt;Tolerances!$C$19),"Enthusiast",IF(AND(CM1558&gt;Tolerances!$D$20,'Respondent data Original'!H1558&lt;Tolerances!$C$20),"Agitator"))</f>
        <v>0</v>
      </c>
    </row>
    <row r="1559" spans="1:96">
      <c r="A1559">
        <v>1902</v>
      </c>
      <c r="B1559" t="s">
        <v>71</v>
      </c>
      <c r="C1559">
        <v>1</v>
      </c>
      <c r="D1559">
        <v>1</v>
      </c>
      <c r="E1559">
        <v>4</v>
      </c>
      <c r="F1559">
        <v>2</v>
      </c>
      <c r="G1559">
        <v>12</v>
      </c>
      <c r="H1559">
        <v>1</v>
      </c>
      <c r="J1559">
        <v>1</v>
      </c>
      <c r="L1559">
        <v>1</v>
      </c>
      <c r="N1559">
        <v>1</v>
      </c>
      <c r="P1559">
        <v>6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1</v>
      </c>
      <c r="AD1559">
        <v>1</v>
      </c>
      <c r="AE1559">
        <v>1</v>
      </c>
      <c r="AF1559">
        <v>1</v>
      </c>
      <c r="AG1559">
        <v>5</v>
      </c>
      <c r="AH1559">
        <v>5</v>
      </c>
      <c r="AI1559">
        <v>5</v>
      </c>
      <c r="AJ1559">
        <v>5</v>
      </c>
      <c r="AK1559">
        <v>5</v>
      </c>
      <c r="AL1559">
        <v>5</v>
      </c>
      <c r="AM1559">
        <v>5</v>
      </c>
      <c r="AN1559">
        <v>5</v>
      </c>
      <c r="AO1559">
        <v>5</v>
      </c>
      <c r="AP1559">
        <v>5</v>
      </c>
      <c r="AQ1559">
        <v>5</v>
      </c>
      <c r="AR1559">
        <v>5</v>
      </c>
      <c r="AS1559">
        <v>5</v>
      </c>
      <c r="AT1559">
        <v>5</v>
      </c>
      <c r="AU1559">
        <v>5</v>
      </c>
      <c r="AV1559">
        <v>2</v>
      </c>
      <c r="AW1559">
        <v>11</v>
      </c>
      <c r="AX1559">
        <v>11</v>
      </c>
      <c r="AY1559">
        <v>11</v>
      </c>
      <c r="AZ1559">
        <v>11</v>
      </c>
      <c r="BA1559">
        <v>11</v>
      </c>
      <c r="BB1559">
        <v>11</v>
      </c>
      <c r="BC1559">
        <v>11</v>
      </c>
      <c r="BD1559">
        <v>11</v>
      </c>
      <c r="BE1559">
        <v>11</v>
      </c>
      <c r="BF1559">
        <v>11</v>
      </c>
      <c r="BG1559">
        <v>11</v>
      </c>
      <c r="BH1559">
        <v>11</v>
      </c>
      <c r="BI1559">
        <v>11</v>
      </c>
      <c r="BJ1559">
        <v>11</v>
      </c>
      <c r="BK1559">
        <v>1</v>
      </c>
      <c r="BL1559">
        <v>1</v>
      </c>
      <c r="BO1559">
        <v>7</v>
      </c>
      <c r="BP1559">
        <v>6</v>
      </c>
      <c r="BQ1559">
        <v>4</v>
      </c>
      <c r="BR1559">
        <v>3</v>
      </c>
      <c r="BS1559">
        <v>5</v>
      </c>
      <c r="BT1559">
        <v>1</v>
      </c>
      <c r="BU1559">
        <v>8</v>
      </c>
      <c r="BV1559">
        <v>2</v>
      </c>
      <c r="BX1559">
        <v>3</v>
      </c>
      <c r="CF1559">
        <v>6</v>
      </c>
      <c r="CH1559">
        <f t="shared" si="180"/>
        <v>3</v>
      </c>
      <c r="CI1559" s="1">
        <f t="shared" si="181"/>
        <v>5.5</v>
      </c>
      <c r="CJ1559">
        <f t="shared" si="182"/>
        <v>1</v>
      </c>
      <c r="CK1559">
        <f t="shared" si="183"/>
        <v>5</v>
      </c>
      <c r="CL1559" s="1">
        <f t="shared" si="184"/>
        <v>10.5</v>
      </c>
      <c r="CM1559" s="1">
        <f t="shared" si="185"/>
        <v>31.5</v>
      </c>
      <c r="CO1559" t="str">
        <f>IF(H1559&gt;Tolerances!$C$15, "High Sat", "Low Sat")</f>
        <v>Low Sat</v>
      </c>
      <c r="CP1559" t="str">
        <f>IF(CM1559&lt;Tolerances!$D$15, "High EL", "Low EL")</f>
        <v>Low EL</v>
      </c>
      <c r="CQ1559" t="str">
        <f t="shared" si="186"/>
        <v>Defector</v>
      </c>
      <c r="CR1559" t="str">
        <f>IF(AND(CM1559&lt;Tolerances!$D$19,'Respondent data Original'!H1559&gt;Tolerances!$C$19),"Enthusiast",IF(AND(CM1559&gt;Tolerances!$D$20,'Respondent data Original'!H1559&lt;Tolerances!$C$20),"Agitator"))</f>
        <v>Agitator</v>
      </c>
    </row>
    <row r="1560" spans="1:96">
      <c r="A1560">
        <v>1907</v>
      </c>
      <c r="B1560" t="s">
        <v>71</v>
      </c>
      <c r="C1560">
        <v>3</v>
      </c>
      <c r="D1560">
        <v>2</v>
      </c>
      <c r="E1560">
        <v>6</v>
      </c>
      <c r="F1560">
        <v>2</v>
      </c>
      <c r="G1560">
        <v>10</v>
      </c>
      <c r="H1560">
        <v>7</v>
      </c>
      <c r="J1560">
        <v>7</v>
      </c>
      <c r="L1560">
        <v>8</v>
      </c>
      <c r="N1560">
        <v>6</v>
      </c>
      <c r="P1560">
        <v>4</v>
      </c>
      <c r="Q1560">
        <v>2</v>
      </c>
      <c r="R1560">
        <v>3</v>
      </c>
      <c r="S1560">
        <v>2</v>
      </c>
      <c r="T1560">
        <v>2</v>
      </c>
      <c r="U1560">
        <v>2</v>
      </c>
      <c r="V1560">
        <v>2</v>
      </c>
      <c r="W1560">
        <v>3</v>
      </c>
      <c r="X1560">
        <v>1</v>
      </c>
      <c r="Y1560">
        <v>2</v>
      </c>
      <c r="Z1560">
        <v>2</v>
      </c>
      <c r="AA1560">
        <v>2</v>
      </c>
      <c r="AB1560">
        <v>1</v>
      </c>
      <c r="AC1560">
        <v>2</v>
      </c>
      <c r="AD1560">
        <v>3</v>
      </c>
      <c r="AE1560">
        <v>2</v>
      </c>
      <c r="AF1560">
        <v>1</v>
      </c>
      <c r="AG1560">
        <v>3</v>
      </c>
      <c r="AH1560">
        <v>3</v>
      </c>
      <c r="AI1560">
        <v>3</v>
      </c>
      <c r="AJ1560">
        <v>3</v>
      </c>
      <c r="AK1560">
        <v>2</v>
      </c>
      <c r="AL1560">
        <v>3</v>
      </c>
      <c r="AN1560">
        <v>3</v>
      </c>
      <c r="AO1560">
        <v>3</v>
      </c>
      <c r="AP1560">
        <v>3</v>
      </c>
      <c r="AQ1560">
        <v>2</v>
      </c>
      <c r="AR1560">
        <v>3</v>
      </c>
      <c r="AS1560">
        <v>3</v>
      </c>
      <c r="AU1560">
        <v>3</v>
      </c>
      <c r="AV1560">
        <v>1</v>
      </c>
      <c r="AW1560">
        <v>9</v>
      </c>
      <c r="AX1560">
        <v>10</v>
      </c>
      <c r="AY1560">
        <v>6</v>
      </c>
      <c r="AZ1560">
        <v>6</v>
      </c>
      <c r="BA1560">
        <v>9</v>
      </c>
      <c r="BB1560">
        <v>4</v>
      </c>
      <c r="BC1560">
        <v>2</v>
      </c>
      <c r="BD1560">
        <v>10</v>
      </c>
      <c r="BE1560">
        <v>2</v>
      </c>
      <c r="BF1560">
        <v>12</v>
      </c>
      <c r="BG1560">
        <v>12</v>
      </c>
      <c r="BH1560">
        <v>12</v>
      </c>
      <c r="BI1560">
        <v>12</v>
      </c>
      <c r="BJ1560">
        <v>12</v>
      </c>
      <c r="BK1560">
        <v>1</v>
      </c>
      <c r="BL1560">
        <v>2</v>
      </c>
      <c r="BM1560">
        <v>1</v>
      </c>
      <c r="BO1560">
        <v>7</v>
      </c>
      <c r="BP1560">
        <v>2</v>
      </c>
      <c r="BQ1560">
        <v>4</v>
      </c>
      <c r="BR1560">
        <v>3</v>
      </c>
      <c r="BS1560">
        <v>5</v>
      </c>
      <c r="BT1560">
        <v>6</v>
      </c>
      <c r="BX1560">
        <v>1</v>
      </c>
      <c r="BY1560">
        <v>8</v>
      </c>
      <c r="CF1560">
        <v>5</v>
      </c>
      <c r="CH1560">
        <f t="shared" si="180"/>
        <v>1</v>
      </c>
      <c r="CI1560" s="1">
        <f t="shared" si="181"/>
        <v>3.2222222222222223</v>
      </c>
      <c r="CJ1560">
        <f t="shared" si="182"/>
        <v>2</v>
      </c>
      <c r="CK1560">
        <f t="shared" si="183"/>
        <v>4</v>
      </c>
      <c r="CL1560" s="1">
        <f t="shared" si="184"/>
        <v>7.2222222222222223</v>
      </c>
      <c r="CM1560" s="1">
        <f t="shared" si="185"/>
        <v>7.2222222222222223</v>
      </c>
      <c r="CO1560" t="str">
        <f>IF(H1560&gt;Tolerances!$C$15, "High Sat", "Low Sat")</f>
        <v>Low Sat</v>
      </c>
      <c r="CP1560" t="str">
        <f>IF(CM1560&lt;Tolerances!$D$15, "High EL", "Low EL")</f>
        <v>High EL</v>
      </c>
      <c r="CQ1560" t="str">
        <f t="shared" si="186"/>
        <v>Hostage</v>
      </c>
      <c r="CR1560" t="b">
        <f>IF(AND(CM1560&lt;Tolerances!$D$19,'Respondent data Original'!H1560&gt;Tolerances!$C$19),"Enthusiast",IF(AND(CM1560&gt;Tolerances!$D$20,'Respondent data Original'!H1560&lt;Tolerances!$C$20),"Agitator"))</f>
        <v>0</v>
      </c>
    </row>
    <row r="1561" spans="1:96">
      <c r="A1561">
        <v>1908</v>
      </c>
      <c r="B1561" t="s">
        <v>71</v>
      </c>
      <c r="C1561">
        <v>4</v>
      </c>
      <c r="D1561">
        <v>1</v>
      </c>
      <c r="E1561">
        <v>3</v>
      </c>
      <c r="F1561">
        <v>2</v>
      </c>
      <c r="G1561">
        <v>12</v>
      </c>
      <c r="H1561">
        <v>9</v>
      </c>
      <c r="J1561">
        <v>9</v>
      </c>
      <c r="L1561">
        <v>9</v>
      </c>
      <c r="N1561">
        <v>9</v>
      </c>
      <c r="P1561">
        <v>5</v>
      </c>
      <c r="Q1561">
        <v>1</v>
      </c>
      <c r="R1561">
        <v>5</v>
      </c>
      <c r="S1561">
        <v>2</v>
      </c>
      <c r="T1561">
        <v>2</v>
      </c>
      <c r="U1561">
        <v>1</v>
      </c>
      <c r="V1561">
        <v>2</v>
      </c>
      <c r="W1561">
        <v>3</v>
      </c>
      <c r="X1561">
        <v>1</v>
      </c>
      <c r="Y1561">
        <v>1</v>
      </c>
      <c r="Z1561">
        <v>3</v>
      </c>
      <c r="AA1561">
        <v>1</v>
      </c>
      <c r="AB1561">
        <v>2</v>
      </c>
      <c r="AC1561">
        <v>3</v>
      </c>
      <c r="AD1561">
        <v>4</v>
      </c>
      <c r="AE1561">
        <v>2</v>
      </c>
      <c r="AF1561">
        <v>4</v>
      </c>
      <c r="AG1561">
        <v>1</v>
      </c>
      <c r="AH1561">
        <v>5</v>
      </c>
      <c r="AI1561">
        <v>1</v>
      </c>
      <c r="AJ1561">
        <v>1</v>
      </c>
      <c r="AK1561">
        <v>1</v>
      </c>
      <c r="AL1561">
        <v>1</v>
      </c>
      <c r="AM1561">
        <v>3</v>
      </c>
      <c r="AN1561">
        <v>1</v>
      </c>
      <c r="AO1561">
        <v>1</v>
      </c>
      <c r="AP1561">
        <v>1</v>
      </c>
      <c r="AQ1561">
        <v>1</v>
      </c>
      <c r="AR1561">
        <v>1</v>
      </c>
      <c r="AS1561">
        <v>2</v>
      </c>
      <c r="AT1561">
        <v>3</v>
      </c>
      <c r="AU1561">
        <v>1</v>
      </c>
      <c r="AV1561">
        <v>1</v>
      </c>
      <c r="AW1561">
        <v>6</v>
      </c>
      <c r="AX1561">
        <v>10</v>
      </c>
      <c r="AY1561">
        <v>8</v>
      </c>
      <c r="AZ1561">
        <v>4</v>
      </c>
      <c r="BA1561">
        <v>7</v>
      </c>
      <c r="BB1561">
        <v>1</v>
      </c>
      <c r="BC1561">
        <v>9</v>
      </c>
      <c r="BD1561">
        <v>9</v>
      </c>
      <c r="BE1561">
        <v>2</v>
      </c>
      <c r="BF1561">
        <v>2</v>
      </c>
      <c r="BG1561">
        <v>3</v>
      </c>
      <c r="BH1561">
        <v>2</v>
      </c>
      <c r="BI1561">
        <v>12</v>
      </c>
      <c r="BJ1561">
        <v>12</v>
      </c>
      <c r="BK1561">
        <v>1</v>
      </c>
      <c r="BL1561">
        <v>3</v>
      </c>
      <c r="BM1561">
        <v>2</v>
      </c>
      <c r="BN1561">
        <v>1</v>
      </c>
      <c r="BO1561">
        <v>3</v>
      </c>
      <c r="BP1561">
        <v>7</v>
      </c>
      <c r="BQ1561">
        <v>6</v>
      </c>
      <c r="BR1561">
        <v>4</v>
      </c>
      <c r="BS1561">
        <v>5</v>
      </c>
      <c r="BX1561">
        <v>1</v>
      </c>
      <c r="BY1561">
        <v>6</v>
      </c>
      <c r="CF1561">
        <v>5</v>
      </c>
      <c r="CH1561">
        <f t="shared" si="180"/>
        <v>1</v>
      </c>
      <c r="CI1561" s="1">
        <f t="shared" si="181"/>
        <v>3.1111111111111112</v>
      </c>
      <c r="CJ1561">
        <f t="shared" si="182"/>
        <v>3</v>
      </c>
      <c r="CK1561">
        <f t="shared" si="183"/>
        <v>3</v>
      </c>
      <c r="CL1561" s="1">
        <f t="shared" si="184"/>
        <v>6.1111111111111107</v>
      </c>
      <c r="CM1561" s="1">
        <f t="shared" si="185"/>
        <v>6.1111111111111107</v>
      </c>
      <c r="CO1561" t="str">
        <f>IF(H1561&gt;Tolerances!$C$15, "High Sat", "Low Sat")</f>
        <v>High Sat</v>
      </c>
      <c r="CP1561" t="str">
        <f>IF(CM1561&lt;Tolerances!$D$15, "High EL", "Low EL")</f>
        <v>High EL</v>
      </c>
      <c r="CQ1561" t="str">
        <f t="shared" si="186"/>
        <v>Loyalist</v>
      </c>
      <c r="CR1561" t="b">
        <f>IF(AND(CM1561&lt;Tolerances!$D$19,'Respondent data Original'!H1561&gt;Tolerances!$C$19),"Enthusiast",IF(AND(CM1561&gt;Tolerances!$D$20,'Respondent data Original'!H1561&lt;Tolerances!$C$20),"Agitator"))</f>
        <v>0</v>
      </c>
    </row>
    <row r="1562" spans="1:96">
      <c r="A1562">
        <v>1909</v>
      </c>
      <c r="B1562" t="s">
        <v>71</v>
      </c>
      <c r="C1562">
        <v>4</v>
      </c>
      <c r="D1562">
        <v>2</v>
      </c>
      <c r="E1562">
        <v>3</v>
      </c>
      <c r="F1562">
        <v>2</v>
      </c>
      <c r="G1562">
        <v>12</v>
      </c>
      <c r="H1562">
        <v>10</v>
      </c>
      <c r="J1562">
        <v>10</v>
      </c>
      <c r="L1562">
        <v>10</v>
      </c>
      <c r="N1562">
        <v>10</v>
      </c>
      <c r="P1562">
        <v>6</v>
      </c>
      <c r="Q1562">
        <v>2</v>
      </c>
      <c r="R1562">
        <v>3</v>
      </c>
      <c r="S1562">
        <v>2</v>
      </c>
      <c r="T1562">
        <v>2</v>
      </c>
      <c r="U1562">
        <v>1</v>
      </c>
      <c r="V1562">
        <v>2</v>
      </c>
      <c r="W1562">
        <v>4</v>
      </c>
      <c r="X1562">
        <v>2</v>
      </c>
      <c r="Y1562">
        <v>2</v>
      </c>
      <c r="Z1562">
        <v>4</v>
      </c>
      <c r="AA1562">
        <v>2</v>
      </c>
      <c r="AB1562">
        <v>2</v>
      </c>
      <c r="AC1562">
        <v>2</v>
      </c>
      <c r="AD1562">
        <v>4</v>
      </c>
      <c r="AE1562">
        <v>1</v>
      </c>
      <c r="AF1562">
        <v>1</v>
      </c>
      <c r="AG1562">
        <v>2</v>
      </c>
      <c r="AH1562">
        <v>2</v>
      </c>
      <c r="AI1562">
        <v>2</v>
      </c>
      <c r="AJ1562">
        <v>2</v>
      </c>
      <c r="AK1562">
        <v>2</v>
      </c>
      <c r="AL1562">
        <v>2</v>
      </c>
      <c r="AM1562">
        <v>4</v>
      </c>
      <c r="AN1562">
        <v>2</v>
      </c>
      <c r="AO1562">
        <v>2</v>
      </c>
      <c r="AP1562">
        <v>2</v>
      </c>
      <c r="AQ1562">
        <v>2</v>
      </c>
      <c r="AR1562">
        <v>2</v>
      </c>
      <c r="AS1562">
        <v>2</v>
      </c>
      <c r="AT1562">
        <v>3</v>
      </c>
      <c r="AU1562">
        <v>2</v>
      </c>
      <c r="AV1562">
        <v>1</v>
      </c>
      <c r="AW1562">
        <v>1</v>
      </c>
      <c r="AX1562">
        <v>10</v>
      </c>
      <c r="AY1562">
        <v>10</v>
      </c>
      <c r="AZ1562">
        <v>8</v>
      </c>
      <c r="BA1562">
        <v>7</v>
      </c>
      <c r="BB1562">
        <v>6</v>
      </c>
      <c r="BC1562">
        <v>7</v>
      </c>
      <c r="BD1562">
        <v>9</v>
      </c>
      <c r="BE1562">
        <v>1</v>
      </c>
      <c r="BF1562">
        <v>1</v>
      </c>
      <c r="BG1562">
        <v>12</v>
      </c>
      <c r="BH1562">
        <v>12</v>
      </c>
      <c r="BI1562">
        <v>12</v>
      </c>
      <c r="BJ1562">
        <v>12</v>
      </c>
      <c r="BK1562">
        <v>2</v>
      </c>
      <c r="BL1562">
        <v>5</v>
      </c>
      <c r="BM1562">
        <v>4</v>
      </c>
      <c r="BN1562">
        <v>3</v>
      </c>
      <c r="BO1562">
        <v>7</v>
      </c>
      <c r="BP1562">
        <v>3</v>
      </c>
      <c r="BX1562">
        <v>1</v>
      </c>
      <c r="BY1562">
        <v>3</v>
      </c>
      <c r="CF1562">
        <v>9</v>
      </c>
      <c r="CH1562">
        <f t="shared" si="180"/>
        <v>1</v>
      </c>
      <c r="CI1562" s="1">
        <f t="shared" si="181"/>
        <v>3.2777777777777777</v>
      </c>
      <c r="CJ1562">
        <f t="shared" si="182"/>
        <v>5</v>
      </c>
      <c r="CK1562">
        <f t="shared" si="183"/>
        <v>1</v>
      </c>
      <c r="CL1562" s="1">
        <f t="shared" si="184"/>
        <v>4.2777777777777777</v>
      </c>
      <c r="CM1562" s="1">
        <f t="shared" si="185"/>
        <v>4.2777777777777777</v>
      </c>
      <c r="CO1562" t="str">
        <f>IF(H1562&gt;Tolerances!$C$15, "High Sat", "Low Sat")</f>
        <v>High Sat</v>
      </c>
      <c r="CP1562" t="str">
        <f>IF(CM1562&lt;Tolerances!$D$15, "High EL", "Low EL")</f>
        <v>High EL</v>
      </c>
      <c r="CQ1562" t="str">
        <f t="shared" si="186"/>
        <v>Loyalist</v>
      </c>
      <c r="CR1562" t="str">
        <f>IF(AND(CM1562&lt;Tolerances!$D$19,'Respondent data Original'!H1562&gt;Tolerances!$C$19),"Enthusiast",IF(AND(CM1562&gt;Tolerances!$D$20,'Respondent data Original'!H1562&lt;Tolerances!$C$20),"Agitator"))</f>
        <v>Enthusiast</v>
      </c>
    </row>
    <row r="1563" spans="1:96">
      <c r="A1563">
        <v>1910</v>
      </c>
      <c r="B1563" t="s">
        <v>71</v>
      </c>
      <c r="C1563">
        <v>5</v>
      </c>
      <c r="D1563">
        <v>1</v>
      </c>
      <c r="E1563">
        <v>8</v>
      </c>
      <c r="F1563">
        <v>1</v>
      </c>
      <c r="G1563">
        <v>7</v>
      </c>
      <c r="H1563">
        <v>6</v>
      </c>
      <c r="J1563">
        <v>6</v>
      </c>
      <c r="L1563">
        <v>6</v>
      </c>
      <c r="N1563">
        <v>6</v>
      </c>
      <c r="P1563">
        <v>6</v>
      </c>
      <c r="Q1563">
        <v>5</v>
      </c>
      <c r="R1563">
        <v>5</v>
      </c>
      <c r="S1563">
        <v>5</v>
      </c>
      <c r="T1563">
        <v>5</v>
      </c>
      <c r="U1563">
        <v>5</v>
      </c>
      <c r="V1563">
        <v>5</v>
      </c>
      <c r="W1563">
        <v>5</v>
      </c>
      <c r="X1563">
        <v>5</v>
      </c>
      <c r="Y1563">
        <v>5</v>
      </c>
      <c r="Z1563">
        <v>5</v>
      </c>
      <c r="AA1563">
        <v>5</v>
      </c>
      <c r="AB1563">
        <v>5</v>
      </c>
      <c r="AC1563">
        <v>5</v>
      </c>
      <c r="AD1563">
        <v>5</v>
      </c>
      <c r="AE1563">
        <v>5</v>
      </c>
      <c r="AF1563">
        <v>1</v>
      </c>
      <c r="AG1563">
        <v>4</v>
      </c>
      <c r="AH1563">
        <v>4</v>
      </c>
      <c r="AI1563">
        <v>4</v>
      </c>
      <c r="AJ1563">
        <v>4</v>
      </c>
      <c r="AK1563">
        <v>4</v>
      </c>
      <c r="AL1563">
        <v>4</v>
      </c>
      <c r="AM1563">
        <v>4</v>
      </c>
      <c r="AN1563">
        <v>4</v>
      </c>
      <c r="AO1563">
        <v>4</v>
      </c>
      <c r="AP1563">
        <v>4</v>
      </c>
      <c r="AQ1563">
        <v>4</v>
      </c>
      <c r="AR1563">
        <v>4</v>
      </c>
      <c r="AS1563">
        <v>4</v>
      </c>
      <c r="AT1563">
        <v>4</v>
      </c>
      <c r="AU1563">
        <v>4</v>
      </c>
      <c r="AV1563">
        <v>2</v>
      </c>
      <c r="AW1563">
        <v>6</v>
      </c>
      <c r="AX1563">
        <v>6</v>
      </c>
      <c r="AY1563">
        <v>6</v>
      </c>
      <c r="AZ1563">
        <v>6</v>
      </c>
      <c r="BA1563">
        <v>6</v>
      </c>
      <c r="BB1563">
        <v>6</v>
      </c>
      <c r="BC1563">
        <v>6</v>
      </c>
      <c r="BD1563">
        <v>6</v>
      </c>
      <c r="BE1563">
        <v>6</v>
      </c>
      <c r="BF1563">
        <v>12</v>
      </c>
      <c r="BG1563">
        <v>12</v>
      </c>
      <c r="BH1563">
        <v>12</v>
      </c>
      <c r="BI1563">
        <v>12</v>
      </c>
      <c r="BJ1563">
        <v>12</v>
      </c>
      <c r="BK1563">
        <v>1</v>
      </c>
      <c r="BL1563">
        <v>3</v>
      </c>
      <c r="BM1563">
        <v>3</v>
      </c>
      <c r="BN1563">
        <v>3</v>
      </c>
      <c r="BO1563">
        <v>10</v>
      </c>
      <c r="BX1563">
        <v>1</v>
      </c>
      <c r="BY1563">
        <v>3</v>
      </c>
      <c r="CF1563">
        <v>7</v>
      </c>
      <c r="CH1563">
        <f t="shared" si="180"/>
        <v>1</v>
      </c>
      <c r="CI1563" s="1">
        <f t="shared" si="181"/>
        <v>3</v>
      </c>
      <c r="CJ1563">
        <f t="shared" si="182"/>
        <v>3</v>
      </c>
      <c r="CK1563">
        <f t="shared" si="183"/>
        <v>3</v>
      </c>
      <c r="CL1563" s="1">
        <f t="shared" si="184"/>
        <v>6</v>
      </c>
      <c r="CM1563" s="1">
        <f t="shared" si="185"/>
        <v>6</v>
      </c>
      <c r="CO1563" t="str">
        <f>IF(H1563&gt;Tolerances!$C$15, "High Sat", "Low Sat")</f>
        <v>Low Sat</v>
      </c>
      <c r="CP1563" t="str">
        <f>IF(CM1563&lt;Tolerances!$D$15, "High EL", "Low EL")</f>
        <v>High EL</v>
      </c>
      <c r="CQ1563" t="str">
        <f t="shared" si="186"/>
        <v>Hostage</v>
      </c>
      <c r="CR1563" t="b">
        <f>IF(AND(CM1563&lt;Tolerances!$D$19,'Respondent data Original'!H1563&gt;Tolerances!$C$19),"Enthusiast",IF(AND(CM1563&gt;Tolerances!$D$20,'Respondent data Original'!H1563&lt;Tolerances!$C$20),"Agitator"))</f>
        <v>0</v>
      </c>
    </row>
    <row r="1564" spans="1:96">
      <c r="A1564">
        <v>1913</v>
      </c>
      <c r="B1564" t="s">
        <v>71</v>
      </c>
      <c r="C1564">
        <v>3</v>
      </c>
      <c r="D1564">
        <v>1</v>
      </c>
      <c r="E1564">
        <v>2</v>
      </c>
      <c r="F1564">
        <v>2</v>
      </c>
      <c r="G1564">
        <v>11</v>
      </c>
      <c r="H1564">
        <v>8</v>
      </c>
      <c r="J1564">
        <v>7</v>
      </c>
      <c r="L1564">
        <v>7</v>
      </c>
      <c r="N1564">
        <v>7</v>
      </c>
      <c r="P1564">
        <v>6</v>
      </c>
      <c r="Q1564">
        <v>1</v>
      </c>
      <c r="R1564">
        <v>2</v>
      </c>
      <c r="S1564">
        <v>1</v>
      </c>
      <c r="T1564">
        <v>2</v>
      </c>
      <c r="U1564">
        <v>1</v>
      </c>
      <c r="V1564">
        <v>1</v>
      </c>
      <c r="W1564">
        <v>2</v>
      </c>
      <c r="X1564">
        <v>1</v>
      </c>
      <c r="Y1564">
        <v>1</v>
      </c>
      <c r="Z1564">
        <v>2</v>
      </c>
      <c r="AA1564">
        <v>1</v>
      </c>
      <c r="AB1564">
        <v>2</v>
      </c>
      <c r="AC1564">
        <v>3</v>
      </c>
      <c r="AD1564">
        <v>2</v>
      </c>
      <c r="AE1564">
        <v>1</v>
      </c>
      <c r="AF1564">
        <v>6</v>
      </c>
      <c r="AG1564">
        <v>4</v>
      </c>
      <c r="AH1564">
        <v>4</v>
      </c>
      <c r="AI1564">
        <v>2</v>
      </c>
      <c r="AJ1564">
        <v>2</v>
      </c>
      <c r="AK1564">
        <v>2</v>
      </c>
      <c r="AL1564">
        <v>3</v>
      </c>
      <c r="AM1564">
        <v>4</v>
      </c>
      <c r="AN1564">
        <v>2</v>
      </c>
      <c r="AO1564">
        <v>2</v>
      </c>
      <c r="AP1564">
        <v>2</v>
      </c>
      <c r="AQ1564">
        <v>2</v>
      </c>
      <c r="AR1564">
        <v>3</v>
      </c>
      <c r="AS1564">
        <v>2</v>
      </c>
      <c r="AT1564">
        <v>3</v>
      </c>
      <c r="AU1564">
        <v>2</v>
      </c>
      <c r="AV1564">
        <v>3</v>
      </c>
      <c r="AW1564">
        <v>10</v>
      </c>
      <c r="AX1564">
        <v>11</v>
      </c>
      <c r="AY1564">
        <v>11</v>
      </c>
      <c r="AZ1564">
        <v>10</v>
      </c>
      <c r="BA1564">
        <v>11</v>
      </c>
      <c r="BB1564">
        <v>10</v>
      </c>
      <c r="BC1564">
        <v>8</v>
      </c>
      <c r="BD1564">
        <v>9</v>
      </c>
      <c r="BE1564">
        <v>4</v>
      </c>
      <c r="BF1564">
        <v>3</v>
      </c>
      <c r="BG1564">
        <v>12</v>
      </c>
      <c r="BH1564">
        <v>12</v>
      </c>
      <c r="BI1564">
        <v>12</v>
      </c>
      <c r="BJ1564">
        <v>12</v>
      </c>
      <c r="BK1564">
        <v>2</v>
      </c>
      <c r="BL1564">
        <v>3</v>
      </c>
      <c r="BM1564">
        <v>2</v>
      </c>
      <c r="BN1564">
        <v>2</v>
      </c>
      <c r="BO1564">
        <v>5</v>
      </c>
      <c r="BP1564">
        <v>2</v>
      </c>
      <c r="BX1564">
        <v>1</v>
      </c>
      <c r="BY1564">
        <v>2</v>
      </c>
      <c r="BZ1564">
        <v>6</v>
      </c>
      <c r="CF1564">
        <v>8</v>
      </c>
      <c r="CH1564">
        <f t="shared" si="180"/>
        <v>1</v>
      </c>
      <c r="CI1564" s="1">
        <f t="shared" si="181"/>
        <v>4.666666666666667</v>
      </c>
      <c r="CJ1564">
        <f t="shared" si="182"/>
        <v>3</v>
      </c>
      <c r="CK1564">
        <f t="shared" si="183"/>
        <v>3</v>
      </c>
      <c r="CL1564" s="1">
        <f t="shared" si="184"/>
        <v>7.666666666666667</v>
      </c>
      <c r="CM1564" s="1">
        <f t="shared" si="185"/>
        <v>7.666666666666667</v>
      </c>
      <c r="CO1564" t="str">
        <f>IF(H1564&gt;Tolerances!$C$15, "High Sat", "Low Sat")</f>
        <v>High Sat</v>
      </c>
      <c r="CP1564" t="str">
        <f>IF(CM1564&lt;Tolerances!$D$15, "High EL", "Low EL")</f>
        <v>High EL</v>
      </c>
      <c r="CQ1564" t="str">
        <f t="shared" si="186"/>
        <v>Loyalist</v>
      </c>
      <c r="CR1564" t="b">
        <f>IF(AND(CM1564&lt;Tolerances!$D$19,'Respondent data Original'!H1564&gt;Tolerances!$C$19),"Enthusiast",IF(AND(CM1564&gt;Tolerances!$D$20,'Respondent data Original'!H1564&lt;Tolerances!$C$20),"Agitator"))</f>
        <v>0</v>
      </c>
    </row>
    <row r="1565" spans="1:96">
      <c r="A1565">
        <v>1914</v>
      </c>
      <c r="B1565" t="s">
        <v>71</v>
      </c>
      <c r="C1565">
        <v>3</v>
      </c>
      <c r="D1565">
        <v>1</v>
      </c>
      <c r="E1565">
        <v>3</v>
      </c>
      <c r="F1565">
        <v>2</v>
      </c>
      <c r="G1565">
        <v>12</v>
      </c>
      <c r="H1565">
        <v>7</v>
      </c>
      <c r="J1565">
        <v>8</v>
      </c>
      <c r="L1565">
        <v>8</v>
      </c>
      <c r="N1565">
        <v>8</v>
      </c>
      <c r="P1565">
        <v>6</v>
      </c>
      <c r="Q1565">
        <v>3</v>
      </c>
      <c r="R1565">
        <v>4</v>
      </c>
      <c r="S1565">
        <v>3</v>
      </c>
      <c r="T1565">
        <v>2</v>
      </c>
      <c r="U1565">
        <v>3</v>
      </c>
      <c r="V1565">
        <v>2</v>
      </c>
      <c r="W1565">
        <v>4</v>
      </c>
      <c r="X1565">
        <v>2</v>
      </c>
      <c r="Y1565">
        <v>2</v>
      </c>
      <c r="Z1565">
        <v>3</v>
      </c>
      <c r="AA1565">
        <v>3</v>
      </c>
      <c r="AB1565">
        <v>3</v>
      </c>
      <c r="AC1565">
        <v>3</v>
      </c>
      <c r="AD1565">
        <v>4</v>
      </c>
      <c r="AE1565">
        <v>4</v>
      </c>
      <c r="AF1565">
        <v>4</v>
      </c>
      <c r="AG1565">
        <v>2</v>
      </c>
      <c r="AH1565">
        <v>3</v>
      </c>
      <c r="AI1565">
        <v>4</v>
      </c>
      <c r="AJ1565">
        <v>2</v>
      </c>
      <c r="AK1565">
        <v>3</v>
      </c>
      <c r="AL1565">
        <v>3</v>
      </c>
      <c r="AM1565">
        <v>4</v>
      </c>
      <c r="AN1565">
        <v>4</v>
      </c>
      <c r="AO1565">
        <v>3</v>
      </c>
      <c r="AP1565">
        <v>3</v>
      </c>
      <c r="AQ1565">
        <v>4</v>
      </c>
      <c r="AR1565">
        <v>3</v>
      </c>
      <c r="AS1565">
        <v>3</v>
      </c>
      <c r="AT1565">
        <v>3</v>
      </c>
      <c r="AU1565">
        <v>4</v>
      </c>
      <c r="AV1565">
        <v>1</v>
      </c>
      <c r="AW1565">
        <v>9</v>
      </c>
      <c r="AX1565">
        <v>7</v>
      </c>
      <c r="AY1565">
        <v>8</v>
      </c>
      <c r="AZ1565">
        <v>5</v>
      </c>
      <c r="BA1565">
        <v>8</v>
      </c>
      <c r="BB1565">
        <v>6</v>
      </c>
      <c r="BC1565">
        <v>6</v>
      </c>
      <c r="BD1565">
        <v>8</v>
      </c>
      <c r="BE1565">
        <v>6</v>
      </c>
      <c r="BF1565">
        <v>6</v>
      </c>
      <c r="BG1565">
        <v>12</v>
      </c>
      <c r="BH1565">
        <v>12</v>
      </c>
      <c r="BI1565">
        <v>12</v>
      </c>
      <c r="BJ1565">
        <v>12</v>
      </c>
      <c r="BK1565">
        <v>2</v>
      </c>
      <c r="BL1565">
        <v>4</v>
      </c>
      <c r="BM1565">
        <v>4</v>
      </c>
      <c r="BN1565">
        <v>3</v>
      </c>
      <c r="BO1565">
        <v>5</v>
      </c>
      <c r="BP1565">
        <v>3</v>
      </c>
      <c r="BQ1565">
        <v>4</v>
      </c>
      <c r="BX1565">
        <v>1</v>
      </c>
      <c r="BY1565">
        <v>2</v>
      </c>
      <c r="BZ1565">
        <v>7</v>
      </c>
      <c r="CF1565">
        <v>10</v>
      </c>
      <c r="CH1565">
        <f t="shared" si="180"/>
        <v>1</v>
      </c>
      <c r="CI1565" s="1">
        <f t="shared" si="181"/>
        <v>3.5</v>
      </c>
      <c r="CJ1565">
        <f t="shared" si="182"/>
        <v>4</v>
      </c>
      <c r="CK1565">
        <f t="shared" si="183"/>
        <v>2</v>
      </c>
      <c r="CL1565" s="1">
        <f t="shared" si="184"/>
        <v>5.5</v>
      </c>
      <c r="CM1565" s="1">
        <f t="shared" si="185"/>
        <v>5.5</v>
      </c>
      <c r="CO1565" t="str">
        <f>IF(H1565&gt;Tolerances!$C$15, "High Sat", "Low Sat")</f>
        <v>Low Sat</v>
      </c>
      <c r="CP1565" t="str">
        <f>IF(CM1565&lt;Tolerances!$D$15, "High EL", "Low EL")</f>
        <v>High EL</v>
      </c>
      <c r="CQ1565" t="str">
        <f t="shared" si="186"/>
        <v>Hostage</v>
      </c>
      <c r="CR1565" t="b">
        <f>IF(AND(CM1565&lt;Tolerances!$D$19,'Respondent data Original'!H1565&gt;Tolerances!$C$19),"Enthusiast",IF(AND(CM1565&gt;Tolerances!$D$20,'Respondent data Original'!H1565&lt;Tolerances!$C$20),"Agitator"))</f>
        <v>0</v>
      </c>
    </row>
    <row r="1566" spans="1:96">
      <c r="A1566">
        <v>1915</v>
      </c>
      <c r="B1566" t="s">
        <v>71</v>
      </c>
      <c r="C1566">
        <v>4</v>
      </c>
      <c r="D1566">
        <v>2</v>
      </c>
      <c r="E1566">
        <v>1</v>
      </c>
      <c r="F1566">
        <v>2</v>
      </c>
      <c r="G1566">
        <v>9</v>
      </c>
      <c r="H1566">
        <v>9</v>
      </c>
      <c r="J1566">
        <v>9</v>
      </c>
      <c r="L1566">
        <v>9</v>
      </c>
      <c r="N1566">
        <v>10</v>
      </c>
      <c r="P1566">
        <v>4</v>
      </c>
      <c r="Q1566">
        <v>1</v>
      </c>
      <c r="R1566">
        <v>2</v>
      </c>
      <c r="S1566">
        <v>1</v>
      </c>
      <c r="T1566">
        <v>3</v>
      </c>
      <c r="U1566">
        <v>2</v>
      </c>
      <c r="V1566">
        <v>2</v>
      </c>
      <c r="W1566">
        <v>2</v>
      </c>
      <c r="X1566">
        <v>1</v>
      </c>
      <c r="Y1566">
        <v>2</v>
      </c>
      <c r="Z1566">
        <v>2</v>
      </c>
      <c r="AA1566">
        <v>2</v>
      </c>
      <c r="AB1566">
        <v>1</v>
      </c>
      <c r="AC1566">
        <v>3</v>
      </c>
      <c r="AD1566">
        <v>4</v>
      </c>
      <c r="AE1566">
        <v>2</v>
      </c>
      <c r="AF1566">
        <v>4</v>
      </c>
      <c r="AG1566">
        <v>4</v>
      </c>
      <c r="AH1566">
        <v>5</v>
      </c>
      <c r="AI1566">
        <v>2</v>
      </c>
      <c r="AJ1566">
        <v>2</v>
      </c>
      <c r="AK1566">
        <v>2</v>
      </c>
      <c r="AL1566">
        <v>3</v>
      </c>
      <c r="AM1566">
        <v>5</v>
      </c>
      <c r="AN1566">
        <v>2</v>
      </c>
      <c r="AO1566">
        <v>2</v>
      </c>
      <c r="AP1566">
        <v>5</v>
      </c>
      <c r="AQ1566">
        <v>3</v>
      </c>
      <c r="AR1566">
        <v>4</v>
      </c>
      <c r="AS1566">
        <v>4</v>
      </c>
      <c r="AT1566">
        <v>3</v>
      </c>
      <c r="AU1566">
        <v>2</v>
      </c>
      <c r="AV1566">
        <v>2</v>
      </c>
      <c r="AW1566">
        <v>7</v>
      </c>
      <c r="AX1566">
        <v>9</v>
      </c>
      <c r="AY1566">
        <v>8</v>
      </c>
      <c r="AZ1566">
        <v>6</v>
      </c>
      <c r="BA1566">
        <v>6</v>
      </c>
      <c r="BB1566">
        <v>8</v>
      </c>
      <c r="BC1566">
        <v>5</v>
      </c>
      <c r="BD1566">
        <v>7</v>
      </c>
      <c r="BE1566">
        <v>1</v>
      </c>
      <c r="BF1566">
        <v>12</v>
      </c>
      <c r="BG1566">
        <v>4</v>
      </c>
      <c r="BH1566">
        <v>4</v>
      </c>
      <c r="BI1566">
        <v>12</v>
      </c>
      <c r="BJ1566">
        <v>12</v>
      </c>
      <c r="BK1566">
        <v>2</v>
      </c>
      <c r="BL1566">
        <v>3</v>
      </c>
      <c r="BM1566">
        <v>2</v>
      </c>
      <c r="BN1566">
        <v>2</v>
      </c>
      <c r="BO1566">
        <v>4</v>
      </c>
      <c r="BP1566">
        <v>7</v>
      </c>
      <c r="BX1566">
        <v>1</v>
      </c>
      <c r="BY1566">
        <v>5</v>
      </c>
      <c r="CF1566">
        <v>6</v>
      </c>
      <c r="CH1566">
        <f t="shared" si="180"/>
        <v>1</v>
      </c>
      <c r="CI1566" s="1">
        <f t="shared" si="181"/>
        <v>3.1666666666666665</v>
      </c>
      <c r="CJ1566">
        <f t="shared" si="182"/>
        <v>3</v>
      </c>
      <c r="CK1566">
        <f t="shared" si="183"/>
        <v>3</v>
      </c>
      <c r="CL1566" s="1">
        <f t="shared" si="184"/>
        <v>6.1666666666666661</v>
      </c>
      <c r="CM1566" s="1">
        <f t="shared" si="185"/>
        <v>6.1666666666666661</v>
      </c>
      <c r="CO1566" t="str">
        <f>IF(H1566&gt;Tolerances!$C$15, "High Sat", "Low Sat")</f>
        <v>High Sat</v>
      </c>
      <c r="CP1566" t="str">
        <f>IF(CM1566&lt;Tolerances!$D$15, "High EL", "Low EL")</f>
        <v>High EL</v>
      </c>
      <c r="CQ1566" t="str">
        <f t="shared" si="186"/>
        <v>Loyalist</v>
      </c>
      <c r="CR1566" t="b">
        <f>IF(AND(CM1566&lt;Tolerances!$D$19,'Respondent data Original'!H1566&gt;Tolerances!$C$19),"Enthusiast",IF(AND(CM1566&gt;Tolerances!$D$20,'Respondent data Original'!H1566&lt;Tolerances!$C$20),"Agitator"))</f>
        <v>0</v>
      </c>
    </row>
    <row r="1567" spans="1:96">
      <c r="A1567">
        <v>1916</v>
      </c>
      <c r="B1567" t="s">
        <v>71</v>
      </c>
      <c r="C1567">
        <v>2</v>
      </c>
      <c r="D1567">
        <v>1</v>
      </c>
      <c r="E1567">
        <v>2</v>
      </c>
      <c r="F1567">
        <v>2</v>
      </c>
      <c r="G1567">
        <v>12</v>
      </c>
      <c r="H1567">
        <v>6</v>
      </c>
      <c r="J1567">
        <v>6</v>
      </c>
      <c r="L1567">
        <v>6</v>
      </c>
      <c r="N1567">
        <v>6</v>
      </c>
      <c r="P1567">
        <v>6</v>
      </c>
      <c r="Q1567">
        <v>3</v>
      </c>
      <c r="R1567">
        <v>4</v>
      </c>
      <c r="S1567">
        <v>3</v>
      </c>
      <c r="T1567">
        <v>1</v>
      </c>
      <c r="U1567">
        <v>3</v>
      </c>
      <c r="V1567">
        <v>3</v>
      </c>
      <c r="W1567">
        <v>4</v>
      </c>
      <c r="X1567">
        <v>3</v>
      </c>
      <c r="Y1567">
        <v>3</v>
      </c>
      <c r="Z1567">
        <v>3</v>
      </c>
      <c r="AA1567">
        <v>3</v>
      </c>
      <c r="AB1567">
        <v>3</v>
      </c>
      <c r="AC1567">
        <v>3</v>
      </c>
      <c r="AD1567">
        <v>3</v>
      </c>
      <c r="AE1567">
        <v>3</v>
      </c>
      <c r="AF1567">
        <v>6</v>
      </c>
      <c r="AG1567">
        <v>3</v>
      </c>
      <c r="AH1567">
        <v>5</v>
      </c>
      <c r="AI1567">
        <v>3</v>
      </c>
      <c r="AJ1567">
        <v>1</v>
      </c>
      <c r="AK1567">
        <v>2</v>
      </c>
      <c r="AL1567">
        <v>3</v>
      </c>
      <c r="AM1567">
        <v>5</v>
      </c>
      <c r="AN1567">
        <v>3</v>
      </c>
      <c r="AO1567">
        <v>3</v>
      </c>
      <c r="AP1567">
        <v>3</v>
      </c>
      <c r="AQ1567">
        <v>3</v>
      </c>
      <c r="AR1567">
        <v>3</v>
      </c>
      <c r="AS1567">
        <v>3</v>
      </c>
      <c r="AT1567">
        <v>3</v>
      </c>
      <c r="AU1567">
        <v>3</v>
      </c>
      <c r="AV1567">
        <v>3</v>
      </c>
      <c r="AW1567">
        <v>7</v>
      </c>
      <c r="AX1567">
        <v>8</v>
      </c>
      <c r="AY1567">
        <v>8</v>
      </c>
      <c r="AZ1567">
        <v>8</v>
      </c>
      <c r="BA1567">
        <v>8</v>
      </c>
      <c r="BB1567">
        <v>8</v>
      </c>
      <c r="BC1567">
        <v>10</v>
      </c>
      <c r="BD1567">
        <v>9</v>
      </c>
      <c r="BE1567">
        <v>6</v>
      </c>
      <c r="BF1567">
        <v>12</v>
      </c>
      <c r="BG1567">
        <v>12</v>
      </c>
      <c r="BH1567">
        <v>12</v>
      </c>
      <c r="BI1567">
        <v>12</v>
      </c>
      <c r="BJ1567">
        <v>12</v>
      </c>
      <c r="BK1567">
        <v>1</v>
      </c>
      <c r="BL1567">
        <v>3</v>
      </c>
      <c r="BM1567">
        <v>3</v>
      </c>
      <c r="BN1567">
        <v>2</v>
      </c>
      <c r="BO1567">
        <v>7</v>
      </c>
      <c r="BP1567">
        <v>4</v>
      </c>
      <c r="BQ1567">
        <v>1</v>
      </c>
      <c r="BR1567">
        <v>3</v>
      </c>
      <c r="BS1567">
        <v>5</v>
      </c>
      <c r="BT1567">
        <v>2</v>
      </c>
      <c r="BX1567">
        <v>2</v>
      </c>
      <c r="CF1567">
        <v>5</v>
      </c>
      <c r="CH1567">
        <f t="shared" si="180"/>
        <v>2</v>
      </c>
      <c r="CI1567" s="1">
        <f t="shared" si="181"/>
        <v>4</v>
      </c>
      <c r="CJ1567">
        <f t="shared" si="182"/>
        <v>3</v>
      </c>
      <c r="CK1567">
        <f t="shared" si="183"/>
        <v>3</v>
      </c>
      <c r="CL1567" s="1">
        <f t="shared" si="184"/>
        <v>7</v>
      </c>
      <c r="CM1567" s="1">
        <f t="shared" si="185"/>
        <v>14</v>
      </c>
      <c r="CO1567" t="str">
        <f>IF(H1567&gt;Tolerances!$C$15, "High Sat", "Low Sat")</f>
        <v>Low Sat</v>
      </c>
      <c r="CP1567" t="str">
        <f>IF(CM1567&lt;Tolerances!$D$15, "High EL", "Low EL")</f>
        <v>Low EL</v>
      </c>
      <c r="CQ1567" t="str">
        <f t="shared" si="186"/>
        <v>Defector</v>
      </c>
      <c r="CR1567" t="b">
        <f>IF(AND(CM1567&lt;Tolerances!$D$19,'Respondent data Original'!H1567&gt;Tolerances!$C$19),"Enthusiast",IF(AND(CM1567&gt;Tolerances!$D$20,'Respondent data Original'!H1567&lt;Tolerances!$C$20),"Agitator"))</f>
        <v>0</v>
      </c>
    </row>
    <row r="1568" spans="1:96">
      <c r="A1568">
        <v>1918</v>
      </c>
      <c r="B1568" t="s">
        <v>71</v>
      </c>
      <c r="C1568">
        <v>3</v>
      </c>
      <c r="D1568">
        <v>1</v>
      </c>
      <c r="E1568">
        <v>18</v>
      </c>
      <c r="F1568">
        <v>1</v>
      </c>
      <c r="G1568">
        <v>9</v>
      </c>
      <c r="H1568">
        <v>11</v>
      </c>
      <c r="J1568">
        <v>11</v>
      </c>
      <c r="L1568">
        <v>11</v>
      </c>
      <c r="N1568">
        <v>9</v>
      </c>
      <c r="P1568">
        <v>4</v>
      </c>
      <c r="Q1568">
        <v>1</v>
      </c>
      <c r="R1568">
        <v>4</v>
      </c>
      <c r="S1568">
        <v>1</v>
      </c>
      <c r="T1568">
        <v>3</v>
      </c>
      <c r="U1568">
        <v>1</v>
      </c>
      <c r="V1568">
        <v>1</v>
      </c>
      <c r="W1568">
        <v>4</v>
      </c>
      <c r="X1568">
        <v>1</v>
      </c>
      <c r="Y1568">
        <v>1</v>
      </c>
      <c r="Z1568">
        <v>2</v>
      </c>
      <c r="AA1568">
        <v>1</v>
      </c>
      <c r="AB1568">
        <v>3</v>
      </c>
      <c r="AC1568">
        <v>3</v>
      </c>
      <c r="AD1568">
        <v>5</v>
      </c>
      <c r="AE1568">
        <v>2</v>
      </c>
      <c r="AF1568">
        <v>9</v>
      </c>
      <c r="AG1568">
        <v>1</v>
      </c>
      <c r="AI1568">
        <v>1</v>
      </c>
      <c r="AJ1568">
        <v>4</v>
      </c>
      <c r="AK1568">
        <v>1</v>
      </c>
      <c r="AL1568">
        <v>4</v>
      </c>
      <c r="AM1568">
        <v>5</v>
      </c>
      <c r="AN1568">
        <v>1</v>
      </c>
      <c r="AO1568">
        <v>1</v>
      </c>
      <c r="AP1568">
        <v>3</v>
      </c>
      <c r="AQ1568">
        <v>2</v>
      </c>
      <c r="AR1568">
        <v>5</v>
      </c>
      <c r="AS1568">
        <v>4</v>
      </c>
      <c r="AT1568">
        <v>2</v>
      </c>
      <c r="AU1568">
        <v>3</v>
      </c>
      <c r="AV1568">
        <v>1</v>
      </c>
      <c r="AW1568">
        <v>11</v>
      </c>
      <c r="AX1568">
        <v>11</v>
      </c>
      <c r="AY1568">
        <v>11</v>
      </c>
      <c r="AZ1568">
        <v>10</v>
      </c>
      <c r="BA1568">
        <v>10</v>
      </c>
      <c r="BB1568">
        <v>5</v>
      </c>
      <c r="BC1568">
        <v>6</v>
      </c>
      <c r="BD1568">
        <v>11</v>
      </c>
      <c r="BE1568">
        <v>1</v>
      </c>
      <c r="BF1568">
        <v>12</v>
      </c>
      <c r="BG1568">
        <v>1</v>
      </c>
      <c r="BH1568">
        <v>12</v>
      </c>
      <c r="BI1568">
        <v>12</v>
      </c>
      <c r="BJ1568">
        <v>12</v>
      </c>
      <c r="BK1568">
        <v>1</v>
      </c>
      <c r="BL1568">
        <v>2</v>
      </c>
      <c r="BM1568">
        <v>2</v>
      </c>
      <c r="BN1568">
        <v>2</v>
      </c>
      <c r="BO1568">
        <v>3</v>
      </c>
      <c r="BP1568">
        <v>4</v>
      </c>
      <c r="BQ1568">
        <v>1</v>
      </c>
      <c r="BR1568">
        <v>5</v>
      </c>
      <c r="BX1568">
        <v>2</v>
      </c>
      <c r="CF1568">
        <v>2</v>
      </c>
      <c r="CH1568">
        <f t="shared" si="180"/>
        <v>2</v>
      </c>
      <c r="CI1568" s="1">
        <f t="shared" si="181"/>
        <v>4.2222222222222223</v>
      </c>
      <c r="CJ1568">
        <f t="shared" si="182"/>
        <v>2</v>
      </c>
      <c r="CK1568">
        <f t="shared" si="183"/>
        <v>4</v>
      </c>
      <c r="CL1568" s="1">
        <f t="shared" si="184"/>
        <v>8.2222222222222214</v>
      </c>
      <c r="CM1568" s="1">
        <f t="shared" si="185"/>
        <v>16.444444444444443</v>
      </c>
      <c r="CO1568" t="str">
        <f>IF(H1568&gt;Tolerances!$C$15, "High Sat", "Low Sat")</f>
        <v>High Sat</v>
      </c>
      <c r="CP1568" t="str">
        <f>IF(CM1568&lt;Tolerances!$D$15, "High EL", "Low EL")</f>
        <v>Low EL</v>
      </c>
      <c r="CQ1568" t="str">
        <f t="shared" si="186"/>
        <v>Mercenary</v>
      </c>
      <c r="CR1568" t="b">
        <f>IF(AND(CM1568&lt;Tolerances!$D$19,'Respondent data Original'!H1568&gt;Tolerances!$C$19),"Enthusiast",IF(AND(CM1568&gt;Tolerances!$D$20,'Respondent data Original'!H1568&lt;Tolerances!$C$20),"Agitator"))</f>
        <v>0</v>
      </c>
    </row>
    <row r="1569" spans="1:96">
      <c r="A1569">
        <v>1920</v>
      </c>
      <c r="B1569" t="s">
        <v>71</v>
      </c>
      <c r="C1569">
        <v>2</v>
      </c>
      <c r="D1569">
        <v>1</v>
      </c>
      <c r="E1569">
        <v>1</v>
      </c>
      <c r="F1569">
        <v>2</v>
      </c>
      <c r="G1569">
        <v>11</v>
      </c>
      <c r="H1569">
        <v>11</v>
      </c>
      <c r="J1569">
        <v>11</v>
      </c>
      <c r="L1569">
        <v>11</v>
      </c>
      <c r="N1569">
        <v>11</v>
      </c>
      <c r="P1569">
        <v>5</v>
      </c>
      <c r="Q1569">
        <v>2</v>
      </c>
      <c r="R1569">
        <v>2</v>
      </c>
      <c r="S1569">
        <v>2</v>
      </c>
      <c r="T1569">
        <v>2</v>
      </c>
      <c r="U1569">
        <v>2</v>
      </c>
      <c r="V1569">
        <v>2</v>
      </c>
      <c r="W1569">
        <v>2</v>
      </c>
      <c r="X1569">
        <v>2</v>
      </c>
      <c r="Y1569">
        <v>2</v>
      </c>
      <c r="Z1569">
        <v>2</v>
      </c>
      <c r="AA1569">
        <v>2</v>
      </c>
      <c r="AB1569">
        <v>2</v>
      </c>
      <c r="AC1569">
        <v>2</v>
      </c>
      <c r="AD1569">
        <v>2</v>
      </c>
      <c r="AE1569">
        <v>2</v>
      </c>
      <c r="AF1569">
        <v>9</v>
      </c>
      <c r="AG1569">
        <v>2</v>
      </c>
      <c r="AH1569">
        <v>2</v>
      </c>
      <c r="AI1569">
        <v>2</v>
      </c>
      <c r="AJ1569">
        <v>2</v>
      </c>
      <c r="AK1569">
        <v>2</v>
      </c>
      <c r="AL1569">
        <v>2</v>
      </c>
      <c r="AM1569">
        <v>3</v>
      </c>
      <c r="AN1569">
        <v>2</v>
      </c>
      <c r="AO1569">
        <v>2</v>
      </c>
      <c r="AP1569">
        <v>2</v>
      </c>
      <c r="AQ1569">
        <v>2</v>
      </c>
      <c r="AR1569">
        <v>2</v>
      </c>
      <c r="AS1569">
        <v>2</v>
      </c>
      <c r="AT1569">
        <v>2</v>
      </c>
      <c r="AU1569">
        <v>2</v>
      </c>
      <c r="AV1569">
        <v>1</v>
      </c>
      <c r="AW1569">
        <v>6</v>
      </c>
      <c r="AX1569">
        <v>6</v>
      </c>
      <c r="AY1569">
        <v>6</v>
      </c>
      <c r="AZ1569">
        <v>9</v>
      </c>
      <c r="BA1569">
        <v>6</v>
      </c>
      <c r="BB1569">
        <v>6</v>
      </c>
      <c r="BC1569">
        <v>3</v>
      </c>
      <c r="BD1569">
        <v>9</v>
      </c>
      <c r="BE1569">
        <v>3</v>
      </c>
      <c r="BF1569">
        <v>2</v>
      </c>
      <c r="BG1569">
        <v>2</v>
      </c>
      <c r="BH1569">
        <v>2</v>
      </c>
      <c r="BI1569">
        <v>2</v>
      </c>
      <c r="BJ1569">
        <v>2</v>
      </c>
      <c r="BK1569">
        <v>1</v>
      </c>
      <c r="BL1569">
        <v>4</v>
      </c>
      <c r="BM1569">
        <v>3</v>
      </c>
      <c r="BN1569">
        <v>2</v>
      </c>
      <c r="BO1569">
        <v>7</v>
      </c>
      <c r="BP1569">
        <v>4</v>
      </c>
      <c r="BQ1569">
        <v>5</v>
      </c>
      <c r="BR1569">
        <v>3</v>
      </c>
      <c r="BX1569">
        <v>1</v>
      </c>
      <c r="BY1569">
        <v>3</v>
      </c>
      <c r="CF1569">
        <v>6</v>
      </c>
      <c r="CH1569">
        <f t="shared" si="180"/>
        <v>1</v>
      </c>
      <c r="CI1569" s="1">
        <f t="shared" si="181"/>
        <v>3</v>
      </c>
      <c r="CJ1569">
        <f t="shared" si="182"/>
        <v>4</v>
      </c>
      <c r="CK1569">
        <f t="shared" si="183"/>
        <v>2</v>
      </c>
      <c r="CL1569" s="1">
        <f t="shared" si="184"/>
        <v>5</v>
      </c>
      <c r="CM1569" s="1">
        <f t="shared" si="185"/>
        <v>5</v>
      </c>
      <c r="CO1569" t="str">
        <f>IF(H1569&gt;Tolerances!$C$15, "High Sat", "Low Sat")</f>
        <v>High Sat</v>
      </c>
      <c r="CP1569" t="str">
        <f>IF(CM1569&lt;Tolerances!$D$15, "High EL", "Low EL")</f>
        <v>High EL</v>
      </c>
      <c r="CQ1569" t="str">
        <f t="shared" si="186"/>
        <v>Loyalist</v>
      </c>
      <c r="CR1569" t="b">
        <f>IF(AND(CM1569&lt;Tolerances!$D$19,'Respondent data Original'!H1569&gt;Tolerances!$C$19),"Enthusiast",IF(AND(CM1569&gt;Tolerances!$D$20,'Respondent data Original'!H1569&lt;Tolerances!$C$20),"Agitator"))</f>
        <v>0</v>
      </c>
    </row>
    <row r="1570" spans="1:96">
      <c r="A1570">
        <v>1922</v>
      </c>
      <c r="B1570" t="s">
        <v>71</v>
      </c>
      <c r="C1570">
        <v>3</v>
      </c>
      <c r="D1570">
        <v>2</v>
      </c>
      <c r="E1570">
        <v>7</v>
      </c>
      <c r="F1570">
        <v>1</v>
      </c>
      <c r="G1570">
        <v>9</v>
      </c>
      <c r="H1570">
        <v>11</v>
      </c>
      <c r="J1570">
        <v>11</v>
      </c>
      <c r="L1570">
        <v>11</v>
      </c>
      <c r="N1570">
        <v>9</v>
      </c>
      <c r="P1570">
        <v>6</v>
      </c>
      <c r="Q1570">
        <v>1</v>
      </c>
      <c r="S1570">
        <v>2</v>
      </c>
      <c r="T1570">
        <v>1</v>
      </c>
      <c r="U1570">
        <v>2</v>
      </c>
      <c r="V1570">
        <v>2</v>
      </c>
      <c r="W1570">
        <v>1</v>
      </c>
      <c r="X1570">
        <v>2</v>
      </c>
      <c r="Y1570">
        <v>1</v>
      </c>
      <c r="Z1570">
        <v>2</v>
      </c>
      <c r="AA1570">
        <v>1</v>
      </c>
      <c r="AB1570">
        <v>1</v>
      </c>
      <c r="AC1570">
        <v>1</v>
      </c>
      <c r="AD1570">
        <v>2</v>
      </c>
      <c r="AE1570">
        <v>2</v>
      </c>
      <c r="AF1570">
        <v>9</v>
      </c>
      <c r="AG1570">
        <v>1</v>
      </c>
      <c r="AI1570">
        <v>2</v>
      </c>
      <c r="AJ1570">
        <v>1</v>
      </c>
      <c r="AK1570">
        <v>2</v>
      </c>
      <c r="AL1570">
        <v>3</v>
      </c>
      <c r="AM1570">
        <v>1</v>
      </c>
      <c r="AN1570">
        <v>1</v>
      </c>
      <c r="AO1570">
        <v>1</v>
      </c>
      <c r="AP1570">
        <v>3</v>
      </c>
      <c r="AQ1570">
        <v>1</v>
      </c>
      <c r="AR1570">
        <v>2</v>
      </c>
      <c r="AS1570">
        <v>2</v>
      </c>
      <c r="AT1570">
        <v>1</v>
      </c>
      <c r="AU1570">
        <v>2</v>
      </c>
      <c r="AV1570">
        <v>1</v>
      </c>
      <c r="AW1570">
        <v>3</v>
      </c>
      <c r="AX1570">
        <v>6</v>
      </c>
      <c r="AY1570">
        <v>8</v>
      </c>
      <c r="AZ1570">
        <v>3</v>
      </c>
      <c r="BA1570">
        <v>8</v>
      </c>
      <c r="BB1570">
        <v>1</v>
      </c>
      <c r="BC1570">
        <v>1</v>
      </c>
      <c r="BD1570">
        <v>11</v>
      </c>
      <c r="BE1570">
        <v>1</v>
      </c>
      <c r="BF1570">
        <v>12</v>
      </c>
      <c r="BG1570">
        <v>1</v>
      </c>
      <c r="BH1570">
        <v>1</v>
      </c>
      <c r="BI1570">
        <v>12</v>
      </c>
      <c r="BJ1570">
        <v>12</v>
      </c>
      <c r="BK1570">
        <v>1</v>
      </c>
      <c r="BL1570">
        <v>5</v>
      </c>
      <c r="BM1570">
        <v>5</v>
      </c>
      <c r="BN1570">
        <v>5</v>
      </c>
      <c r="BO1570">
        <v>10</v>
      </c>
      <c r="BX1570">
        <v>1</v>
      </c>
      <c r="BY1570">
        <v>1</v>
      </c>
      <c r="BZ1570">
        <v>3</v>
      </c>
      <c r="CF1570">
        <v>4</v>
      </c>
      <c r="CH1570">
        <f t="shared" si="180"/>
        <v>1</v>
      </c>
      <c r="CI1570" s="1">
        <f t="shared" si="181"/>
        <v>2.3333333333333335</v>
      </c>
      <c r="CJ1570">
        <f t="shared" si="182"/>
        <v>5</v>
      </c>
      <c r="CK1570">
        <f t="shared" si="183"/>
        <v>1</v>
      </c>
      <c r="CL1570" s="1">
        <f t="shared" si="184"/>
        <v>3.3333333333333335</v>
      </c>
      <c r="CM1570" s="1">
        <f t="shared" si="185"/>
        <v>3.3333333333333335</v>
      </c>
      <c r="CO1570" t="str">
        <f>IF(H1570&gt;Tolerances!$C$15, "High Sat", "Low Sat")</f>
        <v>High Sat</v>
      </c>
      <c r="CP1570" t="str">
        <f>IF(CM1570&lt;Tolerances!$D$15, "High EL", "Low EL")</f>
        <v>High EL</v>
      </c>
      <c r="CQ1570" t="str">
        <f t="shared" si="186"/>
        <v>Loyalist</v>
      </c>
      <c r="CR1570" t="str">
        <f>IF(AND(CM1570&lt;Tolerances!$D$19,'Respondent data Original'!H1570&gt;Tolerances!$C$19),"Enthusiast",IF(AND(CM1570&gt;Tolerances!$D$20,'Respondent data Original'!H1570&lt;Tolerances!$C$20),"Agitator"))</f>
        <v>Enthusiast</v>
      </c>
    </row>
    <row r="1571" spans="1:96">
      <c r="A1571">
        <v>1925</v>
      </c>
      <c r="B1571" t="s">
        <v>71</v>
      </c>
      <c r="C1571">
        <v>4</v>
      </c>
      <c r="D1571">
        <v>2</v>
      </c>
      <c r="E1571">
        <v>18</v>
      </c>
      <c r="F1571">
        <v>1</v>
      </c>
      <c r="G1571">
        <v>9</v>
      </c>
      <c r="H1571">
        <v>10</v>
      </c>
      <c r="J1571">
        <v>10</v>
      </c>
      <c r="L1571">
        <v>10</v>
      </c>
      <c r="N1571">
        <v>10</v>
      </c>
      <c r="P1571">
        <v>3</v>
      </c>
      <c r="Q1571">
        <v>2</v>
      </c>
      <c r="R1571">
        <v>3</v>
      </c>
      <c r="S1571">
        <v>2</v>
      </c>
      <c r="T1571">
        <v>3</v>
      </c>
      <c r="U1571">
        <v>4</v>
      </c>
      <c r="V1571">
        <v>2</v>
      </c>
      <c r="X1571">
        <v>2</v>
      </c>
      <c r="Y1571">
        <v>3</v>
      </c>
      <c r="Z1571">
        <v>3</v>
      </c>
      <c r="AA1571">
        <v>3</v>
      </c>
      <c r="AB1571">
        <v>4</v>
      </c>
      <c r="AD1571">
        <v>4</v>
      </c>
      <c r="AF1571">
        <v>3</v>
      </c>
      <c r="AG1571">
        <v>3</v>
      </c>
      <c r="AI1571">
        <v>3</v>
      </c>
      <c r="AJ1571">
        <v>3</v>
      </c>
      <c r="AK1571">
        <v>3</v>
      </c>
      <c r="AL1571">
        <v>3</v>
      </c>
      <c r="AN1571">
        <v>3</v>
      </c>
      <c r="AO1571">
        <v>3</v>
      </c>
      <c r="AQ1571">
        <v>4</v>
      </c>
      <c r="AR1571">
        <v>4</v>
      </c>
      <c r="AS1571">
        <v>4</v>
      </c>
      <c r="AT1571">
        <v>4</v>
      </c>
      <c r="AU1571">
        <v>4</v>
      </c>
      <c r="AV1571">
        <v>1</v>
      </c>
      <c r="AW1571">
        <v>6</v>
      </c>
      <c r="AX1571">
        <v>4</v>
      </c>
      <c r="AY1571">
        <v>5</v>
      </c>
      <c r="AZ1571">
        <v>6</v>
      </c>
      <c r="BA1571">
        <v>4</v>
      </c>
      <c r="BB1571">
        <v>5</v>
      </c>
      <c r="BC1571">
        <v>4</v>
      </c>
      <c r="BD1571">
        <v>7</v>
      </c>
      <c r="BE1571">
        <v>2</v>
      </c>
      <c r="BF1571">
        <v>12</v>
      </c>
      <c r="BG1571">
        <v>12</v>
      </c>
      <c r="BH1571">
        <v>12</v>
      </c>
      <c r="BI1571">
        <v>12</v>
      </c>
      <c r="BJ1571">
        <v>12</v>
      </c>
      <c r="BK1571">
        <v>1</v>
      </c>
      <c r="BL1571">
        <v>3</v>
      </c>
      <c r="BM1571">
        <v>3</v>
      </c>
      <c r="BN1571">
        <v>3</v>
      </c>
      <c r="BO1571">
        <v>10</v>
      </c>
      <c r="BX1571">
        <v>1</v>
      </c>
      <c r="BY1571">
        <v>6</v>
      </c>
      <c r="BZ1571">
        <v>3</v>
      </c>
      <c r="CA1571">
        <v>5</v>
      </c>
      <c r="CF1571">
        <v>2</v>
      </c>
      <c r="CH1571">
        <f t="shared" si="180"/>
        <v>1</v>
      </c>
      <c r="CI1571" s="1">
        <f t="shared" si="181"/>
        <v>2.3888888888888888</v>
      </c>
      <c r="CJ1571">
        <f t="shared" si="182"/>
        <v>3</v>
      </c>
      <c r="CK1571">
        <f t="shared" si="183"/>
        <v>3</v>
      </c>
      <c r="CL1571" s="1">
        <f t="shared" si="184"/>
        <v>5.3888888888888893</v>
      </c>
      <c r="CM1571" s="1">
        <f t="shared" si="185"/>
        <v>5.3888888888888893</v>
      </c>
      <c r="CO1571" t="str">
        <f>IF(H1571&gt;Tolerances!$C$15, "High Sat", "Low Sat")</f>
        <v>High Sat</v>
      </c>
      <c r="CP1571" t="str">
        <f>IF(CM1571&lt;Tolerances!$D$15, "High EL", "Low EL")</f>
        <v>High EL</v>
      </c>
      <c r="CQ1571" t="str">
        <f t="shared" si="186"/>
        <v>Loyalist</v>
      </c>
      <c r="CR1571" t="b">
        <f>IF(AND(CM1571&lt;Tolerances!$D$19,'Respondent data Original'!H1571&gt;Tolerances!$C$19),"Enthusiast",IF(AND(CM1571&gt;Tolerances!$D$20,'Respondent data Original'!H1571&lt;Tolerances!$C$20),"Agitator"))</f>
        <v>0</v>
      </c>
    </row>
    <row r="1572" spans="1:96">
      <c r="A1572">
        <v>1926</v>
      </c>
      <c r="B1572" t="s">
        <v>71</v>
      </c>
      <c r="C1572">
        <v>5</v>
      </c>
      <c r="D1572">
        <v>1</v>
      </c>
      <c r="E1572">
        <v>1</v>
      </c>
      <c r="F1572">
        <v>2</v>
      </c>
      <c r="G1572">
        <v>9</v>
      </c>
      <c r="H1572">
        <v>9</v>
      </c>
      <c r="J1572">
        <v>9</v>
      </c>
      <c r="L1572">
        <v>9</v>
      </c>
      <c r="N1572">
        <v>9</v>
      </c>
      <c r="P1572">
        <v>5</v>
      </c>
      <c r="Q1572">
        <v>3</v>
      </c>
      <c r="R1572">
        <v>3</v>
      </c>
      <c r="S1572">
        <v>2</v>
      </c>
      <c r="T1572">
        <v>1</v>
      </c>
      <c r="U1572">
        <v>2</v>
      </c>
      <c r="V1572">
        <v>1</v>
      </c>
      <c r="W1572">
        <v>4</v>
      </c>
      <c r="X1572">
        <v>2</v>
      </c>
      <c r="Y1572">
        <v>2</v>
      </c>
      <c r="Z1572">
        <v>3</v>
      </c>
      <c r="AA1572">
        <v>3</v>
      </c>
      <c r="AB1572">
        <v>2</v>
      </c>
      <c r="AC1572">
        <v>2</v>
      </c>
      <c r="AD1572">
        <v>4</v>
      </c>
      <c r="AE1572">
        <v>3</v>
      </c>
      <c r="AF1572">
        <v>10</v>
      </c>
      <c r="AG1572">
        <v>3</v>
      </c>
      <c r="AH1572">
        <v>4</v>
      </c>
      <c r="AI1572">
        <v>2</v>
      </c>
      <c r="AJ1572">
        <v>2</v>
      </c>
      <c r="AK1572">
        <v>1</v>
      </c>
      <c r="AL1572">
        <v>1</v>
      </c>
      <c r="AM1572">
        <v>4</v>
      </c>
      <c r="AN1572">
        <v>2</v>
      </c>
      <c r="AO1572">
        <v>2</v>
      </c>
      <c r="AP1572">
        <v>3</v>
      </c>
      <c r="AQ1572">
        <v>2</v>
      </c>
      <c r="AR1572">
        <v>3</v>
      </c>
      <c r="AS1572">
        <v>3</v>
      </c>
      <c r="AT1572">
        <v>3</v>
      </c>
      <c r="AU1572">
        <v>2</v>
      </c>
      <c r="AV1572">
        <v>1</v>
      </c>
      <c r="AW1572">
        <v>6</v>
      </c>
      <c r="AX1572">
        <v>7</v>
      </c>
      <c r="AY1572">
        <v>6</v>
      </c>
      <c r="AZ1572">
        <v>5</v>
      </c>
      <c r="BA1572">
        <v>6</v>
      </c>
      <c r="BB1572">
        <v>7</v>
      </c>
      <c r="BC1572">
        <v>5</v>
      </c>
      <c r="BD1572">
        <v>9</v>
      </c>
      <c r="BE1572">
        <v>4</v>
      </c>
      <c r="BF1572">
        <v>11</v>
      </c>
      <c r="BG1572">
        <v>4</v>
      </c>
      <c r="BH1572">
        <v>11</v>
      </c>
      <c r="BI1572">
        <v>11</v>
      </c>
      <c r="BJ1572">
        <v>11</v>
      </c>
      <c r="BK1572">
        <v>2</v>
      </c>
      <c r="BL1572">
        <v>3</v>
      </c>
      <c r="BM1572">
        <v>3</v>
      </c>
      <c r="BN1572">
        <v>3</v>
      </c>
      <c r="BO1572">
        <v>4</v>
      </c>
      <c r="BP1572">
        <v>2</v>
      </c>
      <c r="BQ1572">
        <v>3</v>
      </c>
      <c r="BX1572">
        <v>2</v>
      </c>
      <c r="CF1572">
        <v>4</v>
      </c>
      <c r="CH1572">
        <f t="shared" si="180"/>
        <v>2</v>
      </c>
      <c r="CI1572" s="1">
        <f t="shared" si="181"/>
        <v>3.0555555555555554</v>
      </c>
      <c r="CJ1572">
        <f t="shared" si="182"/>
        <v>3</v>
      </c>
      <c r="CK1572">
        <f t="shared" si="183"/>
        <v>3</v>
      </c>
      <c r="CL1572" s="1">
        <f t="shared" si="184"/>
        <v>6.0555555555555554</v>
      </c>
      <c r="CM1572" s="1">
        <f t="shared" si="185"/>
        <v>12.111111111111111</v>
      </c>
      <c r="CO1572" t="str">
        <f>IF(H1572&gt;Tolerances!$C$15, "High Sat", "Low Sat")</f>
        <v>High Sat</v>
      </c>
      <c r="CP1572" t="str">
        <f>IF(CM1572&lt;Tolerances!$D$15, "High EL", "Low EL")</f>
        <v>Low EL</v>
      </c>
      <c r="CQ1572" t="str">
        <f t="shared" si="186"/>
        <v>Mercenary</v>
      </c>
      <c r="CR1572" t="b">
        <f>IF(AND(CM1572&lt;Tolerances!$D$19,'Respondent data Original'!H1572&gt;Tolerances!$C$19),"Enthusiast",IF(AND(CM1572&gt;Tolerances!$D$20,'Respondent data Original'!H1572&lt;Tolerances!$C$20),"Agitator"))</f>
        <v>0</v>
      </c>
    </row>
    <row r="1573" spans="1:96">
      <c r="A1573">
        <v>1927</v>
      </c>
      <c r="B1573" t="s">
        <v>71</v>
      </c>
      <c r="C1573">
        <v>4</v>
      </c>
      <c r="D1573">
        <v>1</v>
      </c>
      <c r="E1573">
        <v>1</v>
      </c>
      <c r="F1573">
        <v>2</v>
      </c>
      <c r="G1573">
        <v>11</v>
      </c>
      <c r="H1573">
        <v>10</v>
      </c>
      <c r="J1573">
        <v>9</v>
      </c>
      <c r="L1573">
        <v>9</v>
      </c>
      <c r="N1573">
        <v>9</v>
      </c>
      <c r="P1573">
        <v>6</v>
      </c>
      <c r="Q1573">
        <v>1</v>
      </c>
      <c r="R1573">
        <v>3</v>
      </c>
      <c r="S1573">
        <v>1</v>
      </c>
      <c r="T1573">
        <v>4</v>
      </c>
      <c r="U1573">
        <v>5</v>
      </c>
      <c r="V1573">
        <v>1</v>
      </c>
      <c r="W1573">
        <v>2</v>
      </c>
      <c r="X1573">
        <v>1</v>
      </c>
      <c r="Y1573">
        <v>2</v>
      </c>
      <c r="Z1573">
        <v>2</v>
      </c>
      <c r="AA1573">
        <v>2</v>
      </c>
      <c r="AB1573">
        <v>2</v>
      </c>
      <c r="AC1573">
        <v>4</v>
      </c>
      <c r="AD1573">
        <v>3</v>
      </c>
      <c r="AE1573">
        <v>4</v>
      </c>
      <c r="AF1573">
        <v>6</v>
      </c>
      <c r="AG1573">
        <v>5</v>
      </c>
      <c r="AH1573">
        <v>4</v>
      </c>
      <c r="AI1573">
        <v>1</v>
      </c>
      <c r="AJ1573">
        <v>2</v>
      </c>
      <c r="AK1573">
        <v>2</v>
      </c>
      <c r="AL1573">
        <v>2</v>
      </c>
      <c r="AM1573">
        <v>2</v>
      </c>
      <c r="AN1573">
        <v>3</v>
      </c>
      <c r="AO1573">
        <v>2</v>
      </c>
      <c r="AP1573">
        <v>4</v>
      </c>
      <c r="AQ1573">
        <v>2</v>
      </c>
      <c r="AR1573">
        <v>2</v>
      </c>
      <c r="AS1573">
        <v>4</v>
      </c>
      <c r="AT1573">
        <v>3</v>
      </c>
      <c r="AU1573">
        <v>3</v>
      </c>
      <c r="AV1573">
        <v>2</v>
      </c>
      <c r="AW1573">
        <v>6</v>
      </c>
      <c r="AX1573">
        <v>9</v>
      </c>
      <c r="AY1573">
        <v>8</v>
      </c>
      <c r="AZ1573">
        <v>9</v>
      </c>
      <c r="BA1573">
        <v>7</v>
      </c>
      <c r="BB1573">
        <v>8</v>
      </c>
      <c r="BC1573">
        <v>1</v>
      </c>
      <c r="BD1573">
        <v>9</v>
      </c>
      <c r="BE1573">
        <v>6</v>
      </c>
      <c r="BF1573">
        <v>12</v>
      </c>
      <c r="BG1573">
        <v>12</v>
      </c>
      <c r="BH1573">
        <v>12</v>
      </c>
      <c r="BI1573">
        <v>12</v>
      </c>
      <c r="BJ1573">
        <v>12</v>
      </c>
      <c r="BK1573">
        <v>1</v>
      </c>
      <c r="BL1573">
        <v>3</v>
      </c>
      <c r="BM1573">
        <v>2</v>
      </c>
      <c r="BN1573">
        <v>2</v>
      </c>
      <c r="BO1573">
        <v>4</v>
      </c>
      <c r="BP1573">
        <v>5</v>
      </c>
      <c r="BX1573">
        <v>1</v>
      </c>
      <c r="BY1573">
        <v>6</v>
      </c>
      <c r="CF1573">
        <v>4</v>
      </c>
      <c r="CH1573">
        <f t="shared" si="180"/>
        <v>1</v>
      </c>
      <c r="CI1573" s="1">
        <f t="shared" si="181"/>
        <v>3.5</v>
      </c>
      <c r="CJ1573">
        <f t="shared" si="182"/>
        <v>3</v>
      </c>
      <c r="CK1573">
        <f t="shared" si="183"/>
        <v>3</v>
      </c>
      <c r="CL1573" s="1">
        <f t="shared" si="184"/>
        <v>6.5</v>
      </c>
      <c r="CM1573" s="1">
        <f t="shared" si="185"/>
        <v>6.5</v>
      </c>
      <c r="CO1573" t="str">
        <f>IF(H1573&gt;Tolerances!$C$15, "High Sat", "Low Sat")</f>
        <v>High Sat</v>
      </c>
      <c r="CP1573" t="str">
        <f>IF(CM1573&lt;Tolerances!$D$15, "High EL", "Low EL")</f>
        <v>High EL</v>
      </c>
      <c r="CQ1573" t="str">
        <f t="shared" si="186"/>
        <v>Loyalist</v>
      </c>
      <c r="CR1573" t="b">
        <f>IF(AND(CM1573&lt;Tolerances!$D$19,'Respondent data Original'!H1573&gt;Tolerances!$C$19),"Enthusiast",IF(AND(CM1573&gt;Tolerances!$D$20,'Respondent data Original'!H1573&lt;Tolerances!$C$20),"Agitator"))</f>
        <v>0</v>
      </c>
    </row>
    <row r="1574" spans="1:96">
      <c r="A1574">
        <v>1928</v>
      </c>
      <c r="B1574" t="s">
        <v>71</v>
      </c>
      <c r="C1574">
        <v>4</v>
      </c>
      <c r="D1574">
        <v>1</v>
      </c>
      <c r="E1574">
        <v>1</v>
      </c>
      <c r="F1574">
        <v>2</v>
      </c>
      <c r="G1574">
        <v>10</v>
      </c>
      <c r="H1574">
        <v>9</v>
      </c>
      <c r="J1574">
        <v>9</v>
      </c>
      <c r="L1574">
        <v>7</v>
      </c>
      <c r="N1574">
        <v>7</v>
      </c>
      <c r="P1574">
        <v>6</v>
      </c>
      <c r="Q1574">
        <v>2</v>
      </c>
      <c r="R1574">
        <v>3</v>
      </c>
      <c r="S1574">
        <v>3</v>
      </c>
      <c r="T1574">
        <v>2</v>
      </c>
      <c r="V1574">
        <v>2</v>
      </c>
      <c r="W1574">
        <v>3</v>
      </c>
      <c r="X1574">
        <v>2</v>
      </c>
      <c r="Y1574">
        <v>3</v>
      </c>
      <c r="Z1574">
        <v>3</v>
      </c>
      <c r="AA1574">
        <v>3</v>
      </c>
      <c r="AB1574">
        <v>3</v>
      </c>
      <c r="AC1574">
        <v>3</v>
      </c>
      <c r="AD1574">
        <v>3</v>
      </c>
      <c r="AE1574">
        <v>3</v>
      </c>
      <c r="AF1574">
        <v>8</v>
      </c>
      <c r="AG1574">
        <v>3</v>
      </c>
      <c r="AH1574">
        <v>3</v>
      </c>
      <c r="AI1574">
        <v>2</v>
      </c>
      <c r="AJ1574">
        <v>2</v>
      </c>
      <c r="AK1574">
        <v>3</v>
      </c>
      <c r="AL1574">
        <v>2</v>
      </c>
      <c r="AM1574">
        <v>3</v>
      </c>
      <c r="AN1574">
        <v>2</v>
      </c>
      <c r="AO1574">
        <v>2</v>
      </c>
      <c r="AP1574">
        <v>2</v>
      </c>
      <c r="AQ1574">
        <v>3</v>
      </c>
      <c r="AR1574">
        <v>3</v>
      </c>
      <c r="AS1574">
        <v>3</v>
      </c>
      <c r="AT1574">
        <v>3</v>
      </c>
      <c r="AU1574">
        <v>3</v>
      </c>
      <c r="AV1574">
        <v>1</v>
      </c>
      <c r="AW1574">
        <v>7</v>
      </c>
      <c r="AX1574">
        <v>8</v>
      </c>
      <c r="AY1574">
        <v>8</v>
      </c>
      <c r="AZ1574">
        <v>8</v>
      </c>
      <c r="BA1574">
        <v>6</v>
      </c>
      <c r="BB1574">
        <v>8</v>
      </c>
      <c r="BC1574">
        <v>6</v>
      </c>
      <c r="BD1574">
        <v>10</v>
      </c>
      <c r="BE1574">
        <v>3</v>
      </c>
      <c r="BF1574">
        <v>12</v>
      </c>
      <c r="BG1574">
        <v>2</v>
      </c>
      <c r="BH1574">
        <v>3</v>
      </c>
      <c r="BI1574">
        <v>12</v>
      </c>
      <c r="BJ1574">
        <v>12</v>
      </c>
      <c r="BK1574">
        <v>1</v>
      </c>
      <c r="BL1574">
        <v>3</v>
      </c>
      <c r="BM1574">
        <v>2</v>
      </c>
      <c r="BN1574">
        <v>2</v>
      </c>
      <c r="BO1574">
        <v>1</v>
      </c>
      <c r="BP1574">
        <v>7</v>
      </c>
      <c r="BQ1574">
        <v>3</v>
      </c>
      <c r="BX1574">
        <v>1</v>
      </c>
      <c r="BY1574">
        <v>6</v>
      </c>
      <c r="CF1574">
        <v>7</v>
      </c>
      <c r="CH1574">
        <f t="shared" si="180"/>
        <v>1</v>
      </c>
      <c r="CI1574" s="1">
        <f t="shared" si="181"/>
        <v>3.5555555555555554</v>
      </c>
      <c r="CJ1574">
        <f t="shared" si="182"/>
        <v>3</v>
      </c>
      <c r="CK1574">
        <f t="shared" si="183"/>
        <v>3</v>
      </c>
      <c r="CL1574" s="1">
        <f t="shared" si="184"/>
        <v>6.5555555555555554</v>
      </c>
      <c r="CM1574" s="1">
        <f t="shared" si="185"/>
        <v>6.5555555555555554</v>
      </c>
      <c r="CO1574" t="str">
        <f>IF(H1574&gt;Tolerances!$C$15, "High Sat", "Low Sat")</f>
        <v>High Sat</v>
      </c>
      <c r="CP1574" t="str">
        <f>IF(CM1574&lt;Tolerances!$D$15, "High EL", "Low EL")</f>
        <v>High EL</v>
      </c>
      <c r="CQ1574" t="str">
        <f t="shared" si="186"/>
        <v>Loyalist</v>
      </c>
      <c r="CR1574" t="b">
        <f>IF(AND(CM1574&lt;Tolerances!$D$19,'Respondent data Original'!H1574&gt;Tolerances!$C$19),"Enthusiast",IF(AND(CM1574&gt;Tolerances!$D$20,'Respondent data Original'!H1574&lt;Tolerances!$C$20),"Agitator"))</f>
        <v>0</v>
      </c>
    </row>
    <row r="1575" spans="1:96">
      <c r="A1575">
        <v>1929</v>
      </c>
      <c r="B1575" t="s">
        <v>71</v>
      </c>
      <c r="C1575">
        <v>5</v>
      </c>
      <c r="D1575">
        <v>2</v>
      </c>
      <c r="E1575">
        <v>8</v>
      </c>
      <c r="F1575">
        <v>1</v>
      </c>
      <c r="G1575">
        <v>7</v>
      </c>
      <c r="H1575">
        <v>9</v>
      </c>
      <c r="J1575">
        <v>10</v>
      </c>
      <c r="L1575">
        <v>10</v>
      </c>
      <c r="N1575">
        <v>10</v>
      </c>
      <c r="P1575">
        <v>6</v>
      </c>
      <c r="Q1575">
        <v>1</v>
      </c>
      <c r="S1575">
        <v>2</v>
      </c>
      <c r="T1575">
        <v>2</v>
      </c>
      <c r="V1575">
        <v>2</v>
      </c>
      <c r="X1575">
        <v>2</v>
      </c>
      <c r="Y1575">
        <v>2</v>
      </c>
      <c r="Z1575">
        <v>1</v>
      </c>
      <c r="AA1575">
        <v>2</v>
      </c>
      <c r="AB1575">
        <v>3</v>
      </c>
      <c r="AC1575">
        <v>4</v>
      </c>
      <c r="AD1575">
        <v>4</v>
      </c>
      <c r="AE1575">
        <v>3</v>
      </c>
      <c r="AF1575">
        <v>1</v>
      </c>
      <c r="AG1575">
        <v>3</v>
      </c>
      <c r="AI1575">
        <v>3</v>
      </c>
      <c r="AJ1575">
        <v>3</v>
      </c>
      <c r="AL1575">
        <v>4</v>
      </c>
      <c r="AN1575">
        <v>2</v>
      </c>
      <c r="AO1575">
        <v>3</v>
      </c>
      <c r="AP1575">
        <v>2</v>
      </c>
      <c r="AQ1575">
        <v>4</v>
      </c>
      <c r="AR1575">
        <v>4</v>
      </c>
      <c r="AS1575">
        <v>4</v>
      </c>
      <c r="AU1575">
        <v>4</v>
      </c>
      <c r="AV1575">
        <v>2</v>
      </c>
      <c r="AW1575">
        <v>6</v>
      </c>
      <c r="AX1575">
        <v>6</v>
      </c>
      <c r="AY1575">
        <v>8</v>
      </c>
      <c r="AZ1575">
        <v>6</v>
      </c>
      <c r="BA1575">
        <v>8</v>
      </c>
      <c r="BB1575">
        <v>6</v>
      </c>
      <c r="BC1575">
        <v>6</v>
      </c>
      <c r="BD1575">
        <v>11</v>
      </c>
      <c r="BE1575">
        <v>1</v>
      </c>
      <c r="BF1575">
        <v>8</v>
      </c>
      <c r="BG1575">
        <v>12</v>
      </c>
      <c r="BH1575">
        <v>8</v>
      </c>
      <c r="BI1575">
        <v>12</v>
      </c>
      <c r="BJ1575">
        <v>12</v>
      </c>
      <c r="BK1575">
        <v>5</v>
      </c>
      <c r="BL1575">
        <v>2</v>
      </c>
      <c r="BM1575">
        <v>2</v>
      </c>
      <c r="BN1575">
        <v>2</v>
      </c>
      <c r="BO1575">
        <v>6</v>
      </c>
      <c r="BP1575">
        <v>5</v>
      </c>
      <c r="BX1575">
        <v>1</v>
      </c>
      <c r="BY1575">
        <v>7</v>
      </c>
      <c r="BZ1575">
        <v>3</v>
      </c>
      <c r="CA1575">
        <v>2</v>
      </c>
      <c r="CB1575">
        <v>8</v>
      </c>
      <c r="CF1575">
        <v>5</v>
      </c>
      <c r="CH1575">
        <f t="shared" si="180"/>
        <v>1</v>
      </c>
      <c r="CI1575" s="1">
        <f t="shared" si="181"/>
        <v>3.2222222222222223</v>
      </c>
      <c r="CJ1575">
        <f t="shared" si="182"/>
        <v>2</v>
      </c>
      <c r="CK1575">
        <f t="shared" si="183"/>
        <v>4</v>
      </c>
      <c r="CL1575" s="1">
        <f t="shared" si="184"/>
        <v>7.2222222222222223</v>
      </c>
      <c r="CM1575" s="1">
        <f t="shared" si="185"/>
        <v>7.2222222222222223</v>
      </c>
      <c r="CO1575" t="str">
        <f>IF(H1575&gt;Tolerances!$C$15, "High Sat", "Low Sat")</f>
        <v>High Sat</v>
      </c>
      <c r="CP1575" t="str">
        <f>IF(CM1575&lt;Tolerances!$D$15, "High EL", "Low EL")</f>
        <v>High EL</v>
      </c>
      <c r="CQ1575" t="str">
        <f t="shared" si="186"/>
        <v>Loyalist</v>
      </c>
      <c r="CR1575" t="b">
        <f>IF(AND(CM1575&lt;Tolerances!$D$19,'Respondent data Original'!H1575&gt;Tolerances!$C$19),"Enthusiast",IF(AND(CM1575&gt;Tolerances!$D$20,'Respondent data Original'!H1575&lt;Tolerances!$C$20),"Agitator"))</f>
        <v>0</v>
      </c>
    </row>
    <row r="1576" spans="1:96">
      <c r="A1576">
        <v>1930</v>
      </c>
      <c r="B1576" t="s">
        <v>71</v>
      </c>
      <c r="C1576">
        <v>4</v>
      </c>
      <c r="D1576">
        <v>2</v>
      </c>
      <c r="E1576">
        <v>18</v>
      </c>
      <c r="F1576">
        <v>1</v>
      </c>
      <c r="G1576">
        <v>10</v>
      </c>
      <c r="H1576">
        <v>11</v>
      </c>
      <c r="J1576">
        <v>11</v>
      </c>
      <c r="L1576">
        <v>11</v>
      </c>
      <c r="N1576">
        <v>11</v>
      </c>
      <c r="P1576">
        <v>6</v>
      </c>
      <c r="Q1576">
        <v>1</v>
      </c>
      <c r="R1576">
        <v>3</v>
      </c>
      <c r="S1576">
        <v>1</v>
      </c>
      <c r="T1576">
        <v>1</v>
      </c>
      <c r="U1576">
        <v>1</v>
      </c>
      <c r="V1576">
        <v>1</v>
      </c>
      <c r="W1576">
        <v>3</v>
      </c>
      <c r="X1576">
        <v>1</v>
      </c>
      <c r="Y1576">
        <v>1</v>
      </c>
      <c r="Z1576">
        <v>1</v>
      </c>
      <c r="AA1576">
        <v>1</v>
      </c>
      <c r="AB1576">
        <v>1</v>
      </c>
      <c r="AC1576">
        <v>2</v>
      </c>
      <c r="AD1576">
        <v>3</v>
      </c>
      <c r="AE1576">
        <v>2</v>
      </c>
      <c r="AF1576">
        <v>1</v>
      </c>
      <c r="AG1576">
        <v>1</v>
      </c>
      <c r="AH1576">
        <v>3</v>
      </c>
      <c r="AI1576">
        <v>1</v>
      </c>
      <c r="AJ1576">
        <v>1</v>
      </c>
      <c r="AK1576">
        <v>1</v>
      </c>
      <c r="AL1576">
        <v>1</v>
      </c>
      <c r="AM1576">
        <v>4</v>
      </c>
      <c r="AN1576">
        <v>1</v>
      </c>
      <c r="AO1576">
        <v>1</v>
      </c>
      <c r="AP1576">
        <v>1</v>
      </c>
      <c r="AQ1576">
        <v>1</v>
      </c>
      <c r="AR1576">
        <v>1</v>
      </c>
      <c r="AS1576">
        <v>2</v>
      </c>
      <c r="AT1576">
        <v>3</v>
      </c>
      <c r="AU1576">
        <v>1</v>
      </c>
      <c r="AV1576">
        <v>1</v>
      </c>
      <c r="AW1576">
        <v>6</v>
      </c>
      <c r="AX1576">
        <v>6</v>
      </c>
      <c r="AY1576">
        <v>6</v>
      </c>
      <c r="AZ1576">
        <v>6</v>
      </c>
      <c r="BA1576">
        <v>6</v>
      </c>
      <c r="BB1576">
        <v>6</v>
      </c>
      <c r="BC1576">
        <v>1</v>
      </c>
      <c r="BD1576">
        <v>8</v>
      </c>
      <c r="BE1576">
        <v>1</v>
      </c>
      <c r="BF1576">
        <v>12</v>
      </c>
      <c r="BG1576">
        <v>12</v>
      </c>
      <c r="BH1576">
        <v>1</v>
      </c>
      <c r="BI1576">
        <v>12</v>
      </c>
      <c r="BJ1576">
        <v>12</v>
      </c>
      <c r="BK1576">
        <v>1</v>
      </c>
      <c r="BL1576">
        <v>4</v>
      </c>
      <c r="BM1576">
        <v>3</v>
      </c>
      <c r="BN1576">
        <v>3</v>
      </c>
      <c r="BO1576">
        <v>2</v>
      </c>
      <c r="BP1576">
        <v>1</v>
      </c>
      <c r="BQ1576">
        <v>5</v>
      </c>
      <c r="BR1576">
        <v>4</v>
      </c>
      <c r="BS1576">
        <v>7</v>
      </c>
      <c r="BT1576">
        <v>3</v>
      </c>
      <c r="BX1576">
        <v>1</v>
      </c>
      <c r="BY1576">
        <v>1</v>
      </c>
      <c r="BZ1576">
        <v>6</v>
      </c>
      <c r="CA1576">
        <v>2</v>
      </c>
      <c r="CB1576">
        <v>3</v>
      </c>
      <c r="CC1576">
        <v>5</v>
      </c>
      <c r="CF1576">
        <v>4</v>
      </c>
      <c r="CH1576">
        <f t="shared" si="180"/>
        <v>1</v>
      </c>
      <c r="CI1576" s="1">
        <f t="shared" si="181"/>
        <v>2.5555555555555554</v>
      </c>
      <c r="CJ1576">
        <f t="shared" si="182"/>
        <v>4</v>
      </c>
      <c r="CK1576">
        <f t="shared" si="183"/>
        <v>2</v>
      </c>
      <c r="CL1576" s="1">
        <f t="shared" si="184"/>
        <v>4.5555555555555554</v>
      </c>
      <c r="CM1576" s="1">
        <f t="shared" si="185"/>
        <v>4.5555555555555554</v>
      </c>
      <c r="CO1576" t="str">
        <f>IF(H1576&gt;Tolerances!$C$15, "High Sat", "Low Sat")</f>
        <v>High Sat</v>
      </c>
      <c r="CP1576" t="str">
        <f>IF(CM1576&lt;Tolerances!$D$15, "High EL", "Low EL")</f>
        <v>High EL</v>
      </c>
      <c r="CQ1576" t="str">
        <f t="shared" si="186"/>
        <v>Loyalist</v>
      </c>
      <c r="CR1576" t="str">
        <f>IF(AND(CM1576&lt;Tolerances!$D$19,'Respondent data Original'!H1576&gt;Tolerances!$C$19),"Enthusiast",IF(AND(CM1576&gt;Tolerances!$D$20,'Respondent data Original'!H1576&lt;Tolerances!$C$20),"Agitator"))</f>
        <v>Enthusiast</v>
      </c>
    </row>
    <row r="1577" spans="1:96">
      <c r="A1577">
        <v>1931</v>
      </c>
      <c r="B1577" t="s">
        <v>71</v>
      </c>
      <c r="C1577">
        <v>4</v>
      </c>
      <c r="D1577">
        <v>2</v>
      </c>
      <c r="E1577">
        <v>18</v>
      </c>
      <c r="F1577">
        <v>2</v>
      </c>
      <c r="G1577">
        <v>11</v>
      </c>
      <c r="H1577">
        <v>7</v>
      </c>
      <c r="J1577">
        <v>6</v>
      </c>
      <c r="L1577">
        <v>6</v>
      </c>
      <c r="N1577">
        <v>4</v>
      </c>
      <c r="P1577">
        <v>3</v>
      </c>
      <c r="Q1577">
        <v>1</v>
      </c>
      <c r="R1577">
        <v>2</v>
      </c>
      <c r="S1577">
        <v>2</v>
      </c>
      <c r="T1577">
        <v>3</v>
      </c>
      <c r="U1577">
        <v>2</v>
      </c>
      <c r="V1577">
        <v>2</v>
      </c>
      <c r="W1577">
        <v>5</v>
      </c>
      <c r="X1577">
        <v>1</v>
      </c>
      <c r="Y1577">
        <v>3</v>
      </c>
      <c r="Z1577">
        <v>5</v>
      </c>
      <c r="AA1577">
        <v>1</v>
      </c>
      <c r="AB1577">
        <v>3</v>
      </c>
      <c r="AC1577">
        <v>4</v>
      </c>
      <c r="AD1577">
        <v>3</v>
      </c>
      <c r="AE1577">
        <v>4</v>
      </c>
      <c r="AF1577">
        <v>2</v>
      </c>
      <c r="AG1577">
        <v>2</v>
      </c>
      <c r="AH1577">
        <v>1</v>
      </c>
      <c r="AI1577">
        <v>5</v>
      </c>
      <c r="AJ1577">
        <v>3</v>
      </c>
      <c r="AK1577">
        <v>2</v>
      </c>
      <c r="AL1577">
        <v>1</v>
      </c>
      <c r="AN1577">
        <v>2</v>
      </c>
      <c r="AO1577">
        <v>3</v>
      </c>
      <c r="AQ1577">
        <v>2</v>
      </c>
      <c r="AR1577">
        <v>1</v>
      </c>
      <c r="AS1577">
        <v>4</v>
      </c>
      <c r="AU1577">
        <v>3</v>
      </c>
      <c r="AV1577">
        <v>2</v>
      </c>
      <c r="AW1577">
        <v>3</v>
      </c>
      <c r="AX1577">
        <v>10</v>
      </c>
      <c r="AY1577">
        <v>9</v>
      </c>
      <c r="AZ1577">
        <v>8</v>
      </c>
      <c r="BA1577">
        <v>8</v>
      </c>
      <c r="BB1577">
        <v>2</v>
      </c>
      <c r="BC1577">
        <v>1</v>
      </c>
      <c r="BD1577">
        <v>11</v>
      </c>
      <c r="BE1577">
        <v>1</v>
      </c>
      <c r="BF1577">
        <v>12</v>
      </c>
      <c r="BG1577">
        <v>12</v>
      </c>
      <c r="BH1577">
        <v>12</v>
      </c>
      <c r="BI1577">
        <v>12</v>
      </c>
      <c r="BJ1577">
        <v>12</v>
      </c>
      <c r="BK1577">
        <v>1</v>
      </c>
      <c r="BL1577">
        <v>3</v>
      </c>
      <c r="BM1577">
        <v>2</v>
      </c>
      <c r="BN1577">
        <v>1</v>
      </c>
      <c r="BO1577">
        <v>9</v>
      </c>
      <c r="BX1577">
        <v>1</v>
      </c>
      <c r="BY1577">
        <v>3</v>
      </c>
      <c r="CF1577">
        <v>5</v>
      </c>
      <c r="CH1577">
        <f t="shared" si="180"/>
        <v>1</v>
      </c>
      <c r="CI1577" s="1">
        <f t="shared" si="181"/>
        <v>2.9444444444444446</v>
      </c>
      <c r="CJ1577">
        <f t="shared" si="182"/>
        <v>3</v>
      </c>
      <c r="CK1577">
        <f t="shared" si="183"/>
        <v>3</v>
      </c>
      <c r="CL1577" s="1">
        <f t="shared" si="184"/>
        <v>5.9444444444444446</v>
      </c>
      <c r="CM1577" s="1">
        <f t="shared" si="185"/>
        <v>5.9444444444444446</v>
      </c>
      <c r="CO1577" t="str">
        <f>IF(H1577&gt;Tolerances!$C$15, "High Sat", "Low Sat")</f>
        <v>Low Sat</v>
      </c>
      <c r="CP1577" t="str">
        <f>IF(CM1577&lt;Tolerances!$D$15, "High EL", "Low EL")</f>
        <v>High EL</v>
      </c>
      <c r="CQ1577" t="str">
        <f t="shared" si="186"/>
        <v>Hostage</v>
      </c>
      <c r="CR1577" t="b">
        <f>IF(AND(CM1577&lt;Tolerances!$D$19,'Respondent data Original'!H1577&gt;Tolerances!$C$19),"Enthusiast",IF(AND(CM1577&gt;Tolerances!$D$20,'Respondent data Original'!H1577&lt;Tolerances!$C$20),"Agitator"))</f>
        <v>0</v>
      </c>
    </row>
    <row r="1578" spans="1:96">
      <c r="A1578">
        <v>1932</v>
      </c>
      <c r="B1578" t="s">
        <v>71</v>
      </c>
      <c r="C1578">
        <v>3</v>
      </c>
      <c r="D1578">
        <v>1</v>
      </c>
      <c r="E1578">
        <v>5</v>
      </c>
      <c r="F1578">
        <v>2</v>
      </c>
      <c r="G1578">
        <v>11</v>
      </c>
      <c r="H1578">
        <v>11</v>
      </c>
      <c r="J1578">
        <v>10</v>
      </c>
      <c r="L1578">
        <v>10</v>
      </c>
      <c r="N1578">
        <v>10</v>
      </c>
      <c r="P1578">
        <v>4</v>
      </c>
      <c r="Q1578">
        <v>1</v>
      </c>
      <c r="S1578">
        <v>3</v>
      </c>
      <c r="U1578">
        <v>1</v>
      </c>
      <c r="V1578">
        <v>2</v>
      </c>
      <c r="W1578">
        <v>4</v>
      </c>
      <c r="X1578">
        <v>1</v>
      </c>
      <c r="Y1578">
        <v>1</v>
      </c>
      <c r="Z1578">
        <v>1</v>
      </c>
      <c r="AA1578">
        <v>1</v>
      </c>
      <c r="AB1578">
        <v>1</v>
      </c>
      <c r="AC1578">
        <v>5</v>
      </c>
      <c r="AF1578">
        <v>1</v>
      </c>
      <c r="AG1578">
        <v>1</v>
      </c>
      <c r="AI1578">
        <v>1</v>
      </c>
      <c r="AJ1578">
        <v>3</v>
      </c>
      <c r="AK1578">
        <v>4</v>
      </c>
      <c r="AL1578">
        <v>5</v>
      </c>
      <c r="AM1578">
        <v>5</v>
      </c>
      <c r="AN1578">
        <v>1</v>
      </c>
      <c r="AO1578">
        <v>1</v>
      </c>
      <c r="AP1578">
        <v>2</v>
      </c>
      <c r="AQ1578">
        <v>1</v>
      </c>
      <c r="AR1578">
        <v>1</v>
      </c>
      <c r="AT1578">
        <v>4</v>
      </c>
      <c r="AU1578">
        <v>4</v>
      </c>
      <c r="AV1578">
        <v>2</v>
      </c>
      <c r="AW1578">
        <v>6</v>
      </c>
      <c r="AX1578">
        <v>11</v>
      </c>
      <c r="AY1578">
        <v>10</v>
      </c>
      <c r="AZ1578">
        <v>9</v>
      </c>
      <c r="BA1578">
        <v>9</v>
      </c>
      <c r="BB1578">
        <v>5</v>
      </c>
      <c r="BC1578">
        <v>1</v>
      </c>
      <c r="BD1578">
        <v>9</v>
      </c>
      <c r="BE1578">
        <v>1</v>
      </c>
      <c r="BF1578">
        <v>11</v>
      </c>
      <c r="BG1578">
        <v>11</v>
      </c>
      <c r="BH1578">
        <v>11</v>
      </c>
      <c r="BI1578">
        <v>11</v>
      </c>
      <c r="BJ1578">
        <v>12</v>
      </c>
      <c r="BK1578">
        <v>2</v>
      </c>
      <c r="BL1578">
        <v>2</v>
      </c>
      <c r="BM1578">
        <v>1</v>
      </c>
      <c r="BN1578">
        <v>1</v>
      </c>
      <c r="BO1578">
        <v>6</v>
      </c>
      <c r="BP1578">
        <v>2</v>
      </c>
      <c r="BQ1578">
        <v>5</v>
      </c>
      <c r="BX1578">
        <v>2</v>
      </c>
      <c r="CF1578">
        <v>6</v>
      </c>
      <c r="CH1578">
        <f t="shared" si="180"/>
        <v>2</v>
      </c>
      <c r="CI1578" s="1">
        <f t="shared" si="181"/>
        <v>3.3888888888888888</v>
      </c>
      <c r="CJ1578">
        <f t="shared" si="182"/>
        <v>2</v>
      </c>
      <c r="CK1578">
        <f t="shared" si="183"/>
        <v>4</v>
      </c>
      <c r="CL1578" s="1">
        <f t="shared" si="184"/>
        <v>7.3888888888888893</v>
      </c>
      <c r="CM1578" s="1">
        <f t="shared" si="185"/>
        <v>14.777777777777779</v>
      </c>
      <c r="CO1578" t="str">
        <f>IF(H1578&gt;Tolerances!$C$15, "High Sat", "Low Sat")</f>
        <v>High Sat</v>
      </c>
      <c r="CP1578" t="str">
        <f>IF(CM1578&lt;Tolerances!$D$15, "High EL", "Low EL")</f>
        <v>Low EL</v>
      </c>
      <c r="CQ1578" t="str">
        <f t="shared" si="186"/>
        <v>Mercenary</v>
      </c>
      <c r="CR1578" t="b">
        <f>IF(AND(CM1578&lt;Tolerances!$D$19,'Respondent data Original'!H1578&gt;Tolerances!$C$19),"Enthusiast",IF(AND(CM1578&gt;Tolerances!$D$20,'Respondent data Original'!H1578&lt;Tolerances!$C$20),"Agitator"))</f>
        <v>0</v>
      </c>
    </row>
    <row r="1579" spans="1:96">
      <c r="A1579">
        <v>1934</v>
      </c>
      <c r="B1579" t="s">
        <v>71</v>
      </c>
      <c r="C1579">
        <v>4</v>
      </c>
      <c r="D1579">
        <v>1</v>
      </c>
      <c r="E1579">
        <v>18</v>
      </c>
      <c r="F1579">
        <v>2</v>
      </c>
      <c r="G1579">
        <v>8</v>
      </c>
      <c r="H1579">
        <v>10</v>
      </c>
      <c r="J1579">
        <v>10</v>
      </c>
      <c r="L1579">
        <v>9</v>
      </c>
      <c r="N1579">
        <v>9</v>
      </c>
      <c r="P1579">
        <v>6</v>
      </c>
      <c r="Q1579">
        <v>1</v>
      </c>
      <c r="R1579">
        <v>1</v>
      </c>
      <c r="S1579">
        <v>2</v>
      </c>
      <c r="T1579">
        <v>2</v>
      </c>
      <c r="V1579">
        <v>2</v>
      </c>
      <c r="W1579">
        <v>3</v>
      </c>
      <c r="X1579">
        <v>2</v>
      </c>
      <c r="Y1579">
        <v>2</v>
      </c>
      <c r="Z1579">
        <v>2</v>
      </c>
      <c r="AA1579">
        <v>2</v>
      </c>
      <c r="AB1579">
        <v>2</v>
      </c>
      <c r="AD1579">
        <v>2</v>
      </c>
      <c r="AF1579">
        <v>2</v>
      </c>
      <c r="AG1579">
        <v>2</v>
      </c>
      <c r="AH1579">
        <v>1</v>
      </c>
      <c r="AI1579">
        <v>2</v>
      </c>
      <c r="AL1579">
        <v>1</v>
      </c>
      <c r="AM1579">
        <v>3</v>
      </c>
      <c r="AN1579">
        <v>1</v>
      </c>
      <c r="AO1579">
        <v>2</v>
      </c>
      <c r="AQ1579">
        <v>2</v>
      </c>
      <c r="AR1579">
        <v>1</v>
      </c>
      <c r="AV1579">
        <v>1</v>
      </c>
      <c r="AW1579">
        <v>7</v>
      </c>
      <c r="AX1579">
        <v>8</v>
      </c>
      <c r="AY1579">
        <v>8</v>
      </c>
      <c r="AZ1579">
        <v>6</v>
      </c>
      <c r="BA1579">
        <v>9</v>
      </c>
      <c r="BB1579">
        <v>6</v>
      </c>
      <c r="BC1579">
        <v>1</v>
      </c>
      <c r="BD1579">
        <v>8</v>
      </c>
      <c r="BE1579">
        <v>1</v>
      </c>
      <c r="BF1579">
        <v>2</v>
      </c>
      <c r="BG1579">
        <v>12</v>
      </c>
      <c r="BH1579">
        <v>12</v>
      </c>
      <c r="BI1579">
        <v>12</v>
      </c>
      <c r="BJ1579">
        <v>12</v>
      </c>
      <c r="BK1579">
        <v>1</v>
      </c>
      <c r="BL1579">
        <v>3</v>
      </c>
      <c r="BM1579">
        <v>2</v>
      </c>
      <c r="BN1579">
        <v>3</v>
      </c>
      <c r="BO1579">
        <v>10</v>
      </c>
      <c r="BX1579">
        <v>1</v>
      </c>
      <c r="BY1579">
        <v>3</v>
      </c>
      <c r="BZ1579">
        <v>2</v>
      </c>
      <c r="CA1579">
        <v>6</v>
      </c>
      <c r="CB1579">
        <v>1</v>
      </c>
      <c r="CF1579">
        <v>3</v>
      </c>
      <c r="CH1579">
        <f t="shared" si="180"/>
        <v>1</v>
      </c>
      <c r="CI1579" s="1">
        <f t="shared" si="181"/>
        <v>3</v>
      </c>
      <c r="CJ1579">
        <f t="shared" si="182"/>
        <v>3</v>
      </c>
      <c r="CK1579">
        <f t="shared" si="183"/>
        <v>3</v>
      </c>
      <c r="CL1579" s="1">
        <f t="shared" si="184"/>
        <v>6</v>
      </c>
      <c r="CM1579" s="1">
        <f t="shared" si="185"/>
        <v>6</v>
      </c>
      <c r="CO1579" t="str">
        <f>IF(H1579&gt;Tolerances!$C$15, "High Sat", "Low Sat")</f>
        <v>High Sat</v>
      </c>
      <c r="CP1579" t="str">
        <f>IF(CM1579&lt;Tolerances!$D$15, "High EL", "Low EL")</f>
        <v>High EL</v>
      </c>
      <c r="CQ1579" t="str">
        <f t="shared" si="186"/>
        <v>Loyalist</v>
      </c>
      <c r="CR1579" t="b">
        <f>IF(AND(CM1579&lt;Tolerances!$D$19,'Respondent data Original'!H1579&gt;Tolerances!$C$19),"Enthusiast",IF(AND(CM1579&gt;Tolerances!$D$20,'Respondent data Original'!H1579&lt;Tolerances!$C$20),"Agitator"))</f>
        <v>0</v>
      </c>
    </row>
    <row r="1580" spans="1:96">
      <c r="A1580">
        <v>1935</v>
      </c>
      <c r="B1580" t="s">
        <v>71</v>
      </c>
      <c r="C1580">
        <v>3</v>
      </c>
      <c r="D1580">
        <v>1</v>
      </c>
      <c r="E1580">
        <v>3</v>
      </c>
      <c r="F1580">
        <v>2</v>
      </c>
      <c r="G1580">
        <v>12</v>
      </c>
      <c r="H1580">
        <v>7</v>
      </c>
      <c r="J1580">
        <v>6</v>
      </c>
      <c r="L1580">
        <v>6</v>
      </c>
      <c r="N1580">
        <v>6</v>
      </c>
      <c r="P1580">
        <v>3</v>
      </c>
      <c r="Q1580">
        <v>1</v>
      </c>
      <c r="R1580">
        <v>1</v>
      </c>
      <c r="S1580">
        <v>1</v>
      </c>
      <c r="T1580">
        <v>2</v>
      </c>
      <c r="U1580">
        <v>1</v>
      </c>
      <c r="V1580">
        <v>1</v>
      </c>
      <c r="W1580">
        <v>1</v>
      </c>
      <c r="X1580">
        <v>1</v>
      </c>
      <c r="Y1580">
        <v>1</v>
      </c>
      <c r="Z1580">
        <v>1</v>
      </c>
      <c r="AA1580">
        <v>1</v>
      </c>
      <c r="AB1580">
        <v>1</v>
      </c>
      <c r="AC1580">
        <v>1</v>
      </c>
      <c r="AD1580">
        <v>5</v>
      </c>
      <c r="AE1580">
        <v>2</v>
      </c>
      <c r="AF1580">
        <v>1</v>
      </c>
      <c r="AG1580">
        <v>5</v>
      </c>
      <c r="AH1580">
        <v>1</v>
      </c>
      <c r="AI1580">
        <v>3</v>
      </c>
      <c r="AJ1580">
        <v>3</v>
      </c>
      <c r="AK1580">
        <v>3</v>
      </c>
      <c r="AL1580">
        <v>3</v>
      </c>
      <c r="AM1580">
        <v>5</v>
      </c>
      <c r="AN1580">
        <v>3</v>
      </c>
      <c r="AO1580">
        <v>4</v>
      </c>
      <c r="AP1580">
        <v>2</v>
      </c>
      <c r="AQ1580">
        <v>5</v>
      </c>
      <c r="AR1580">
        <v>5</v>
      </c>
      <c r="AS1580">
        <v>4</v>
      </c>
      <c r="AU1580">
        <v>4</v>
      </c>
      <c r="AV1580">
        <v>2</v>
      </c>
      <c r="AW1580">
        <v>8</v>
      </c>
      <c r="AX1580">
        <v>11</v>
      </c>
      <c r="AY1580">
        <v>8</v>
      </c>
      <c r="AZ1580">
        <v>9</v>
      </c>
      <c r="BA1580">
        <v>7</v>
      </c>
      <c r="BB1580">
        <v>6</v>
      </c>
      <c r="BC1580">
        <v>3</v>
      </c>
      <c r="BD1580">
        <v>11</v>
      </c>
      <c r="BE1580">
        <v>4</v>
      </c>
      <c r="BF1580">
        <v>12</v>
      </c>
      <c r="BG1580">
        <v>12</v>
      </c>
      <c r="BH1580">
        <v>12</v>
      </c>
      <c r="BI1580">
        <v>12</v>
      </c>
      <c r="BJ1580">
        <v>12</v>
      </c>
      <c r="BK1580">
        <v>1</v>
      </c>
      <c r="BL1580">
        <v>3</v>
      </c>
      <c r="BM1580">
        <v>3</v>
      </c>
      <c r="BN1580">
        <v>2</v>
      </c>
      <c r="BO1580">
        <v>2</v>
      </c>
      <c r="BP1580">
        <v>3</v>
      </c>
      <c r="BQ1580">
        <v>5</v>
      </c>
      <c r="BR1580">
        <v>7</v>
      </c>
      <c r="BS1580">
        <v>4</v>
      </c>
      <c r="BT1580">
        <v>1</v>
      </c>
      <c r="BU1580">
        <v>6</v>
      </c>
      <c r="BV1580">
        <v>8</v>
      </c>
      <c r="BX1580">
        <v>2</v>
      </c>
      <c r="CF1580">
        <v>10</v>
      </c>
      <c r="CH1580">
        <f t="shared" si="180"/>
        <v>2</v>
      </c>
      <c r="CI1580" s="1">
        <f t="shared" si="181"/>
        <v>3.7222222222222223</v>
      </c>
      <c r="CJ1580">
        <f t="shared" si="182"/>
        <v>3</v>
      </c>
      <c r="CK1580">
        <f t="shared" si="183"/>
        <v>3</v>
      </c>
      <c r="CL1580" s="1">
        <f t="shared" si="184"/>
        <v>6.7222222222222223</v>
      </c>
      <c r="CM1580" s="1">
        <f t="shared" si="185"/>
        <v>13.444444444444445</v>
      </c>
      <c r="CO1580" t="str">
        <f>IF(H1580&gt;Tolerances!$C$15, "High Sat", "Low Sat")</f>
        <v>Low Sat</v>
      </c>
      <c r="CP1580" t="str">
        <f>IF(CM1580&lt;Tolerances!$D$15, "High EL", "Low EL")</f>
        <v>Low EL</v>
      </c>
      <c r="CQ1580" t="str">
        <f t="shared" si="186"/>
        <v>Defector</v>
      </c>
      <c r="CR1580" t="b">
        <f>IF(AND(CM1580&lt;Tolerances!$D$19,'Respondent data Original'!H1580&gt;Tolerances!$C$19),"Enthusiast",IF(AND(CM1580&gt;Tolerances!$D$20,'Respondent data Original'!H1580&lt;Tolerances!$C$20),"Agitator"))</f>
        <v>0</v>
      </c>
    </row>
    <row r="1581" spans="1:96">
      <c r="A1581">
        <v>1936</v>
      </c>
      <c r="B1581" t="s">
        <v>71</v>
      </c>
      <c r="C1581">
        <v>1</v>
      </c>
      <c r="D1581">
        <v>1</v>
      </c>
      <c r="E1581">
        <v>8</v>
      </c>
      <c r="F1581">
        <v>1</v>
      </c>
      <c r="G1581">
        <v>9</v>
      </c>
      <c r="H1581">
        <v>4</v>
      </c>
      <c r="J1581">
        <v>7</v>
      </c>
      <c r="L1581">
        <v>6</v>
      </c>
      <c r="N1581">
        <v>6</v>
      </c>
      <c r="P1581">
        <v>3</v>
      </c>
      <c r="Q1581">
        <v>1</v>
      </c>
      <c r="R1581">
        <v>1</v>
      </c>
      <c r="S1581">
        <v>1</v>
      </c>
      <c r="T1581">
        <v>2</v>
      </c>
      <c r="U1581">
        <v>1</v>
      </c>
      <c r="V1581">
        <v>3</v>
      </c>
      <c r="W1581">
        <v>2</v>
      </c>
      <c r="X1581">
        <v>1</v>
      </c>
      <c r="Y1581">
        <v>1</v>
      </c>
      <c r="Z1581">
        <v>5</v>
      </c>
      <c r="AA1581">
        <v>1</v>
      </c>
      <c r="AB1581">
        <v>4</v>
      </c>
      <c r="AC1581">
        <v>2</v>
      </c>
      <c r="AD1581">
        <v>4</v>
      </c>
      <c r="AE1581">
        <v>3</v>
      </c>
      <c r="AF1581">
        <v>10</v>
      </c>
      <c r="AG1581">
        <v>4</v>
      </c>
      <c r="AI1581">
        <v>5</v>
      </c>
      <c r="AJ1581">
        <v>5</v>
      </c>
      <c r="AK1581">
        <v>4</v>
      </c>
      <c r="AL1581">
        <v>4</v>
      </c>
      <c r="AM1581">
        <v>4</v>
      </c>
      <c r="AN1581">
        <v>4</v>
      </c>
      <c r="AO1581">
        <v>4</v>
      </c>
      <c r="AQ1581">
        <v>4</v>
      </c>
      <c r="AR1581">
        <v>4</v>
      </c>
      <c r="AS1581">
        <v>5</v>
      </c>
      <c r="AT1581">
        <v>4</v>
      </c>
      <c r="AU1581">
        <v>4</v>
      </c>
      <c r="AV1581">
        <v>2</v>
      </c>
      <c r="AW1581">
        <v>10</v>
      </c>
      <c r="AX1581">
        <v>6</v>
      </c>
      <c r="AY1581">
        <v>6</v>
      </c>
      <c r="AZ1581">
        <v>7</v>
      </c>
      <c r="BA1581">
        <v>8</v>
      </c>
      <c r="BB1581">
        <v>1</v>
      </c>
      <c r="BC1581">
        <v>1</v>
      </c>
      <c r="BD1581">
        <v>8</v>
      </c>
      <c r="BE1581">
        <v>1</v>
      </c>
      <c r="BF1581">
        <v>12</v>
      </c>
      <c r="BG1581">
        <v>12</v>
      </c>
      <c r="BH1581">
        <v>12</v>
      </c>
      <c r="BI1581">
        <v>12</v>
      </c>
      <c r="BJ1581">
        <v>12</v>
      </c>
      <c r="BK1581">
        <v>1</v>
      </c>
      <c r="BL1581">
        <v>3</v>
      </c>
      <c r="BM1581">
        <v>2</v>
      </c>
      <c r="BN1581">
        <v>1</v>
      </c>
      <c r="BO1581">
        <v>4</v>
      </c>
      <c r="BP1581">
        <v>2</v>
      </c>
      <c r="BQ1581">
        <v>7</v>
      </c>
      <c r="BR1581">
        <v>3</v>
      </c>
      <c r="BX1581">
        <v>2</v>
      </c>
      <c r="CF1581">
        <v>5</v>
      </c>
      <c r="CH1581">
        <f t="shared" si="180"/>
        <v>2</v>
      </c>
      <c r="CI1581" s="1">
        <f t="shared" si="181"/>
        <v>2.6666666666666665</v>
      </c>
      <c r="CJ1581">
        <f t="shared" si="182"/>
        <v>3</v>
      </c>
      <c r="CK1581">
        <f t="shared" si="183"/>
        <v>3</v>
      </c>
      <c r="CL1581" s="1">
        <f t="shared" si="184"/>
        <v>5.6666666666666661</v>
      </c>
      <c r="CM1581" s="1">
        <f t="shared" si="185"/>
        <v>11.333333333333332</v>
      </c>
      <c r="CO1581" t="str">
        <f>IF(H1581&gt;Tolerances!$C$15, "High Sat", "Low Sat")</f>
        <v>Low Sat</v>
      </c>
      <c r="CP1581" t="str">
        <f>IF(CM1581&lt;Tolerances!$D$15, "High EL", "Low EL")</f>
        <v>Low EL</v>
      </c>
      <c r="CQ1581" t="str">
        <f t="shared" si="186"/>
        <v>Defector</v>
      </c>
      <c r="CR1581" t="b">
        <f>IF(AND(CM1581&lt;Tolerances!$D$19,'Respondent data Original'!H1581&gt;Tolerances!$C$19),"Enthusiast",IF(AND(CM1581&gt;Tolerances!$D$20,'Respondent data Original'!H1581&lt;Tolerances!$C$20),"Agitator"))</f>
        <v>0</v>
      </c>
    </row>
    <row r="1582" spans="1:96">
      <c r="A1582">
        <v>1937</v>
      </c>
      <c r="B1582" t="s">
        <v>71</v>
      </c>
      <c r="C1582">
        <v>5</v>
      </c>
      <c r="D1582">
        <v>1</v>
      </c>
      <c r="E1582">
        <v>6</v>
      </c>
      <c r="F1582">
        <v>2</v>
      </c>
      <c r="G1582">
        <v>11</v>
      </c>
      <c r="H1582">
        <v>9</v>
      </c>
      <c r="J1582">
        <v>9</v>
      </c>
      <c r="L1582">
        <v>9</v>
      </c>
      <c r="N1582">
        <v>8</v>
      </c>
      <c r="P1582">
        <v>5</v>
      </c>
      <c r="Q1582">
        <v>2</v>
      </c>
      <c r="R1582">
        <v>4</v>
      </c>
      <c r="S1582">
        <v>2</v>
      </c>
      <c r="T1582">
        <v>2</v>
      </c>
      <c r="U1582">
        <v>2</v>
      </c>
      <c r="V1582">
        <v>1</v>
      </c>
      <c r="W1582">
        <v>4</v>
      </c>
      <c r="X1582">
        <v>1</v>
      </c>
      <c r="Y1582">
        <v>2</v>
      </c>
      <c r="Z1582">
        <v>3</v>
      </c>
      <c r="AA1582">
        <v>2</v>
      </c>
      <c r="AB1582">
        <v>5</v>
      </c>
      <c r="AC1582">
        <v>3</v>
      </c>
      <c r="AD1582">
        <v>5</v>
      </c>
      <c r="AE1582">
        <v>4</v>
      </c>
      <c r="AF1582">
        <v>3</v>
      </c>
      <c r="AG1582">
        <v>3</v>
      </c>
      <c r="AH1582">
        <v>4</v>
      </c>
      <c r="AI1582">
        <v>1</v>
      </c>
      <c r="AJ1582">
        <v>2</v>
      </c>
      <c r="AK1582">
        <v>1</v>
      </c>
      <c r="AL1582">
        <v>2</v>
      </c>
      <c r="AM1582">
        <v>3</v>
      </c>
      <c r="AN1582">
        <v>1</v>
      </c>
      <c r="AO1582">
        <v>1</v>
      </c>
      <c r="AP1582">
        <v>2</v>
      </c>
      <c r="AQ1582">
        <v>3</v>
      </c>
      <c r="AS1582">
        <v>4</v>
      </c>
      <c r="AU1582">
        <v>3</v>
      </c>
      <c r="AV1582">
        <v>1</v>
      </c>
      <c r="AW1582">
        <v>5</v>
      </c>
      <c r="AX1582">
        <v>7</v>
      </c>
      <c r="AY1582">
        <v>5</v>
      </c>
      <c r="AZ1582">
        <v>7</v>
      </c>
      <c r="BA1582">
        <v>8</v>
      </c>
      <c r="BB1582">
        <v>6</v>
      </c>
      <c r="BC1582">
        <v>6</v>
      </c>
      <c r="BD1582">
        <v>10</v>
      </c>
      <c r="BE1582">
        <v>2</v>
      </c>
      <c r="BF1582">
        <v>12</v>
      </c>
      <c r="BG1582">
        <v>3</v>
      </c>
      <c r="BH1582">
        <v>12</v>
      </c>
      <c r="BI1582">
        <v>12</v>
      </c>
      <c r="BJ1582">
        <v>12</v>
      </c>
      <c r="BK1582">
        <v>1</v>
      </c>
      <c r="BL1582">
        <v>4</v>
      </c>
      <c r="BM1582">
        <v>3</v>
      </c>
      <c r="BN1582">
        <v>3</v>
      </c>
      <c r="BO1582">
        <v>10</v>
      </c>
      <c r="BX1582">
        <v>1</v>
      </c>
      <c r="BY1582">
        <v>6</v>
      </c>
      <c r="CF1582">
        <v>5</v>
      </c>
      <c r="CH1582">
        <f t="shared" si="180"/>
        <v>1</v>
      </c>
      <c r="CI1582" s="1">
        <f t="shared" si="181"/>
        <v>3.1111111111111112</v>
      </c>
      <c r="CJ1582">
        <f t="shared" si="182"/>
        <v>4</v>
      </c>
      <c r="CK1582">
        <f t="shared" si="183"/>
        <v>2</v>
      </c>
      <c r="CL1582" s="1">
        <f t="shared" si="184"/>
        <v>5.1111111111111107</v>
      </c>
      <c r="CM1582" s="1">
        <f t="shared" si="185"/>
        <v>5.1111111111111107</v>
      </c>
      <c r="CO1582" t="str">
        <f>IF(H1582&gt;Tolerances!$C$15, "High Sat", "Low Sat")</f>
        <v>High Sat</v>
      </c>
      <c r="CP1582" t="str">
        <f>IF(CM1582&lt;Tolerances!$D$15, "High EL", "Low EL")</f>
        <v>High EL</v>
      </c>
      <c r="CQ1582" t="str">
        <f t="shared" si="186"/>
        <v>Loyalist</v>
      </c>
      <c r="CR1582" t="b">
        <f>IF(AND(CM1582&lt;Tolerances!$D$19,'Respondent data Original'!H1582&gt;Tolerances!$C$19),"Enthusiast",IF(AND(CM1582&gt;Tolerances!$D$20,'Respondent data Original'!H1582&lt;Tolerances!$C$20),"Agitator"))</f>
        <v>0</v>
      </c>
    </row>
    <row r="1583" spans="1:96">
      <c r="A1583">
        <v>1939</v>
      </c>
      <c r="B1583" t="s">
        <v>71</v>
      </c>
      <c r="C1583">
        <v>2</v>
      </c>
      <c r="D1583">
        <v>2</v>
      </c>
      <c r="E1583">
        <v>3</v>
      </c>
      <c r="F1583">
        <v>2</v>
      </c>
      <c r="G1583">
        <v>10</v>
      </c>
      <c r="H1583">
        <v>8</v>
      </c>
      <c r="J1583">
        <v>10</v>
      </c>
      <c r="L1583">
        <v>8</v>
      </c>
      <c r="N1583">
        <v>11</v>
      </c>
      <c r="P1583">
        <v>6</v>
      </c>
      <c r="Q1583">
        <v>1</v>
      </c>
      <c r="R1583">
        <v>5</v>
      </c>
      <c r="S1583">
        <v>1</v>
      </c>
      <c r="T1583">
        <v>2</v>
      </c>
      <c r="U1583">
        <v>3</v>
      </c>
      <c r="V1583">
        <v>3</v>
      </c>
      <c r="W1583">
        <v>3</v>
      </c>
      <c r="X1583">
        <v>1</v>
      </c>
      <c r="Y1583">
        <v>2</v>
      </c>
      <c r="Z1583">
        <v>1</v>
      </c>
      <c r="AA1583">
        <v>3</v>
      </c>
      <c r="AB1583">
        <v>3</v>
      </c>
      <c r="AC1583">
        <v>3</v>
      </c>
      <c r="AD1583">
        <v>3</v>
      </c>
      <c r="AE1583">
        <v>3</v>
      </c>
      <c r="AF1583">
        <v>7</v>
      </c>
      <c r="AG1583">
        <v>3</v>
      </c>
      <c r="AI1583">
        <v>4</v>
      </c>
      <c r="AJ1583">
        <v>2</v>
      </c>
      <c r="AK1583">
        <v>4</v>
      </c>
      <c r="AL1583">
        <v>5</v>
      </c>
      <c r="AM1583">
        <v>5</v>
      </c>
      <c r="AN1583">
        <v>4</v>
      </c>
      <c r="AO1583">
        <v>4</v>
      </c>
      <c r="AP1583">
        <v>1</v>
      </c>
      <c r="AQ1583">
        <v>4</v>
      </c>
      <c r="AR1583">
        <v>3</v>
      </c>
      <c r="AS1583">
        <v>5</v>
      </c>
      <c r="AU1583">
        <v>3</v>
      </c>
      <c r="AV1583">
        <v>2</v>
      </c>
      <c r="AW1583">
        <v>6</v>
      </c>
      <c r="AX1583">
        <v>11</v>
      </c>
      <c r="AY1583">
        <v>6</v>
      </c>
      <c r="AZ1583">
        <v>6</v>
      </c>
      <c r="BA1583">
        <v>8</v>
      </c>
      <c r="BB1583">
        <v>8</v>
      </c>
      <c r="BC1583">
        <v>11</v>
      </c>
      <c r="BD1583">
        <v>11</v>
      </c>
      <c r="BE1583">
        <v>1</v>
      </c>
      <c r="BF1583">
        <v>12</v>
      </c>
      <c r="BG1583">
        <v>12</v>
      </c>
      <c r="BH1583">
        <v>12</v>
      </c>
      <c r="BI1583">
        <v>12</v>
      </c>
      <c r="BJ1583">
        <v>12</v>
      </c>
      <c r="BK1583">
        <v>1</v>
      </c>
      <c r="BL1583">
        <v>4</v>
      </c>
      <c r="BM1583">
        <v>2</v>
      </c>
      <c r="BN1583">
        <v>1</v>
      </c>
      <c r="BO1583">
        <v>6</v>
      </c>
      <c r="BP1583">
        <v>4</v>
      </c>
      <c r="BQ1583">
        <v>5</v>
      </c>
      <c r="BR1583">
        <v>2</v>
      </c>
      <c r="BX1583">
        <v>1</v>
      </c>
      <c r="BY1583">
        <v>2</v>
      </c>
      <c r="CF1583">
        <v>5</v>
      </c>
      <c r="CH1583">
        <f t="shared" si="180"/>
        <v>1</v>
      </c>
      <c r="CI1583" s="1">
        <f t="shared" si="181"/>
        <v>3.7777777777777777</v>
      </c>
      <c r="CJ1583">
        <f t="shared" si="182"/>
        <v>4</v>
      </c>
      <c r="CK1583">
        <f t="shared" si="183"/>
        <v>2</v>
      </c>
      <c r="CL1583" s="1">
        <f t="shared" si="184"/>
        <v>5.7777777777777777</v>
      </c>
      <c r="CM1583" s="1">
        <f t="shared" si="185"/>
        <v>5.7777777777777777</v>
      </c>
      <c r="CO1583" t="str">
        <f>IF(H1583&gt;Tolerances!$C$15, "High Sat", "Low Sat")</f>
        <v>High Sat</v>
      </c>
      <c r="CP1583" t="str">
        <f>IF(CM1583&lt;Tolerances!$D$15, "High EL", "Low EL")</f>
        <v>High EL</v>
      </c>
      <c r="CQ1583" t="str">
        <f t="shared" si="186"/>
        <v>Loyalist</v>
      </c>
      <c r="CR1583" t="b">
        <f>IF(AND(CM1583&lt;Tolerances!$D$19,'Respondent data Original'!H1583&gt;Tolerances!$C$19),"Enthusiast",IF(AND(CM1583&gt;Tolerances!$D$20,'Respondent data Original'!H1583&lt;Tolerances!$C$20),"Agitator"))</f>
        <v>0</v>
      </c>
    </row>
    <row r="1584" spans="1:96">
      <c r="A1584">
        <v>1940</v>
      </c>
      <c r="B1584" t="s">
        <v>71</v>
      </c>
      <c r="C1584">
        <v>3</v>
      </c>
      <c r="D1584">
        <v>2</v>
      </c>
      <c r="E1584">
        <v>3</v>
      </c>
      <c r="F1584">
        <v>2</v>
      </c>
      <c r="G1584">
        <v>10</v>
      </c>
      <c r="H1584">
        <v>8</v>
      </c>
      <c r="J1584">
        <v>6</v>
      </c>
      <c r="L1584">
        <v>6</v>
      </c>
      <c r="N1584">
        <v>7</v>
      </c>
      <c r="P1584">
        <v>4</v>
      </c>
      <c r="Q1584">
        <v>2</v>
      </c>
      <c r="R1584">
        <v>3</v>
      </c>
      <c r="S1584">
        <v>2</v>
      </c>
      <c r="T1584">
        <v>3</v>
      </c>
      <c r="U1584">
        <v>2</v>
      </c>
      <c r="V1584">
        <v>2</v>
      </c>
      <c r="W1584">
        <v>2</v>
      </c>
      <c r="X1584">
        <v>1</v>
      </c>
      <c r="Y1584">
        <v>2</v>
      </c>
      <c r="Z1584">
        <v>4</v>
      </c>
      <c r="AA1584">
        <v>3</v>
      </c>
      <c r="AB1584">
        <v>1</v>
      </c>
      <c r="AC1584">
        <v>4</v>
      </c>
      <c r="AD1584">
        <v>2</v>
      </c>
      <c r="AE1584">
        <v>3</v>
      </c>
      <c r="AF1584">
        <v>6</v>
      </c>
      <c r="AG1584">
        <v>3</v>
      </c>
      <c r="AH1584">
        <v>5</v>
      </c>
      <c r="AI1584">
        <v>3</v>
      </c>
      <c r="AJ1584">
        <v>3</v>
      </c>
      <c r="AK1584">
        <v>2</v>
      </c>
      <c r="AL1584">
        <v>3</v>
      </c>
      <c r="AM1584">
        <v>5</v>
      </c>
      <c r="AN1584">
        <v>2</v>
      </c>
      <c r="AO1584">
        <v>3</v>
      </c>
      <c r="AQ1584">
        <v>3</v>
      </c>
      <c r="AR1584">
        <v>3</v>
      </c>
      <c r="AS1584">
        <v>3</v>
      </c>
      <c r="AT1584">
        <v>4</v>
      </c>
      <c r="AU1584">
        <v>3</v>
      </c>
      <c r="AV1584">
        <v>3</v>
      </c>
      <c r="AW1584">
        <v>7</v>
      </c>
      <c r="AX1584">
        <v>10</v>
      </c>
      <c r="AY1584">
        <v>8</v>
      </c>
      <c r="AZ1584">
        <v>6</v>
      </c>
      <c r="BA1584">
        <v>7</v>
      </c>
      <c r="BB1584">
        <v>4</v>
      </c>
      <c r="BC1584">
        <v>5</v>
      </c>
      <c r="BD1584">
        <v>11</v>
      </c>
      <c r="BE1584">
        <v>2</v>
      </c>
      <c r="BF1584">
        <v>12</v>
      </c>
      <c r="BG1584">
        <v>12</v>
      </c>
      <c r="BH1584">
        <v>12</v>
      </c>
      <c r="BI1584">
        <v>12</v>
      </c>
      <c r="BJ1584">
        <v>12</v>
      </c>
      <c r="BK1584">
        <v>1</v>
      </c>
      <c r="BL1584">
        <v>2</v>
      </c>
      <c r="BM1584">
        <v>2</v>
      </c>
      <c r="BN1584">
        <v>1</v>
      </c>
      <c r="BO1584">
        <v>6</v>
      </c>
      <c r="BP1584">
        <v>5</v>
      </c>
      <c r="BQ1584">
        <v>2</v>
      </c>
      <c r="BX1584">
        <v>2</v>
      </c>
      <c r="CF1584">
        <v>4</v>
      </c>
      <c r="CH1584">
        <f t="shared" si="180"/>
        <v>2</v>
      </c>
      <c r="CI1584" s="1">
        <f t="shared" si="181"/>
        <v>3.3333333333333335</v>
      </c>
      <c r="CJ1584">
        <f t="shared" si="182"/>
        <v>2</v>
      </c>
      <c r="CK1584">
        <f t="shared" si="183"/>
        <v>4</v>
      </c>
      <c r="CL1584" s="1">
        <f t="shared" si="184"/>
        <v>7.3333333333333339</v>
      </c>
      <c r="CM1584" s="1">
        <f t="shared" si="185"/>
        <v>14.666666666666668</v>
      </c>
      <c r="CO1584" t="str">
        <f>IF(H1584&gt;Tolerances!$C$15, "High Sat", "Low Sat")</f>
        <v>High Sat</v>
      </c>
      <c r="CP1584" t="str">
        <f>IF(CM1584&lt;Tolerances!$D$15, "High EL", "Low EL")</f>
        <v>Low EL</v>
      </c>
      <c r="CQ1584" t="str">
        <f t="shared" si="186"/>
        <v>Mercenary</v>
      </c>
      <c r="CR1584" t="b">
        <f>IF(AND(CM1584&lt;Tolerances!$D$19,'Respondent data Original'!H1584&gt;Tolerances!$C$19),"Enthusiast",IF(AND(CM1584&gt;Tolerances!$D$20,'Respondent data Original'!H1584&lt;Tolerances!$C$20),"Agitator"))</f>
        <v>0</v>
      </c>
    </row>
    <row r="1585" spans="1:96">
      <c r="A1585">
        <v>1941</v>
      </c>
      <c r="B1585" t="s">
        <v>71</v>
      </c>
      <c r="C1585">
        <v>4</v>
      </c>
      <c r="D1585">
        <v>1</v>
      </c>
      <c r="E1585">
        <v>3</v>
      </c>
      <c r="F1585">
        <v>2</v>
      </c>
      <c r="G1585">
        <v>10</v>
      </c>
      <c r="H1585">
        <v>9</v>
      </c>
      <c r="J1585">
        <v>9</v>
      </c>
      <c r="L1585">
        <v>9</v>
      </c>
      <c r="O1585">
        <v>1</v>
      </c>
      <c r="P1585">
        <v>4</v>
      </c>
      <c r="Q1585">
        <v>1</v>
      </c>
      <c r="R1585">
        <v>1</v>
      </c>
      <c r="S1585">
        <v>1</v>
      </c>
      <c r="T1585">
        <v>2</v>
      </c>
      <c r="U1585">
        <v>1</v>
      </c>
      <c r="V1585">
        <v>2</v>
      </c>
      <c r="W1585">
        <v>2</v>
      </c>
      <c r="X1585">
        <v>1</v>
      </c>
      <c r="Y1585">
        <v>1</v>
      </c>
      <c r="Z1585">
        <v>2</v>
      </c>
      <c r="AA1585">
        <v>2</v>
      </c>
      <c r="AB1585">
        <v>2</v>
      </c>
      <c r="AC1585">
        <v>2</v>
      </c>
      <c r="AD1585">
        <v>5</v>
      </c>
      <c r="AE1585">
        <v>2</v>
      </c>
      <c r="AF1585">
        <v>1</v>
      </c>
      <c r="AG1585">
        <v>1</v>
      </c>
      <c r="AH1585">
        <v>2</v>
      </c>
      <c r="AI1585">
        <v>2</v>
      </c>
      <c r="AJ1585">
        <v>2</v>
      </c>
      <c r="AK1585">
        <v>2</v>
      </c>
      <c r="AL1585">
        <v>2</v>
      </c>
      <c r="AN1585">
        <v>2</v>
      </c>
      <c r="AO1585">
        <v>2</v>
      </c>
      <c r="AP1585">
        <v>2</v>
      </c>
      <c r="AQ1585">
        <v>2</v>
      </c>
      <c r="AV1585">
        <v>2</v>
      </c>
      <c r="AW1585">
        <v>6</v>
      </c>
      <c r="AX1585">
        <v>9</v>
      </c>
      <c r="AY1585">
        <v>8</v>
      </c>
      <c r="AZ1585">
        <v>6</v>
      </c>
      <c r="BA1585">
        <v>6</v>
      </c>
      <c r="BB1585">
        <v>6</v>
      </c>
      <c r="BC1585">
        <v>1</v>
      </c>
      <c r="BD1585">
        <v>6</v>
      </c>
      <c r="BE1585">
        <v>1</v>
      </c>
      <c r="BF1585">
        <v>12</v>
      </c>
      <c r="BG1585">
        <v>12</v>
      </c>
      <c r="BH1585">
        <v>12</v>
      </c>
      <c r="BI1585">
        <v>12</v>
      </c>
      <c r="BJ1585">
        <v>12</v>
      </c>
      <c r="BK1585">
        <v>1</v>
      </c>
      <c r="BL1585">
        <v>5</v>
      </c>
      <c r="BM1585">
        <v>3</v>
      </c>
      <c r="BN1585">
        <v>3</v>
      </c>
      <c r="BO1585">
        <v>10</v>
      </c>
      <c r="BX1585">
        <v>1</v>
      </c>
      <c r="BY1585">
        <v>2</v>
      </c>
      <c r="CF1585">
        <v>7</v>
      </c>
      <c r="CH1585">
        <f t="shared" si="180"/>
        <v>1</v>
      </c>
      <c r="CI1585" s="1">
        <f t="shared" si="181"/>
        <v>2.7222222222222223</v>
      </c>
      <c r="CJ1585">
        <f t="shared" si="182"/>
        <v>5</v>
      </c>
      <c r="CK1585">
        <f t="shared" si="183"/>
        <v>1</v>
      </c>
      <c r="CL1585" s="1">
        <f t="shared" si="184"/>
        <v>3.7222222222222223</v>
      </c>
      <c r="CM1585" s="1">
        <f t="shared" si="185"/>
        <v>3.7222222222222223</v>
      </c>
      <c r="CO1585" t="str">
        <f>IF(H1585&gt;Tolerances!$C$15, "High Sat", "Low Sat")</f>
        <v>High Sat</v>
      </c>
      <c r="CP1585" t="str">
        <f>IF(CM1585&lt;Tolerances!$D$15, "High EL", "Low EL")</f>
        <v>High EL</v>
      </c>
      <c r="CQ1585" t="str">
        <f t="shared" si="186"/>
        <v>Loyalist</v>
      </c>
      <c r="CR1585" t="b">
        <f>IF(AND(CM1585&lt;Tolerances!$D$19,'Respondent data Original'!H1585&gt;Tolerances!$C$19),"Enthusiast",IF(AND(CM1585&gt;Tolerances!$D$20,'Respondent data Original'!H1585&lt;Tolerances!$C$20),"Agitator"))</f>
        <v>0</v>
      </c>
    </row>
    <row r="1586" spans="1:96">
      <c r="A1586">
        <v>1942</v>
      </c>
      <c r="B1586" t="s">
        <v>71</v>
      </c>
      <c r="C1586">
        <v>1</v>
      </c>
      <c r="D1586">
        <v>2</v>
      </c>
      <c r="E1586">
        <v>3</v>
      </c>
      <c r="F1586">
        <v>2</v>
      </c>
      <c r="G1586">
        <v>12</v>
      </c>
      <c r="H1586">
        <v>11</v>
      </c>
      <c r="J1586">
        <v>11</v>
      </c>
      <c r="L1586">
        <v>11</v>
      </c>
      <c r="N1586">
        <v>9</v>
      </c>
      <c r="P1586">
        <v>2</v>
      </c>
      <c r="Q1586">
        <v>2</v>
      </c>
      <c r="R1586">
        <v>3</v>
      </c>
      <c r="S1586">
        <v>1</v>
      </c>
      <c r="T1586">
        <v>1</v>
      </c>
      <c r="U1586">
        <v>1</v>
      </c>
      <c r="V1586">
        <v>2</v>
      </c>
      <c r="W1586">
        <v>1</v>
      </c>
      <c r="X1586">
        <v>1</v>
      </c>
      <c r="Y1586">
        <v>1</v>
      </c>
      <c r="Z1586">
        <v>2</v>
      </c>
      <c r="AA1586">
        <v>1</v>
      </c>
      <c r="AB1586">
        <v>3</v>
      </c>
      <c r="AC1586">
        <v>3</v>
      </c>
      <c r="AD1586">
        <v>2</v>
      </c>
      <c r="AE1586">
        <v>2</v>
      </c>
      <c r="AF1586">
        <v>11</v>
      </c>
      <c r="AG1586">
        <v>2</v>
      </c>
      <c r="AH1586">
        <v>2</v>
      </c>
      <c r="AI1586">
        <v>1</v>
      </c>
      <c r="AJ1586">
        <v>1</v>
      </c>
      <c r="AK1586">
        <v>1</v>
      </c>
      <c r="AL1586">
        <v>2</v>
      </c>
      <c r="AM1586">
        <v>2</v>
      </c>
      <c r="AN1586">
        <v>1</v>
      </c>
      <c r="AO1586">
        <v>1</v>
      </c>
      <c r="AP1586">
        <v>2</v>
      </c>
      <c r="AQ1586">
        <v>1</v>
      </c>
      <c r="AR1586">
        <v>2</v>
      </c>
      <c r="AS1586">
        <v>2</v>
      </c>
      <c r="AT1586">
        <v>2</v>
      </c>
      <c r="AU1586">
        <v>1</v>
      </c>
      <c r="AV1586">
        <v>1</v>
      </c>
      <c r="AW1586">
        <v>10</v>
      </c>
      <c r="AX1586">
        <v>11</v>
      </c>
      <c r="AY1586">
        <v>11</v>
      </c>
      <c r="AZ1586">
        <v>11</v>
      </c>
      <c r="BA1586">
        <v>9</v>
      </c>
      <c r="BB1586">
        <v>9</v>
      </c>
      <c r="BC1586">
        <v>11</v>
      </c>
      <c r="BD1586">
        <v>11</v>
      </c>
      <c r="BE1586">
        <v>1</v>
      </c>
      <c r="BF1586">
        <v>12</v>
      </c>
      <c r="BG1586">
        <v>12</v>
      </c>
      <c r="BH1586">
        <v>12</v>
      </c>
      <c r="BI1586">
        <v>12</v>
      </c>
      <c r="BJ1586">
        <v>12</v>
      </c>
      <c r="BK1586">
        <v>1</v>
      </c>
      <c r="BL1586">
        <v>4</v>
      </c>
      <c r="BM1586">
        <v>3</v>
      </c>
      <c r="BN1586">
        <v>2</v>
      </c>
      <c r="BO1586">
        <v>10</v>
      </c>
      <c r="BX1586">
        <v>1</v>
      </c>
      <c r="BY1586">
        <v>1</v>
      </c>
      <c r="CF1586">
        <v>3</v>
      </c>
      <c r="CH1586">
        <f t="shared" si="180"/>
        <v>1</v>
      </c>
      <c r="CI1586" s="1">
        <f t="shared" si="181"/>
        <v>4.666666666666667</v>
      </c>
      <c r="CJ1586">
        <f t="shared" si="182"/>
        <v>4</v>
      </c>
      <c r="CK1586">
        <f t="shared" si="183"/>
        <v>2</v>
      </c>
      <c r="CL1586" s="1">
        <f t="shared" si="184"/>
        <v>6.666666666666667</v>
      </c>
      <c r="CM1586" s="1">
        <f t="shared" si="185"/>
        <v>6.666666666666667</v>
      </c>
      <c r="CO1586" t="str">
        <f>IF(H1586&gt;Tolerances!$C$15, "High Sat", "Low Sat")</f>
        <v>High Sat</v>
      </c>
      <c r="CP1586" t="str">
        <f>IF(CM1586&lt;Tolerances!$D$15, "High EL", "Low EL")</f>
        <v>High EL</v>
      </c>
      <c r="CQ1586" t="str">
        <f t="shared" si="186"/>
        <v>Loyalist</v>
      </c>
      <c r="CR1586" t="b">
        <f>IF(AND(CM1586&lt;Tolerances!$D$19,'Respondent data Original'!H1586&gt;Tolerances!$C$19),"Enthusiast",IF(AND(CM1586&gt;Tolerances!$D$20,'Respondent data Original'!H1586&lt;Tolerances!$C$20),"Agitator"))</f>
        <v>0</v>
      </c>
    </row>
    <row r="1587" spans="1:96">
      <c r="A1587">
        <v>1943</v>
      </c>
      <c r="B1587" t="s">
        <v>71</v>
      </c>
      <c r="C1587">
        <v>3</v>
      </c>
      <c r="D1587">
        <v>1</v>
      </c>
      <c r="E1587">
        <v>1</v>
      </c>
      <c r="F1587">
        <v>2</v>
      </c>
      <c r="G1587">
        <v>12</v>
      </c>
      <c r="H1587">
        <v>10</v>
      </c>
      <c r="J1587">
        <v>9</v>
      </c>
      <c r="L1587">
        <v>9</v>
      </c>
      <c r="N1587">
        <v>9</v>
      </c>
      <c r="P1587">
        <v>3</v>
      </c>
      <c r="Q1587">
        <v>1</v>
      </c>
      <c r="R1587">
        <v>2</v>
      </c>
      <c r="S1587">
        <v>2</v>
      </c>
      <c r="T1587">
        <v>2</v>
      </c>
      <c r="U1587">
        <v>2</v>
      </c>
      <c r="V1587">
        <v>2</v>
      </c>
      <c r="W1587">
        <v>2</v>
      </c>
      <c r="X1587">
        <v>2</v>
      </c>
      <c r="Y1587">
        <v>2</v>
      </c>
      <c r="Z1587">
        <v>2</v>
      </c>
      <c r="AA1587">
        <v>2</v>
      </c>
      <c r="AB1587">
        <v>2</v>
      </c>
      <c r="AC1587">
        <v>2</v>
      </c>
      <c r="AD1587">
        <v>2</v>
      </c>
      <c r="AE1587">
        <v>2</v>
      </c>
      <c r="AF1587">
        <v>1</v>
      </c>
      <c r="AG1587">
        <v>5</v>
      </c>
      <c r="AH1587">
        <v>2</v>
      </c>
      <c r="AI1587">
        <v>2</v>
      </c>
      <c r="AJ1587">
        <v>2</v>
      </c>
      <c r="AK1587">
        <v>2</v>
      </c>
      <c r="AL1587">
        <v>2</v>
      </c>
      <c r="AM1587">
        <v>2</v>
      </c>
      <c r="AN1587">
        <v>2</v>
      </c>
      <c r="AO1587">
        <v>2</v>
      </c>
      <c r="AP1587">
        <v>2</v>
      </c>
      <c r="AQ1587">
        <v>2</v>
      </c>
      <c r="AR1587">
        <v>2</v>
      </c>
      <c r="AS1587">
        <v>2</v>
      </c>
      <c r="AT1587">
        <v>2</v>
      </c>
      <c r="AU1587">
        <v>2</v>
      </c>
      <c r="AV1587">
        <v>2</v>
      </c>
      <c r="AW1587">
        <v>9</v>
      </c>
      <c r="AX1587">
        <v>9</v>
      </c>
      <c r="AY1587">
        <v>9</v>
      </c>
      <c r="AZ1587">
        <v>9</v>
      </c>
      <c r="BA1587">
        <v>9</v>
      </c>
      <c r="BB1587">
        <v>9</v>
      </c>
      <c r="BC1587">
        <v>9</v>
      </c>
      <c r="BD1587">
        <v>9</v>
      </c>
      <c r="BE1587">
        <v>9</v>
      </c>
      <c r="BF1587">
        <v>4</v>
      </c>
      <c r="BG1587">
        <v>4</v>
      </c>
      <c r="BH1587">
        <v>4</v>
      </c>
      <c r="BI1587">
        <v>4</v>
      </c>
      <c r="BJ1587">
        <v>4</v>
      </c>
      <c r="BK1587">
        <v>1</v>
      </c>
      <c r="BL1587">
        <v>5</v>
      </c>
      <c r="BM1587">
        <v>5</v>
      </c>
      <c r="BN1587">
        <v>5</v>
      </c>
      <c r="BO1587">
        <v>7</v>
      </c>
      <c r="BP1587">
        <v>9</v>
      </c>
      <c r="BX1587">
        <v>2</v>
      </c>
      <c r="CF1587">
        <v>8</v>
      </c>
      <c r="CH1587">
        <f t="shared" si="180"/>
        <v>2</v>
      </c>
      <c r="CI1587" s="1">
        <f t="shared" si="181"/>
        <v>4.5</v>
      </c>
      <c r="CJ1587">
        <f t="shared" si="182"/>
        <v>5</v>
      </c>
      <c r="CK1587">
        <f t="shared" si="183"/>
        <v>1</v>
      </c>
      <c r="CL1587" s="1">
        <f t="shared" si="184"/>
        <v>5.5</v>
      </c>
      <c r="CM1587" s="1">
        <f t="shared" si="185"/>
        <v>11</v>
      </c>
      <c r="CO1587" t="str">
        <f>IF(H1587&gt;Tolerances!$C$15, "High Sat", "Low Sat")</f>
        <v>High Sat</v>
      </c>
      <c r="CP1587" t="str">
        <f>IF(CM1587&lt;Tolerances!$D$15, "High EL", "Low EL")</f>
        <v>Low EL</v>
      </c>
      <c r="CQ1587" t="str">
        <f t="shared" si="186"/>
        <v>Mercenary</v>
      </c>
      <c r="CR1587" t="b">
        <f>IF(AND(CM1587&lt;Tolerances!$D$19,'Respondent data Original'!H1587&gt;Tolerances!$C$19),"Enthusiast",IF(AND(CM1587&gt;Tolerances!$D$20,'Respondent data Original'!H1587&lt;Tolerances!$C$20),"Agitator"))</f>
        <v>0</v>
      </c>
    </row>
    <row r="1588" spans="1:96">
      <c r="A1588">
        <v>1944</v>
      </c>
      <c r="B1588" t="s">
        <v>71</v>
      </c>
      <c r="C1588">
        <v>1</v>
      </c>
      <c r="D1588">
        <v>1</v>
      </c>
      <c r="E1588">
        <v>1</v>
      </c>
      <c r="F1588">
        <v>2</v>
      </c>
      <c r="G1588">
        <v>7</v>
      </c>
      <c r="H1588">
        <v>9</v>
      </c>
      <c r="J1588">
        <v>8</v>
      </c>
      <c r="L1588">
        <v>8</v>
      </c>
      <c r="N1588">
        <v>9</v>
      </c>
      <c r="P1588">
        <v>4</v>
      </c>
      <c r="Q1588">
        <v>3</v>
      </c>
      <c r="R1588">
        <v>2</v>
      </c>
      <c r="S1588">
        <v>3</v>
      </c>
      <c r="T1588">
        <v>3</v>
      </c>
      <c r="U1588">
        <v>2</v>
      </c>
      <c r="V1588">
        <v>3</v>
      </c>
      <c r="W1588">
        <v>4</v>
      </c>
      <c r="X1588">
        <v>2</v>
      </c>
      <c r="Y1588">
        <v>3</v>
      </c>
      <c r="Z1588">
        <v>3</v>
      </c>
      <c r="AA1588">
        <v>3</v>
      </c>
      <c r="AB1588">
        <v>3</v>
      </c>
      <c r="AC1588">
        <v>3</v>
      </c>
      <c r="AD1588">
        <v>3</v>
      </c>
      <c r="AE1588">
        <v>3</v>
      </c>
      <c r="AF1588">
        <v>3</v>
      </c>
      <c r="AG1588">
        <v>3</v>
      </c>
      <c r="AI1588">
        <v>3</v>
      </c>
      <c r="AJ1588">
        <v>2</v>
      </c>
      <c r="AK1588">
        <v>3</v>
      </c>
      <c r="AL1588">
        <v>3</v>
      </c>
      <c r="AN1588">
        <v>3</v>
      </c>
      <c r="AO1588">
        <v>3</v>
      </c>
      <c r="AQ1588">
        <v>3</v>
      </c>
      <c r="AR1588">
        <v>3</v>
      </c>
      <c r="AS1588">
        <v>3</v>
      </c>
      <c r="AT1588">
        <v>2</v>
      </c>
      <c r="AU1588">
        <v>3</v>
      </c>
      <c r="AV1588">
        <v>1</v>
      </c>
      <c r="AW1588">
        <v>5</v>
      </c>
      <c r="AX1588">
        <v>4</v>
      </c>
      <c r="AY1588">
        <v>7</v>
      </c>
      <c r="AZ1588">
        <v>4</v>
      </c>
      <c r="BA1588">
        <v>6</v>
      </c>
      <c r="BB1588">
        <v>5</v>
      </c>
      <c r="BC1588">
        <v>5</v>
      </c>
      <c r="BD1588">
        <v>8</v>
      </c>
      <c r="BE1588">
        <v>3</v>
      </c>
      <c r="BF1588">
        <v>12</v>
      </c>
      <c r="BG1588">
        <v>12</v>
      </c>
      <c r="BH1588">
        <v>12</v>
      </c>
      <c r="BI1588">
        <v>12</v>
      </c>
      <c r="BJ1588">
        <v>12</v>
      </c>
      <c r="BK1588">
        <v>1</v>
      </c>
      <c r="BL1588">
        <v>5</v>
      </c>
      <c r="BM1588">
        <v>5</v>
      </c>
      <c r="BN1588">
        <v>5</v>
      </c>
      <c r="BO1588">
        <v>10</v>
      </c>
      <c r="BX1588">
        <v>1</v>
      </c>
      <c r="BY1588">
        <v>5</v>
      </c>
      <c r="BZ1588">
        <v>6</v>
      </c>
      <c r="CF1588">
        <v>4</v>
      </c>
      <c r="CH1588">
        <f t="shared" si="180"/>
        <v>1</v>
      </c>
      <c r="CI1588" s="1">
        <f t="shared" si="181"/>
        <v>2.6111111111111112</v>
      </c>
      <c r="CJ1588">
        <f t="shared" si="182"/>
        <v>5</v>
      </c>
      <c r="CK1588">
        <f t="shared" si="183"/>
        <v>1</v>
      </c>
      <c r="CL1588" s="1">
        <f t="shared" si="184"/>
        <v>3.6111111111111112</v>
      </c>
      <c r="CM1588" s="1">
        <f t="shared" si="185"/>
        <v>3.6111111111111112</v>
      </c>
      <c r="CO1588" t="str">
        <f>IF(H1588&gt;Tolerances!$C$15, "High Sat", "Low Sat")</f>
        <v>High Sat</v>
      </c>
      <c r="CP1588" t="str">
        <f>IF(CM1588&lt;Tolerances!$D$15, "High EL", "Low EL")</f>
        <v>High EL</v>
      </c>
      <c r="CQ1588" t="str">
        <f t="shared" si="186"/>
        <v>Loyalist</v>
      </c>
      <c r="CR1588" t="b">
        <f>IF(AND(CM1588&lt;Tolerances!$D$19,'Respondent data Original'!H1588&gt;Tolerances!$C$19),"Enthusiast",IF(AND(CM1588&gt;Tolerances!$D$20,'Respondent data Original'!H1588&lt;Tolerances!$C$20),"Agitator"))</f>
        <v>0</v>
      </c>
    </row>
    <row r="1589" spans="1:96">
      <c r="A1589">
        <v>1945</v>
      </c>
      <c r="B1589" t="s">
        <v>71</v>
      </c>
      <c r="C1589">
        <v>4</v>
      </c>
      <c r="D1589">
        <v>2</v>
      </c>
      <c r="E1589">
        <v>1</v>
      </c>
      <c r="F1589">
        <v>2</v>
      </c>
      <c r="G1589">
        <v>12</v>
      </c>
      <c r="H1589">
        <v>6</v>
      </c>
      <c r="J1589">
        <v>8</v>
      </c>
      <c r="L1589">
        <v>7</v>
      </c>
      <c r="O1589">
        <v>1</v>
      </c>
      <c r="P1589">
        <v>5</v>
      </c>
      <c r="Q1589">
        <v>1</v>
      </c>
      <c r="R1589">
        <v>1</v>
      </c>
      <c r="S1589">
        <v>1</v>
      </c>
      <c r="T1589">
        <v>1</v>
      </c>
      <c r="U1589">
        <v>3</v>
      </c>
      <c r="V1589">
        <v>1</v>
      </c>
      <c r="W1589">
        <v>1</v>
      </c>
      <c r="X1589">
        <v>1</v>
      </c>
      <c r="Y1589">
        <v>1</v>
      </c>
      <c r="Z1589">
        <v>1</v>
      </c>
      <c r="AA1589">
        <v>1</v>
      </c>
      <c r="AB1589">
        <v>1</v>
      </c>
      <c r="AC1589">
        <v>1</v>
      </c>
      <c r="AD1589">
        <v>1</v>
      </c>
      <c r="AE1589">
        <v>3</v>
      </c>
      <c r="AF1589">
        <v>1</v>
      </c>
      <c r="AG1589">
        <v>2</v>
      </c>
      <c r="AH1589">
        <v>1</v>
      </c>
      <c r="AI1589">
        <v>1</v>
      </c>
      <c r="AJ1589">
        <v>2</v>
      </c>
      <c r="AK1589">
        <v>3</v>
      </c>
      <c r="AL1589">
        <v>2</v>
      </c>
      <c r="AN1589">
        <v>1</v>
      </c>
      <c r="AO1589">
        <v>1</v>
      </c>
      <c r="AP1589">
        <v>1</v>
      </c>
      <c r="AQ1589">
        <v>2</v>
      </c>
      <c r="AR1589">
        <v>4</v>
      </c>
      <c r="AS1589">
        <v>2</v>
      </c>
      <c r="AU1589">
        <v>3</v>
      </c>
      <c r="AV1589">
        <v>3</v>
      </c>
      <c r="AW1589">
        <v>7</v>
      </c>
      <c r="AX1589">
        <v>10</v>
      </c>
      <c r="AY1589">
        <v>9</v>
      </c>
      <c r="AZ1589">
        <v>8</v>
      </c>
      <c r="BA1589">
        <v>6</v>
      </c>
      <c r="BB1589">
        <v>7</v>
      </c>
      <c r="BC1589">
        <v>7</v>
      </c>
      <c r="BD1589">
        <v>10</v>
      </c>
      <c r="BE1589">
        <v>7</v>
      </c>
      <c r="BF1589">
        <v>11</v>
      </c>
      <c r="BG1589">
        <v>12</v>
      </c>
      <c r="BH1589">
        <v>12</v>
      </c>
      <c r="BI1589">
        <v>12</v>
      </c>
      <c r="BJ1589">
        <v>9</v>
      </c>
      <c r="BK1589">
        <v>6</v>
      </c>
      <c r="BL1589">
        <v>4</v>
      </c>
      <c r="BM1589">
        <v>3</v>
      </c>
      <c r="BN1589">
        <v>3</v>
      </c>
      <c r="BO1589">
        <v>5</v>
      </c>
      <c r="BP1589">
        <v>6</v>
      </c>
      <c r="BX1589">
        <v>2</v>
      </c>
      <c r="CF1589">
        <v>1</v>
      </c>
      <c r="CH1589">
        <f t="shared" si="180"/>
        <v>2</v>
      </c>
      <c r="CI1589" s="1">
        <f t="shared" si="181"/>
        <v>3.9444444444444446</v>
      </c>
      <c r="CJ1589">
        <f t="shared" si="182"/>
        <v>4</v>
      </c>
      <c r="CK1589">
        <f t="shared" si="183"/>
        <v>2</v>
      </c>
      <c r="CL1589" s="1">
        <f t="shared" si="184"/>
        <v>5.9444444444444446</v>
      </c>
      <c r="CM1589" s="1">
        <f t="shared" si="185"/>
        <v>11.888888888888889</v>
      </c>
      <c r="CO1589" t="str">
        <f>IF(H1589&gt;Tolerances!$C$15, "High Sat", "Low Sat")</f>
        <v>Low Sat</v>
      </c>
      <c r="CP1589" t="str">
        <f>IF(CM1589&lt;Tolerances!$D$15, "High EL", "Low EL")</f>
        <v>Low EL</v>
      </c>
      <c r="CQ1589" t="str">
        <f t="shared" si="186"/>
        <v>Defector</v>
      </c>
      <c r="CR1589" t="b">
        <f>IF(AND(CM1589&lt;Tolerances!$D$19,'Respondent data Original'!H1589&gt;Tolerances!$C$19),"Enthusiast",IF(AND(CM1589&gt;Tolerances!$D$20,'Respondent data Original'!H1589&lt;Tolerances!$C$20),"Agitator"))</f>
        <v>0</v>
      </c>
    </row>
    <row r="1590" spans="1:96">
      <c r="A1590">
        <v>1947</v>
      </c>
      <c r="B1590" t="s">
        <v>71</v>
      </c>
      <c r="C1590">
        <v>2</v>
      </c>
      <c r="D1590">
        <v>2</v>
      </c>
      <c r="E1590">
        <v>4</v>
      </c>
      <c r="F1590">
        <v>2</v>
      </c>
      <c r="G1590">
        <v>12</v>
      </c>
      <c r="H1590">
        <v>10</v>
      </c>
      <c r="J1590">
        <v>8</v>
      </c>
      <c r="L1590">
        <v>9</v>
      </c>
      <c r="N1590">
        <v>6</v>
      </c>
      <c r="P1590">
        <v>3</v>
      </c>
      <c r="Q1590">
        <v>2</v>
      </c>
      <c r="R1590">
        <v>4</v>
      </c>
      <c r="S1590">
        <v>2</v>
      </c>
      <c r="T1590">
        <v>3</v>
      </c>
      <c r="U1590">
        <v>2</v>
      </c>
      <c r="V1590">
        <v>1</v>
      </c>
      <c r="W1590">
        <v>2</v>
      </c>
      <c r="X1590">
        <v>1</v>
      </c>
      <c r="Y1590">
        <v>2</v>
      </c>
      <c r="Z1590">
        <v>2</v>
      </c>
      <c r="AA1590">
        <v>2</v>
      </c>
      <c r="AB1590">
        <v>1</v>
      </c>
      <c r="AC1590">
        <v>2</v>
      </c>
      <c r="AD1590">
        <v>2</v>
      </c>
      <c r="AE1590">
        <v>2</v>
      </c>
      <c r="AF1590">
        <v>1</v>
      </c>
      <c r="AG1590">
        <v>3</v>
      </c>
      <c r="AH1590">
        <v>3</v>
      </c>
      <c r="AI1590">
        <v>1</v>
      </c>
      <c r="AJ1590">
        <v>5</v>
      </c>
      <c r="AK1590">
        <v>3</v>
      </c>
      <c r="AL1590">
        <v>2</v>
      </c>
      <c r="AM1590">
        <v>4</v>
      </c>
      <c r="AN1590">
        <v>2</v>
      </c>
      <c r="AO1590">
        <v>2</v>
      </c>
      <c r="AP1590">
        <v>3</v>
      </c>
      <c r="AQ1590">
        <v>2</v>
      </c>
      <c r="AR1590">
        <v>3</v>
      </c>
      <c r="AS1590">
        <v>4</v>
      </c>
      <c r="AT1590">
        <v>3</v>
      </c>
      <c r="AU1590">
        <v>3</v>
      </c>
      <c r="AV1590">
        <v>2</v>
      </c>
      <c r="AW1590">
        <v>4</v>
      </c>
      <c r="AX1590">
        <v>8</v>
      </c>
      <c r="AY1590">
        <v>5</v>
      </c>
      <c r="AZ1590">
        <v>5</v>
      </c>
      <c r="BA1590">
        <v>7</v>
      </c>
      <c r="BB1590">
        <v>5</v>
      </c>
      <c r="BC1590">
        <v>11</v>
      </c>
      <c r="BD1590">
        <v>7</v>
      </c>
      <c r="BE1590">
        <v>1</v>
      </c>
      <c r="BF1590">
        <v>6</v>
      </c>
      <c r="BG1590">
        <v>4</v>
      </c>
      <c r="BH1590">
        <v>2</v>
      </c>
      <c r="BI1590">
        <v>1</v>
      </c>
      <c r="BJ1590">
        <v>3</v>
      </c>
      <c r="BK1590">
        <v>1</v>
      </c>
      <c r="BL1590">
        <v>4</v>
      </c>
      <c r="BM1590">
        <v>3</v>
      </c>
      <c r="BN1590">
        <v>2</v>
      </c>
      <c r="BO1590">
        <v>1</v>
      </c>
      <c r="BP1590">
        <v>3</v>
      </c>
      <c r="BQ1590">
        <v>4</v>
      </c>
      <c r="BR1590">
        <v>7</v>
      </c>
      <c r="BX1590">
        <v>2</v>
      </c>
      <c r="CF1590">
        <v>8</v>
      </c>
      <c r="CH1590">
        <f t="shared" si="180"/>
        <v>2</v>
      </c>
      <c r="CI1590" s="1">
        <f t="shared" si="181"/>
        <v>2.9444444444444446</v>
      </c>
      <c r="CJ1590">
        <f t="shared" si="182"/>
        <v>4</v>
      </c>
      <c r="CK1590">
        <f t="shared" si="183"/>
        <v>2</v>
      </c>
      <c r="CL1590" s="1">
        <f t="shared" si="184"/>
        <v>4.9444444444444446</v>
      </c>
      <c r="CM1590" s="1">
        <f t="shared" si="185"/>
        <v>9.8888888888888893</v>
      </c>
      <c r="CO1590" t="str">
        <f>IF(H1590&gt;Tolerances!$C$15, "High Sat", "Low Sat")</f>
        <v>High Sat</v>
      </c>
      <c r="CP1590" t="str">
        <f>IF(CM1590&lt;Tolerances!$D$15, "High EL", "Low EL")</f>
        <v>High EL</v>
      </c>
      <c r="CQ1590" t="str">
        <f t="shared" si="186"/>
        <v>Loyalist</v>
      </c>
      <c r="CR1590" t="b">
        <f>IF(AND(CM1590&lt;Tolerances!$D$19,'Respondent data Original'!H1590&gt;Tolerances!$C$19),"Enthusiast",IF(AND(CM1590&gt;Tolerances!$D$20,'Respondent data Original'!H1590&lt;Tolerances!$C$20),"Agitator"))</f>
        <v>0</v>
      </c>
    </row>
    <row r="1591" spans="1:96">
      <c r="A1591">
        <v>1948</v>
      </c>
      <c r="B1591" t="s">
        <v>71</v>
      </c>
      <c r="C1591">
        <v>4</v>
      </c>
      <c r="D1591">
        <v>2</v>
      </c>
      <c r="E1591">
        <v>2</v>
      </c>
      <c r="F1591">
        <v>2</v>
      </c>
      <c r="G1591">
        <v>11</v>
      </c>
      <c r="H1591">
        <v>11</v>
      </c>
      <c r="J1591">
        <v>11</v>
      </c>
      <c r="L1591">
        <v>11</v>
      </c>
      <c r="N1591">
        <v>9</v>
      </c>
      <c r="P1591">
        <v>6</v>
      </c>
      <c r="Q1591">
        <v>2</v>
      </c>
      <c r="R1591">
        <v>3</v>
      </c>
      <c r="S1591">
        <v>1</v>
      </c>
      <c r="T1591">
        <v>1</v>
      </c>
      <c r="U1591">
        <v>1</v>
      </c>
      <c r="V1591">
        <v>1</v>
      </c>
      <c r="X1591">
        <v>1</v>
      </c>
      <c r="Y1591">
        <v>1</v>
      </c>
      <c r="Z1591">
        <v>2</v>
      </c>
      <c r="AA1591">
        <v>2</v>
      </c>
      <c r="AB1591">
        <v>3</v>
      </c>
      <c r="AC1591">
        <v>3</v>
      </c>
      <c r="AD1591">
        <v>2</v>
      </c>
      <c r="AE1591">
        <v>2</v>
      </c>
      <c r="AF1591">
        <v>1</v>
      </c>
      <c r="AG1591">
        <v>2</v>
      </c>
      <c r="AI1591">
        <v>1</v>
      </c>
      <c r="AJ1591">
        <v>1</v>
      </c>
      <c r="AK1591">
        <v>1</v>
      </c>
      <c r="AL1591">
        <v>1</v>
      </c>
      <c r="AN1591">
        <v>1</v>
      </c>
      <c r="AO1591">
        <v>1</v>
      </c>
      <c r="AP1591">
        <v>1</v>
      </c>
      <c r="AQ1591">
        <v>2</v>
      </c>
      <c r="AR1591">
        <v>1</v>
      </c>
      <c r="AS1591">
        <v>3</v>
      </c>
      <c r="AU1591">
        <v>3</v>
      </c>
      <c r="AV1591">
        <v>1</v>
      </c>
      <c r="AW1591">
        <v>9</v>
      </c>
      <c r="AX1591">
        <v>8</v>
      </c>
      <c r="AY1591">
        <v>9</v>
      </c>
      <c r="AZ1591">
        <v>9</v>
      </c>
      <c r="BA1591">
        <v>7</v>
      </c>
      <c r="BB1591">
        <v>6</v>
      </c>
      <c r="BC1591">
        <v>9</v>
      </c>
      <c r="BD1591">
        <v>11</v>
      </c>
      <c r="BE1591">
        <v>1</v>
      </c>
      <c r="BF1591">
        <v>12</v>
      </c>
      <c r="BG1591">
        <v>12</v>
      </c>
      <c r="BH1591">
        <v>12</v>
      </c>
      <c r="BI1591">
        <v>12</v>
      </c>
      <c r="BJ1591">
        <v>12</v>
      </c>
      <c r="BK1591">
        <v>1</v>
      </c>
      <c r="BL1591">
        <v>5</v>
      </c>
      <c r="BM1591">
        <v>3</v>
      </c>
      <c r="BN1591">
        <v>2</v>
      </c>
      <c r="BO1591">
        <v>10</v>
      </c>
      <c r="BX1591">
        <v>1</v>
      </c>
      <c r="BY1591">
        <v>1</v>
      </c>
      <c r="BZ1591">
        <v>3</v>
      </c>
      <c r="CA1591">
        <v>5</v>
      </c>
      <c r="CB1591">
        <v>6</v>
      </c>
      <c r="CF1591">
        <v>6</v>
      </c>
      <c r="CH1591">
        <f t="shared" si="180"/>
        <v>1</v>
      </c>
      <c r="CI1591" s="1">
        <f t="shared" si="181"/>
        <v>3.8333333333333335</v>
      </c>
      <c r="CJ1591">
        <f t="shared" si="182"/>
        <v>5</v>
      </c>
      <c r="CK1591">
        <f t="shared" si="183"/>
        <v>1</v>
      </c>
      <c r="CL1591" s="1">
        <f t="shared" si="184"/>
        <v>4.8333333333333339</v>
      </c>
      <c r="CM1591" s="1">
        <f t="shared" si="185"/>
        <v>4.8333333333333339</v>
      </c>
      <c r="CO1591" t="str">
        <f>IF(H1591&gt;Tolerances!$C$15, "High Sat", "Low Sat")</f>
        <v>High Sat</v>
      </c>
      <c r="CP1591" t="str">
        <f>IF(CM1591&lt;Tolerances!$D$15, "High EL", "Low EL")</f>
        <v>High EL</v>
      </c>
      <c r="CQ1591" t="str">
        <f t="shared" si="186"/>
        <v>Loyalist</v>
      </c>
      <c r="CR1591" t="str">
        <f>IF(AND(CM1591&lt;Tolerances!$D$19,'Respondent data Original'!H1591&gt;Tolerances!$C$19),"Enthusiast",IF(AND(CM1591&gt;Tolerances!$D$20,'Respondent data Original'!H1591&lt;Tolerances!$C$20),"Agitator"))</f>
        <v>Enthusiast</v>
      </c>
    </row>
    <row r="1592" spans="1:96">
      <c r="A1592">
        <v>1949</v>
      </c>
      <c r="B1592" t="s">
        <v>71</v>
      </c>
      <c r="C1592">
        <v>5</v>
      </c>
      <c r="D1592">
        <v>1</v>
      </c>
      <c r="E1592">
        <v>4</v>
      </c>
      <c r="F1592">
        <v>2</v>
      </c>
      <c r="G1592">
        <v>10</v>
      </c>
      <c r="H1592">
        <v>9</v>
      </c>
      <c r="J1592">
        <v>9</v>
      </c>
      <c r="L1592">
        <v>8</v>
      </c>
      <c r="N1592">
        <v>9</v>
      </c>
      <c r="P1592">
        <v>2</v>
      </c>
      <c r="Q1592">
        <v>3</v>
      </c>
      <c r="R1592">
        <v>4</v>
      </c>
      <c r="S1592">
        <v>2</v>
      </c>
      <c r="T1592">
        <v>3</v>
      </c>
      <c r="U1592">
        <v>4</v>
      </c>
      <c r="V1592">
        <v>3</v>
      </c>
      <c r="W1592">
        <v>3</v>
      </c>
      <c r="X1592">
        <v>2</v>
      </c>
      <c r="Y1592">
        <v>2</v>
      </c>
      <c r="Z1592">
        <v>4</v>
      </c>
      <c r="AA1592">
        <v>3</v>
      </c>
      <c r="AB1592">
        <v>3</v>
      </c>
      <c r="AC1592">
        <v>4</v>
      </c>
      <c r="AD1592">
        <v>4</v>
      </c>
      <c r="AE1592">
        <v>3</v>
      </c>
      <c r="AF1592">
        <v>2</v>
      </c>
      <c r="AG1592">
        <v>3</v>
      </c>
      <c r="AI1592">
        <v>2</v>
      </c>
      <c r="AJ1592">
        <v>3</v>
      </c>
      <c r="AK1592">
        <v>3</v>
      </c>
      <c r="AL1592">
        <v>2</v>
      </c>
      <c r="AM1592">
        <v>4</v>
      </c>
      <c r="AN1592">
        <v>2</v>
      </c>
      <c r="AO1592">
        <v>3</v>
      </c>
      <c r="AP1592">
        <v>4</v>
      </c>
      <c r="AQ1592">
        <v>2</v>
      </c>
      <c r="AR1592">
        <v>2</v>
      </c>
      <c r="AS1592">
        <v>3</v>
      </c>
      <c r="AT1592">
        <v>4</v>
      </c>
      <c r="AU1592">
        <v>3</v>
      </c>
      <c r="AV1592">
        <v>3</v>
      </c>
      <c r="AW1592">
        <v>6</v>
      </c>
      <c r="AX1592">
        <v>8</v>
      </c>
      <c r="AY1592">
        <v>7</v>
      </c>
      <c r="AZ1592">
        <v>6</v>
      </c>
      <c r="BA1592">
        <v>8</v>
      </c>
      <c r="BB1592">
        <v>7</v>
      </c>
      <c r="BC1592">
        <v>3</v>
      </c>
      <c r="BD1592">
        <v>10</v>
      </c>
      <c r="BE1592">
        <v>3</v>
      </c>
      <c r="BF1592">
        <v>12</v>
      </c>
      <c r="BG1592">
        <v>12</v>
      </c>
      <c r="BH1592">
        <v>12</v>
      </c>
      <c r="BI1592">
        <v>12</v>
      </c>
      <c r="BJ1592">
        <v>12</v>
      </c>
      <c r="BK1592">
        <v>1</v>
      </c>
      <c r="BL1592">
        <v>5</v>
      </c>
      <c r="BM1592">
        <v>4</v>
      </c>
      <c r="BN1592">
        <v>3</v>
      </c>
      <c r="BO1592">
        <v>6</v>
      </c>
      <c r="BX1592">
        <v>1</v>
      </c>
      <c r="BY1592">
        <v>5</v>
      </c>
      <c r="CF1592">
        <v>4</v>
      </c>
      <c r="CH1592">
        <f t="shared" si="180"/>
        <v>1</v>
      </c>
      <c r="CI1592" s="1">
        <f t="shared" si="181"/>
        <v>3.2222222222222223</v>
      </c>
      <c r="CJ1592">
        <f t="shared" si="182"/>
        <v>5</v>
      </c>
      <c r="CK1592">
        <f t="shared" si="183"/>
        <v>1</v>
      </c>
      <c r="CL1592" s="1">
        <f t="shared" si="184"/>
        <v>4.2222222222222223</v>
      </c>
      <c r="CM1592" s="1">
        <f t="shared" si="185"/>
        <v>4.2222222222222223</v>
      </c>
      <c r="CO1592" t="str">
        <f>IF(H1592&gt;Tolerances!$C$15, "High Sat", "Low Sat")</f>
        <v>High Sat</v>
      </c>
      <c r="CP1592" t="str">
        <f>IF(CM1592&lt;Tolerances!$D$15, "High EL", "Low EL")</f>
        <v>High EL</v>
      </c>
      <c r="CQ1592" t="str">
        <f t="shared" si="186"/>
        <v>Loyalist</v>
      </c>
      <c r="CR1592" t="b">
        <f>IF(AND(CM1592&lt;Tolerances!$D$19,'Respondent data Original'!H1592&gt;Tolerances!$C$19),"Enthusiast",IF(AND(CM1592&gt;Tolerances!$D$20,'Respondent data Original'!H1592&lt;Tolerances!$C$20),"Agitator"))</f>
        <v>0</v>
      </c>
    </row>
    <row r="1593" spans="1:96">
      <c r="A1593">
        <v>1950</v>
      </c>
      <c r="B1593" t="s">
        <v>71</v>
      </c>
      <c r="C1593">
        <v>5</v>
      </c>
      <c r="D1593">
        <v>1</v>
      </c>
      <c r="E1593">
        <v>9</v>
      </c>
      <c r="F1593">
        <v>1</v>
      </c>
      <c r="G1593">
        <v>7</v>
      </c>
      <c r="H1593">
        <v>7</v>
      </c>
      <c r="J1593">
        <v>11</v>
      </c>
      <c r="L1593">
        <v>11</v>
      </c>
      <c r="N1593">
        <v>8</v>
      </c>
      <c r="P1593">
        <v>6</v>
      </c>
      <c r="Q1593">
        <v>1</v>
      </c>
      <c r="S1593">
        <v>2</v>
      </c>
      <c r="T1593">
        <v>3</v>
      </c>
      <c r="U1593">
        <v>2</v>
      </c>
      <c r="V1593">
        <v>2</v>
      </c>
      <c r="X1593">
        <v>2</v>
      </c>
      <c r="Y1593">
        <v>3</v>
      </c>
      <c r="Z1593">
        <v>3</v>
      </c>
      <c r="AA1593">
        <v>4</v>
      </c>
      <c r="AB1593">
        <v>4</v>
      </c>
      <c r="AC1593">
        <v>3</v>
      </c>
      <c r="AD1593">
        <v>2</v>
      </c>
      <c r="AE1593">
        <v>3</v>
      </c>
      <c r="AF1593">
        <v>1</v>
      </c>
      <c r="AG1593">
        <v>1</v>
      </c>
      <c r="AI1593">
        <v>2</v>
      </c>
      <c r="AJ1593">
        <v>3</v>
      </c>
      <c r="AK1593">
        <v>3</v>
      </c>
      <c r="AL1593">
        <v>2</v>
      </c>
      <c r="AN1593">
        <v>3</v>
      </c>
      <c r="AO1593">
        <v>3</v>
      </c>
      <c r="AP1593">
        <v>2</v>
      </c>
      <c r="AQ1593">
        <v>2</v>
      </c>
      <c r="AR1593">
        <v>3</v>
      </c>
      <c r="AS1593">
        <v>3</v>
      </c>
      <c r="AU1593">
        <v>2</v>
      </c>
      <c r="AV1593">
        <v>1</v>
      </c>
      <c r="AW1593">
        <v>7</v>
      </c>
      <c r="AX1593">
        <v>2</v>
      </c>
      <c r="AY1593">
        <v>8</v>
      </c>
      <c r="AZ1593">
        <v>7</v>
      </c>
      <c r="BA1593">
        <v>5</v>
      </c>
      <c r="BB1593">
        <v>2</v>
      </c>
      <c r="BC1593">
        <v>4</v>
      </c>
      <c r="BD1593">
        <v>9</v>
      </c>
      <c r="BE1593">
        <v>4</v>
      </c>
      <c r="BF1593">
        <v>12</v>
      </c>
      <c r="BG1593">
        <v>3</v>
      </c>
      <c r="BH1593">
        <v>12</v>
      </c>
      <c r="BI1593">
        <v>12</v>
      </c>
      <c r="BJ1593">
        <v>12</v>
      </c>
      <c r="BK1593">
        <v>1</v>
      </c>
      <c r="BM1593">
        <v>5</v>
      </c>
      <c r="BN1593">
        <v>4</v>
      </c>
      <c r="BO1593">
        <v>10</v>
      </c>
      <c r="BX1593">
        <v>1</v>
      </c>
      <c r="BY1593">
        <v>3</v>
      </c>
      <c r="CF1593">
        <v>21</v>
      </c>
      <c r="CH1593">
        <f t="shared" si="180"/>
        <v>1</v>
      </c>
      <c r="CI1593" s="1">
        <f t="shared" si="181"/>
        <v>2.6666666666666665</v>
      </c>
      <c r="CJ1593">
        <f t="shared" si="182"/>
        <v>0</v>
      </c>
      <c r="CK1593">
        <f t="shared" si="183"/>
        <v>5</v>
      </c>
      <c r="CL1593" s="1">
        <f t="shared" si="184"/>
        <v>7.6666666666666661</v>
      </c>
      <c r="CM1593" s="1">
        <f t="shared" si="185"/>
        <v>7.6666666666666661</v>
      </c>
      <c r="CO1593" t="str">
        <f>IF(H1593&gt;Tolerances!$C$15, "High Sat", "Low Sat")</f>
        <v>Low Sat</v>
      </c>
      <c r="CP1593" t="str">
        <f>IF(CM1593&lt;Tolerances!$D$15, "High EL", "Low EL")</f>
        <v>High EL</v>
      </c>
      <c r="CQ1593" t="str">
        <f t="shared" si="186"/>
        <v>Hostage</v>
      </c>
      <c r="CR1593" t="b">
        <f>IF(AND(CM1593&lt;Tolerances!$D$19,'Respondent data Original'!H1593&gt;Tolerances!$C$19),"Enthusiast",IF(AND(CM1593&gt;Tolerances!$D$20,'Respondent data Original'!H1593&lt;Tolerances!$C$20),"Agitator"))</f>
        <v>0</v>
      </c>
    </row>
    <row r="1594" spans="1:96">
      <c r="A1594">
        <v>1955</v>
      </c>
      <c r="B1594" t="s">
        <v>71</v>
      </c>
      <c r="C1594">
        <v>1</v>
      </c>
      <c r="D1594">
        <v>2</v>
      </c>
      <c r="E1594">
        <v>1</v>
      </c>
      <c r="F1594">
        <v>2</v>
      </c>
      <c r="G1594">
        <v>11</v>
      </c>
      <c r="H1594">
        <v>11</v>
      </c>
      <c r="J1594">
        <v>10</v>
      </c>
      <c r="L1594">
        <v>10</v>
      </c>
      <c r="N1594">
        <v>9</v>
      </c>
      <c r="P1594">
        <v>6</v>
      </c>
      <c r="Q1594">
        <v>2</v>
      </c>
      <c r="R1594">
        <v>4</v>
      </c>
      <c r="S1594">
        <v>1</v>
      </c>
      <c r="T1594">
        <v>1</v>
      </c>
      <c r="U1594">
        <v>2</v>
      </c>
      <c r="V1594">
        <v>2</v>
      </c>
      <c r="W1594">
        <v>4</v>
      </c>
      <c r="X1594">
        <v>1</v>
      </c>
      <c r="Y1594">
        <v>3</v>
      </c>
      <c r="Z1594">
        <v>4</v>
      </c>
      <c r="AA1594">
        <v>3</v>
      </c>
      <c r="AB1594">
        <v>4</v>
      </c>
      <c r="AC1594">
        <v>3</v>
      </c>
      <c r="AD1594">
        <v>4</v>
      </c>
      <c r="AE1594">
        <v>3</v>
      </c>
      <c r="AF1594">
        <v>9</v>
      </c>
      <c r="AG1594">
        <v>2</v>
      </c>
      <c r="AH1594">
        <v>2</v>
      </c>
      <c r="AI1594">
        <v>1</v>
      </c>
      <c r="AJ1594">
        <v>1</v>
      </c>
      <c r="AK1594">
        <v>1</v>
      </c>
      <c r="AL1594">
        <v>2</v>
      </c>
      <c r="AN1594">
        <v>1</v>
      </c>
      <c r="AO1594">
        <v>2</v>
      </c>
      <c r="AQ1594">
        <v>3</v>
      </c>
      <c r="AR1594">
        <v>2</v>
      </c>
      <c r="AS1594">
        <v>2</v>
      </c>
      <c r="AT1594">
        <v>2</v>
      </c>
      <c r="AU1594">
        <v>2</v>
      </c>
      <c r="AV1594">
        <v>1</v>
      </c>
      <c r="AW1594">
        <v>6</v>
      </c>
      <c r="AX1594">
        <v>5</v>
      </c>
      <c r="AY1594">
        <v>6</v>
      </c>
      <c r="AZ1594">
        <v>6</v>
      </c>
      <c r="BA1594">
        <v>4</v>
      </c>
      <c r="BB1594">
        <v>7</v>
      </c>
      <c r="BC1594">
        <v>6</v>
      </c>
      <c r="BD1594">
        <v>8</v>
      </c>
      <c r="BE1594">
        <v>1</v>
      </c>
      <c r="BF1594">
        <v>12</v>
      </c>
      <c r="BG1594">
        <v>12</v>
      </c>
      <c r="BH1594">
        <v>12</v>
      </c>
      <c r="BI1594">
        <v>12</v>
      </c>
      <c r="BJ1594">
        <v>12</v>
      </c>
      <c r="BK1594">
        <v>1</v>
      </c>
      <c r="BL1594">
        <v>4</v>
      </c>
      <c r="BM1594">
        <v>4</v>
      </c>
      <c r="BN1594">
        <v>4</v>
      </c>
      <c r="BO1594">
        <v>1</v>
      </c>
      <c r="BP1594">
        <v>4</v>
      </c>
      <c r="BQ1594">
        <v>3</v>
      </c>
      <c r="BR1594">
        <v>7</v>
      </c>
      <c r="BX1594">
        <v>1</v>
      </c>
      <c r="BY1594">
        <v>6</v>
      </c>
      <c r="BZ1594">
        <v>2</v>
      </c>
      <c r="CA1594">
        <v>5</v>
      </c>
      <c r="CF1594">
        <v>21</v>
      </c>
      <c r="CH1594">
        <f t="shared" si="180"/>
        <v>1</v>
      </c>
      <c r="CI1594" s="1">
        <f t="shared" si="181"/>
        <v>2.7222222222222223</v>
      </c>
      <c r="CJ1594">
        <f t="shared" si="182"/>
        <v>4</v>
      </c>
      <c r="CK1594">
        <f t="shared" si="183"/>
        <v>2</v>
      </c>
      <c r="CL1594" s="1">
        <f t="shared" si="184"/>
        <v>4.7222222222222223</v>
      </c>
      <c r="CM1594" s="1">
        <f t="shared" si="185"/>
        <v>4.7222222222222223</v>
      </c>
      <c r="CO1594" t="str">
        <f>IF(H1594&gt;Tolerances!$C$15, "High Sat", "Low Sat")</f>
        <v>High Sat</v>
      </c>
      <c r="CP1594" t="str">
        <f>IF(CM1594&lt;Tolerances!$D$15, "High EL", "Low EL")</f>
        <v>High EL</v>
      </c>
      <c r="CQ1594" t="str">
        <f t="shared" si="186"/>
        <v>Loyalist</v>
      </c>
      <c r="CR1594" t="str">
        <f>IF(AND(CM1594&lt;Tolerances!$D$19,'Respondent data Original'!H1594&gt;Tolerances!$C$19),"Enthusiast",IF(AND(CM1594&gt;Tolerances!$D$20,'Respondent data Original'!H1594&lt;Tolerances!$C$20),"Agitator"))</f>
        <v>Enthusiast</v>
      </c>
    </row>
    <row r="1595" spans="1:96">
      <c r="A1595">
        <v>1956</v>
      </c>
      <c r="B1595" t="s">
        <v>71</v>
      </c>
      <c r="C1595">
        <v>4</v>
      </c>
      <c r="D1595">
        <v>1</v>
      </c>
      <c r="E1595">
        <v>1</v>
      </c>
      <c r="F1595">
        <v>2</v>
      </c>
      <c r="G1595">
        <v>8</v>
      </c>
      <c r="H1595">
        <v>10</v>
      </c>
      <c r="J1595">
        <v>10</v>
      </c>
      <c r="L1595">
        <v>11</v>
      </c>
      <c r="N1595">
        <v>10</v>
      </c>
      <c r="P1595">
        <v>3</v>
      </c>
      <c r="Q1595">
        <v>2</v>
      </c>
      <c r="R1595">
        <v>2</v>
      </c>
      <c r="S1595">
        <v>2</v>
      </c>
      <c r="T1595">
        <v>2</v>
      </c>
      <c r="V1595">
        <v>2</v>
      </c>
      <c r="W1595">
        <v>3</v>
      </c>
      <c r="X1595">
        <v>1</v>
      </c>
      <c r="Y1595">
        <v>1</v>
      </c>
      <c r="Z1595">
        <v>4</v>
      </c>
      <c r="AA1595">
        <v>2</v>
      </c>
      <c r="AB1595">
        <v>3</v>
      </c>
      <c r="AC1595">
        <v>3</v>
      </c>
      <c r="AD1595">
        <v>3</v>
      </c>
      <c r="AE1595">
        <v>4</v>
      </c>
      <c r="AF1595">
        <v>11</v>
      </c>
      <c r="AG1595">
        <v>3</v>
      </c>
      <c r="AH1595">
        <v>1</v>
      </c>
      <c r="AI1595">
        <v>2</v>
      </c>
      <c r="AJ1595">
        <v>2</v>
      </c>
      <c r="AL1595">
        <v>3</v>
      </c>
      <c r="AN1595">
        <v>1</v>
      </c>
      <c r="AO1595">
        <v>1</v>
      </c>
      <c r="AP1595">
        <v>4</v>
      </c>
      <c r="AQ1595">
        <v>2</v>
      </c>
      <c r="AR1595">
        <v>4</v>
      </c>
      <c r="AS1595">
        <v>4</v>
      </c>
      <c r="AT1595">
        <v>2</v>
      </c>
      <c r="AU1595">
        <v>4</v>
      </c>
      <c r="AV1595">
        <v>1</v>
      </c>
      <c r="AW1595">
        <v>6</v>
      </c>
      <c r="AX1595">
        <v>9</v>
      </c>
      <c r="AY1595">
        <v>8</v>
      </c>
      <c r="AZ1595">
        <v>8</v>
      </c>
      <c r="BA1595">
        <v>8</v>
      </c>
      <c r="BB1595">
        <v>6</v>
      </c>
      <c r="BC1595">
        <v>2</v>
      </c>
      <c r="BD1595">
        <v>11</v>
      </c>
      <c r="BE1595">
        <v>9</v>
      </c>
      <c r="BF1595">
        <v>4</v>
      </c>
      <c r="BG1595">
        <v>3</v>
      </c>
      <c r="BH1595">
        <v>12</v>
      </c>
      <c r="BI1595">
        <v>12</v>
      </c>
      <c r="BJ1595">
        <v>12</v>
      </c>
      <c r="BK1595">
        <v>1</v>
      </c>
      <c r="BL1595">
        <v>3</v>
      </c>
      <c r="BM1595">
        <v>2</v>
      </c>
      <c r="BN1595">
        <v>2</v>
      </c>
      <c r="BO1595">
        <v>10</v>
      </c>
      <c r="BX1595">
        <v>2</v>
      </c>
      <c r="CF1595">
        <v>5</v>
      </c>
      <c r="CH1595">
        <f t="shared" si="180"/>
        <v>2</v>
      </c>
      <c r="CI1595" s="1">
        <f t="shared" si="181"/>
        <v>3.7222222222222223</v>
      </c>
      <c r="CJ1595">
        <f t="shared" si="182"/>
        <v>3</v>
      </c>
      <c r="CK1595">
        <f t="shared" si="183"/>
        <v>3</v>
      </c>
      <c r="CL1595" s="1">
        <f t="shared" si="184"/>
        <v>6.7222222222222223</v>
      </c>
      <c r="CM1595" s="1">
        <f t="shared" si="185"/>
        <v>13.444444444444445</v>
      </c>
      <c r="CO1595" t="str">
        <f>IF(H1595&gt;Tolerances!$C$15, "High Sat", "Low Sat")</f>
        <v>High Sat</v>
      </c>
      <c r="CP1595" t="str">
        <f>IF(CM1595&lt;Tolerances!$D$15, "High EL", "Low EL")</f>
        <v>Low EL</v>
      </c>
      <c r="CQ1595" t="str">
        <f t="shared" si="186"/>
        <v>Mercenary</v>
      </c>
      <c r="CR1595" t="b">
        <f>IF(AND(CM1595&lt;Tolerances!$D$19,'Respondent data Original'!H1595&gt;Tolerances!$C$19),"Enthusiast",IF(AND(CM1595&gt;Tolerances!$D$20,'Respondent data Original'!H1595&lt;Tolerances!$C$20),"Agitator"))</f>
        <v>0</v>
      </c>
    </row>
    <row r="1596" spans="1:96">
      <c r="A1596">
        <v>1957</v>
      </c>
      <c r="B1596" t="s">
        <v>71</v>
      </c>
      <c r="C1596">
        <v>4</v>
      </c>
      <c r="D1596">
        <v>2</v>
      </c>
      <c r="E1596">
        <v>4</v>
      </c>
      <c r="F1596">
        <v>2</v>
      </c>
      <c r="G1596">
        <v>8</v>
      </c>
      <c r="H1596">
        <v>6</v>
      </c>
      <c r="J1596">
        <v>6</v>
      </c>
      <c r="L1596">
        <v>6</v>
      </c>
      <c r="N1596">
        <v>6</v>
      </c>
      <c r="P1596">
        <v>6</v>
      </c>
      <c r="Q1596">
        <v>1</v>
      </c>
      <c r="R1596">
        <v>3</v>
      </c>
      <c r="S1596">
        <v>2</v>
      </c>
      <c r="T1596">
        <v>2</v>
      </c>
      <c r="U1596">
        <v>1</v>
      </c>
      <c r="V1596">
        <v>2</v>
      </c>
      <c r="W1596">
        <v>2</v>
      </c>
      <c r="X1596">
        <v>1</v>
      </c>
      <c r="Y1596">
        <v>2</v>
      </c>
      <c r="Z1596">
        <v>2</v>
      </c>
      <c r="AA1596">
        <v>3</v>
      </c>
      <c r="AB1596">
        <v>3</v>
      </c>
      <c r="AC1596">
        <v>2</v>
      </c>
      <c r="AD1596">
        <v>3</v>
      </c>
      <c r="AE1596">
        <v>4</v>
      </c>
      <c r="AF1596">
        <v>6</v>
      </c>
      <c r="AG1596">
        <v>2</v>
      </c>
      <c r="AH1596">
        <v>3</v>
      </c>
      <c r="AI1596">
        <v>3</v>
      </c>
      <c r="AJ1596">
        <v>3</v>
      </c>
      <c r="AK1596">
        <v>3</v>
      </c>
      <c r="AL1596">
        <v>2</v>
      </c>
      <c r="AM1596">
        <v>2</v>
      </c>
      <c r="AN1596">
        <v>2</v>
      </c>
      <c r="AO1596">
        <v>3</v>
      </c>
      <c r="AP1596">
        <v>3</v>
      </c>
      <c r="AQ1596">
        <v>3</v>
      </c>
      <c r="AR1596">
        <v>2</v>
      </c>
      <c r="AS1596">
        <v>3</v>
      </c>
      <c r="AT1596">
        <v>3</v>
      </c>
      <c r="AU1596">
        <v>3</v>
      </c>
      <c r="AV1596">
        <v>2</v>
      </c>
      <c r="AW1596">
        <v>5</v>
      </c>
      <c r="AX1596">
        <v>5</v>
      </c>
      <c r="AY1596">
        <v>6</v>
      </c>
      <c r="AZ1596">
        <v>6</v>
      </c>
      <c r="BA1596">
        <v>4</v>
      </c>
      <c r="BB1596">
        <v>7</v>
      </c>
      <c r="BC1596">
        <v>5</v>
      </c>
      <c r="BD1596">
        <v>7</v>
      </c>
      <c r="BE1596">
        <v>8</v>
      </c>
      <c r="BF1596">
        <v>8</v>
      </c>
      <c r="BG1596">
        <v>6</v>
      </c>
      <c r="BH1596">
        <v>6</v>
      </c>
      <c r="BI1596">
        <v>6</v>
      </c>
      <c r="BJ1596">
        <v>6</v>
      </c>
      <c r="BK1596">
        <v>1</v>
      </c>
      <c r="BL1596">
        <v>3</v>
      </c>
      <c r="BM1596">
        <v>3</v>
      </c>
      <c r="BN1596">
        <v>2</v>
      </c>
      <c r="BO1596">
        <v>4</v>
      </c>
      <c r="BP1596">
        <v>7</v>
      </c>
      <c r="BQ1596">
        <v>5</v>
      </c>
      <c r="BR1596">
        <v>3</v>
      </c>
      <c r="BS1596">
        <v>2</v>
      </c>
      <c r="BX1596">
        <v>1</v>
      </c>
      <c r="BY1596">
        <v>7</v>
      </c>
      <c r="CF1596">
        <v>6</v>
      </c>
      <c r="CH1596">
        <f t="shared" si="180"/>
        <v>1</v>
      </c>
      <c r="CI1596" s="1">
        <f t="shared" si="181"/>
        <v>2.9444444444444446</v>
      </c>
      <c r="CJ1596">
        <f t="shared" si="182"/>
        <v>3</v>
      </c>
      <c r="CK1596">
        <f t="shared" si="183"/>
        <v>3</v>
      </c>
      <c r="CL1596" s="1">
        <f t="shared" si="184"/>
        <v>5.9444444444444446</v>
      </c>
      <c r="CM1596" s="1">
        <f t="shared" si="185"/>
        <v>5.9444444444444446</v>
      </c>
      <c r="CO1596" t="str">
        <f>IF(H1596&gt;Tolerances!$C$15, "High Sat", "Low Sat")</f>
        <v>Low Sat</v>
      </c>
      <c r="CP1596" t="str">
        <f>IF(CM1596&lt;Tolerances!$D$15, "High EL", "Low EL")</f>
        <v>High EL</v>
      </c>
      <c r="CQ1596" t="str">
        <f t="shared" si="186"/>
        <v>Hostage</v>
      </c>
      <c r="CR1596" t="b">
        <f>IF(AND(CM1596&lt;Tolerances!$D$19,'Respondent data Original'!H1596&gt;Tolerances!$C$19),"Enthusiast",IF(AND(CM1596&gt;Tolerances!$D$20,'Respondent data Original'!H1596&lt;Tolerances!$C$20),"Agitator"))</f>
        <v>0</v>
      </c>
    </row>
    <row r="1597" spans="1:96">
      <c r="A1597">
        <v>1959</v>
      </c>
      <c r="B1597" t="s">
        <v>71</v>
      </c>
      <c r="C1597">
        <v>3</v>
      </c>
      <c r="D1597">
        <v>2</v>
      </c>
      <c r="E1597">
        <v>2</v>
      </c>
      <c r="F1597">
        <v>2</v>
      </c>
      <c r="G1597">
        <v>9</v>
      </c>
      <c r="H1597">
        <v>9</v>
      </c>
      <c r="J1597">
        <v>9</v>
      </c>
      <c r="L1597">
        <v>9</v>
      </c>
      <c r="N1597">
        <v>9</v>
      </c>
      <c r="P1597">
        <v>6</v>
      </c>
      <c r="Q1597">
        <v>1</v>
      </c>
      <c r="R1597">
        <v>4</v>
      </c>
      <c r="S1597">
        <v>1</v>
      </c>
      <c r="T1597">
        <v>1</v>
      </c>
      <c r="U1597">
        <v>1</v>
      </c>
      <c r="V1597">
        <v>1</v>
      </c>
      <c r="W1597">
        <v>3</v>
      </c>
      <c r="X1597">
        <v>1</v>
      </c>
      <c r="Y1597">
        <v>1</v>
      </c>
      <c r="Z1597">
        <v>3</v>
      </c>
      <c r="AA1597">
        <v>1</v>
      </c>
      <c r="AB1597">
        <v>1</v>
      </c>
      <c r="AC1597">
        <v>2</v>
      </c>
      <c r="AD1597">
        <v>3</v>
      </c>
      <c r="AE1597">
        <v>2</v>
      </c>
      <c r="AF1597">
        <v>6</v>
      </c>
      <c r="AG1597">
        <v>3</v>
      </c>
      <c r="AH1597">
        <v>3</v>
      </c>
      <c r="AI1597">
        <v>2</v>
      </c>
      <c r="AJ1597">
        <v>1</v>
      </c>
      <c r="AK1597">
        <v>2</v>
      </c>
      <c r="AL1597">
        <v>3</v>
      </c>
      <c r="AM1597">
        <v>4</v>
      </c>
      <c r="AN1597">
        <v>2</v>
      </c>
      <c r="AO1597">
        <v>2</v>
      </c>
      <c r="AP1597">
        <v>1</v>
      </c>
      <c r="AQ1597">
        <v>3</v>
      </c>
      <c r="AR1597">
        <v>2</v>
      </c>
      <c r="AS1597">
        <v>2</v>
      </c>
      <c r="AT1597">
        <v>3</v>
      </c>
      <c r="AU1597">
        <v>2</v>
      </c>
      <c r="AV1597">
        <v>2</v>
      </c>
      <c r="AW1597">
        <v>7</v>
      </c>
      <c r="AX1597">
        <v>8</v>
      </c>
      <c r="AY1597">
        <v>11</v>
      </c>
      <c r="AZ1597">
        <v>6</v>
      </c>
      <c r="BA1597">
        <v>9</v>
      </c>
      <c r="BB1597">
        <v>3</v>
      </c>
      <c r="BC1597">
        <v>9</v>
      </c>
      <c r="BD1597">
        <v>11</v>
      </c>
      <c r="BE1597">
        <v>1</v>
      </c>
      <c r="BF1597">
        <v>3</v>
      </c>
      <c r="BG1597">
        <v>1</v>
      </c>
      <c r="BH1597">
        <v>12</v>
      </c>
      <c r="BI1597">
        <v>12</v>
      </c>
      <c r="BJ1597">
        <v>12</v>
      </c>
      <c r="BK1597">
        <v>2</v>
      </c>
      <c r="BL1597">
        <v>4</v>
      </c>
      <c r="BM1597">
        <v>3</v>
      </c>
      <c r="BN1597">
        <v>3</v>
      </c>
      <c r="BO1597">
        <v>4</v>
      </c>
      <c r="BP1597">
        <v>5</v>
      </c>
      <c r="BQ1597">
        <v>6</v>
      </c>
      <c r="BX1597">
        <v>1</v>
      </c>
      <c r="BY1597">
        <v>7</v>
      </c>
      <c r="BZ1597">
        <v>5</v>
      </c>
      <c r="CA1597">
        <v>2</v>
      </c>
      <c r="CF1597">
        <v>6</v>
      </c>
      <c r="CH1597">
        <f t="shared" si="180"/>
        <v>1</v>
      </c>
      <c r="CI1597" s="1">
        <f t="shared" si="181"/>
        <v>3.6111111111111112</v>
      </c>
      <c r="CJ1597">
        <f t="shared" si="182"/>
        <v>4</v>
      </c>
      <c r="CK1597">
        <f t="shared" si="183"/>
        <v>2</v>
      </c>
      <c r="CL1597" s="1">
        <f t="shared" si="184"/>
        <v>5.6111111111111107</v>
      </c>
      <c r="CM1597" s="1">
        <f t="shared" si="185"/>
        <v>5.6111111111111107</v>
      </c>
      <c r="CO1597" t="str">
        <f>IF(H1597&gt;Tolerances!$C$15, "High Sat", "Low Sat")</f>
        <v>High Sat</v>
      </c>
      <c r="CP1597" t="str">
        <f>IF(CM1597&lt;Tolerances!$D$15, "High EL", "Low EL")</f>
        <v>High EL</v>
      </c>
      <c r="CQ1597" t="str">
        <f t="shared" si="186"/>
        <v>Loyalist</v>
      </c>
      <c r="CR1597" t="b">
        <f>IF(AND(CM1597&lt;Tolerances!$D$19,'Respondent data Original'!H1597&gt;Tolerances!$C$19),"Enthusiast",IF(AND(CM1597&gt;Tolerances!$D$20,'Respondent data Original'!H1597&lt;Tolerances!$C$20),"Agitator"))</f>
        <v>0</v>
      </c>
    </row>
    <row r="1598" spans="1:96">
      <c r="A1598">
        <v>1960</v>
      </c>
      <c r="B1598" t="s">
        <v>71</v>
      </c>
      <c r="C1598">
        <v>4</v>
      </c>
      <c r="D1598">
        <v>2</v>
      </c>
      <c r="E1598">
        <v>4</v>
      </c>
      <c r="F1598">
        <v>1</v>
      </c>
      <c r="G1598">
        <v>7</v>
      </c>
      <c r="H1598">
        <v>7</v>
      </c>
      <c r="J1598">
        <v>5</v>
      </c>
      <c r="L1598">
        <v>6</v>
      </c>
      <c r="N1598">
        <v>7</v>
      </c>
      <c r="P1598">
        <v>5</v>
      </c>
      <c r="Q1598">
        <v>1</v>
      </c>
      <c r="R1598">
        <v>5</v>
      </c>
      <c r="S1598">
        <v>2</v>
      </c>
      <c r="T1598">
        <v>4</v>
      </c>
      <c r="U1598">
        <v>5</v>
      </c>
      <c r="V1598">
        <v>3</v>
      </c>
      <c r="W1598">
        <v>5</v>
      </c>
      <c r="X1598">
        <v>2</v>
      </c>
      <c r="Y1598">
        <v>3</v>
      </c>
      <c r="Z1598">
        <v>1</v>
      </c>
      <c r="AA1598">
        <v>4</v>
      </c>
      <c r="AB1598">
        <v>5</v>
      </c>
      <c r="AC1598">
        <v>5</v>
      </c>
      <c r="AD1598">
        <v>5</v>
      </c>
      <c r="AE1598">
        <v>5</v>
      </c>
      <c r="AF1598">
        <v>8</v>
      </c>
      <c r="AG1598">
        <v>1</v>
      </c>
      <c r="AI1598">
        <v>3</v>
      </c>
      <c r="AJ1598">
        <v>2</v>
      </c>
      <c r="AL1598">
        <v>4</v>
      </c>
      <c r="AM1598">
        <v>4</v>
      </c>
      <c r="AN1598">
        <v>3</v>
      </c>
      <c r="AO1598">
        <v>2</v>
      </c>
      <c r="AP1598">
        <v>1</v>
      </c>
      <c r="AQ1598">
        <v>3</v>
      </c>
      <c r="AS1598">
        <v>5</v>
      </c>
      <c r="AT1598">
        <v>3</v>
      </c>
      <c r="AU1598">
        <v>4</v>
      </c>
      <c r="AV1598">
        <v>2</v>
      </c>
      <c r="AW1598">
        <v>5</v>
      </c>
      <c r="AX1598">
        <v>6</v>
      </c>
      <c r="AY1598">
        <v>6</v>
      </c>
      <c r="AZ1598">
        <v>5</v>
      </c>
      <c r="BA1598">
        <v>6</v>
      </c>
      <c r="BB1598">
        <v>1</v>
      </c>
      <c r="BC1598">
        <v>5</v>
      </c>
      <c r="BD1598">
        <v>11</v>
      </c>
      <c r="BE1598">
        <v>1</v>
      </c>
      <c r="BF1598">
        <v>12</v>
      </c>
      <c r="BG1598">
        <v>12</v>
      </c>
      <c r="BH1598">
        <v>12</v>
      </c>
      <c r="BI1598">
        <v>12</v>
      </c>
      <c r="BJ1598">
        <v>12</v>
      </c>
      <c r="BK1598">
        <v>1</v>
      </c>
      <c r="BL1598">
        <v>3</v>
      </c>
      <c r="BM1598">
        <v>3</v>
      </c>
      <c r="BN1598">
        <v>2</v>
      </c>
      <c r="BO1598">
        <v>4</v>
      </c>
      <c r="BX1598">
        <v>2</v>
      </c>
      <c r="CF1598">
        <v>21</v>
      </c>
      <c r="CH1598">
        <f t="shared" si="180"/>
        <v>2</v>
      </c>
      <c r="CI1598" s="1">
        <f t="shared" si="181"/>
        <v>2.5555555555555554</v>
      </c>
      <c r="CJ1598">
        <f t="shared" si="182"/>
        <v>3</v>
      </c>
      <c r="CK1598">
        <f t="shared" si="183"/>
        <v>3</v>
      </c>
      <c r="CL1598" s="1">
        <f t="shared" si="184"/>
        <v>5.5555555555555554</v>
      </c>
      <c r="CM1598" s="1">
        <f t="shared" si="185"/>
        <v>11.111111111111111</v>
      </c>
      <c r="CO1598" t="str">
        <f>IF(H1598&gt;Tolerances!$C$15, "High Sat", "Low Sat")</f>
        <v>Low Sat</v>
      </c>
      <c r="CP1598" t="str">
        <f>IF(CM1598&lt;Tolerances!$D$15, "High EL", "Low EL")</f>
        <v>Low EL</v>
      </c>
      <c r="CQ1598" t="str">
        <f t="shared" si="186"/>
        <v>Defector</v>
      </c>
      <c r="CR1598" t="b">
        <f>IF(AND(CM1598&lt;Tolerances!$D$19,'Respondent data Original'!H1598&gt;Tolerances!$C$19),"Enthusiast",IF(AND(CM1598&gt;Tolerances!$D$20,'Respondent data Original'!H1598&lt;Tolerances!$C$20),"Agitator"))</f>
        <v>0</v>
      </c>
    </row>
    <row r="1599" spans="1:96">
      <c r="A1599">
        <v>1963</v>
      </c>
      <c r="B1599" t="s">
        <v>71</v>
      </c>
      <c r="C1599">
        <v>5</v>
      </c>
      <c r="D1599">
        <v>2</v>
      </c>
      <c r="E1599">
        <v>1</v>
      </c>
      <c r="F1599">
        <v>2</v>
      </c>
      <c r="G1599">
        <v>10</v>
      </c>
      <c r="H1599">
        <v>11</v>
      </c>
      <c r="J1599">
        <v>11</v>
      </c>
      <c r="L1599">
        <v>11</v>
      </c>
      <c r="N1599">
        <v>10</v>
      </c>
      <c r="P1599">
        <v>6</v>
      </c>
      <c r="Q1599">
        <v>1</v>
      </c>
      <c r="R1599">
        <v>3</v>
      </c>
      <c r="S1599">
        <v>2</v>
      </c>
      <c r="T1599">
        <v>1</v>
      </c>
      <c r="U1599">
        <v>3</v>
      </c>
      <c r="V1599">
        <v>1</v>
      </c>
      <c r="W1599">
        <v>3</v>
      </c>
      <c r="X1599">
        <v>1</v>
      </c>
      <c r="Y1599">
        <v>1</v>
      </c>
      <c r="Z1599">
        <v>1</v>
      </c>
      <c r="AA1599">
        <v>1</v>
      </c>
      <c r="AB1599">
        <v>1</v>
      </c>
      <c r="AC1599">
        <v>4</v>
      </c>
      <c r="AD1599">
        <v>1</v>
      </c>
      <c r="AE1599">
        <v>4</v>
      </c>
      <c r="AF1599">
        <v>11</v>
      </c>
      <c r="AG1599">
        <v>1</v>
      </c>
      <c r="AH1599">
        <v>1</v>
      </c>
      <c r="AI1599">
        <v>1</v>
      </c>
      <c r="AJ1599">
        <v>1</v>
      </c>
      <c r="AL1599">
        <v>1</v>
      </c>
      <c r="AM1599">
        <v>3</v>
      </c>
      <c r="AN1599">
        <v>1</v>
      </c>
      <c r="AO1599">
        <v>1</v>
      </c>
      <c r="AP1599">
        <v>1</v>
      </c>
      <c r="AQ1599">
        <v>1</v>
      </c>
      <c r="AR1599">
        <v>1</v>
      </c>
      <c r="AS1599">
        <v>3</v>
      </c>
      <c r="AT1599">
        <v>1</v>
      </c>
      <c r="AU1599">
        <v>3</v>
      </c>
      <c r="AV1599">
        <v>1</v>
      </c>
      <c r="AW1599">
        <v>1</v>
      </c>
      <c r="AX1599">
        <v>7</v>
      </c>
      <c r="AY1599">
        <v>3</v>
      </c>
      <c r="AZ1599">
        <v>3</v>
      </c>
      <c r="BA1599">
        <v>4</v>
      </c>
      <c r="BB1599">
        <v>1</v>
      </c>
      <c r="BC1599">
        <v>3</v>
      </c>
      <c r="BD1599">
        <v>2</v>
      </c>
      <c r="BE1599">
        <v>11</v>
      </c>
      <c r="BF1599">
        <v>12</v>
      </c>
      <c r="BG1599">
        <v>12</v>
      </c>
      <c r="BH1599">
        <v>2</v>
      </c>
      <c r="BI1599">
        <v>12</v>
      </c>
      <c r="BJ1599">
        <v>12</v>
      </c>
      <c r="BK1599">
        <v>1</v>
      </c>
      <c r="BL1599">
        <v>5</v>
      </c>
      <c r="BM1599">
        <v>5</v>
      </c>
      <c r="BN1599">
        <v>5</v>
      </c>
      <c r="BO1599">
        <v>9</v>
      </c>
      <c r="BX1599">
        <v>1</v>
      </c>
      <c r="BY1599">
        <v>8</v>
      </c>
      <c r="CF1599">
        <v>2</v>
      </c>
      <c r="CH1599">
        <f t="shared" si="180"/>
        <v>1</v>
      </c>
      <c r="CI1599" s="1">
        <f t="shared" si="181"/>
        <v>1.9444444444444444</v>
      </c>
      <c r="CJ1599">
        <f t="shared" si="182"/>
        <v>5</v>
      </c>
      <c r="CK1599">
        <f t="shared" si="183"/>
        <v>1</v>
      </c>
      <c r="CL1599" s="1">
        <f t="shared" si="184"/>
        <v>2.9444444444444446</v>
      </c>
      <c r="CM1599" s="1">
        <f t="shared" si="185"/>
        <v>2.9444444444444446</v>
      </c>
      <c r="CO1599" t="str">
        <f>IF(H1599&gt;Tolerances!$C$15, "High Sat", "Low Sat")</f>
        <v>High Sat</v>
      </c>
      <c r="CP1599" t="str">
        <f>IF(CM1599&lt;Tolerances!$D$15, "High EL", "Low EL")</f>
        <v>High EL</v>
      </c>
      <c r="CQ1599" t="str">
        <f t="shared" si="186"/>
        <v>Loyalist</v>
      </c>
      <c r="CR1599" t="str">
        <f>IF(AND(CM1599&lt;Tolerances!$D$19,'Respondent data Original'!H1599&gt;Tolerances!$C$19),"Enthusiast",IF(AND(CM1599&gt;Tolerances!$D$20,'Respondent data Original'!H1599&lt;Tolerances!$C$20),"Agitator"))</f>
        <v>Enthusiast</v>
      </c>
    </row>
    <row r="1600" spans="1:96">
      <c r="A1600">
        <v>1965</v>
      </c>
      <c r="B1600" t="s">
        <v>71</v>
      </c>
      <c r="C1600">
        <v>1</v>
      </c>
      <c r="D1600">
        <v>1</v>
      </c>
      <c r="E1600">
        <v>5</v>
      </c>
      <c r="F1600">
        <v>2</v>
      </c>
      <c r="G1600">
        <v>9</v>
      </c>
      <c r="H1600">
        <v>6</v>
      </c>
      <c r="J1600">
        <v>6</v>
      </c>
      <c r="L1600">
        <v>5</v>
      </c>
      <c r="N1600">
        <v>5</v>
      </c>
      <c r="P1600">
        <v>2</v>
      </c>
      <c r="Q1600">
        <v>3</v>
      </c>
      <c r="R1600">
        <v>3</v>
      </c>
      <c r="S1600">
        <v>3</v>
      </c>
      <c r="T1600">
        <v>3</v>
      </c>
      <c r="U1600">
        <v>3</v>
      </c>
      <c r="V1600">
        <v>3</v>
      </c>
      <c r="W1600">
        <v>3</v>
      </c>
      <c r="X1600">
        <v>3</v>
      </c>
      <c r="Y1600">
        <v>3</v>
      </c>
      <c r="Z1600">
        <v>3</v>
      </c>
      <c r="AA1600">
        <v>3</v>
      </c>
      <c r="AB1600">
        <v>3</v>
      </c>
      <c r="AC1600">
        <v>3</v>
      </c>
      <c r="AD1600">
        <v>3</v>
      </c>
      <c r="AE1600">
        <v>3</v>
      </c>
      <c r="AF1600">
        <v>5</v>
      </c>
      <c r="AG1600">
        <v>3</v>
      </c>
      <c r="AH1600">
        <v>3</v>
      </c>
      <c r="AI1600">
        <v>3</v>
      </c>
      <c r="AJ1600">
        <v>3</v>
      </c>
      <c r="AK1600">
        <v>3</v>
      </c>
      <c r="AL1600">
        <v>3</v>
      </c>
      <c r="AM1600">
        <v>3</v>
      </c>
      <c r="AN1600">
        <v>3</v>
      </c>
      <c r="AO1600">
        <v>3</v>
      </c>
      <c r="AP1600">
        <v>3</v>
      </c>
      <c r="AQ1600">
        <v>3</v>
      </c>
      <c r="AR1600">
        <v>3</v>
      </c>
      <c r="AS1600">
        <v>3</v>
      </c>
      <c r="AT1600">
        <v>3</v>
      </c>
      <c r="AU1600">
        <v>3</v>
      </c>
      <c r="AV1600">
        <v>2</v>
      </c>
      <c r="AW1600">
        <v>6</v>
      </c>
      <c r="AX1600">
        <v>6</v>
      </c>
      <c r="AY1600">
        <v>6</v>
      </c>
      <c r="AZ1600">
        <v>6</v>
      </c>
      <c r="BA1600">
        <v>6</v>
      </c>
      <c r="BB1600">
        <v>6</v>
      </c>
      <c r="BC1600">
        <v>6</v>
      </c>
      <c r="BD1600">
        <v>6</v>
      </c>
      <c r="BE1600">
        <v>6</v>
      </c>
      <c r="BF1600">
        <v>6</v>
      </c>
      <c r="BG1600">
        <v>6</v>
      </c>
      <c r="BH1600">
        <v>6</v>
      </c>
      <c r="BI1600">
        <v>6</v>
      </c>
      <c r="BJ1600">
        <v>6</v>
      </c>
      <c r="BK1600">
        <v>1</v>
      </c>
      <c r="BL1600">
        <v>5</v>
      </c>
      <c r="BM1600">
        <v>5</v>
      </c>
      <c r="BN1600">
        <v>5</v>
      </c>
      <c r="BO1600">
        <v>10</v>
      </c>
      <c r="BX1600">
        <v>1</v>
      </c>
      <c r="BY1600">
        <v>6</v>
      </c>
      <c r="CF1600">
        <v>1</v>
      </c>
      <c r="CH1600">
        <f t="shared" si="180"/>
        <v>1</v>
      </c>
      <c r="CI1600" s="1">
        <f t="shared" si="181"/>
        <v>3</v>
      </c>
      <c r="CJ1600">
        <f t="shared" si="182"/>
        <v>5</v>
      </c>
      <c r="CK1600">
        <f t="shared" si="183"/>
        <v>1</v>
      </c>
      <c r="CL1600" s="1">
        <f t="shared" si="184"/>
        <v>4</v>
      </c>
      <c r="CM1600" s="1">
        <f t="shared" si="185"/>
        <v>4</v>
      </c>
      <c r="CO1600" t="str">
        <f>IF(H1600&gt;Tolerances!$C$15, "High Sat", "Low Sat")</f>
        <v>Low Sat</v>
      </c>
      <c r="CP1600" t="str">
        <f>IF(CM1600&lt;Tolerances!$D$15, "High EL", "Low EL")</f>
        <v>High EL</v>
      </c>
      <c r="CQ1600" t="str">
        <f t="shared" si="186"/>
        <v>Hostage</v>
      </c>
      <c r="CR1600" t="b">
        <f>IF(AND(CM1600&lt;Tolerances!$D$19,'Respondent data Original'!H1600&gt;Tolerances!$C$19),"Enthusiast",IF(AND(CM1600&gt;Tolerances!$D$20,'Respondent data Original'!H1600&lt;Tolerances!$C$20),"Agitator"))</f>
        <v>0</v>
      </c>
    </row>
    <row r="1601" spans="1:96">
      <c r="A1601">
        <v>1966</v>
      </c>
      <c r="B1601" t="s">
        <v>71</v>
      </c>
      <c r="C1601">
        <v>3</v>
      </c>
      <c r="D1601">
        <v>2</v>
      </c>
      <c r="E1601">
        <v>1</v>
      </c>
      <c r="F1601">
        <v>2</v>
      </c>
      <c r="G1601">
        <v>10</v>
      </c>
      <c r="H1601">
        <v>7</v>
      </c>
      <c r="J1601">
        <v>7</v>
      </c>
      <c r="L1601">
        <v>4</v>
      </c>
      <c r="N1601">
        <v>5</v>
      </c>
      <c r="P1601">
        <v>6</v>
      </c>
      <c r="Q1601">
        <v>2</v>
      </c>
      <c r="R1601">
        <v>2</v>
      </c>
      <c r="S1601">
        <v>2</v>
      </c>
      <c r="T1601">
        <v>2</v>
      </c>
      <c r="U1601">
        <v>2</v>
      </c>
      <c r="V1601">
        <v>2</v>
      </c>
      <c r="W1601">
        <v>2</v>
      </c>
      <c r="X1601">
        <v>2</v>
      </c>
      <c r="Y1601">
        <v>2</v>
      </c>
      <c r="Z1601">
        <v>2</v>
      </c>
      <c r="AA1601">
        <v>2</v>
      </c>
      <c r="AB1601">
        <v>3</v>
      </c>
      <c r="AC1601">
        <v>2</v>
      </c>
      <c r="AD1601">
        <v>3</v>
      </c>
      <c r="AE1601">
        <v>3</v>
      </c>
      <c r="AF1601">
        <v>7</v>
      </c>
      <c r="AG1601">
        <v>3</v>
      </c>
      <c r="AH1601">
        <v>3</v>
      </c>
      <c r="AI1601">
        <v>3</v>
      </c>
      <c r="AJ1601">
        <v>4</v>
      </c>
      <c r="AK1601">
        <v>4</v>
      </c>
      <c r="AL1601">
        <v>3</v>
      </c>
      <c r="AM1601">
        <v>4</v>
      </c>
      <c r="AN1601">
        <v>3</v>
      </c>
      <c r="AO1601">
        <v>3</v>
      </c>
      <c r="AP1601">
        <v>3</v>
      </c>
      <c r="AQ1601">
        <v>3</v>
      </c>
      <c r="AR1601">
        <v>4</v>
      </c>
      <c r="AS1601">
        <v>3</v>
      </c>
      <c r="AT1601">
        <v>4</v>
      </c>
      <c r="AU1601">
        <v>3</v>
      </c>
      <c r="AV1601">
        <v>1</v>
      </c>
      <c r="AW1601">
        <v>9</v>
      </c>
      <c r="AX1601">
        <v>10</v>
      </c>
      <c r="AY1601">
        <v>5</v>
      </c>
      <c r="AZ1601">
        <v>11</v>
      </c>
      <c r="BA1601">
        <v>6</v>
      </c>
      <c r="BB1601">
        <v>4</v>
      </c>
      <c r="BC1601">
        <v>6</v>
      </c>
      <c r="BD1601">
        <v>4</v>
      </c>
      <c r="BE1601">
        <v>7</v>
      </c>
      <c r="BF1601">
        <v>6</v>
      </c>
      <c r="BG1601">
        <v>6</v>
      </c>
      <c r="BH1601">
        <v>7</v>
      </c>
      <c r="BI1601">
        <v>6</v>
      </c>
      <c r="BJ1601">
        <v>7</v>
      </c>
      <c r="BK1601">
        <v>1</v>
      </c>
      <c r="BL1601">
        <v>1</v>
      </c>
      <c r="BM1601">
        <v>3</v>
      </c>
      <c r="BN1601">
        <v>3</v>
      </c>
      <c r="BO1601">
        <v>4</v>
      </c>
      <c r="BP1601">
        <v>7</v>
      </c>
      <c r="BQ1601">
        <v>2</v>
      </c>
      <c r="BX1601">
        <v>2</v>
      </c>
      <c r="CF1601">
        <v>5</v>
      </c>
      <c r="CH1601">
        <f t="shared" si="180"/>
        <v>2</v>
      </c>
      <c r="CI1601" s="1">
        <f t="shared" si="181"/>
        <v>3.4444444444444446</v>
      </c>
      <c r="CJ1601">
        <f t="shared" si="182"/>
        <v>1</v>
      </c>
      <c r="CK1601">
        <f t="shared" si="183"/>
        <v>5</v>
      </c>
      <c r="CL1601" s="1">
        <f t="shared" si="184"/>
        <v>8.4444444444444446</v>
      </c>
      <c r="CM1601" s="1">
        <f t="shared" si="185"/>
        <v>16.888888888888889</v>
      </c>
      <c r="CO1601" t="str">
        <f>IF(H1601&gt;Tolerances!$C$15, "High Sat", "Low Sat")</f>
        <v>Low Sat</v>
      </c>
      <c r="CP1601" t="str">
        <f>IF(CM1601&lt;Tolerances!$D$15, "High EL", "Low EL")</f>
        <v>Low EL</v>
      </c>
      <c r="CQ1601" t="str">
        <f t="shared" si="186"/>
        <v>Defector</v>
      </c>
      <c r="CR1601" t="b">
        <f>IF(AND(CM1601&lt;Tolerances!$D$19,'Respondent data Original'!H1601&gt;Tolerances!$C$19),"Enthusiast",IF(AND(CM1601&gt;Tolerances!$D$20,'Respondent data Original'!H1601&lt;Tolerances!$C$20),"Agitator"))</f>
        <v>0</v>
      </c>
    </row>
    <row r="1602" spans="1:96">
      <c r="A1602">
        <v>1967</v>
      </c>
      <c r="B1602" t="s">
        <v>71</v>
      </c>
      <c r="C1602">
        <v>1</v>
      </c>
      <c r="D1602">
        <v>2</v>
      </c>
      <c r="E1602">
        <v>18</v>
      </c>
      <c r="F1602">
        <v>1</v>
      </c>
      <c r="G1602">
        <v>8</v>
      </c>
      <c r="H1602">
        <v>10</v>
      </c>
      <c r="K1602">
        <v>1</v>
      </c>
      <c r="L1602">
        <v>6</v>
      </c>
      <c r="N1602">
        <v>6</v>
      </c>
      <c r="P1602">
        <v>5</v>
      </c>
      <c r="Q1602">
        <v>1</v>
      </c>
      <c r="S1602">
        <v>1</v>
      </c>
      <c r="T1602">
        <v>1</v>
      </c>
      <c r="U1602">
        <v>1</v>
      </c>
      <c r="V1602">
        <v>1</v>
      </c>
      <c r="X1602">
        <v>1</v>
      </c>
      <c r="Y1602">
        <v>1</v>
      </c>
      <c r="Z1602">
        <v>1</v>
      </c>
      <c r="AA1602">
        <v>1</v>
      </c>
      <c r="AB1602">
        <v>1</v>
      </c>
      <c r="AC1602">
        <v>1</v>
      </c>
      <c r="AD1602">
        <v>3</v>
      </c>
      <c r="AE1602">
        <v>3</v>
      </c>
      <c r="AF1602">
        <v>6</v>
      </c>
      <c r="AG1602">
        <v>1</v>
      </c>
      <c r="AI1602">
        <v>1</v>
      </c>
      <c r="AJ1602">
        <v>3</v>
      </c>
      <c r="AK1602">
        <v>4</v>
      </c>
      <c r="AL1602">
        <v>4</v>
      </c>
      <c r="AN1602">
        <v>2</v>
      </c>
      <c r="AO1602">
        <v>2</v>
      </c>
      <c r="AP1602">
        <v>1</v>
      </c>
      <c r="AQ1602">
        <v>2</v>
      </c>
      <c r="AR1602">
        <v>3</v>
      </c>
      <c r="AS1602">
        <v>3</v>
      </c>
      <c r="AU1602">
        <v>2</v>
      </c>
      <c r="AV1602">
        <v>3</v>
      </c>
      <c r="AW1602">
        <v>6</v>
      </c>
      <c r="AX1602">
        <v>6</v>
      </c>
      <c r="AY1602">
        <v>8</v>
      </c>
      <c r="AZ1602">
        <v>10</v>
      </c>
      <c r="BA1602">
        <v>8</v>
      </c>
      <c r="BB1602">
        <v>1</v>
      </c>
      <c r="BC1602">
        <v>6</v>
      </c>
      <c r="BD1602">
        <v>6</v>
      </c>
      <c r="BE1602">
        <v>1</v>
      </c>
      <c r="BF1602">
        <v>6</v>
      </c>
      <c r="BG1602">
        <v>12</v>
      </c>
      <c r="BH1602">
        <v>6</v>
      </c>
      <c r="BI1602">
        <v>12</v>
      </c>
      <c r="BJ1602">
        <v>12</v>
      </c>
      <c r="BK1602">
        <v>2</v>
      </c>
      <c r="BN1602">
        <v>5</v>
      </c>
      <c r="BO1602">
        <v>2</v>
      </c>
      <c r="BP1602">
        <v>5</v>
      </c>
      <c r="BQ1602">
        <v>7</v>
      </c>
      <c r="BR1602">
        <v>1</v>
      </c>
      <c r="BX1602">
        <v>2</v>
      </c>
      <c r="CF1602">
        <v>2</v>
      </c>
      <c r="CH1602">
        <f t="shared" ref="CH1602:CH1665" si="187">BX1602</f>
        <v>2</v>
      </c>
      <c r="CI1602" s="1">
        <f t="shared" ref="CI1602:CI1665" si="188">AVERAGE(AW1602:BE1602)/2</f>
        <v>2.8888888888888888</v>
      </c>
      <c r="CJ1602">
        <f t="shared" ref="CJ1602:CJ1665" si="189">BL1602</f>
        <v>0</v>
      </c>
      <c r="CK1602">
        <f t="shared" ref="CK1602:CK1665" si="190">IF(AND(CJ1602=5),1,IF(AND(CJ1602=4),2,IF(AND(CJ1602=3),3,IF(AND(CJ1602=2),4,IF(AND(CJ1602=1),5,IF(AND(CJ1602=0),5))))))</f>
        <v>5</v>
      </c>
      <c r="CL1602" s="1">
        <f t="shared" ref="CL1602:CL1665" si="191">CI1602+CK1602</f>
        <v>7.8888888888888893</v>
      </c>
      <c r="CM1602" s="1">
        <f t="shared" ref="CM1602:CM1665" si="192">CH1602*CL1602</f>
        <v>15.777777777777779</v>
      </c>
      <c r="CO1602" t="str">
        <f>IF(H1602&gt;Tolerances!$C$15, "High Sat", "Low Sat")</f>
        <v>High Sat</v>
      </c>
      <c r="CP1602" t="str">
        <f>IF(CM1602&lt;Tolerances!$D$15, "High EL", "Low EL")</f>
        <v>Low EL</v>
      </c>
      <c r="CQ1602" t="str">
        <f t="shared" si="186"/>
        <v>Mercenary</v>
      </c>
      <c r="CR1602" t="b">
        <f>IF(AND(CM1602&lt;Tolerances!$D$19,'Respondent data Original'!H1602&gt;Tolerances!$C$19),"Enthusiast",IF(AND(CM1602&gt;Tolerances!$D$20,'Respondent data Original'!H1602&lt;Tolerances!$C$20),"Agitator"))</f>
        <v>0</v>
      </c>
    </row>
    <row r="1603" spans="1:96">
      <c r="A1603">
        <v>1969</v>
      </c>
      <c r="B1603" t="s">
        <v>71</v>
      </c>
      <c r="C1603">
        <v>2</v>
      </c>
      <c r="D1603">
        <v>1</v>
      </c>
      <c r="E1603">
        <v>18</v>
      </c>
      <c r="F1603">
        <v>1</v>
      </c>
      <c r="G1603">
        <v>8</v>
      </c>
      <c r="H1603">
        <v>11</v>
      </c>
      <c r="J1603">
        <v>11</v>
      </c>
      <c r="L1603">
        <v>11</v>
      </c>
      <c r="N1603">
        <v>11</v>
      </c>
      <c r="P1603">
        <v>6</v>
      </c>
      <c r="Q1603">
        <v>1</v>
      </c>
      <c r="R1603">
        <v>1</v>
      </c>
      <c r="S1603">
        <v>1</v>
      </c>
      <c r="T1603">
        <v>2</v>
      </c>
      <c r="U1603">
        <v>1</v>
      </c>
      <c r="V1603">
        <v>1</v>
      </c>
      <c r="W1603">
        <v>1</v>
      </c>
      <c r="X1603">
        <v>1</v>
      </c>
      <c r="Y1603">
        <v>1</v>
      </c>
      <c r="Z1603">
        <v>2</v>
      </c>
      <c r="AA1603">
        <v>1</v>
      </c>
      <c r="AB1603">
        <v>1</v>
      </c>
      <c r="AC1603">
        <v>1</v>
      </c>
      <c r="AD1603">
        <v>1</v>
      </c>
      <c r="AE1603">
        <v>1</v>
      </c>
      <c r="AF1603">
        <v>11</v>
      </c>
      <c r="AG1603">
        <v>1</v>
      </c>
      <c r="AH1603">
        <v>1</v>
      </c>
      <c r="AI1603">
        <v>1</v>
      </c>
      <c r="AJ1603">
        <v>1</v>
      </c>
      <c r="AK1603">
        <v>1</v>
      </c>
      <c r="AL1603">
        <v>1</v>
      </c>
      <c r="AM1603">
        <v>1</v>
      </c>
      <c r="AN1603">
        <v>1</v>
      </c>
      <c r="AO1603">
        <v>1</v>
      </c>
      <c r="AP1603">
        <v>1</v>
      </c>
      <c r="AQ1603">
        <v>1</v>
      </c>
      <c r="AR1603">
        <v>1</v>
      </c>
      <c r="AS1603">
        <v>1</v>
      </c>
      <c r="AT1603">
        <v>1</v>
      </c>
      <c r="AU1603">
        <v>1</v>
      </c>
      <c r="AV1603">
        <v>1</v>
      </c>
      <c r="AW1603">
        <v>11</v>
      </c>
      <c r="AX1603">
        <v>11</v>
      </c>
      <c r="AY1603">
        <v>11</v>
      </c>
      <c r="AZ1603">
        <v>11</v>
      </c>
      <c r="BA1603">
        <v>11</v>
      </c>
      <c r="BB1603">
        <v>11</v>
      </c>
      <c r="BC1603">
        <v>11</v>
      </c>
      <c r="BD1603">
        <v>11</v>
      </c>
      <c r="BE1603">
        <v>11</v>
      </c>
      <c r="BF1603">
        <v>1</v>
      </c>
      <c r="BG1603">
        <v>1</v>
      </c>
      <c r="BH1603">
        <v>1</v>
      </c>
      <c r="BI1603">
        <v>1</v>
      </c>
      <c r="BJ1603">
        <v>1</v>
      </c>
      <c r="BK1603">
        <v>1</v>
      </c>
      <c r="BL1603">
        <v>5</v>
      </c>
      <c r="BM1603">
        <v>1</v>
      </c>
      <c r="BO1603">
        <v>7</v>
      </c>
      <c r="BX1603">
        <v>2</v>
      </c>
      <c r="CF1603">
        <v>6</v>
      </c>
      <c r="CH1603">
        <f t="shared" si="187"/>
        <v>2</v>
      </c>
      <c r="CI1603" s="1">
        <f t="shared" si="188"/>
        <v>5.5</v>
      </c>
      <c r="CJ1603">
        <f t="shared" si="189"/>
        <v>5</v>
      </c>
      <c r="CK1603">
        <f t="shared" si="190"/>
        <v>1</v>
      </c>
      <c r="CL1603" s="1">
        <f t="shared" si="191"/>
        <v>6.5</v>
      </c>
      <c r="CM1603" s="1">
        <f t="shared" si="192"/>
        <v>13</v>
      </c>
      <c r="CO1603" t="str">
        <f>IF(H1603&gt;Tolerances!$C$15, "High Sat", "Low Sat")</f>
        <v>High Sat</v>
      </c>
      <c r="CP1603" t="str">
        <f>IF(CM1603&lt;Tolerances!$D$15, "High EL", "Low EL")</f>
        <v>Low EL</v>
      </c>
      <c r="CQ1603" t="str">
        <f t="shared" si="186"/>
        <v>Mercenary</v>
      </c>
      <c r="CR1603" t="b">
        <f>IF(AND(CM1603&lt;Tolerances!$D$19,'Respondent data Original'!H1603&gt;Tolerances!$C$19),"Enthusiast",IF(AND(CM1603&gt;Tolerances!$D$20,'Respondent data Original'!H1603&lt;Tolerances!$C$20),"Agitator"))</f>
        <v>0</v>
      </c>
    </row>
    <row r="1604" spans="1:96">
      <c r="A1604">
        <v>1971</v>
      </c>
      <c r="B1604" t="s">
        <v>71</v>
      </c>
      <c r="C1604">
        <v>5</v>
      </c>
      <c r="D1604">
        <v>1</v>
      </c>
      <c r="E1604">
        <v>8</v>
      </c>
      <c r="F1604">
        <v>1</v>
      </c>
      <c r="G1604">
        <v>7</v>
      </c>
      <c r="H1604">
        <v>11</v>
      </c>
      <c r="J1604">
        <v>11</v>
      </c>
      <c r="L1604">
        <v>11</v>
      </c>
      <c r="N1604">
        <v>8</v>
      </c>
      <c r="P1604">
        <v>2</v>
      </c>
      <c r="Q1604">
        <v>1</v>
      </c>
      <c r="R1604">
        <v>4</v>
      </c>
      <c r="S1604">
        <v>4</v>
      </c>
      <c r="T1604">
        <v>4</v>
      </c>
      <c r="U1604">
        <v>4</v>
      </c>
      <c r="V1604">
        <v>1</v>
      </c>
      <c r="W1604">
        <v>4</v>
      </c>
      <c r="X1604">
        <v>1</v>
      </c>
      <c r="Y1604">
        <v>1</v>
      </c>
      <c r="Z1604">
        <v>1</v>
      </c>
      <c r="AA1604">
        <v>4</v>
      </c>
      <c r="AB1604">
        <v>4</v>
      </c>
      <c r="AC1604">
        <v>4</v>
      </c>
      <c r="AD1604">
        <v>4</v>
      </c>
      <c r="AE1604">
        <v>4</v>
      </c>
      <c r="AF1604">
        <v>1</v>
      </c>
      <c r="AG1604">
        <v>1</v>
      </c>
      <c r="AH1604">
        <v>5</v>
      </c>
      <c r="AI1604">
        <v>3</v>
      </c>
      <c r="AJ1604">
        <v>3</v>
      </c>
      <c r="AK1604">
        <v>3</v>
      </c>
      <c r="AL1604">
        <v>1</v>
      </c>
      <c r="AM1604">
        <v>5</v>
      </c>
      <c r="AN1604">
        <v>2</v>
      </c>
      <c r="AO1604">
        <v>1</v>
      </c>
      <c r="AP1604">
        <v>1</v>
      </c>
      <c r="AQ1604">
        <v>3</v>
      </c>
      <c r="AR1604">
        <v>3</v>
      </c>
      <c r="AS1604">
        <v>3</v>
      </c>
      <c r="AT1604">
        <v>5</v>
      </c>
      <c r="AU1604">
        <v>5</v>
      </c>
      <c r="AV1604">
        <v>3</v>
      </c>
      <c r="AW1604">
        <v>6</v>
      </c>
      <c r="AX1604">
        <v>6</v>
      </c>
      <c r="AY1604">
        <v>11</v>
      </c>
      <c r="AZ1604">
        <v>6</v>
      </c>
      <c r="BA1604">
        <v>6</v>
      </c>
      <c r="BB1604">
        <v>6</v>
      </c>
      <c r="BC1604">
        <v>6</v>
      </c>
      <c r="BD1604">
        <v>11</v>
      </c>
      <c r="BE1604">
        <v>1</v>
      </c>
      <c r="BF1604">
        <v>12</v>
      </c>
      <c r="BG1604">
        <v>12</v>
      </c>
      <c r="BH1604">
        <v>12</v>
      </c>
      <c r="BI1604">
        <v>12</v>
      </c>
      <c r="BJ1604">
        <v>1</v>
      </c>
      <c r="BK1604">
        <v>2</v>
      </c>
      <c r="BL1604">
        <v>5</v>
      </c>
      <c r="BM1604">
        <v>3</v>
      </c>
      <c r="BN1604">
        <v>1</v>
      </c>
      <c r="BO1604">
        <v>10</v>
      </c>
      <c r="BX1604">
        <v>1</v>
      </c>
      <c r="BY1604">
        <v>6</v>
      </c>
      <c r="CF1604">
        <v>2</v>
      </c>
      <c r="CH1604">
        <f t="shared" si="187"/>
        <v>1</v>
      </c>
      <c r="CI1604" s="1">
        <f t="shared" si="188"/>
        <v>3.2777777777777777</v>
      </c>
      <c r="CJ1604">
        <f t="shared" si="189"/>
        <v>5</v>
      </c>
      <c r="CK1604">
        <f t="shared" si="190"/>
        <v>1</v>
      </c>
      <c r="CL1604" s="1">
        <f t="shared" si="191"/>
        <v>4.2777777777777777</v>
      </c>
      <c r="CM1604" s="1">
        <f t="shared" si="192"/>
        <v>4.2777777777777777</v>
      </c>
      <c r="CO1604" t="str">
        <f>IF(H1604&gt;Tolerances!$C$15, "High Sat", "Low Sat")</f>
        <v>High Sat</v>
      </c>
      <c r="CP1604" t="str">
        <f>IF(CM1604&lt;Tolerances!$D$15, "High EL", "Low EL")</f>
        <v>High EL</v>
      </c>
      <c r="CQ1604" t="str">
        <f t="shared" si="186"/>
        <v>Loyalist</v>
      </c>
      <c r="CR1604" t="str">
        <f>IF(AND(CM1604&lt;Tolerances!$D$19,'Respondent data Original'!H1604&gt;Tolerances!$C$19),"Enthusiast",IF(AND(CM1604&gt;Tolerances!$D$20,'Respondent data Original'!H1604&lt;Tolerances!$C$20),"Agitator"))</f>
        <v>Enthusiast</v>
      </c>
    </row>
    <row r="1605" spans="1:96">
      <c r="A1605">
        <v>1972</v>
      </c>
      <c r="B1605" t="s">
        <v>71</v>
      </c>
      <c r="C1605">
        <v>1</v>
      </c>
      <c r="D1605">
        <v>1</v>
      </c>
      <c r="E1605">
        <v>1</v>
      </c>
      <c r="F1605">
        <v>2</v>
      </c>
      <c r="G1605">
        <v>12</v>
      </c>
      <c r="H1605">
        <v>10</v>
      </c>
      <c r="J1605">
        <v>9</v>
      </c>
      <c r="L1605">
        <v>9</v>
      </c>
      <c r="N1605">
        <v>9</v>
      </c>
      <c r="P1605">
        <v>1</v>
      </c>
      <c r="Q1605">
        <v>1</v>
      </c>
      <c r="R1605">
        <v>1</v>
      </c>
      <c r="S1605">
        <v>1</v>
      </c>
      <c r="T1605">
        <v>3</v>
      </c>
      <c r="U1605">
        <v>1</v>
      </c>
      <c r="V1605">
        <v>1</v>
      </c>
      <c r="W1605">
        <v>2</v>
      </c>
      <c r="X1605">
        <v>1</v>
      </c>
      <c r="Y1605">
        <v>1</v>
      </c>
      <c r="Z1605">
        <v>2</v>
      </c>
      <c r="AA1605">
        <v>2</v>
      </c>
      <c r="AB1605">
        <v>3</v>
      </c>
      <c r="AC1605">
        <v>3</v>
      </c>
      <c r="AD1605">
        <v>1</v>
      </c>
      <c r="AE1605">
        <v>2</v>
      </c>
      <c r="AF1605">
        <v>6</v>
      </c>
      <c r="AG1605">
        <v>2</v>
      </c>
      <c r="AH1605">
        <v>2</v>
      </c>
      <c r="AI1605">
        <v>1</v>
      </c>
      <c r="AJ1605">
        <v>1</v>
      </c>
      <c r="AK1605">
        <v>1</v>
      </c>
      <c r="AL1605">
        <v>2</v>
      </c>
      <c r="AM1605">
        <v>2</v>
      </c>
      <c r="AN1605">
        <v>2</v>
      </c>
      <c r="AO1605">
        <v>1</v>
      </c>
      <c r="AP1605">
        <v>1</v>
      </c>
      <c r="AQ1605">
        <v>3</v>
      </c>
      <c r="AR1605">
        <v>3</v>
      </c>
      <c r="AS1605">
        <v>2</v>
      </c>
      <c r="AT1605">
        <v>2</v>
      </c>
      <c r="AU1605">
        <v>2</v>
      </c>
      <c r="AV1605">
        <v>2</v>
      </c>
      <c r="AW1605">
        <v>4</v>
      </c>
      <c r="AX1605">
        <v>9</v>
      </c>
      <c r="AY1605">
        <v>8</v>
      </c>
      <c r="AZ1605">
        <v>7</v>
      </c>
      <c r="BA1605">
        <v>7</v>
      </c>
      <c r="BB1605">
        <v>6</v>
      </c>
      <c r="BC1605">
        <v>5</v>
      </c>
      <c r="BD1605">
        <v>11</v>
      </c>
      <c r="BE1605">
        <v>1</v>
      </c>
      <c r="BF1605">
        <v>3</v>
      </c>
      <c r="BG1605">
        <v>4</v>
      </c>
      <c r="BH1605">
        <v>12</v>
      </c>
      <c r="BI1605">
        <v>12</v>
      </c>
      <c r="BJ1605">
        <v>12</v>
      </c>
      <c r="BK1605">
        <v>2</v>
      </c>
      <c r="BL1605">
        <v>1</v>
      </c>
      <c r="BO1605">
        <v>1</v>
      </c>
      <c r="BP1605">
        <v>2</v>
      </c>
      <c r="BQ1605">
        <v>3</v>
      </c>
      <c r="BR1605">
        <v>4</v>
      </c>
      <c r="BS1605">
        <v>7</v>
      </c>
      <c r="BT1605">
        <v>6</v>
      </c>
      <c r="BX1605">
        <v>1</v>
      </c>
      <c r="BY1605">
        <v>6</v>
      </c>
      <c r="BZ1605">
        <v>2</v>
      </c>
      <c r="CF1605">
        <v>4</v>
      </c>
      <c r="CH1605">
        <f t="shared" si="187"/>
        <v>1</v>
      </c>
      <c r="CI1605" s="1">
        <f t="shared" si="188"/>
        <v>3.2222222222222223</v>
      </c>
      <c r="CJ1605">
        <f t="shared" si="189"/>
        <v>1</v>
      </c>
      <c r="CK1605">
        <f t="shared" si="190"/>
        <v>5</v>
      </c>
      <c r="CL1605" s="1">
        <f t="shared" si="191"/>
        <v>8.2222222222222214</v>
      </c>
      <c r="CM1605" s="1">
        <f t="shared" si="192"/>
        <v>8.2222222222222214</v>
      </c>
      <c r="CO1605" t="str">
        <f>IF(H1605&gt;Tolerances!$C$15, "High Sat", "Low Sat")</f>
        <v>High Sat</v>
      </c>
      <c r="CP1605" t="str">
        <f>IF(CM1605&lt;Tolerances!$D$15, "High EL", "Low EL")</f>
        <v>High EL</v>
      </c>
      <c r="CQ1605" t="str">
        <f t="shared" si="186"/>
        <v>Loyalist</v>
      </c>
      <c r="CR1605" t="b">
        <f>IF(AND(CM1605&lt;Tolerances!$D$19,'Respondent data Original'!H1605&gt;Tolerances!$C$19),"Enthusiast",IF(AND(CM1605&gt;Tolerances!$D$20,'Respondent data Original'!H1605&lt;Tolerances!$C$20),"Agitator"))</f>
        <v>0</v>
      </c>
    </row>
    <row r="1606" spans="1:96">
      <c r="A1606">
        <v>1974</v>
      </c>
      <c r="B1606" t="s">
        <v>71</v>
      </c>
      <c r="C1606">
        <v>4</v>
      </c>
      <c r="D1606">
        <v>1</v>
      </c>
      <c r="E1606">
        <v>1</v>
      </c>
      <c r="F1606">
        <v>2</v>
      </c>
      <c r="G1606">
        <v>11</v>
      </c>
      <c r="H1606">
        <v>3</v>
      </c>
      <c r="J1606">
        <v>6</v>
      </c>
      <c r="L1606">
        <v>3</v>
      </c>
      <c r="N1606">
        <v>5</v>
      </c>
      <c r="P1606">
        <v>6</v>
      </c>
      <c r="Q1606">
        <v>3</v>
      </c>
      <c r="R1606">
        <v>3</v>
      </c>
      <c r="S1606">
        <v>2</v>
      </c>
      <c r="T1606">
        <v>3</v>
      </c>
      <c r="U1606">
        <v>3</v>
      </c>
      <c r="V1606">
        <v>3</v>
      </c>
      <c r="X1606">
        <v>2</v>
      </c>
      <c r="Y1606">
        <v>3</v>
      </c>
      <c r="Z1606">
        <v>4</v>
      </c>
      <c r="AA1606">
        <v>3</v>
      </c>
      <c r="AB1606">
        <v>4</v>
      </c>
      <c r="AC1606">
        <v>4</v>
      </c>
      <c r="AD1606">
        <v>3</v>
      </c>
      <c r="AE1606">
        <v>4</v>
      </c>
      <c r="AF1606">
        <v>8</v>
      </c>
      <c r="AG1606">
        <v>4</v>
      </c>
      <c r="AH1606">
        <v>3</v>
      </c>
      <c r="AI1606">
        <v>3</v>
      </c>
      <c r="AJ1606">
        <v>2</v>
      </c>
      <c r="AK1606">
        <v>3</v>
      </c>
      <c r="AL1606">
        <v>3</v>
      </c>
      <c r="AM1606">
        <v>5</v>
      </c>
      <c r="AN1606">
        <v>4</v>
      </c>
      <c r="AO1606">
        <v>3</v>
      </c>
      <c r="AP1606">
        <v>3</v>
      </c>
      <c r="AQ1606">
        <v>3</v>
      </c>
      <c r="AR1606">
        <v>4</v>
      </c>
      <c r="AS1606">
        <v>3</v>
      </c>
      <c r="AT1606">
        <v>3</v>
      </c>
      <c r="AU1606">
        <v>3</v>
      </c>
      <c r="AV1606">
        <v>1</v>
      </c>
      <c r="AW1606">
        <v>7</v>
      </c>
      <c r="AX1606">
        <v>8</v>
      </c>
      <c r="AY1606">
        <v>7</v>
      </c>
      <c r="AZ1606">
        <v>5</v>
      </c>
      <c r="BA1606">
        <v>7</v>
      </c>
      <c r="BB1606">
        <v>8</v>
      </c>
      <c r="BC1606">
        <v>7</v>
      </c>
      <c r="BD1606">
        <v>11</v>
      </c>
      <c r="BE1606">
        <v>6</v>
      </c>
      <c r="BF1606">
        <v>4</v>
      </c>
      <c r="BG1606">
        <v>6</v>
      </c>
      <c r="BH1606">
        <v>6</v>
      </c>
      <c r="BI1606">
        <v>12</v>
      </c>
      <c r="BJ1606">
        <v>12</v>
      </c>
      <c r="BK1606">
        <v>1</v>
      </c>
      <c r="BL1606">
        <v>4</v>
      </c>
      <c r="BM1606">
        <v>2</v>
      </c>
      <c r="BN1606">
        <v>2</v>
      </c>
      <c r="BO1606">
        <v>4</v>
      </c>
      <c r="BP1606">
        <v>5</v>
      </c>
      <c r="BQ1606">
        <v>3</v>
      </c>
      <c r="BX1606">
        <v>2</v>
      </c>
      <c r="CF1606">
        <v>5</v>
      </c>
      <c r="CH1606">
        <f t="shared" si="187"/>
        <v>2</v>
      </c>
      <c r="CI1606" s="1">
        <f t="shared" si="188"/>
        <v>3.6666666666666665</v>
      </c>
      <c r="CJ1606">
        <f t="shared" si="189"/>
        <v>4</v>
      </c>
      <c r="CK1606">
        <f t="shared" si="190"/>
        <v>2</v>
      </c>
      <c r="CL1606" s="1">
        <f t="shared" si="191"/>
        <v>5.6666666666666661</v>
      </c>
      <c r="CM1606" s="1">
        <f t="shared" si="192"/>
        <v>11.333333333333332</v>
      </c>
      <c r="CO1606" t="str">
        <f>IF(H1606&gt;Tolerances!$C$15, "High Sat", "Low Sat")</f>
        <v>Low Sat</v>
      </c>
      <c r="CP1606" t="str">
        <f>IF(CM1606&lt;Tolerances!$D$15, "High EL", "Low EL")</f>
        <v>Low EL</v>
      </c>
      <c r="CQ1606" t="str">
        <f t="shared" si="186"/>
        <v>Defector</v>
      </c>
      <c r="CR1606" t="b">
        <f>IF(AND(CM1606&lt;Tolerances!$D$19,'Respondent data Original'!H1606&gt;Tolerances!$C$19),"Enthusiast",IF(AND(CM1606&gt;Tolerances!$D$20,'Respondent data Original'!H1606&lt;Tolerances!$C$20),"Agitator"))</f>
        <v>0</v>
      </c>
    </row>
    <row r="1607" spans="1:96">
      <c r="A1607">
        <v>1975</v>
      </c>
      <c r="B1607" t="s">
        <v>71</v>
      </c>
      <c r="C1607">
        <v>1</v>
      </c>
      <c r="D1607">
        <v>1</v>
      </c>
      <c r="E1607">
        <v>1</v>
      </c>
      <c r="F1607">
        <v>2</v>
      </c>
      <c r="G1607">
        <v>8</v>
      </c>
      <c r="H1607">
        <v>9</v>
      </c>
      <c r="J1607">
        <v>9</v>
      </c>
      <c r="L1607">
        <v>9</v>
      </c>
      <c r="N1607">
        <v>9</v>
      </c>
      <c r="P1607">
        <v>6</v>
      </c>
      <c r="Q1607">
        <v>2</v>
      </c>
      <c r="S1607">
        <v>2</v>
      </c>
      <c r="T1607">
        <v>2</v>
      </c>
      <c r="U1607">
        <v>2</v>
      </c>
      <c r="V1607">
        <v>1</v>
      </c>
      <c r="W1607">
        <v>2</v>
      </c>
      <c r="X1607">
        <v>1</v>
      </c>
      <c r="Y1607">
        <v>2</v>
      </c>
      <c r="Z1607">
        <v>2</v>
      </c>
      <c r="AA1607">
        <v>2</v>
      </c>
      <c r="AB1607">
        <v>2</v>
      </c>
      <c r="AC1607">
        <v>2</v>
      </c>
      <c r="AD1607">
        <v>2</v>
      </c>
      <c r="AE1607">
        <v>2</v>
      </c>
      <c r="AF1607">
        <v>9</v>
      </c>
      <c r="AG1607">
        <v>4</v>
      </c>
      <c r="AI1607">
        <v>2</v>
      </c>
      <c r="AJ1607">
        <v>3</v>
      </c>
      <c r="AK1607">
        <v>3</v>
      </c>
      <c r="AL1607">
        <v>4</v>
      </c>
      <c r="AM1607">
        <v>3</v>
      </c>
      <c r="AN1607">
        <v>3</v>
      </c>
      <c r="AO1607">
        <v>3</v>
      </c>
      <c r="AP1607">
        <v>3</v>
      </c>
      <c r="AQ1607">
        <v>3</v>
      </c>
      <c r="AR1607">
        <v>3</v>
      </c>
      <c r="AS1607">
        <v>4</v>
      </c>
      <c r="AT1607">
        <v>3</v>
      </c>
      <c r="AU1607">
        <v>3</v>
      </c>
      <c r="AV1607">
        <v>1</v>
      </c>
      <c r="AW1607">
        <v>6</v>
      </c>
      <c r="AX1607">
        <v>9</v>
      </c>
      <c r="AY1607">
        <v>9</v>
      </c>
      <c r="AZ1607">
        <v>6</v>
      </c>
      <c r="BA1607">
        <v>6</v>
      </c>
      <c r="BB1607">
        <v>1</v>
      </c>
      <c r="BC1607">
        <v>1</v>
      </c>
      <c r="BD1607">
        <v>11</v>
      </c>
      <c r="BE1607">
        <v>1</v>
      </c>
      <c r="BF1607">
        <v>3</v>
      </c>
      <c r="BG1607">
        <v>3</v>
      </c>
      <c r="BH1607">
        <v>3</v>
      </c>
      <c r="BI1607">
        <v>9</v>
      </c>
      <c r="BJ1607">
        <v>9</v>
      </c>
      <c r="BK1607">
        <v>1</v>
      </c>
      <c r="BL1607">
        <v>2</v>
      </c>
      <c r="BM1607">
        <v>2</v>
      </c>
      <c r="BN1607">
        <v>2</v>
      </c>
      <c r="BO1607">
        <v>10</v>
      </c>
      <c r="BX1607">
        <v>1</v>
      </c>
      <c r="BY1607">
        <v>2</v>
      </c>
      <c r="CF1607">
        <v>8</v>
      </c>
      <c r="CH1607">
        <f t="shared" si="187"/>
        <v>1</v>
      </c>
      <c r="CI1607" s="1">
        <f t="shared" si="188"/>
        <v>2.7777777777777777</v>
      </c>
      <c r="CJ1607">
        <f t="shared" si="189"/>
        <v>2</v>
      </c>
      <c r="CK1607">
        <f t="shared" si="190"/>
        <v>4</v>
      </c>
      <c r="CL1607" s="1">
        <f t="shared" si="191"/>
        <v>6.7777777777777777</v>
      </c>
      <c r="CM1607" s="1">
        <f t="shared" si="192"/>
        <v>6.7777777777777777</v>
      </c>
      <c r="CO1607" t="str">
        <f>IF(H1607&gt;Tolerances!$C$15, "High Sat", "Low Sat")</f>
        <v>High Sat</v>
      </c>
      <c r="CP1607" t="str">
        <f>IF(CM1607&lt;Tolerances!$D$15, "High EL", "Low EL")</f>
        <v>High EL</v>
      </c>
      <c r="CQ1607" t="str">
        <f t="shared" si="186"/>
        <v>Loyalist</v>
      </c>
      <c r="CR1607" t="b">
        <f>IF(AND(CM1607&lt;Tolerances!$D$19,'Respondent data Original'!H1607&gt;Tolerances!$C$19),"Enthusiast",IF(AND(CM1607&gt;Tolerances!$D$20,'Respondent data Original'!H1607&lt;Tolerances!$C$20),"Agitator"))</f>
        <v>0</v>
      </c>
    </row>
    <row r="1608" spans="1:96">
      <c r="A1608">
        <v>1978</v>
      </c>
      <c r="B1608" t="s">
        <v>71</v>
      </c>
      <c r="C1608">
        <v>1</v>
      </c>
      <c r="D1608">
        <v>1</v>
      </c>
      <c r="E1608">
        <v>2</v>
      </c>
      <c r="F1608">
        <v>2</v>
      </c>
      <c r="G1608">
        <v>11</v>
      </c>
      <c r="H1608">
        <v>9</v>
      </c>
      <c r="J1608">
        <v>10</v>
      </c>
      <c r="L1608">
        <v>10</v>
      </c>
      <c r="N1608">
        <v>10</v>
      </c>
      <c r="P1608">
        <v>2</v>
      </c>
      <c r="Q1608">
        <v>1</v>
      </c>
      <c r="R1608">
        <v>5</v>
      </c>
      <c r="S1608">
        <v>1</v>
      </c>
      <c r="T1608">
        <v>1</v>
      </c>
      <c r="U1608">
        <v>1</v>
      </c>
      <c r="V1608">
        <v>1</v>
      </c>
      <c r="W1608">
        <v>1</v>
      </c>
      <c r="X1608">
        <v>1</v>
      </c>
      <c r="Y1608">
        <v>1</v>
      </c>
      <c r="Z1608">
        <v>5</v>
      </c>
      <c r="AA1608">
        <v>1</v>
      </c>
      <c r="AB1608">
        <v>1</v>
      </c>
      <c r="AC1608">
        <v>1</v>
      </c>
      <c r="AD1608">
        <v>2</v>
      </c>
      <c r="AE1608">
        <v>1</v>
      </c>
      <c r="AF1608">
        <v>1</v>
      </c>
      <c r="AG1608">
        <v>1</v>
      </c>
      <c r="AI1608">
        <v>1</v>
      </c>
      <c r="AJ1608">
        <v>1</v>
      </c>
      <c r="AK1608">
        <v>1</v>
      </c>
      <c r="AL1608">
        <v>1</v>
      </c>
      <c r="AM1608">
        <v>5</v>
      </c>
      <c r="AN1608">
        <v>1</v>
      </c>
      <c r="AO1608">
        <v>1</v>
      </c>
      <c r="AQ1608">
        <v>1</v>
      </c>
      <c r="AR1608">
        <v>1</v>
      </c>
      <c r="AS1608">
        <v>1</v>
      </c>
      <c r="AU1608">
        <v>1</v>
      </c>
      <c r="AV1608">
        <v>2</v>
      </c>
      <c r="AW1608">
        <v>3</v>
      </c>
      <c r="AX1608">
        <v>9</v>
      </c>
      <c r="AY1608">
        <v>6</v>
      </c>
      <c r="AZ1608">
        <v>6</v>
      </c>
      <c r="BA1608">
        <v>5</v>
      </c>
      <c r="BB1608">
        <v>3</v>
      </c>
      <c r="BC1608">
        <v>11</v>
      </c>
      <c r="BD1608">
        <v>10</v>
      </c>
      <c r="BE1608">
        <v>1</v>
      </c>
      <c r="BF1608">
        <v>12</v>
      </c>
      <c r="BG1608">
        <v>12</v>
      </c>
      <c r="BH1608">
        <v>12</v>
      </c>
      <c r="BI1608">
        <v>12</v>
      </c>
      <c r="BJ1608">
        <v>12</v>
      </c>
      <c r="BK1608">
        <v>1</v>
      </c>
      <c r="BL1608">
        <v>3</v>
      </c>
      <c r="BM1608">
        <v>2</v>
      </c>
      <c r="BN1608">
        <v>1</v>
      </c>
      <c r="BO1608">
        <v>5</v>
      </c>
      <c r="BP1608">
        <v>4</v>
      </c>
      <c r="BQ1608">
        <v>3</v>
      </c>
      <c r="BR1608">
        <v>7</v>
      </c>
      <c r="BX1608">
        <v>2</v>
      </c>
      <c r="CF1608">
        <v>6</v>
      </c>
      <c r="CH1608">
        <f t="shared" si="187"/>
        <v>2</v>
      </c>
      <c r="CI1608" s="1">
        <f t="shared" si="188"/>
        <v>3</v>
      </c>
      <c r="CJ1608">
        <f t="shared" si="189"/>
        <v>3</v>
      </c>
      <c r="CK1608">
        <f t="shared" si="190"/>
        <v>3</v>
      </c>
      <c r="CL1608" s="1">
        <f t="shared" si="191"/>
        <v>6</v>
      </c>
      <c r="CM1608" s="1">
        <f t="shared" si="192"/>
        <v>12</v>
      </c>
      <c r="CO1608" t="str">
        <f>IF(H1608&gt;Tolerances!$C$15, "High Sat", "Low Sat")</f>
        <v>High Sat</v>
      </c>
      <c r="CP1608" t="str">
        <f>IF(CM1608&lt;Tolerances!$D$15, "High EL", "Low EL")</f>
        <v>Low EL</v>
      </c>
      <c r="CQ1608" t="str">
        <f t="shared" si="186"/>
        <v>Mercenary</v>
      </c>
      <c r="CR1608" t="b">
        <f>IF(AND(CM1608&lt;Tolerances!$D$19,'Respondent data Original'!H1608&gt;Tolerances!$C$19),"Enthusiast",IF(AND(CM1608&gt;Tolerances!$D$20,'Respondent data Original'!H1608&lt;Tolerances!$C$20),"Agitator"))</f>
        <v>0</v>
      </c>
    </row>
    <row r="1609" spans="1:96">
      <c r="A1609">
        <v>1979</v>
      </c>
      <c r="B1609" t="s">
        <v>71</v>
      </c>
      <c r="C1609">
        <v>2</v>
      </c>
      <c r="D1609">
        <v>2</v>
      </c>
      <c r="E1609">
        <v>2</v>
      </c>
      <c r="F1609">
        <v>2</v>
      </c>
      <c r="G1609">
        <v>12</v>
      </c>
      <c r="H1609">
        <v>5</v>
      </c>
      <c r="J1609">
        <v>6</v>
      </c>
      <c r="L1609">
        <v>6</v>
      </c>
      <c r="N1609">
        <v>6</v>
      </c>
      <c r="P1609">
        <v>5</v>
      </c>
      <c r="Q1609">
        <v>2</v>
      </c>
      <c r="R1609">
        <v>3</v>
      </c>
      <c r="S1609">
        <v>1</v>
      </c>
      <c r="T1609">
        <v>1</v>
      </c>
      <c r="U1609">
        <v>1</v>
      </c>
      <c r="V1609">
        <v>3</v>
      </c>
      <c r="W1609">
        <v>4</v>
      </c>
      <c r="X1609">
        <v>1</v>
      </c>
      <c r="Y1609">
        <v>2</v>
      </c>
      <c r="Z1609">
        <v>3</v>
      </c>
      <c r="AA1609">
        <v>1</v>
      </c>
      <c r="AB1609">
        <v>3</v>
      </c>
      <c r="AC1609">
        <v>2</v>
      </c>
      <c r="AD1609">
        <v>3</v>
      </c>
      <c r="AE1609">
        <v>3</v>
      </c>
      <c r="AF1609">
        <v>3</v>
      </c>
      <c r="AG1609">
        <v>5</v>
      </c>
      <c r="AH1609">
        <v>5</v>
      </c>
      <c r="AJ1609">
        <v>1</v>
      </c>
      <c r="AK1609">
        <v>5</v>
      </c>
      <c r="AL1609">
        <v>4</v>
      </c>
      <c r="AM1609">
        <v>4</v>
      </c>
      <c r="AN1609">
        <v>5</v>
      </c>
      <c r="AO1609">
        <v>4</v>
      </c>
      <c r="AP1609">
        <v>4</v>
      </c>
      <c r="AQ1609">
        <v>5</v>
      </c>
      <c r="AR1609">
        <v>3</v>
      </c>
      <c r="AS1609">
        <v>4</v>
      </c>
      <c r="AT1609">
        <v>5</v>
      </c>
      <c r="AU1609">
        <v>5</v>
      </c>
      <c r="AV1609">
        <v>1</v>
      </c>
      <c r="AW1609">
        <v>8</v>
      </c>
      <c r="AX1609">
        <v>8</v>
      </c>
      <c r="AY1609">
        <v>10</v>
      </c>
      <c r="AZ1609">
        <v>9</v>
      </c>
      <c r="BA1609">
        <v>8</v>
      </c>
      <c r="BB1609">
        <v>8</v>
      </c>
      <c r="BC1609">
        <v>11</v>
      </c>
      <c r="BD1609">
        <v>11</v>
      </c>
      <c r="BE1609">
        <v>6</v>
      </c>
      <c r="BF1609">
        <v>12</v>
      </c>
      <c r="BG1609">
        <v>12</v>
      </c>
      <c r="BH1609">
        <v>12</v>
      </c>
      <c r="BI1609">
        <v>12</v>
      </c>
      <c r="BJ1609">
        <v>12</v>
      </c>
      <c r="BK1609">
        <v>1</v>
      </c>
      <c r="BL1609">
        <v>3</v>
      </c>
      <c r="BM1609">
        <v>2</v>
      </c>
      <c r="BN1609">
        <v>1</v>
      </c>
      <c r="BO1609">
        <v>3</v>
      </c>
      <c r="BP1609">
        <v>1</v>
      </c>
      <c r="BQ1609">
        <v>4</v>
      </c>
      <c r="BX1609">
        <v>2</v>
      </c>
      <c r="CF1609">
        <v>8</v>
      </c>
      <c r="CH1609">
        <f t="shared" si="187"/>
        <v>2</v>
      </c>
      <c r="CI1609" s="1">
        <f t="shared" si="188"/>
        <v>4.3888888888888893</v>
      </c>
      <c r="CJ1609">
        <f t="shared" si="189"/>
        <v>3</v>
      </c>
      <c r="CK1609">
        <f t="shared" si="190"/>
        <v>3</v>
      </c>
      <c r="CL1609" s="1">
        <f t="shared" si="191"/>
        <v>7.3888888888888893</v>
      </c>
      <c r="CM1609" s="1">
        <f t="shared" si="192"/>
        <v>14.777777777777779</v>
      </c>
      <c r="CO1609" t="str">
        <f>IF(H1609&gt;Tolerances!$C$15, "High Sat", "Low Sat")</f>
        <v>Low Sat</v>
      </c>
      <c r="CP1609" t="str">
        <f>IF(CM1609&lt;Tolerances!$D$15, "High EL", "Low EL")</f>
        <v>Low EL</v>
      </c>
      <c r="CQ1609" t="str">
        <f t="shared" si="186"/>
        <v>Defector</v>
      </c>
      <c r="CR1609" t="b">
        <f>IF(AND(CM1609&lt;Tolerances!$D$19,'Respondent data Original'!H1609&gt;Tolerances!$C$19),"Enthusiast",IF(AND(CM1609&gt;Tolerances!$D$20,'Respondent data Original'!H1609&lt;Tolerances!$C$20),"Agitator"))</f>
        <v>0</v>
      </c>
    </row>
    <row r="1610" spans="1:96">
      <c r="A1610">
        <v>1980</v>
      </c>
      <c r="B1610" t="s">
        <v>71</v>
      </c>
      <c r="C1610">
        <v>5</v>
      </c>
      <c r="D1610">
        <v>1</v>
      </c>
      <c r="E1610">
        <v>2</v>
      </c>
      <c r="F1610">
        <v>2</v>
      </c>
      <c r="G1610">
        <v>9</v>
      </c>
      <c r="H1610">
        <v>11</v>
      </c>
      <c r="J1610">
        <v>11</v>
      </c>
      <c r="L1610">
        <v>11</v>
      </c>
      <c r="N1610">
        <v>10</v>
      </c>
      <c r="P1610">
        <v>6</v>
      </c>
      <c r="Q1610">
        <v>2</v>
      </c>
      <c r="R1610">
        <v>5</v>
      </c>
      <c r="S1610">
        <v>2</v>
      </c>
      <c r="T1610">
        <v>5</v>
      </c>
      <c r="U1610">
        <v>5</v>
      </c>
      <c r="V1610">
        <v>2</v>
      </c>
      <c r="W1610">
        <v>4</v>
      </c>
      <c r="X1610">
        <v>2</v>
      </c>
      <c r="Y1610">
        <v>2</v>
      </c>
      <c r="Z1610">
        <v>3</v>
      </c>
      <c r="AA1610">
        <v>2</v>
      </c>
      <c r="AB1610">
        <v>2</v>
      </c>
      <c r="AC1610">
        <v>5</v>
      </c>
      <c r="AD1610">
        <v>5</v>
      </c>
      <c r="AE1610">
        <v>3</v>
      </c>
      <c r="AF1610">
        <v>1</v>
      </c>
      <c r="AG1610">
        <v>2</v>
      </c>
      <c r="AH1610">
        <v>5</v>
      </c>
      <c r="AI1610">
        <v>2</v>
      </c>
      <c r="AJ1610">
        <v>3</v>
      </c>
      <c r="AK1610">
        <v>5</v>
      </c>
      <c r="AL1610">
        <v>2</v>
      </c>
      <c r="AM1610">
        <v>3</v>
      </c>
      <c r="AN1610">
        <v>1</v>
      </c>
      <c r="AO1610">
        <v>1</v>
      </c>
      <c r="AP1610">
        <v>2</v>
      </c>
      <c r="AQ1610">
        <v>1</v>
      </c>
      <c r="AR1610">
        <v>2</v>
      </c>
      <c r="AS1610">
        <v>3</v>
      </c>
      <c r="AU1610">
        <v>3</v>
      </c>
      <c r="AV1610">
        <v>1</v>
      </c>
      <c r="AW1610">
        <v>6</v>
      </c>
      <c r="AX1610">
        <v>8</v>
      </c>
      <c r="AY1610">
        <v>9</v>
      </c>
      <c r="AZ1610">
        <v>6</v>
      </c>
      <c r="BA1610">
        <v>9</v>
      </c>
      <c r="BB1610">
        <v>6</v>
      </c>
      <c r="BC1610">
        <v>6</v>
      </c>
      <c r="BD1610">
        <v>9</v>
      </c>
      <c r="BE1610">
        <v>1</v>
      </c>
      <c r="BF1610">
        <v>12</v>
      </c>
      <c r="BG1610">
        <v>12</v>
      </c>
      <c r="BH1610">
        <v>1</v>
      </c>
      <c r="BI1610">
        <v>1</v>
      </c>
      <c r="BJ1610">
        <v>12</v>
      </c>
      <c r="BK1610">
        <v>2</v>
      </c>
      <c r="BL1610">
        <v>3</v>
      </c>
      <c r="BM1610">
        <v>2</v>
      </c>
      <c r="BN1610">
        <v>1</v>
      </c>
      <c r="BO1610">
        <v>10</v>
      </c>
      <c r="BX1610">
        <v>1</v>
      </c>
      <c r="BY1610">
        <v>1</v>
      </c>
      <c r="BZ1610">
        <v>5</v>
      </c>
      <c r="CA1610">
        <v>6</v>
      </c>
      <c r="CF1610">
        <v>2</v>
      </c>
      <c r="CH1610">
        <f t="shared" si="187"/>
        <v>1</v>
      </c>
      <c r="CI1610" s="1">
        <f t="shared" si="188"/>
        <v>3.3333333333333335</v>
      </c>
      <c r="CJ1610">
        <f t="shared" si="189"/>
        <v>3</v>
      </c>
      <c r="CK1610">
        <f t="shared" si="190"/>
        <v>3</v>
      </c>
      <c r="CL1610" s="1">
        <f t="shared" si="191"/>
        <v>6.3333333333333339</v>
      </c>
      <c r="CM1610" s="1">
        <f t="shared" si="192"/>
        <v>6.3333333333333339</v>
      </c>
      <c r="CO1610" t="str">
        <f>IF(H1610&gt;Tolerances!$C$15, "High Sat", "Low Sat")</f>
        <v>High Sat</v>
      </c>
      <c r="CP1610" t="str">
        <f>IF(CM1610&lt;Tolerances!$D$15, "High EL", "Low EL")</f>
        <v>High EL</v>
      </c>
      <c r="CQ1610" t="str">
        <f t="shared" si="186"/>
        <v>Loyalist</v>
      </c>
      <c r="CR1610" t="b">
        <f>IF(AND(CM1610&lt;Tolerances!$D$19,'Respondent data Original'!H1610&gt;Tolerances!$C$19),"Enthusiast",IF(AND(CM1610&gt;Tolerances!$D$20,'Respondent data Original'!H1610&lt;Tolerances!$C$20),"Agitator"))</f>
        <v>0</v>
      </c>
    </row>
    <row r="1611" spans="1:96">
      <c r="A1611">
        <v>1984</v>
      </c>
      <c r="B1611" t="s">
        <v>71</v>
      </c>
      <c r="C1611">
        <v>2</v>
      </c>
      <c r="D1611">
        <v>2</v>
      </c>
      <c r="E1611">
        <v>1</v>
      </c>
      <c r="F1611">
        <v>2</v>
      </c>
      <c r="G1611">
        <v>10</v>
      </c>
      <c r="H1611">
        <v>8</v>
      </c>
      <c r="J1611">
        <v>10</v>
      </c>
      <c r="L1611">
        <v>9</v>
      </c>
      <c r="N1611">
        <v>5</v>
      </c>
      <c r="P1611">
        <v>6</v>
      </c>
      <c r="Q1611">
        <v>2</v>
      </c>
      <c r="R1611">
        <v>2</v>
      </c>
      <c r="S1611">
        <v>1</v>
      </c>
      <c r="T1611">
        <v>1</v>
      </c>
      <c r="U1611">
        <v>1</v>
      </c>
      <c r="V1611">
        <v>2</v>
      </c>
      <c r="W1611">
        <v>2</v>
      </c>
      <c r="X1611">
        <v>1</v>
      </c>
      <c r="Y1611">
        <v>1</v>
      </c>
      <c r="Z1611">
        <v>2</v>
      </c>
      <c r="AA1611">
        <v>1</v>
      </c>
      <c r="AB1611">
        <v>4</v>
      </c>
      <c r="AC1611">
        <v>3</v>
      </c>
      <c r="AD1611">
        <v>2</v>
      </c>
      <c r="AE1611">
        <v>3</v>
      </c>
      <c r="AF1611">
        <v>8</v>
      </c>
      <c r="AG1611">
        <v>2</v>
      </c>
      <c r="AH1611">
        <v>3</v>
      </c>
      <c r="AI1611">
        <v>2</v>
      </c>
      <c r="AJ1611">
        <v>1</v>
      </c>
      <c r="AK1611">
        <v>2</v>
      </c>
      <c r="AL1611">
        <v>4</v>
      </c>
      <c r="AM1611">
        <v>2</v>
      </c>
      <c r="AN1611">
        <v>2</v>
      </c>
      <c r="AO1611">
        <v>2</v>
      </c>
      <c r="AP1611">
        <v>2</v>
      </c>
      <c r="AQ1611">
        <v>3</v>
      </c>
      <c r="AR1611">
        <v>4</v>
      </c>
      <c r="AS1611">
        <v>4</v>
      </c>
      <c r="AT1611">
        <v>3</v>
      </c>
      <c r="AU1611">
        <v>3</v>
      </c>
      <c r="AV1611">
        <v>1</v>
      </c>
      <c r="AW1611">
        <v>6</v>
      </c>
      <c r="AX1611">
        <v>11</v>
      </c>
      <c r="AY1611">
        <v>8</v>
      </c>
      <c r="AZ1611">
        <v>7</v>
      </c>
      <c r="BA1611">
        <v>7</v>
      </c>
      <c r="BB1611">
        <v>3</v>
      </c>
      <c r="BC1611">
        <v>10</v>
      </c>
      <c r="BD1611">
        <v>9</v>
      </c>
      <c r="BE1611">
        <v>8</v>
      </c>
      <c r="BF1611">
        <v>12</v>
      </c>
      <c r="BG1611">
        <v>12</v>
      </c>
      <c r="BH1611">
        <v>3</v>
      </c>
      <c r="BI1611">
        <v>12</v>
      </c>
      <c r="BJ1611">
        <v>12</v>
      </c>
      <c r="BK1611">
        <v>1</v>
      </c>
      <c r="BL1611">
        <v>3</v>
      </c>
      <c r="BM1611">
        <v>3</v>
      </c>
      <c r="BN1611">
        <v>3</v>
      </c>
      <c r="BO1611">
        <v>6</v>
      </c>
      <c r="BP1611">
        <v>2</v>
      </c>
      <c r="BQ1611">
        <v>4</v>
      </c>
      <c r="BR1611">
        <v>7</v>
      </c>
      <c r="BS1611">
        <v>8</v>
      </c>
      <c r="BT1611">
        <v>1</v>
      </c>
      <c r="BU1611">
        <v>5</v>
      </c>
      <c r="BX1611">
        <v>1</v>
      </c>
      <c r="BY1611">
        <v>5</v>
      </c>
      <c r="BZ1611">
        <v>2</v>
      </c>
      <c r="CA1611">
        <v>1</v>
      </c>
      <c r="CF1611">
        <v>5</v>
      </c>
      <c r="CH1611">
        <f t="shared" si="187"/>
        <v>1</v>
      </c>
      <c r="CI1611" s="1">
        <f t="shared" si="188"/>
        <v>3.8333333333333335</v>
      </c>
      <c r="CJ1611">
        <f t="shared" si="189"/>
        <v>3</v>
      </c>
      <c r="CK1611">
        <f t="shared" si="190"/>
        <v>3</v>
      </c>
      <c r="CL1611" s="1">
        <f t="shared" si="191"/>
        <v>6.8333333333333339</v>
      </c>
      <c r="CM1611" s="1">
        <f t="shared" si="192"/>
        <v>6.8333333333333339</v>
      </c>
      <c r="CO1611" t="str">
        <f>IF(H1611&gt;Tolerances!$C$15, "High Sat", "Low Sat")</f>
        <v>High Sat</v>
      </c>
      <c r="CP1611" t="str">
        <f>IF(CM1611&lt;Tolerances!$D$15, "High EL", "Low EL")</f>
        <v>High EL</v>
      </c>
      <c r="CQ1611" t="str">
        <f t="shared" si="186"/>
        <v>Loyalist</v>
      </c>
      <c r="CR1611" t="b">
        <f>IF(AND(CM1611&lt;Tolerances!$D$19,'Respondent data Original'!H1611&gt;Tolerances!$C$19),"Enthusiast",IF(AND(CM1611&gt;Tolerances!$D$20,'Respondent data Original'!H1611&lt;Tolerances!$C$20),"Agitator"))</f>
        <v>0</v>
      </c>
    </row>
    <row r="1612" spans="1:96">
      <c r="A1612">
        <v>1985</v>
      </c>
      <c r="B1612" t="s">
        <v>71</v>
      </c>
      <c r="C1612">
        <v>4</v>
      </c>
      <c r="D1612">
        <v>2</v>
      </c>
      <c r="E1612">
        <v>1</v>
      </c>
      <c r="F1612">
        <v>1</v>
      </c>
      <c r="G1612">
        <v>8</v>
      </c>
      <c r="H1612">
        <v>11</v>
      </c>
      <c r="J1612">
        <v>11</v>
      </c>
      <c r="L1612">
        <v>11</v>
      </c>
      <c r="N1612">
        <v>7</v>
      </c>
      <c r="P1612">
        <v>6</v>
      </c>
      <c r="Q1612">
        <v>2</v>
      </c>
      <c r="R1612">
        <v>5</v>
      </c>
      <c r="S1612">
        <v>1</v>
      </c>
      <c r="T1612">
        <v>1</v>
      </c>
      <c r="U1612">
        <v>5</v>
      </c>
      <c r="V1612">
        <v>1</v>
      </c>
      <c r="W1612">
        <v>5</v>
      </c>
      <c r="X1612">
        <v>1</v>
      </c>
      <c r="Y1612">
        <v>1</v>
      </c>
      <c r="Z1612">
        <v>1</v>
      </c>
      <c r="AA1612">
        <v>1</v>
      </c>
      <c r="AB1612">
        <v>4</v>
      </c>
      <c r="AC1612">
        <v>3</v>
      </c>
      <c r="AD1612">
        <v>1</v>
      </c>
      <c r="AE1612">
        <v>3</v>
      </c>
      <c r="AF1612">
        <v>8</v>
      </c>
      <c r="AG1612">
        <v>1</v>
      </c>
      <c r="AI1612">
        <v>1</v>
      </c>
      <c r="AJ1612">
        <v>1</v>
      </c>
      <c r="AL1612">
        <v>1</v>
      </c>
      <c r="AN1612">
        <v>1</v>
      </c>
      <c r="AO1612">
        <v>1</v>
      </c>
      <c r="AP1612">
        <v>1</v>
      </c>
      <c r="AQ1612">
        <v>1</v>
      </c>
      <c r="AR1612">
        <v>3</v>
      </c>
      <c r="AS1612">
        <v>3</v>
      </c>
      <c r="AT1612">
        <v>1</v>
      </c>
      <c r="AU1612">
        <v>1</v>
      </c>
      <c r="AV1612">
        <v>1</v>
      </c>
      <c r="AW1612">
        <v>2</v>
      </c>
      <c r="AX1612">
        <v>7</v>
      </c>
      <c r="AY1612">
        <v>9</v>
      </c>
      <c r="AZ1612">
        <v>8</v>
      </c>
      <c r="BA1612">
        <v>4</v>
      </c>
      <c r="BB1612">
        <v>5</v>
      </c>
      <c r="BC1612">
        <v>4</v>
      </c>
      <c r="BD1612">
        <v>6</v>
      </c>
      <c r="BE1612">
        <v>1</v>
      </c>
      <c r="BF1612">
        <v>12</v>
      </c>
      <c r="BG1612">
        <v>12</v>
      </c>
      <c r="BH1612">
        <v>12</v>
      </c>
      <c r="BI1612">
        <v>12</v>
      </c>
      <c r="BJ1612">
        <v>12</v>
      </c>
      <c r="BK1612">
        <v>1</v>
      </c>
      <c r="BM1612">
        <v>5</v>
      </c>
      <c r="BN1612">
        <v>4</v>
      </c>
      <c r="BO1612">
        <v>10</v>
      </c>
      <c r="BX1612">
        <v>1</v>
      </c>
      <c r="BY1612">
        <v>6</v>
      </c>
      <c r="BZ1612">
        <v>3</v>
      </c>
      <c r="CF1612">
        <v>9</v>
      </c>
      <c r="CH1612">
        <f t="shared" si="187"/>
        <v>1</v>
      </c>
      <c r="CI1612" s="1">
        <f t="shared" si="188"/>
        <v>2.5555555555555554</v>
      </c>
      <c r="CJ1612">
        <f t="shared" si="189"/>
        <v>0</v>
      </c>
      <c r="CK1612">
        <f t="shared" si="190"/>
        <v>5</v>
      </c>
      <c r="CL1612" s="1">
        <f t="shared" si="191"/>
        <v>7.5555555555555554</v>
      </c>
      <c r="CM1612" s="1">
        <f t="shared" si="192"/>
        <v>7.5555555555555554</v>
      </c>
      <c r="CO1612" t="str">
        <f>IF(H1612&gt;Tolerances!$C$15, "High Sat", "Low Sat")</f>
        <v>High Sat</v>
      </c>
      <c r="CP1612" t="str">
        <f>IF(CM1612&lt;Tolerances!$D$15, "High EL", "Low EL")</f>
        <v>High EL</v>
      </c>
      <c r="CQ1612" t="str">
        <f t="shared" ref="CQ1612:CQ1675" si="193">IF(AND(CP1612="High EL", CO1612="High Sat"),"Loyalist", IF(AND(CP1612="High EL", CO1612="Low Sat"),"Hostage", IF(AND(CP1612="Low EL", CO1612="Low Sat"),"Defector",IF(AND(CP1612="Low EL", CO1612="High Sat"),"Mercenary"))))</f>
        <v>Loyalist</v>
      </c>
      <c r="CR1612" t="b">
        <f>IF(AND(CM1612&lt;Tolerances!$D$19,'Respondent data Original'!H1612&gt;Tolerances!$C$19),"Enthusiast",IF(AND(CM1612&gt;Tolerances!$D$20,'Respondent data Original'!H1612&lt;Tolerances!$C$20),"Agitator"))</f>
        <v>0</v>
      </c>
    </row>
    <row r="1613" spans="1:96">
      <c r="A1613">
        <v>1986</v>
      </c>
      <c r="B1613" t="s">
        <v>71</v>
      </c>
      <c r="C1613">
        <v>1</v>
      </c>
      <c r="D1613">
        <v>2</v>
      </c>
      <c r="E1613">
        <v>9</v>
      </c>
      <c r="F1613">
        <v>2</v>
      </c>
      <c r="G1613">
        <v>8</v>
      </c>
      <c r="H1613">
        <v>10</v>
      </c>
      <c r="J1613">
        <v>10</v>
      </c>
      <c r="L1613">
        <v>10</v>
      </c>
      <c r="N1613">
        <v>10</v>
      </c>
      <c r="P1613">
        <v>3</v>
      </c>
      <c r="Q1613">
        <v>2</v>
      </c>
      <c r="S1613">
        <v>3</v>
      </c>
      <c r="T1613">
        <v>1</v>
      </c>
      <c r="U1613">
        <v>2</v>
      </c>
      <c r="V1613">
        <v>2</v>
      </c>
      <c r="W1613">
        <v>3</v>
      </c>
      <c r="X1613">
        <v>2</v>
      </c>
      <c r="Y1613">
        <v>3</v>
      </c>
      <c r="Z1613">
        <v>3</v>
      </c>
      <c r="AA1613">
        <v>2</v>
      </c>
      <c r="AB1613">
        <v>2</v>
      </c>
      <c r="AC1613">
        <v>3</v>
      </c>
      <c r="AD1613">
        <v>3</v>
      </c>
      <c r="AE1613">
        <v>3</v>
      </c>
      <c r="AF1613">
        <v>1</v>
      </c>
      <c r="AG1613">
        <v>2</v>
      </c>
      <c r="AI1613">
        <v>2</v>
      </c>
      <c r="AJ1613">
        <v>2</v>
      </c>
      <c r="AK1613">
        <v>2</v>
      </c>
      <c r="AL1613">
        <v>2</v>
      </c>
      <c r="AM1613">
        <v>3</v>
      </c>
      <c r="AN1613">
        <v>2</v>
      </c>
      <c r="AO1613">
        <v>3</v>
      </c>
      <c r="AP1613">
        <v>3</v>
      </c>
      <c r="AQ1613">
        <v>2</v>
      </c>
      <c r="AR1613">
        <v>2</v>
      </c>
      <c r="AS1613">
        <v>3</v>
      </c>
      <c r="AT1613">
        <v>3</v>
      </c>
      <c r="AU1613">
        <v>3</v>
      </c>
      <c r="AV1613">
        <v>1</v>
      </c>
      <c r="AW1613">
        <v>6</v>
      </c>
      <c r="AX1613">
        <v>6</v>
      </c>
      <c r="AY1613">
        <v>10</v>
      </c>
      <c r="AZ1613">
        <v>10</v>
      </c>
      <c r="BA1613">
        <v>6</v>
      </c>
      <c r="BB1613">
        <v>11</v>
      </c>
      <c r="BC1613">
        <v>10</v>
      </c>
      <c r="BD1613">
        <v>10</v>
      </c>
      <c r="BE1613">
        <v>6</v>
      </c>
      <c r="BF1613">
        <v>12</v>
      </c>
      <c r="BG1613">
        <v>12</v>
      </c>
      <c r="BH1613">
        <v>12</v>
      </c>
      <c r="BI1613">
        <v>12</v>
      </c>
      <c r="BJ1613">
        <v>12</v>
      </c>
      <c r="BK1613">
        <v>1</v>
      </c>
      <c r="BL1613">
        <v>3</v>
      </c>
      <c r="BM1613">
        <v>3</v>
      </c>
      <c r="BN1613">
        <v>2</v>
      </c>
      <c r="BO1613">
        <v>10</v>
      </c>
      <c r="BX1613">
        <v>1</v>
      </c>
      <c r="BY1613">
        <v>3</v>
      </c>
      <c r="CF1613">
        <v>1</v>
      </c>
      <c r="CH1613">
        <f t="shared" si="187"/>
        <v>1</v>
      </c>
      <c r="CI1613" s="1">
        <f t="shared" si="188"/>
        <v>4.166666666666667</v>
      </c>
      <c r="CJ1613">
        <f t="shared" si="189"/>
        <v>3</v>
      </c>
      <c r="CK1613">
        <f t="shared" si="190"/>
        <v>3</v>
      </c>
      <c r="CL1613" s="1">
        <f t="shared" si="191"/>
        <v>7.166666666666667</v>
      </c>
      <c r="CM1613" s="1">
        <f t="shared" si="192"/>
        <v>7.166666666666667</v>
      </c>
      <c r="CO1613" t="str">
        <f>IF(H1613&gt;Tolerances!$C$15, "High Sat", "Low Sat")</f>
        <v>High Sat</v>
      </c>
      <c r="CP1613" t="str">
        <f>IF(CM1613&lt;Tolerances!$D$15, "High EL", "Low EL")</f>
        <v>High EL</v>
      </c>
      <c r="CQ1613" t="str">
        <f t="shared" si="193"/>
        <v>Loyalist</v>
      </c>
      <c r="CR1613" t="b">
        <f>IF(AND(CM1613&lt;Tolerances!$D$19,'Respondent data Original'!H1613&gt;Tolerances!$C$19),"Enthusiast",IF(AND(CM1613&gt;Tolerances!$D$20,'Respondent data Original'!H1613&lt;Tolerances!$C$20),"Agitator"))</f>
        <v>0</v>
      </c>
    </row>
    <row r="1614" spans="1:96">
      <c r="A1614">
        <v>1987</v>
      </c>
      <c r="B1614" t="s">
        <v>71</v>
      </c>
      <c r="C1614">
        <v>3</v>
      </c>
      <c r="D1614">
        <v>2</v>
      </c>
      <c r="E1614">
        <v>2</v>
      </c>
      <c r="F1614">
        <v>2</v>
      </c>
      <c r="G1614">
        <v>12</v>
      </c>
      <c r="H1614">
        <v>8</v>
      </c>
      <c r="J1614">
        <v>8</v>
      </c>
      <c r="L1614">
        <v>9</v>
      </c>
      <c r="N1614">
        <v>9</v>
      </c>
      <c r="P1614">
        <v>1</v>
      </c>
      <c r="Q1614">
        <v>1</v>
      </c>
      <c r="R1614">
        <v>3</v>
      </c>
      <c r="S1614">
        <v>2</v>
      </c>
      <c r="T1614">
        <v>1</v>
      </c>
      <c r="U1614">
        <v>2</v>
      </c>
      <c r="V1614">
        <v>2</v>
      </c>
      <c r="W1614">
        <v>2</v>
      </c>
      <c r="X1614">
        <v>1</v>
      </c>
      <c r="Y1614">
        <v>2</v>
      </c>
      <c r="Z1614">
        <v>2</v>
      </c>
      <c r="AA1614">
        <v>2</v>
      </c>
      <c r="AB1614">
        <v>3</v>
      </c>
      <c r="AC1614">
        <v>3</v>
      </c>
      <c r="AD1614">
        <v>4</v>
      </c>
      <c r="AE1614">
        <v>3</v>
      </c>
      <c r="AF1614">
        <v>7</v>
      </c>
      <c r="AG1614">
        <v>4</v>
      </c>
      <c r="AH1614">
        <v>4</v>
      </c>
      <c r="AI1614">
        <v>2</v>
      </c>
      <c r="AJ1614">
        <v>1</v>
      </c>
      <c r="AK1614">
        <v>2</v>
      </c>
      <c r="AL1614">
        <v>3</v>
      </c>
      <c r="AM1614">
        <v>4</v>
      </c>
      <c r="AN1614">
        <v>3</v>
      </c>
      <c r="AO1614">
        <v>3</v>
      </c>
      <c r="AP1614">
        <v>3</v>
      </c>
      <c r="AQ1614">
        <v>2</v>
      </c>
      <c r="AR1614">
        <v>4</v>
      </c>
      <c r="AS1614">
        <v>3</v>
      </c>
      <c r="AT1614">
        <v>3</v>
      </c>
      <c r="AU1614">
        <v>2</v>
      </c>
      <c r="AV1614">
        <v>1</v>
      </c>
      <c r="AW1614">
        <v>8</v>
      </c>
      <c r="AX1614">
        <v>11</v>
      </c>
      <c r="AY1614">
        <v>7</v>
      </c>
      <c r="AZ1614">
        <v>5</v>
      </c>
      <c r="BA1614">
        <v>6</v>
      </c>
      <c r="BB1614">
        <v>5</v>
      </c>
      <c r="BC1614">
        <v>4</v>
      </c>
      <c r="BD1614">
        <v>11</v>
      </c>
      <c r="BE1614">
        <v>5</v>
      </c>
      <c r="BF1614">
        <v>3</v>
      </c>
      <c r="BG1614">
        <v>12</v>
      </c>
      <c r="BH1614">
        <v>5</v>
      </c>
      <c r="BI1614">
        <v>12</v>
      </c>
      <c r="BJ1614">
        <v>12</v>
      </c>
      <c r="BK1614">
        <v>3</v>
      </c>
      <c r="BL1614">
        <v>3</v>
      </c>
      <c r="BM1614">
        <v>3</v>
      </c>
      <c r="BN1614">
        <v>4</v>
      </c>
      <c r="BO1614">
        <v>7</v>
      </c>
      <c r="BP1614">
        <v>5</v>
      </c>
      <c r="BQ1614">
        <v>4</v>
      </c>
      <c r="BX1614">
        <v>1</v>
      </c>
      <c r="BY1614">
        <v>7</v>
      </c>
      <c r="CF1614">
        <v>4</v>
      </c>
      <c r="CH1614">
        <f t="shared" si="187"/>
        <v>1</v>
      </c>
      <c r="CI1614" s="1">
        <f t="shared" si="188"/>
        <v>3.4444444444444446</v>
      </c>
      <c r="CJ1614">
        <f t="shared" si="189"/>
        <v>3</v>
      </c>
      <c r="CK1614">
        <f t="shared" si="190"/>
        <v>3</v>
      </c>
      <c r="CL1614" s="1">
        <f t="shared" si="191"/>
        <v>6.4444444444444446</v>
      </c>
      <c r="CM1614" s="1">
        <f t="shared" si="192"/>
        <v>6.4444444444444446</v>
      </c>
      <c r="CO1614" t="str">
        <f>IF(H1614&gt;Tolerances!$C$15, "High Sat", "Low Sat")</f>
        <v>High Sat</v>
      </c>
      <c r="CP1614" t="str">
        <f>IF(CM1614&lt;Tolerances!$D$15, "High EL", "Low EL")</f>
        <v>High EL</v>
      </c>
      <c r="CQ1614" t="str">
        <f t="shared" si="193"/>
        <v>Loyalist</v>
      </c>
      <c r="CR1614" t="b">
        <f>IF(AND(CM1614&lt;Tolerances!$D$19,'Respondent data Original'!H1614&gt;Tolerances!$C$19),"Enthusiast",IF(AND(CM1614&gt;Tolerances!$D$20,'Respondent data Original'!H1614&lt;Tolerances!$C$20),"Agitator"))</f>
        <v>0</v>
      </c>
    </row>
    <row r="1615" spans="1:96">
      <c r="A1615">
        <v>1989</v>
      </c>
      <c r="B1615" t="s">
        <v>71</v>
      </c>
      <c r="C1615">
        <v>3</v>
      </c>
      <c r="D1615">
        <v>1</v>
      </c>
      <c r="E1615">
        <v>5</v>
      </c>
      <c r="F1615">
        <v>2</v>
      </c>
      <c r="G1615">
        <v>9</v>
      </c>
      <c r="H1615">
        <v>10</v>
      </c>
      <c r="J1615">
        <v>9</v>
      </c>
      <c r="L1615">
        <v>11</v>
      </c>
      <c r="N1615">
        <v>9</v>
      </c>
      <c r="P1615">
        <v>5</v>
      </c>
      <c r="Q1615">
        <v>1</v>
      </c>
      <c r="R1615">
        <v>3</v>
      </c>
      <c r="S1615">
        <v>1</v>
      </c>
      <c r="T1615">
        <v>3</v>
      </c>
      <c r="U1615">
        <v>2</v>
      </c>
      <c r="V1615">
        <v>2</v>
      </c>
      <c r="W1615">
        <v>4</v>
      </c>
      <c r="X1615">
        <v>2</v>
      </c>
      <c r="Y1615">
        <v>2</v>
      </c>
      <c r="Z1615">
        <v>1</v>
      </c>
      <c r="AA1615">
        <v>1</v>
      </c>
      <c r="AB1615">
        <v>3</v>
      </c>
      <c r="AC1615">
        <v>3</v>
      </c>
      <c r="AD1615">
        <v>3</v>
      </c>
      <c r="AE1615">
        <v>2</v>
      </c>
      <c r="AF1615">
        <v>8</v>
      </c>
      <c r="AG1615">
        <v>2</v>
      </c>
      <c r="AI1615">
        <v>2</v>
      </c>
      <c r="AJ1615">
        <v>2</v>
      </c>
      <c r="AK1615">
        <v>3</v>
      </c>
      <c r="AL1615">
        <v>4</v>
      </c>
      <c r="AM1615">
        <v>4</v>
      </c>
      <c r="AN1615">
        <v>2</v>
      </c>
      <c r="AO1615">
        <v>2</v>
      </c>
      <c r="AP1615">
        <v>2</v>
      </c>
      <c r="AQ1615">
        <v>1</v>
      </c>
      <c r="AR1615">
        <v>4</v>
      </c>
      <c r="AS1615">
        <v>3</v>
      </c>
      <c r="AT1615">
        <v>3</v>
      </c>
      <c r="AU1615">
        <v>3</v>
      </c>
      <c r="AV1615">
        <v>1</v>
      </c>
      <c r="AW1615">
        <v>7</v>
      </c>
      <c r="AX1615">
        <v>9</v>
      </c>
      <c r="AY1615">
        <v>3</v>
      </c>
      <c r="AZ1615">
        <v>9</v>
      </c>
      <c r="BA1615">
        <v>3</v>
      </c>
      <c r="BB1615">
        <v>5</v>
      </c>
      <c r="BC1615">
        <v>4</v>
      </c>
      <c r="BD1615">
        <v>11</v>
      </c>
      <c r="BE1615">
        <v>3</v>
      </c>
      <c r="BF1615">
        <v>12</v>
      </c>
      <c r="BG1615">
        <v>4</v>
      </c>
      <c r="BH1615">
        <v>1</v>
      </c>
      <c r="BI1615">
        <v>12</v>
      </c>
      <c r="BJ1615">
        <v>12</v>
      </c>
      <c r="BK1615">
        <v>1</v>
      </c>
      <c r="BL1615">
        <v>5</v>
      </c>
      <c r="BM1615">
        <v>4</v>
      </c>
      <c r="BN1615">
        <v>3</v>
      </c>
      <c r="BO1615">
        <v>1</v>
      </c>
      <c r="BP1615">
        <v>3</v>
      </c>
      <c r="BQ1615">
        <v>2</v>
      </c>
      <c r="BR1615">
        <v>4</v>
      </c>
      <c r="BS1615">
        <v>7</v>
      </c>
      <c r="BX1615">
        <v>1</v>
      </c>
      <c r="BY1615">
        <v>3</v>
      </c>
      <c r="BZ1615">
        <v>5</v>
      </c>
      <c r="CA1615">
        <v>1</v>
      </c>
      <c r="CB1615">
        <v>6</v>
      </c>
      <c r="CF1615">
        <v>2</v>
      </c>
      <c r="CH1615">
        <f t="shared" si="187"/>
        <v>1</v>
      </c>
      <c r="CI1615" s="1">
        <f t="shared" si="188"/>
        <v>3</v>
      </c>
      <c r="CJ1615">
        <f t="shared" si="189"/>
        <v>5</v>
      </c>
      <c r="CK1615">
        <f t="shared" si="190"/>
        <v>1</v>
      </c>
      <c r="CL1615" s="1">
        <f t="shared" si="191"/>
        <v>4</v>
      </c>
      <c r="CM1615" s="1">
        <f t="shared" si="192"/>
        <v>4</v>
      </c>
      <c r="CO1615" t="str">
        <f>IF(H1615&gt;Tolerances!$C$15, "High Sat", "Low Sat")</f>
        <v>High Sat</v>
      </c>
      <c r="CP1615" t="str">
        <f>IF(CM1615&lt;Tolerances!$D$15, "High EL", "Low EL")</f>
        <v>High EL</v>
      </c>
      <c r="CQ1615" t="str">
        <f t="shared" si="193"/>
        <v>Loyalist</v>
      </c>
      <c r="CR1615" t="str">
        <f>IF(AND(CM1615&lt;Tolerances!$D$19,'Respondent data Original'!H1615&gt;Tolerances!$C$19),"Enthusiast",IF(AND(CM1615&gt;Tolerances!$D$20,'Respondent data Original'!H1615&lt;Tolerances!$C$20),"Agitator"))</f>
        <v>Enthusiast</v>
      </c>
    </row>
    <row r="1616" spans="1:96">
      <c r="A1616">
        <v>1990</v>
      </c>
      <c r="B1616" t="s">
        <v>71</v>
      </c>
      <c r="C1616">
        <v>4</v>
      </c>
      <c r="D1616">
        <v>1</v>
      </c>
      <c r="E1616">
        <v>18</v>
      </c>
      <c r="F1616">
        <v>1</v>
      </c>
      <c r="G1616">
        <v>7</v>
      </c>
      <c r="H1616">
        <v>7</v>
      </c>
      <c r="J1616">
        <v>8</v>
      </c>
      <c r="L1616">
        <v>6</v>
      </c>
      <c r="N1616">
        <v>6</v>
      </c>
      <c r="P1616">
        <v>1</v>
      </c>
      <c r="Q1616">
        <v>2</v>
      </c>
      <c r="S1616">
        <v>3</v>
      </c>
      <c r="T1616">
        <v>3</v>
      </c>
      <c r="V1616">
        <v>2</v>
      </c>
      <c r="X1616">
        <v>1</v>
      </c>
      <c r="Y1616">
        <v>2</v>
      </c>
      <c r="Z1616">
        <v>2</v>
      </c>
      <c r="AA1616">
        <v>5</v>
      </c>
      <c r="AB1616">
        <v>2</v>
      </c>
      <c r="AC1616">
        <v>5</v>
      </c>
      <c r="AE1616">
        <v>3</v>
      </c>
      <c r="AF1616">
        <v>1</v>
      </c>
      <c r="AG1616">
        <v>3</v>
      </c>
      <c r="AI1616">
        <v>3</v>
      </c>
      <c r="AJ1616">
        <v>3</v>
      </c>
      <c r="AK1616">
        <v>4</v>
      </c>
      <c r="AL1616">
        <v>4</v>
      </c>
      <c r="AN1616">
        <v>3</v>
      </c>
      <c r="AO1616">
        <v>3</v>
      </c>
      <c r="AP1616">
        <v>3</v>
      </c>
      <c r="AQ1616">
        <v>3</v>
      </c>
      <c r="AR1616">
        <v>4</v>
      </c>
      <c r="AS1616">
        <v>4</v>
      </c>
      <c r="AU1616">
        <v>4</v>
      </c>
      <c r="AV1616">
        <v>2</v>
      </c>
      <c r="AW1616">
        <v>1</v>
      </c>
      <c r="AX1616">
        <v>8</v>
      </c>
      <c r="AY1616">
        <v>7</v>
      </c>
      <c r="AZ1616">
        <v>9</v>
      </c>
      <c r="BA1616">
        <v>7</v>
      </c>
      <c r="BB1616">
        <v>3</v>
      </c>
      <c r="BC1616">
        <v>1</v>
      </c>
      <c r="BD1616">
        <v>10</v>
      </c>
      <c r="BE1616">
        <v>1</v>
      </c>
      <c r="BF1616">
        <v>4</v>
      </c>
      <c r="BG1616">
        <v>12</v>
      </c>
      <c r="BH1616">
        <v>4</v>
      </c>
      <c r="BI1616">
        <v>12</v>
      </c>
      <c r="BJ1616">
        <v>12</v>
      </c>
      <c r="BK1616">
        <v>2</v>
      </c>
      <c r="BL1616">
        <v>3</v>
      </c>
      <c r="BM1616">
        <v>2</v>
      </c>
      <c r="BN1616">
        <v>1</v>
      </c>
      <c r="BO1616">
        <v>4</v>
      </c>
      <c r="BP1616">
        <v>6</v>
      </c>
      <c r="BX1616">
        <v>1</v>
      </c>
      <c r="BY1616">
        <v>6</v>
      </c>
      <c r="BZ1616">
        <v>2</v>
      </c>
      <c r="CF1616">
        <v>5</v>
      </c>
      <c r="CH1616">
        <f t="shared" si="187"/>
        <v>1</v>
      </c>
      <c r="CI1616" s="1">
        <f t="shared" si="188"/>
        <v>2.6111111111111112</v>
      </c>
      <c r="CJ1616">
        <f t="shared" si="189"/>
        <v>3</v>
      </c>
      <c r="CK1616">
        <f t="shared" si="190"/>
        <v>3</v>
      </c>
      <c r="CL1616" s="1">
        <f t="shared" si="191"/>
        <v>5.6111111111111107</v>
      </c>
      <c r="CM1616" s="1">
        <f t="shared" si="192"/>
        <v>5.6111111111111107</v>
      </c>
      <c r="CO1616" t="str">
        <f>IF(H1616&gt;Tolerances!$C$15, "High Sat", "Low Sat")</f>
        <v>Low Sat</v>
      </c>
      <c r="CP1616" t="str">
        <f>IF(CM1616&lt;Tolerances!$D$15, "High EL", "Low EL")</f>
        <v>High EL</v>
      </c>
      <c r="CQ1616" t="str">
        <f t="shared" si="193"/>
        <v>Hostage</v>
      </c>
      <c r="CR1616" t="b">
        <f>IF(AND(CM1616&lt;Tolerances!$D$19,'Respondent data Original'!H1616&gt;Tolerances!$C$19),"Enthusiast",IF(AND(CM1616&gt;Tolerances!$D$20,'Respondent data Original'!H1616&lt;Tolerances!$C$20),"Agitator"))</f>
        <v>0</v>
      </c>
    </row>
    <row r="1617" spans="1:96">
      <c r="A1617">
        <v>1992</v>
      </c>
      <c r="B1617" t="s">
        <v>71</v>
      </c>
      <c r="C1617">
        <v>2</v>
      </c>
      <c r="D1617">
        <v>2</v>
      </c>
      <c r="E1617">
        <v>1</v>
      </c>
      <c r="F1617">
        <v>2</v>
      </c>
      <c r="G1617">
        <v>11</v>
      </c>
      <c r="H1617">
        <v>9</v>
      </c>
      <c r="J1617">
        <v>10</v>
      </c>
      <c r="L1617">
        <v>8</v>
      </c>
      <c r="N1617">
        <v>6</v>
      </c>
      <c r="P1617">
        <v>6</v>
      </c>
      <c r="Q1617">
        <v>2</v>
      </c>
      <c r="R1617">
        <v>2</v>
      </c>
      <c r="S1617">
        <v>2</v>
      </c>
      <c r="T1617">
        <v>3</v>
      </c>
      <c r="U1617">
        <v>4</v>
      </c>
      <c r="V1617">
        <v>2</v>
      </c>
      <c r="W1617">
        <v>3</v>
      </c>
      <c r="X1617">
        <v>2</v>
      </c>
      <c r="Y1617">
        <v>2</v>
      </c>
      <c r="Z1617">
        <v>4</v>
      </c>
      <c r="AA1617">
        <v>2</v>
      </c>
      <c r="AB1617">
        <v>3</v>
      </c>
      <c r="AC1617">
        <v>3</v>
      </c>
      <c r="AD1617">
        <v>3</v>
      </c>
      <c r="AE1617">
        <v>3</v>
      </c>
      <c r="AF1617">
        <v>5</v>
      </c>
      <c r="AG1617">
        <v>3</v>
      </c>
      <c r="AH1617">
        <v>3</v>
      </c>
      <c r="AI1617">
        <v>3</v>
      </c>
      <c r="AJ1617">
        <v>3</v>
      </c>
      <c r="AK1617">
        <v>3</v>
      </c>
      <c r="AL1617">
        <v>3</v>
      </c>
      <c r="AM1617">
        <v>4</v>
      </c>
      <c r="AN1617">
        <v>3</v>
      </c>
      <c r="AO1617">
        <v>3</v>
      </c>
      <c r="AP1617">
        <v>3</v>
      </c>
      <c r="AQ1617">
        <v>3</v>
      </c>
      <c r="AR1617">
        <v>3</v>
      </c>
      <c r="AS1617">
        <v>3</v>
      </c>
      <c r="AT1617">
        <v>3</v>
      </c>
      <c r="AU1617">
        <v>3</v>
      </c>
      <c r="AV1617">
        <v>1</v>
      </c>
      <c r="AW1617">
        <v>6</v>
      </c>
      <c r="AX1617">
        <v>8</v>
      </c>
      <c r="AY1617">
        <v>9</v>
      </c>
      <c r="AZ1617">
        <v>6</v>
      </c>
      <c r="BA1617">
        <v>9</v>
      </c>
      <c r="BB1617">
        <v>6</v>
      </c>
      <c r="BC1617">
        <v>3</v>
      </c>
      <c r="BD1617">
        <v>11</v>
      </c>
      <c r="BE1617">
        <v>3</v>
      </c>
      <c r="BF1617">
        <v>12</v>
      </c>
      <c r="BG1617">
        <v>12</v>
      </c>
      <c r="BH1617">
        <v>12</v>
      </c>
      <c r="BI1617">
        <v>12</v>
      </c>
      <c r="BJ1617">
        <v>12</v>
      </c>
      <c r="BK1617">
        <v>1</v>
      </c>
      <c r="BL1617">
        <v>4</v>
      </c>
      <c r="BM1617">
        <v>3</v>
      </c>
      <c r="BN1617">
        <v>2</v>
      </c>
      <c r="BO1617">
        <v>5</v>
      </c>
      <c r="BX1617">
        <v>1</v>
      </c>
      <c r="BY1617">
        <v>5</v>
      </c>
      <c r="BZ1617">
        <v>6</v>
      </c>
      <c r="CF1617">
        <v>4</v>
      </c>
      <c r="CH1617">
        <f t="shared" si="187"/>
        <v>1</v>
      </c>
      <c r="CI1617" s="1">
        <f t="shared" si="188"/>
        <v>3.3888888888888888</v>
      </c>
      <c r="CJ1617">
        <f t="shared" si="189"/>
        <v>4</v>
      </c>
      <c r="CK1617">
        <f t="shared" si="190"/>
        <v>2</v>
      </c>
      <c r="CL1617" s="1">
        <f t="shared" si="191"/>
        <v>5.3888888888888893</v>
      </c>
      <c r="CM1617" s="1">
        <f t="shared" si="192"/>
        <v>5.3888888888888893</v>
      </c>
      <c r="CO1617" t="str">
        <f>IF(H1617&gt;Tolerances!$C$15, "High Sat", "Low Sat")</f>
        <v>High Sat</v>
      </c>
      <c r="CP1617" t="str">
        <f>IF(CM1617&lt;Tolerances!$D$15, "High EL", "Low EL")</f>
        <v>High EL</v>
      </c>
      <c r="CQ1617" t="str">
        <f t="shared" si="193"/>
        <v>Loyalist</v>
      </c>
      <c r="CR1617" t="b">
        <f>IF(AND(CM1617&lt;Tolerances!$D$19,'Respondent data Original'!H1617&gt;Tolerances!$C$19),"Enthusiast",IF(AND(CM1617&gt;Tolerances!$D$20,'Respondent data Original'!H1617&lt;Tolerances!$C$20),"Agitator"))</f>
        <v>0</v>
      </c>
    </row>
    <row r="1618" spans="1:96">
      <c r="A1618">
        <v>1993</v>
      </c>
      <c r="B1618" t="s">
        <v>71</v>
      </c>
      <c r="C1618">
        <v>2</v>
      </c>
      <c r="D1618">
        <v>1</v>
      </c>
      <c r="E1618">
        <v>1</v>
      </c>
      <c r="F1618">
        <v>2</v>
      </c>
      <c r="G1618">
        <v>11</v>
      </c>
      <c r="H1618">
        <v>7</v>
      </c>
      <c r="J1618">
        <v>9</v>
      </c>
      <c r="L1618">
        <v>8</v>
      </c>
      <c r="N1618">
        <v>8</v>
      </c>
      <c r="P1618">
        <v>6</v>
      </c>
      <c r="Q1618">
        <v>2</v>
      </c>
      <c r="R1618">
        <v>3</v>
      </c>
      <c r="S1618">
        <v>2</v>
      </c>
      <c r="T1618">
        <v>2</v>
      </c>
      <c r="U1618">
        <v>2</v>
      </c>
      <c r="V1618">
        <v>3</v>
      </c>
      <c r="W1618">
        <v>3</v>
      </c>
      <c r="X1618">
        <v>2</v>
      </c>
      <c r="Y1618">
        <v>2</v>
      </c>
      <c r="Z1618">
        <v>4</v>
      </c>
      <c r="AA1618">
        <v>3</v>
      </c>
      <c r="AB1618">
        <v>3</v>
      </c>
      <c r="AC1618">
        <v>3</v>
      </c>
      <c r="AD1618">
        <v>3</v>
      </c>
      <c r="AE1618">
        <v>2</v>
      </c>
      <c r="AF1618">
        <v>8</v>
      </c>
      <c r="AG1618">
        <v>4</v>
      </c>
      <c r="AH1618">
        <v>3</v>
      </c>
      <c r="AI1618">
        <v>3</v>
      </c>
      <c r="AJ1618">
        <v>3</v>
      </c>
      <c r="AK1618">
        <v>3</v>
      </c>
      <c r="AL1618">
        <v>3</v>
      </c>
      <c r="AM1618">
        <v>4</v>
      </c>
      <c r="AN1618">
        <v>3</v>
      </c>
      <c r="AO1618">
        <v>3</v>
      </c>
      <c r="AP1618">
        <v>3</v>
      </c>
      <c r="AQ1618">
        <v>3</v>
      </c>
      <c r="AR1618">
        <v>3</v>
      </c>
      <c r="AS1618">
        <v>3</v>
      </c>
      <c r="AT1618">
        <v>3</v>
      </c>
      <c r="AU1618">
        <v>3</v>
      </c>
      <c r="AV1618">
        <v>3</v>
      </c>
      <c r="AW1618">
        <v>7</v>
      </c>
      <c r="AX1618">
        <v>7</v>
      </c>
      <c r="AY1618">
        <v>7</v>
      </c>
      <c r="AZ1618">
        <v>8</v>
      </c>
      <c r="BA1618">
        <v>7</v>
      </c>
      <c r="BB1618">
        <v>7</v>
      </c>
      <c r="BC1618">
        <v>7</v>
      </c>
      <c r="BD1618">
        <v>7</v>
      </c>
      <c r="BE1618">
        <v>7</v>
      </c>
      <c r="BF1618">
        <v>12</v>
      </c>
      <c r="BG1618">
        <v>12</v>
      </c>
      <c r="BH1618">
        <v>12</v>
      </c>
      <c r="BI1618">
        <v>12</v>
      </c>
      <c r="BJ1618">
        <v>12</v>
      </c>
      <c r="BK1618">
        <v>1</v>
      </c>
      <c r="BL1618">
        <v>3</v>
      </c>
      <c r="BM1618">
        <v>3</v>
      </c>
      <c r="BN1618">
        <v>4</v>
      </c>
      <c r="BO1618">
        <v>10</v>
      </c>
      <c r="BX1618">
        <v>1</v>
      </c>
      <c r="BY1618">
        <v>2</v>
      </c>
      <c r="CF1618">
        <v>8</v>
      </c>
      <c r="CH1618">
        <f t="shared" si="187"/>
        <v>1</v>
      </c>
      <c r="CI1618" s="1">
        <f t="shared" si="188"/>
        <v>3.5555555555555554</v>
      </c>
      <c r="CJ1618">
        <f t="shared" si="189"/>
        <v>3</v>
      </c>
      <c r="CK1618">
        <f t="shared" si="190"/>
        <v>3</v>
      </c>
      <c r="CL1618" s="1">
        <f t="shared" si="191"/>
        <v>6.5555555555555554</v>
      </c>
      <c r="CM1618" s="1">
        <f t="shared" si="192"/>
        <v>6.5555555555555554</v>
      </c>
      <c r="CO1618" t="str">
        <f>IF(H1618&gt;Tolerances!$C$15, "High Sat", "Low Sat")</f>
        <v>Low Sat</v>
      </c>
      <c r="CP1618" t="str">
        <f>IF(CM1618&lt;Tolerances!$D$15, "High EL", "Low EL")</f>
        <v>High EL</v>
      </c>
      <c r="CQ1618" t="str">
        <f t="shared" si="193"/>
        <v>Hostage</v>
      </c>
      <c r="CR1618" t="b">
        <f>IF(AND(CM1618&lt;Tolerances!$D$19,'Respondent data Original'!H1618&gt;Tolerances!$C$19),"Enthusiast",IF(AND(CM1618&gt;Tolerances!$D$20,'Respondent data Original'!H1618&lt;Tolerances!$C$20),"Agitator"))</f>
        <v>0</v>
      </c>
    </row>
    <row r="1619" spans="1:96">
      <c r="A1619">
        <v>1997</v>
      </c>
      <c r="B1619" t="s">
        <v>71</v>
      </c>
      <c r="C1619">
        <v>2</v>
      </c>
      <c r="D1619">
        <v>2</v>
      </c>
      <c r="E1619">
        <v>1</v>
      </c>
      <c r="F1619">
        <v>2</v>
      </c>
      <c r="G1619">
        <v>12</v>
      </c>
      <c r="H1619">
        <v>7</v>
      </c>
      <c r="J1619">
        <v>8</v>
      </c>
      <c r="L1619">
        <v>7</v>
      </c>
      <c r="N1619">
        <v>7</v>
      </c>
      <c r="P1619">
        <v>6</v>
      </c>
      <c r="Q1619">
        <v>2</v>
      </c>
      <c r="R1619">
        <v>2</v>
      </c>
      <c r="S1619">
        <v>1</v>
      </c>
      <c r="T1619">
        <v>3</v>
      </c>
      <c r="U1619">
        <v>4</v>
      </c>
      <c r="V1619">
        <v>2</v>
      </c>
      <c r="W1619">
        <v>2</v>
      </c>
      <c r="X1619">
        <v>2</v>
      </c>
      <c r="Y1619">
        <v>2</v>
      </c>
      <c r="Z1619">
        <v>2</v>
      </c>
      <c r="AA1619">
        <v>3</v>
      </c>
      <c r="AB1619">
        <v>2</v>
      </c>
      <c r="AC1619">
        <v>3</v>
      </c>
      <c r="AD1619">
        <v>3</v>
      </c>
      <c r="AE1619">
        <v>3</v>
      </c>
      <c r="AF1619">
        <v>8</v>
      </c>
      <c r="AG1619">
        <v>3</v>
      </c>
      <c r="AH1619">
        <v>3</v>
      </c>
      <c r="AI1619">
        <v>3</v>
      </c>
      <c r="AJ1619">
        <v>3</v>
      </c>
      <c r="AK1619">
        <v>3</v>
      </c>
      <c r="AL1619">
        <v>3</v>
      </c>
      <c r="AM1619">
        <v>3</v>
      </c>
      <c r="AN1619">
        <v>3</v>
      </c>
      <c r="AO1619">
        <v>3</v>
      </c>
      <c r="AP1619">
        <v>3</v>
      </c>
      <c r="AQ1619">
        <v>3</v>
      </c>
      <c r="AR1619">
        <v>3</v>
      </c>
      <c r="AS1619">
        <v>3</v>
      </c>
      <c r="AT1619">
        <v>3</v>
      </c>
      <c r="AU1619">
        <v>3</v>
      </c>
      <c r="AV1619">
        <v>3</v>
      </c>
      <c r="AW1619">
        <v>6</v>
      </c>
      <c r="AX1619">
        <v>8</v>
      </c>
      <c r="AY1619">
        <v>7</v>
      </c>
      <c r="AZ1619">
        <v>7</v>
      </c>
      <c r="BA1619">
        <v>6</v>
      </c>
      <c r="BB1619">
        <v>6</v>
      </c>
      <c r="BC1619">
        <v>5</v>
      </c>
      <c r="BD1619">
        <v>7</v>
      </c>
      <c r="BE1619">
        <v>5</v>
      </c>
      <c r="BF1619">
        <v>7</v>
      </c>
      <c r="BG1619">
        <v>6</v>
      </c>
      <c r="BH1619">
        <v>6</v>
      </c>
      <c r="BI1619">
        <v>8</v>
      </c>
      <c r="BJ1619">
        <v>8</v>
      </c>
      <c r="BK1619">
        <v>2</v>
      </c>
      <c r="BL1619">
        <v>3</v>
      </c>
      <c r="BM1619">
        <v>3</v>
      </c>
      <c r="BN1619">
        <v>3</v>
      </c>
      <c r="BO1619">
        <v>8</v>
      </c>
      <c r="BP1619">
        <v>5</v>
      </c>
      <c r="BQ1619">
        <v>3</v>
      </c>
      <c r="BR1619">
        <v>7</v>
      </c>
      <c r="BS1619">
        <v>6</v>
      </c>
      <c r="BX1619">
        <v>2</v>
      </c>
      <c r="CF1619">
        <v>2</v>
      </c>
      <c r="CH1619">
        <f t="shared" si="187"/>
        <v>2</v>
      </c>
      <c r="CI1619" s="1">
        <f t="shared" si="188"/>
        <v>3.1666666666666665</v>
      </c>
      <c r="CJ1619">
        <f t="shared" si="189"/>
        <v>3</v>
      </c>
      <c r="CK1619">
        <f t="shared" si="190"/>
        <v>3</v>
      </c>
      <c r="CL1619" s="1">
        <f t="shared" si="191"/>
        <v>6.1666666666666661</v>
      </c>
      <c r="CM1619" s="1">
        <f t="shared" si="192"/>
        <v>12.333333333333332</v>
      </c>
      <c r="CO1619" t="str">
        <f>IF(H1619&gt;Tolerances!$C$15, "High Sat", "Low Sat")</f>
        <v>Low Sat</v>
      </c>
      <c r="CP1619" t="str">
        <f>IF(CM1619&lt;Tolerances!$D$15, "High EL", "Low EL")</f>
        <v>Low EL</v>
      </c>
      <c r="CQ1619" t="str">
        <f t="shared" si="193"/>
        <v>Defector</v>
      </c>
      <c r="CR1619" t="b">
        <f>IF(AND(CM1619&lt;Tolerances!$D$19,'Respondent data Original'!H1619&gt;Tolerances!$C$19),"Enthusiast",IF(AND(CM1619&gt;Tolerances!$D$20,'Respondent data Original'!H1619&lt;Tolerances!$C$20),"Agitator"))</f>
        <v>0</v>
      </c>
    </row>
    <row r="1620" spans="1:96">
      <c r="A1620">
        <v>1998</v>
      </c>
      <c r="B1620" t="s">
        <v>71</v>
      </c>
      <c r="C1620">
        <v>1</v>
      </c>
      <c r="D1620">
        <v>2</v>
      </c>
      <c r="E1620">
        <v>5</v>
      </c>
      <c r="F1620">
        <v>2</v>
      </c>
      <c r="G1620">
        <v>12</v>
      </c>
      <c r="H1620">
        <v>8</v>
      </c>
      <c r="J1620">
        <v>9</v>
      </c>
      <c r="L1620">
        <v>8</v>
      </c>
      <c r="N1620">
        <v>8</v>
      </c>
      <c r="P1620">
        <v>3</v>
      </c>
      <c r="Q1620">
        <v>1</v>
      </c>
      <c r="S1620">
        <v>3</v>
      </c>
      <c r="X1620">
        <v>1</v>
      </c>
      <c r="Z1620">
        <v>1</v>
      </c>
      <c r="AA1620">
        <v>2</v>
      </c>
      <c r="AB1620">
        <v>3</v>
      </c>
      <c r="AC1620">
        <v>2</v>
      </c>
      <c r="AD1620">
        <v>2</v>
      </c>
      <c r="AE1620">
        <v>4</v>
      </c>
      <c r="AF1620">
        <v>8</v>
      </c>
      <c r="AG1620">
        <v>1</v>
      </c>
      <c r="AI1620">
        <v>3</v>
      </c>
      <c r="AJ1620">
        <v>3</v>
      </c>
      <c r="AK1620">
        <v>4</v>
      </c>
      <c r="AL1620">
        <v>3</v>
      </c>
      <c r="AN1620">
        <v>2</v>
      </c>
      <c r="AP1620">
        <v>1</v>
      </c>
      <c r="AQ1620">
        <v>3</v>
      </c>
      <c r="AR1620">
        <v>4</v>
      </c>
      <c r="AS1620">
        <v>2</v>
      </c>
      <c r="AT1620">
        <v>2</v>
      </c>
      <c r="AV1620">
        <v>1</v>
      </c>
      <c r="AW1620">
        <v>3</v>
      </c>
      <c r="AX1620">
        <v>8</v>
      </c>
      <c r="AY1620">
        <v>6</v>
      </c>
      <c r="AZ1620">
        <v>4</v>
      </c>
      <c r="BA1620">
        <v>6</v>
      </c>
      <c r="BB1620">
        <v>5</v>
      </c>
      <c r="BC1620">
        <v>6</v>
      </c>
      <c r="BD1620">
        <v>11</v>
      </c>
      <c r="BE1620">
        <v>1</v>
      </c>
      <c r="BF1620">
        <v>12</v>
      </c>
      <c r="BG1620">
        <v>12</v>
      </c>
      <c r="BH1620">
        <v>1</v>
      </c>
      <c r="BI1620">
        <v>12</v>
      </c>
      <c r="BJ1620">
        <v>6</v>
      </c>
      <c r="BK1620">
        <v>1</v>
      </c>
      <c r="BL1620">
        <v>3</v>
      </c>
      <c r="BM1620">
        <v>1</v>
      </c>
      <c r="BN1620">
        <v>1</v>
      </c>
      <c r="BO1620">
        <v>8</v>
      </c>
      <c r="BP1620">
        <v>5</v>
      </c>
      <c r="BQ1620">
        <v>3</v>
      </c>
      <c r="BR1620">
        <v>4</v>
      </c>
      <c r="BS1620">
        <v>7</v>
      </c>
      <c r="BX1620">
        <v>1</v>
      </c>
      <c r="BY1620">
        <v>3</v>
      </c>
      <c r="CF1620">
        <v>4</v>
      </c>
      <c r="CH1620">
        <f t="shared" si="187"/>
        <v>1</v>
      </c>
      <c r="CI1620" s="1">
        <f t="shared" si="188"/>
        <v>2.7777777777777777</v>
      </c>
      <c r="CJ1620">
        <f t="shared" si="189"/>
        <v>3</v>
      </c>
      <c r="CK1620">
        <f t="shared" si="190"/>
        <v>3</v>
      </c>
      <c r="CL1620" s="1">
        <f t="shared" si="191"/>
        <v>5.7777777777777777</v>
      </c>
      <c r="CM1620" s="1">
        <f t="shared" si="192"/>
        <v>5.7777777777777777</v>
      </c>
      <c r="CO1620" t="str">
        <f>IF(H1620&gt;Tolerances!$C$15, "High Sat", "Low Sat")</f>
        <v>High Sat</v>
      </c>
      <c r="CP1620" t="str">
        <f>IF(CM1620&lt;Tolerances!$D$15, "High EL", "Low EL")</f>
        <v>High EL</v>
      </c>
      <c r="CQ1620" t="str">
        <f t="shared" si="193"/>
        <v>Loyalist</v>
      </c>
      <c r="CR1620" t="b">
        <f>IF(AND(CM1620&lt;Tolerances!$D$19,'Respondent data Original'!H1620&gt;Tolerances!$C$19),"Enthusiast",IF(AND(CM1620&gt;Tolerances!$D$20,'Respondent data Original'!H1620&lt;Tolerances!$C$20),"Agitator"))</f>
        <v>0</v>
      </c>
    </row>
    <row r="1621" spans="1:96">
      <c r="A1621">
        <v>2002</v>
      </c>
      <c r="B1621" t="s">
        <v>71</v>
      </c>
      <c r="C1621">
        <v>4</v>
      </c>
      <c r="D1621">
        <v>2</v>
      </c>
      <c r="E1621">
        <v>18</v>
      </c>
      <c r="F1621">
        <v>1</v>
      </c>
      <c r="G1621">
        <v>8</v>
      </c>
      <c r="H1621">
        <v>7</v>
      </c>
      <c r="J1621">
        <v>6</v>
      </c>
      <c r="L1621">
        <v>7</v>
      </c>
      <c r="N1621">
        <v>7</v>
      </c>
      <c r="P1621">
        <v>4</v>
      </c>
      <c r="Q1621">
        <v>3</v>
      </c>
      <c r="R1621">
        <v>3</v>
      </c>
      <c r="S1621">
        <v>3</v>
      </c>
      <c r="T1621">
        <v>3</v>
      </c>
      <c r="U1621">
        <v>3</v>
      </c>
      <c r="V1621">
        <v>3</v>
      </c>
      <c r="W1621">
        <v>3</v>
      </c>
      <c r="X1621">
        <v>3</v>
      </c>
      <c r="Y1621">
        <v>3</v>
      </c>
      <c r="Z1621">
        <v>3</v>
      </c>
      <c r="AA1621">
        <v>3</v>
      </c>
      <c r="AB1621">
        <v>3</v>
      </c>
      <c r="AC1621">
        <v>3</v>
      </c>
      <c r="AD1621">
        <v>3</v>
      </c>
      <c r="AE1621">
        <v>3</v>
      </c>
      <c r="AF1621">
        <v>6</v>
      </c>
      <c r="AG1621">
        <v>3</v>
      </c>
      <c r="AH1621">
        <v>3</v>
      </c>
      <c r="AI1621">
        <v>3</v>
      </c>
      <c r="AJ1621">
        <v>3</v>
      </c>
      <c r="AK1621">
        <v>3</v>
      </c>
      <c r="AL1621">
        <v>3</v>
      </c>
      <c r="AM1621">
        <v>3</v>
      </c>
      <c r="AN1621">
        <v>3</v>
      </c>
      <c r="AO1621">
        <v>3</v>
      </c>
      <c r="AP1621">
        <v>3</v>
      </c>
      <c r="AQ1621">
        <v>3</v>
      </c>
      <c r="AR1621">
        <v>3</v>
      </c>
      <c r="AS1621">
        <v>3</v>
      </c>
      <c r="AT1621">
        <v>3</v>
      </c>
      <c r="AU1621">
        <v>3</v>
      </c>
      <c r="AV1621">
        <v>2</v>
      </c>
      <c r="AW1621">
        <v>6</v>
      </c>
      <c r="AX1621">
        <v>6</v>
      </c>
      <c r="AY1621">
        <v>6</v>
      </c>
      <c r="AZ1621">
        <v>6</v>
      </c>
      <c r="BA1621">
        <v>6</v>
      </c>
      <c r="BB1621">
        <v>6</v>
      </c>
      <c r="BC1621">
        <v>6</v>
      </c>
      <c r="BD1621">
        <v>6</v>
      </c>
      <c r="BE1621">
        <v>6</v>
      </c>
      <c r="BF1621">
        <v>7</v>
      </c>
      <c r="BG1621">
        <v>7</v>
      </c>
      <c r="BH1621">
        <v>7</v>
      </c>
      <c r="BI1621">
        <v>7</v>
      </c>
      <c r="BJ1621">
        <v>7</v>
      </c>
      <c r="BK1621">
        <v>1</v>
      </c>
      <c r="BL1621">
        <v>3</v>
      </c>
      <c r="BM1621">
        <v>3</v>
      </c>
      <c r="BN1621">
        <v>3</v>
      </c>
      <c r="BO1621">
        <v>10</v>
      </c>
      <c r="BX1621">
        <v>1</v>
      </c>
      <c r="BY1621">
        <v>6</v>
      </c>
      <c r="CF1621">
        <v>2</v>
      </c>
      <c r="CH1621">
        <f t="shared" si="187"/>
        <v>1</v>
      </c>
      <c r="CI1621" s="1">
        <f t="shared" si="188"/>
        <v>3</v>
      </c>
      <c r="CJ1621">
        <f t="shared" si="189"/>
        <v>3</v>
      </c>
      <c r="CK1621">
        <f t="shared" si="190"/>
        <v>3</v>
      </c>
      <c r="CL1621" s="1">
        <f t="shared" si="191"/>
        <v>6</v>
      </c>
      <c r="CM1621" s="1">
        <f t="shared" si="192"/>
        <v>6</v>
      </c>
      <c r="CO1621" t="str">
        <f>IF(H1621&gt;Tolerances!$C$15, "High Sat", "Low Sat")</f>
        <v>Low Sat</v>
      </c>
      <c r="CP1621" t="str">
        <f>IF(CM1621&lt;Tolerances!$D$15, "High EL", "Low EL")</f>
        <v>High EL</v>
      </c>
      <c r="CQ1621" t="str">
        <f t="shared" si="193"/>
        <v>Hostage</v>
      </c>
      <c r="CR1621" t="b">
        <f>IF(AND(CM1621&lt;Tolerances!$D$19,'Respondent data Original'!H1621&gt;Tolerances!$C$19),"Enthusiast",IF(AND(CM1621&gt;Tolerances!$D$20,'Respondent data Original'!H1621&lt;Tolerances!$C$20),"Agitator"))</f>
        <v>0</v>
      </c>
    </row>
    <row r="1622" spans="1:96">
      <c r="A1622">
        <v>2003</v>
      </c>
      <c r="B1622" t="s">
        <v>71</v>
      </c>
      <c r="C1622">
        <v>4</v>
      </c>
      <c r="D1622">
        <v>2</v>
      </c>
      <c r="E1622">
        <v>3</v>
      </c>
      <c r="F1622">
        <v>2</v>
      </c>
      <c r="G1622">
        <v>12</v>
      </c>
      <c r="H1622">
        <v>9</v>
      </c>
      <c r="J1622">
        <v>9</v>
      </c>
      <c r="L1622">
        <v>9</v>
      </c>
      <c r="N1622">
        <v>9</v>
      </c>
      <c r="P1622">
        <v>6</v>
      </c>
      <c r="Q1622">
        <v>1</v>
      </c>
      <c r="R1622">
        <v>1</v>
      </c>
      <c r="S1622">
        <v>1</v>
      </c>
      <c r="T1622">
        <v>2</v>
      </c>
      <c r="U1622">
        <v>1</v>
      </c>
      <c r="V1622">
        <v>1</v>
      </c>
      <c r="W1622">
        <v>3</v>
      </c>
      <c r="X1622">
        <v>1</v>
      </c>
      <c r="Y1622">
        <v>1</v>
      </c>
      <c r="Z1622">
        <v>1</v>
      </c>
      <c r="AA1622">
        <v>1</v>
      </c>
      <c r="AB1622">
        <v>1</v>
      </c>
      <c r="AC1622">
        <v>2</v>
      </c>
      <c r="AD1622">
        <v>3</v>
      </c>
      <c r="AE1622">
        <v>3</v>
      </c>
      <c r="AF1622">
        <v>1</v>
      </c>
      <c r="AG1622">
        <v>2</v>
      </c>
      <c r="AH1622">
        <v>1</v>
      </c>
      <c r="AI1622">
        <v>1</v>
      </c>
      <c r="AJ1622">
        <v>1</v>
      </c>
      <c r="AK1622">
        <v>1</v>
      </c>
      <c r="AL1622">
        <v>2</v>
      </c>
      <c r="AN1622">
        <v>2</v>
      </c>
      <c r="AO1622">
        <v>1</v>
      </c>
      <c r="AP1622">
        <v>2</v>
      </c>
      <c r="AQ1622">
        <v>2</v>
      </c>
      <c r="AR1622">
        <v>1</v>
      </c>
      <c r="AS1622">
        <v>1</v>
      </c>
      <c r="AT1622">
        <v>3</v>
      </c>
      <c r="AU1622">
        <v>2</v>
      </c>
      <c r="AV1622">
        <v>1</v>
      </c>
      <c r="AW1622">
        <v>7</v>
      </c>
      <c r="AX1622">
        <v>11</v>
      </c>
      <c r="AY1622">
        <v>11</v>
      </c>
      <c r="AZ1622">
        <v>5</v>
      </c>
      <c r="BA1622">
        <v>8</v>
      </c>
      <c r="BB1622">
        <v>6</v>
      </c>
      <c r="BC1622">
        <v>1</v>
      </c>
      <c r="BD1622">
        <v>11</v>
      </c>
      <c r="BE1622">
        <v>1</v>
      </c>
      <c r="BF1622">
        <v>1</v>
      </c>
      <c r="BG1622">
        <v>12</v>
      </c>
      <c r="BH1622">
        <v>12</v>
      </c>
      <c r="BI1622">
        <v>12</v>
      </c>
      <c r="BJ1622">
        <v>12</v>
      </c>
      <c r="BK1622">
        <v>3</v>
      </c>
      <c r="BM1622">
        <v>5</v>
      </c>
      <c r="BN1622">
        <v>3</v>
      </c>
      <c r="BO1622">
        <v>10</v>
      </c>
      <c r="BX1622">
        <v>1</v>
      </c>
      <c r="BY1622">
        <v>2</v>
      </c>
      <c r="BZ1622">
        <v>7</v>
      </c>
      <c r="CA1622">
        <v>5</v>
      </c>
      <c r="CF1622">
        <v>5</v>
      </c>
      <c r="CH1622">
        <f t="shared" si="187"/>
        <v>1</v>
      </c>
      <c r="CI1622" s="1">
        <f t="shared" si="188"/>
        <v>3.3888888888888888</v>
      </c>
      <c r="CJ1622">
        <f t="shared" si="189"/>
        <v>0</v>
      </c>
      <c r="CK1622">
        <f t="shared" si="190"/>
        <v>5</v>
      </c>
      <c r="CL1622" s="1">
        <f t="shared" si="191"/>
        <v>8.3888888888888893</v>
      </c>
      <c r="CM1622" s="1">
        <f t="shared" si="192"/>
        <v>8.3888888888888893</v>
      </c>
      <c r="CO1622" t="str">
        <f>IF(H1622&gt;Tolerances!$C$15, "High Sat", "Low Sat")</f>
        <v>High Sat</v>
      </c>
      <c r="CP1622" t="str">
        <f>IF(CM1622&lt;Tolerances!$D$15, "High EL", "Low EL")</f>
        <v>High EL</v>
      </c>
      <c r="CQ1622" t="str">
        <f t="shared" si="193"/>
        <v>Loyalist</v>
      </c>
      <c r="CR1622" t="b">
        <f>IF(AND(CM1622&lt;Tolerances!$D$19,'Respondent data Original'!H1622&gt;Tolerances!$C$19),"Enthusiast",IF(AND(CM1622&gt;Tolerances!$D$20,'Respondent data Original'!H1622&lt;Tolerances!$C$20),"Agitator"))</f>
        <v>0</v>
      </c>
    </row>
    <row r="1623" spans="1:96">
      <c r="A1623">
        <v>2004</v>
      </c>
      <c r="B1623" t="s">
        <v>71</v>
      </c>
      <c r="C1623">
        <v>2</v>
      </c>
      <c r="D1623">
        <v>2</v>
      </c>
      <c r="E1623">
        <v>2</v>
      </c>
      <c r="F1623">
        <v>2</v>
      </c>
      <c r="G1623">
        <v>9</v>
      </c>
      <c r="H1623">
        <v>10</v>
      </c>
      <c r="J1623">
        <v>10</v>
      </c>
      <c r="L1623">
        <v>10</v>
      </c>
      <c r="N1623">
        <v>10</v>
      </c>
      <c r="P1623">
        <v>6</v>
      </c>
      <c r="Q1623">
        <v>2</v>
      </c>
      <c r="R1623">
        <v>1</v>
      </c>
      <c r="S1623">
        <v>1</v>
      </c>
      <c r="T1623">
        <v>1</v>
      </c>
      <c r="U1623">
        <v>2</v>
      </c>
      <c r="V1623">
        <v>2</v>
      </c>
      <c r="W1623">
        <v>2</v>
      </c>
      <c r="X1623">
        <v>1</v>
      </c>
      <c r="Y1623">
        <v>1</v>
      </c>
      <c r="Z1623">
        <v>2</v>
      </c>
      <c r="AA1623">
        <v>2</v>
      </c>
      <c r="AB1623">
        <v>2</v>
      </c>
      <c r="AC1623">
        <v>3</v>
      </c>
      <c r="AD1623">
        <v>3</v>
      </c>
      <c r="AE1623">
        <v>2</v>
      </c>
      <c r="AF1623">
        <v>8</v>
      </c>
      <c r="AG1623">
        <v>2</v>
      </c>
      <c r="AH1623">
        <v>2</v>
      </c>
      <c r="AI1623">
        <v>2</v>
      </c>
      <c r="AJ1623">
        <v>2</v>
      </c>
      <c r="AK1623">
        <v>2</v>
      </c>
      <c r="AL1623">
        <v>2</v>
      </c>
      <c r="AM1623">
        <v>3</v>
      </c>
      <c r="AN1623">
        <v>2</v>
      </c>
      <c r="AO1623">
        <v>2</v>
      </c>
      <c r="AP1623">
        <v>2</v>
      </c>
      <c r="AQ1623">
        <v>2</v>
      </c>
      <c r="AR1623">
        <v>2</v>
      </c>
      <c r="AS1623">
        <v>2</v>
      </c>
      <c r="AT1623">
        <v>2</v>
      </c>
      <c r="AU1623">
        <v>2</v>
      </c>
      <c r="AV1623">
        <v>1</v>
      </c>
      <c r="AW1623">
        <v>9</v>
      </c>
      <c r="AX1623">
        <v>9</v>
      </c>
      <c r="AY1623">
        <v>8</v>
      </c>
      <c r="AZ1623">
        <v>8</v>
      </c>
      <c r="BA1623">
        <v>8</v>
      </c>
      <c r="BB1623">
        <v>7</v>
      </c>
      <c r="BC1623">
        <v>8</v>
      </c>
      <c r="BD1623">
        <v>9</v>
      </c>
      <c r="BE1623">
        <v>3</v>
      </c>
      <c r="BF1623">
        <v>12</v>
      </c>
      <c r="BG1623">
        <v>12</v>
      </c>
      <c r="BH1623">
        <v>12</v>
      </c>
      <c r="BI1623">
        <v>12</v>
      </c>
      <c r="BJ1623">
        <v>12</v>
      </c>
      <c r="BK1623">
        <v>1</v>
      </c>
      <c r="BL1623">
        <v>3</v>
      </c>
      <c r="BM1623">
        <v>2</v>
      </c>
      <c r="BN1623">
        <v>1</v>
      </c>
      <c r="BO1623">
        <v>3</v>
      </c>
      <c r="BP1623">
        <v>7</v>
      </c>
      <c r="BQ1623">
        <v>2</v>
      </c>
      <c r="BX1623">
        <v>1</v>
      </c>
      <c r="BY1623">
        <v>3</v>
      </c>
      <c r="BZ1623">
        <v>6</v>
      </c>
      <c r="CF1623">
        <v>5</v>
      </c>
      <c r="CH1623">
        <f t="shared" si="187"/>
        <v>1</v>
      </c>
      <c r="CI1623" s="1">
        <f t="shared" si="188"/>
        <v>3.8333333333333335</v>
      </c>
      <c r="CJ1623">
        <f t="shared" si="189"/>
        <v>3</v>
      </c>
      <c r="CK1623">
        <f t="shared" si="190"/>
        <v>3</v>
      </c>
      <c r="CL1623" s="1">
        <f t="shared" si="191"/>
        <v>6.8333333333333339</v>
      </c>
      <c r="CM1623" s="1">
        <f t="shared" si="192"/>
        <v>6.8333333333333339</v>
      </c>
      <c r="CO1623" t="str">
        <f>IF(H1623&gt;Tolerances!$C$15, "High Sat", "Low Sat")</f>
        <v>High Sat</v>
      </c>
      <c r="CP1623" t="str">
        <f>IF(CM1623&lt;Tolerances!$D$15, "High EL", "Low EL")</f>
        <v>High EL</v>
      </c>
      <c r="CQ1623" t="str">
        <f t="shared" si="193"/>
        <v>Loyalist</v>
      </c>
      <c r="CR1623" t="b">
        <f>IF(AND(CM1623&lt;Tolerances!$D$19,'Respondent data Original'!H1623&gt;Tolerances!$C$19),"Enthusiast",IF(AND(CM1623&gt;Tolerances!$D$20,'Respondent data Original'!H1623&lt;Tolerances!$C$20),"Agitator"))</f>
        <v>0</v>
      </c>
    </row>
    <row r="1624" spans="1:96">
      <c r="A1624">
        <v>2005</v>
      </c>
      <c r="B1624" t="s">
        <v>71</v>
      </c>
      <c r="C1624">
        <v>3</v>
      </c>
      <c r="D1624">
        <v>2</v>
      </c>
      <c r="E1624">
        <v>2</v>
      </c>
      <c r="F1624">
        <v>2</v>
      </c>
      <c r="G1624">
        <v>12</v>
      </c>
      <c r="H1624">
        <v>5</v>
      </c>
      <c r="J1624">
        <v>4</v>
      </c>
      <c r="L1624">
        <v>5</v>
      </c>
      <c r="N1624">
        <v>4</v>
      </c>
      <c r="P1624">
        <v>5</v>
      </c>
      <c r="Q1624">
        <v>1</v>
      </c>
      <c r="R1624">
        <v>4</v>
      </c>
      <c r="S1624">
        <v>1</v>
      </c>
      <c r="T1624">
        <v>1</v>
      </c>
      <c r="U1624">
        <v>1</v>
      </c>
      <c r="V1624">
        <v>1</v>
      </c>
      <c r="W1624">
        <v>4</v>
      </c>
      <c r="X1624">
        <v>1</v>
      </c>
      <c r="Y1624">
        <v>1</v>
      </c>
      <c r="Z1624">
        <v>4</v>
      </c>
      <c r="AA1624">
        <v>1</v>
      </c>
      <c r="AB1624">
        <v>1</v>
      </c>
      <c r="AC1624">
        <v>3</v>
      </c>
      <c r="AD1624">
        <v>4</v>
      </c>
      <c r="AE1624">
        <v>3</v>
      </c>
      <c r="AF1624">
        <v>9</v>
      </c>
      <c r="AG1624">
        <v>5</v>
      </c>
      <c r="AH1624">
        <v>4</v>
      </c>
      <c r="AI1624">
        <v>2</v>
      </c>
      <c r="AJ1624">
        <v>1</v>
      </c>
      <c r="AK1624">
        <v>3</v>
      </c>
      <c r="AL1624">
        <v>5</v>
      </c>
      <c r="AM1624">
        <v>5</v>
      </c>
      <c r="AN1624">
        <v>2</v>
      </c>
      <c r="AO1624">
        <v>4</v>
      </c>
      <c r="AP1624">
        <v>5</v>
      </c>
      <c r="AQ1624">
        <v>4</v>
      </c>
      <c r="AR1624">
        <v>5</v>
      </c>
      <c r="AS1624">
        <v>4</v>
      </c>
      <c r="AT1624">
        <v>4</v>
      </c>
      <c r="AU1624">
        <v>4</v>
      </c>
      <c r="AV1624">
        <v>2</v>
      </c>
      <c r="AW1624">
        <v>6</v>
      </c>
      <c r="AX1624">
        <v>11</v>
      </c>
      <c r="AY1624">
        <v>8</v>
      </c>
      <c r="AZ1624">
        <v>6</v>
      </c>
      <c r="BA1624">
        <v>8</v>
      </c>
      <c r="BB1624">
        <v>6</v>
      </c>
      <c r="BC1624">
        <v>2</v>
      </c>
      <c r="BD1624">
        <v>10</v>
      </c>
      <c r="BE1624">
        <v>6</v>
      </c>
      <c r="BF1624">
        <v>9</v>
      </c>
      <c r="BG1624">
        <v>2</v>
      </c>
      <c r="BH1624">
        <v>10</v>
      </c>
      <c r="BI1624">
        <v>11</v>
      </c>
      <c r="BJ1624">
        <v>12</v>
      </c>
      <c r="BK1624">
        <v>5</v>
      </c>
      <c r="BL1624">
        <v>3</v>
      </c>
      <c r="BM1624">
        <v>2</v>
      </c>
      <c r="BN1624">
        <v>1</v>
      </c>
      <c r="BO1624">
        <v>7</v>
      </c>
      <c r="BP1624">
        <v>6</v>
      </c>
      <c r="BQ1624">
        <v>4</v>
      </c>
      <c r="BX1624">
        <v>3</v>
      </c>
      <c r="CF1624">
        <v>4</v>
      </c>
      <c r="CH1624">
        <f t="shared" si="187"/>
        <v>3</v>
      </c>
      <c r="CI1624" s="1">
        <f t="shared" si="188"/>
        <v>3.5</v>
      </c>
      <c r="CJ1624">
        <f t="shared" si="189"/>
        <v>3</v>
      </c>
      <c r="CK1624">
        <f t="shared" si="190"/>
        <v>3</v>
      </c>
      <c r="CL1624" s="1">
        <f t="shared" si="191"/>
        <v>6.5</v>
      </c>
      <c r="CM1624" s="1">
        <f t="shared" si="192"/>
        <v>19.5</v>
      </c>
      <c r="CO1624" t="str">
        <f>IF(H1624&gt;Tolerances!$C$15, "High Sat", "Low Sat")</f>
        <v>Low Sat</v>
      </c>
      <c r="CP1624" t="str">
        <f>IF(CM1624&lt;Tolerances!$D$15, "High EL", "Low EL")</f>
        <v>Low EL</v>
      </c>
      <c r="CQ1624" t="str">
        <f t="shared" si="193"/>
        <v>Defector</v>
      </c>
      <c r="CR1624" t="str">
        <f>IF(AND(CM1624&lt;Tolerances!$D$19,'Respondent data Original'!H1624&gt;Tolerances!$C$19),"Enthusiast",IF(AND(CM1624&gt;Tolerances!$D$20,'Respondent data Original'!H1624&lt;Tolerances!$C$20),"Agitator"))</f>
        <v>Agitator</v>
      </c>
    </row>
    <row r="1625" spans="1:96">
      <c r="A1625">
        <v>2006</v>
      </c>
      <c r="B1625" t="s">
        <v>71</v>
      </c>
      <c r="C1625">
        <v>1</v>
      </c>
      <c r="D1625">
        <v>2</v>
      </c>
      <c r="E1625">
        <v>2</v>
      </c>
      <c r="F1625">
        <v>2</v>
      </c>
      <c r="G1625">
        <v>8</v>
      </c>
      <c r="H1625">
        <v>11</v>
      </c>
      <c r="J1625">
        <v>11</v>
      </c>
      <c r="L1625">
        <v>11</v>
      </c>
      <c r="N1625">
        <v>10</v>
      </c>
      <c r="P1625">
        <v>6</v>
      </c>
      <c r="Q1625">
        <v>1</v>
      </c>
      <c r="R1625">
        <v>2</v>
      </c>
      <c r="S1625">
        <v>1</v>
      </c>
      <c r="T1625">
        <v>2</v>
      </c>
      <c r="U1625">
        <v>1</v>
      </c>
      <c r="V1625">
        <v>2</v>
      </c>
      <c r="W1625">
        <v>3</v>
      </c>
      <c r="X1625">
        <v>1</v>
      </c>
      <c r="Y1625">
        <v>1</v>
      </c>
      <c r="Z1625">
        <v>3</v>
      </c>
      <c r="AA1625">
        <v>2</v>
      </c>
      <c r="AB1625">
        <v>1</v>
      </c>
      <c r="AC1625">
        <v>2</v>
      </c>
      <c r="AD1625">
        <v>3</v>
      </c>
      <c r="AE1625">
        <v>2</v>
      </c>
      <c r="AF1625">
        <v>9</v>
      </c>
      <c r="AG1625">
        <v>1</v>
      </c>
      <c r="AH1625">
        <v>2</v>
      </c>
      <c r="AI1625">
        <v>2</v>
      </c>
      <c r="AJ1625">
        <v>1</v>
      </c>
      <c r="AK1625">
        <v>2</v>
      </c>
      <c r="AL1625">
        <v>1</v>
      </c>
      <c r="AM1625">
        <v>2</v>
      </c>
      <c r="AN1625">
        <v>2</v>
      </c>
      <c r="AO1625">
        <v>2</v>
      </c>
      <c r="AP1625">
        <v>2</v>
      </c>
      <c r="AQ1625">
        <v>2</v>
      </c>
      <c r="AR1625">
        <v>2</v>
      </c>
      <c r="AS1625">
        <v>2</v>
      </c>
      <c r="AT1625">
        <v>2</v>
      </c>
      <c r="AU1625">
        <v>1</v>
      </c>
      <c r="AV1625">
        <v>1</v>
      </c>
      <c r="AW1625">
        <v>7</v>
      </c>
      <c r="AX1625">
        <v>9</v>
      </c>
      <c r="AY1625">
        <v>6</v>
      </c>
      <c r="AZ1625">
        <v>5</v>
      </c>
      <c r="BA1625">
        <v>6</v>
      </c>
      <c r="BB1625">
        <v>6</v>
      </c>
      <c r="BC1625">
        <v>3</v>
      </c>
      <c r="BD1625">
        <v>11</v>
      </c>
      <c r="BE1625">
        <v>2</v>
      </c>
      <c r="BF1625">
        <v>1</v>
      </c>
      <c r="BG1625">
        <v>12</v>
      </c>
      <c r="BH1625">
        <v>12</v>
      </c>
      <c r="BI1625">
        <v>12</v>
      </c>
      <c r="BJ1625">
        <v>12</v>
      </c>
      <c r="BK1625">
        <v>2</v>
      </c>
      <c r="BL1625">
        <v>4</v>
      </c>
      <c r="BM1625">
        <v>3</v>
      </c>
      <c r="BN1625">
        <v>2</v>
      </c>
      <c r="BO1625">
        <v>3</v>
      </c>
      <c r="BP1625">
        <v>1</v>
      </c>
      <c r="BQ1625">
        <v>7</v>
      </c>
      <c r="BR1625">
        <v>4</v>
      </c>
      <c r="BX1625">
        <v>1</v>
      </c>
      <c r="BY1625">
        <v>5</v>
      </c>
      <c r="BZ1625">
        <v>6</v>
      </c>
      <c r="CA1625">
        <v>3</v>
      </c>
      <c r="CF1625">
        <v>3</v>
      </c>
      <c r="CH1625">
        <f t="shared" si="187"/>
        <v>1</v>
      </c>
      <c r="CI1625" s="1">
        <f t="shared" si="188"/>
        <v>3.0555555555555554</v>
      </c>
      <c r="CJ1625">
        <f t="shared" si="189"/>
        <v>4</v>
      </c>
      <c r="CK1625">
        <f t="shared" si="190"/>
        <v>2</v>
      </c>
      <c r="CL1625" s="1">
        <f t="shared" si="191"/>
        <v>5.0555555555555554</v>
      </c>
      <c r="CM1625" s="1">
        <f t="shared" si="192"/>
        <v>5.0555555555555554</v>
      </c>
      <c r="CO1625" t="str">
        <f>IF(H1625&gt;Tolerances!$C$15, "High Sat", "Low Sat")</f>
        <v>High Sat</v>
      </c>
      <c r="CP1625" t="str">
        <f>IF(CM1625&lt;Tolerances!$D$15, "High EL", "Low EL")</f>
        <v>High EL</v>
      </c>
      <c r="CQ1625" t="str">
        <f t="shared" si="193"/>
        <v>Loyalist</v>
      </c>
      <c r="CR1625" t="b">
        <f>IF(AND(CM1625&lt;Tolerances!$D$19,'Respondent data Original'!H1625&gt;Tolerances!$C$19),"Enthusiast",IF(AND(CM1625&gt;Tolerances!$D$20,'Respondent data Original'!H1625&lt;Tolerances!$C$20),"Agitator"))</f>
        <v>0</v>
      </c>
    </row>
    <row r="1626" spans="1:96">
      <c r="A1626">
        <v>2007</v>
      </c>
      <c r="B1626" t="s">
        <v>71</v>
      </c>
      <c r="C1626">
        <v>4</v>
      </c>
      <c r="D1626">
        <v>1</v>
      </c>
      <c r="E1626">
        <v>2</v>
      </c>
      <c r="F1626">
        <v>2</v>
      </c>
      <c r="G1626">
        <v>12</v>
      </c>
      <c r="H1626">
        <v>9</v>
      </c>
      <c r="J1626">
        <v>9</v>
      </c>
      <c r="L1626">
        <v>9</v>
      </c>
      <c r="N1626">
        <v>6</v>
      </c>
      <c r="P1626">
        <v>6</v>
      </c>
      <c r="Q1626">
        <v>1</v>
      </c>
      <c r="R1626">
        <v>4</v>
      </c>
      <c r="S1626">
        <v>1</v>
      </c>
      <c r="T1626">
        <v>1</v>
      </c>
      <c r="U1626">
        <v>1</v>
      </c>
      <c r="V1626">
        <v>1</v>
      </c>
      <c r="W1626">
        <v>3</v>
      </c>
      <c r="X1626">
        <v>1</v>
      </c>
      <c r="Y1626">
        <v>1</v>
      </c>
      <c r="Z1626">
        <v>2</v>
      </c>
      <c r="AA1626">
        <v>1</v>
      </c>
      <c r="AB1626">
        <v>1</v>
      </c>
      <c r="AC1626">
        <v>4</v>
      </c>
      <c r="AD1626">
        <v>4</v>
      </c>
      <c r="AE1626">
        <v>2</v>
      </c>
      <c r="AF1626">
        <v>2</v>
      </c>
      <c r="AG1626">
        <v>2</v>
      </c>
      <c r="AI1626">
        <v>2</v>
      </c>
      <c r="AJ1626">
        <v>2</v>
      </c>
      <c r="AK1626">
        <v>3</v>
      </c>
      <c r="AL1626">
        <v>2</v>
      </c>
      <c r="AN1626">
        <v>2</v>
      </c>
      <c r="AO1626">
        <v>2</v>
      </c>
      <c r="AP1626">
        <v>2</v>
      </c>
      <c r="AQ1626">
        <v>2</v>
      </c>
      <c r="AR1626">
        <v>2</v>
      </c>
      <c r="AS1626">
        <v>3</v>
      </c>
      <c r="AU1626">
        <v>2</v>
      </c>
      <c r="AV1626">
        <v>1</v>
      </c>
      <c r="AW1626">
        <v>8</v>
      </c>
      <c r="AX1626">
        <v>10</v>
      </c>
      <c r="AY1626">
        <v>10</v>
      </c>
      <c r="AZ1626">
        <v>11</v>
      </c>
      <c r="BA1626">
        <v>10</v>
      </c>
      <c r="BB1626">
        <v>5</v>
      </c>
      <c r="BC1626">
        <v>9</v>
      </c>
      <c r="BD1626">
        <v>11</v>
      </c>
      <c r="BE1626">
        <v>9</v>
      </c>
      <c r="BF1626">
        <v>3</v>
      </c>
      <c r="BG1626">
        <v>12</v>
      </c>
      <c r="BH1626">
        <v>12</v>
      </c>
      <c r="BI1626">
        <v>2</v>
      </c>
      <c r="BJ1626">
        <v>12</v>
      </c>
      <c r="BK1626">
        <v>3</v>
      </c>
      <c r="BL1626">
        <v>4</v>
      </c>
      <c r="BM1626">
        <v>3</v>
      </c>
      <c r="BN1626">
        <v>2</v>
      </c>
      <c r="BO1626">
        <v>5</v>
      </c>
      <c r="BP1626">
        <v>3</v>
      </c>
      <c r="BQ1626">
        <v>7</v>
      </c>
      <c r="BR1626">
        <v>4</v>
      </c>
      <c r="BS1626">
        <v>6</v>
      </c>
      <c r="BT1626">
        <v>1</v>
      </c>
      <c r="BU1626">
        <v>2</v>
      </c>
      <c r="BX1626">
        <v>1</v>
      </c>
      <c r="BY1626">
        <v>2</v>
      </c>
      <c r="BZ1626">
        <v>3</v>
      </c>
      <c r="CA1626">
        <v>1</v>
      </c>
      <c r="CF1626">
        <v>4</v>
      </c>
      <c r="CH1626">
        <f t="shared" si="187"/>
        <v>1</v>
      </c>
      <c r="CI1626" s="1">
        <f t="shared" si="188"/>
        <v>4.6111111111111107</v>
      </c>
      <c r="CJ1626">
        <f t="shared" si="189"/>
        <v>4</v>
      </c>
      <c r="CK1626">
        <f t="shared" si="190"/>
        <v>2</v>
      </c>
      <c r="CL1626" s="1">
        <f t="shared" si="191"/>
        <v>6.6111111111111107</v>
      </c>
      <c r="CM1626" s="1">
        <f t="shared" si="192"/>
        <v>6.6111111111111107</v>
      </c>
      <c r="CO1626" t="str">
        <f>IF(H1626&gt;Tolerances!$C$15, "High Sat", "Low Sat")</f>
        <v>High Sat</v>
      </c>
      <c r="CP1626" t="str">
        <f>IF(CM1626&lt;Tolerances!$D$15, "High EL", "Low EL")</f>
        <v>High EL</v>
      </c>
      <c r="CQ1626" t="str">
        <f t="shared" si="193"/>
        <v>Loyalist</v>
      </c>
      <c r="CR1626" t="b">
        <f>IF(AND(CM1626&lt;Tolerances!$D$19,'Respondent data Original'!H1626&gt;Tolerances!$C$19),"Enthusiast",IF(AND(CM1626&gt;Tolerances!$D$20,'Respondent data Original'!H1626&lt;Tolerances!$C$20),"Agitator"))</f>
        <v>0</v>
      </c>
    </row>
    <row r="1627" spans="1:96">
      <c r="A1627">
        <v>2008</v>
      </c>
      <c r="B1627" t="s">
        <v>71</v>
      </c>
      <c r="C1627">
        <v>2</v>
      </c>
      <c r="D1627">
        <v>1</v>
      </c>
      <c r="E1627">
        <v>4</v>
      </c>
      <c r="F1627">
        <v>1</v>
      </c>
      <c r="G1627">
        <v>7</v>
      </c>
      <c r="H1627">
        <v>8</v>
      </c>
      <c r="J1627">
        <v>8</v>
      </c>
      <c r="L1627">
        <v>11</v>
      </c>
      <c r="N1627">
        <v>9</v>
      </c>
      <c r="P1627">
        <v>5</v>
      </c>
      <c r="Q1627">
        <v>1</v>
      </c>
      <c r="R1627">
        <v>5</v>
      </c>
      <c r="S1627">
        <v>3</v>
      </c>
      <c r="T1627">
        <v>5</v>
      </c>
      <c r="U1627">
        <v>5</v>
      </c>
      <c r="V1627">
        <v>3</v>
      </c>
      <c r="W1627">
        <v>5</v>
      </c>
      <c r="X1627">
        <v>2</v>
      </c>
      <c r="Y1627">
        <v>3</v>
      </c>
      <c r="Z1627">
        <v>3</v>
      </c>
      <c r="AA1627">
        <v>3</v>
      </c>
      <c r="AB1627">
        <v>4</v>
      </c>
      <c r="AC1627">
        <v>4</v>
      </c>
      <c r="AD1627">
        <v>4</v>
      </c>
      <c r="AE1627">
        <v>4</v>
      </c>
      <c r="AF1627">
        <v>1</v>
      </c>
      <c r="AG1627">
        <v>2</v>
      </c>
      <c r="AI1627">
        <v>4</v>
      </c>
      <c r="AJ1627">
        <v>3</v>
      </c>
      <c r="AL1627">
        <v>2</v>
      </c>
      <c r="AM1627">
        <v>3</v>
      </c>
      <c r="AN1627">
        <v>3</v>
      </c>
      <c r="AO1627">
        <v>3</v>
      </c>
      <c r="AP1627">
        <v>1</v>
      </c>
      <c r="AQ1627">
        <v>2</v>
      </c>
      <c r="AR1627">
        <v>3</v>
      </c>
      <c r="AS1627">
        <v>3</v>
      </c>
      <c r="AT1627">
        <v>4</v>
      </c>
      <c r="AU1627">
        <v>3</v>
      </c>
      <c r="AV1627">
        <v>2</v>
      </c>
      <c r="AW1627">
        <v>5</v>
      </c>
      <c r="AX1627">
        <v>9</v>
      </c>
      <c r="AY1627">
        <v>6</v>
      </c>
      <c r="AZ1627">
        <v>6</v>
      </c>
      <c r="BA1627">
        <v>6</v>
      </c>
      <c r="BB1627">
        <v>1</v>
      </c>
      <c r="BC1627">
        <v>1</v>
      </c>
      <c r="BD1627">
        <v>6</v>
      </c>
      <c r="BE1627">
        <v>1</v>
      </c>
      <c r="BF1627">
        <v>12</v>
      </c>
      <c r="BG1627">
        <v>12</v>
      </c>
      <c r="BH1627">
        <v>12</v>
      </c>
      <c r="BI1627">
        <v>12</v>
      </c>
      <c r="BJ1627">
        <v>12</v>
      </c>
      <c r="BK1627">
        <v>1</v>
      </c>
      <c r="BL1627">
        <v>2</v>
      </c>
      <c r="BM1627">
        <v>2</v>
      </c>
      <c r="BN1627">
        <v>2</v>
      </c>
      <c r="BO1627">
        <v>4</v>
      </c>
      <c r="BX1627">
        <v>1</v>
      </c>
      <c r="BY1627">
        <v>3</v>
      </c>
      <c r="CF1627">
        <v>6</v>
      </c>
      <c r="CH1627">
        <f t="shared" si="187"/>
        <v>1</v>
      </c>
      <c r="CI1627" s="1">
        <f t="shared" si="188"/>
        <v>2.2777777777777777</v>
      </c>
      <c r="CJ1627">
        <f t="shared" si="189"/>
        <v>2</v>
      </c>
      <c r="CK1627">
        <f t="shared" si="190"/>
        <v>4</v>
      </c>
      <c r="CL1627" s="1">
        <f t="shared" si="191"/>
        <v>6.2777777777777777</v>
      </c>
      <c r="CM1627" s="1">
        <f t="shared" si="192"/>
        <v>6.2777777777777777</v>
      </c>
      <c r="CO1627" t="str">
        <f>IF(H1627&gt;Tolerances!$C$15, "High Sat", "Low Sat")</f>
        <v>High Sat</v>
      </c>
      <c r="CP1627" t="str">
        <f>IF(CM1627&lt;Tolerances!$D$15, "High EL", "Low EL")</f>
        <v>High EL</v>
      </c>
      <c r="CQ1627" t="str">
        <f t="shared" si="193"/>
        <v>Loyalist</v>
      </c>
      <c r="CR1627" t="b">
        <f>IF(AND(CM1627&lt;Tolerances!$D$19,'Respondent data Original'!H1627&gt;Tolerances!$C$19),"Enthusiast",IF(AND(CM1627&gt;Tolerances!$D$20,'Respondent data Original'!H1627&lt;Tolerances!$C$20),"Agitator"))</f>
        <v>0</v>
      </c>
    </row>
    <row r="1628" spans="1:96">
      <c r="A1628">
        <v>2009</v>
      </c>
      <c r="B1628" t="s">
        <v>71</v>
      </c>
      <c r="C1628">
        <v>4</v>
      </c>
      <c r="D1628">
        <v>2</v>
      </c>
      <c r="E1628">
        <v>1</v>
      </c>
      <c r="F1628">
        <v>2</v>
      </c>
      <c r="G1628">
        <v>12</v>
      </c>
      <c r="H1628">
        <v>10</v>
      </c>
      <c r="J1628">
        <v>10</v>
      </c>
      <c r="L1628">
        <v>10</v>
      </c>
      <c r="N1628">
        <v>10</v>
      </c>
      <c r="P1628">
        <v>6</v>
      </c>
      <c r="Q1628">
        <v>1</v>
      </c>
      <c r="R1628">
        <v>1</v>
      </c>
      <c r="S1628">
        <v>1</v>
      </c>
      <c r="T1628">
        <v>1</v>
      </c>
      <c r="V1628">
        <v>1</v>
      </c>
      <c r="W1628">
        <v>2</v>
      </c>
      <c r="X1628">
        <v>1</v>
      </c>
      <c r="Y1628">
        <v>1</v>
      </c>
      <c r="AA1628">
        <v>1</v>
      </c>
      <c r="AB1628">
        <v>2</v>
      </c>
      <c r="AC1628">
        <v>3</v>
      </c>
      <c r="AE1628">
        <v>2</v>
      </c>
      <c r="AF1628">
        <v>3</v>
      </c>
      <c r="AG1628">
        <v>2</v>
      </c>
      <c r="AH1628">
        <v>1</v>
      </c>
      <c r="AI1628">
        <v>1</v>
      </c>
      <c r="AJ1628">
        <v>1</v>
      </c>
      <c r="AL1628">
        <v>1</v>
      </c>
      <c r="AM1628">
        <v>2</v>
      </c>
      <c r="AN1628">
        <v>1</v>
      </c>
      <c r="AO1628">
        <v>1</v>
      </c>
      <c r="AQ1628">
        <v>1</v>
      </c>
      <c r="AR1628">
        <v>2</v>
      </c>
      <c r="AS1628">
        <v>2</v>
      </c>
      <c r="AU1628">
        <v>2</v>
      </c>
      <c r="AV1628">
        <v>1</v>
      </c>
      <c r="AW1628">
        <v>6</v>
      </c>
      <c r="AX1628">
        <v>11</v>
      </c>
      <c r="AY1628">
        <v>6</v>
      </c>
      <c r="AZ1628">
        <v>6</v>
      </c>
      <c r="BA1628">
        <v>9</v>
      </c>
      <c r="BB1628">
        <v>6</v>
      </c>
      <c r="BC1628">
        <v>1</v>
      </c>
      <c r="BD1628">
        <v>7</v>
      </c>
      <c r="BE1628">
        <v>1</v>
      </c>
      <c r="BF1628">
        <v>12</v>
      </c>
      <c r="BG1628">
        <v>12</v>
      </c>
      <c r="BH1628">
        <v>12</v>
      </c>
      <c r="BI1628">
        <v>12</v>
      </c>
      <c r="BJ1628">
        <v>12</v>
      </c>
      <c r="BK1628">
        <v>1</v>
      </c>
      <c r="BL1628">
        <v>3</v>
      </c>
      <c r="BM1628">
        <v>3</v>
      </c>
      <c r="BN1628">
        <v>2</v>
      </c>
      <c r="BO1628">
        <v>5</v>
      </c>
      <c r="BX1628">
        <v>2</v>
      </c>
      <c r="CF1628">
        <v>5</v>
      </c>
      <c r="CH1628">
        <f t="shared" si="187"/>
        <v>2</v>
      </c>
      <c r="CI1628" s="1">
        <f t="shared" si="188"/>
        <v>2.9444444444444446</v>
      </c>
      <c r="CJ1628">
        <f t="shared" si="189"/>
        <v>3</v>
      </c>
      <c r="CK1628">
        <f t="shared" si="190"/>
        <v>3</v>
      </c>
      <c r="CL1628" s="1">
        <f t="shared" si="191"/>
        <v>5.9444444444444446</v>
      </c>
      <c r="CM1628" s="1">
        <f t="shared" si="192"/>
        <v>11.888888888888889</v>
      </c>
      <c r="CO1628" t="str">
        <f>IF(H1628&gt;Tolerances!$C$15, "High Sat", "Low Sat")</f>
        <v>High Sat</v>
      </c>
      <c r="CP1628" t="str">
        <f>IF(CM1628&lt;Tolerances!$D$15, "High EL", "Low EL")</f>
        <v>Low EL</v>
      </c>
      <c r="CQ1628" t="str">
        <f t="shared" si="193"/>
        <v>Mercenary</v>
      </c>
      <c r="CR1628" t="b">
        <f>IF(AND(CM1628&lt;Tolerances!$D$19,'Respondent data Original'!H1628&gt;Tolerances!$C$19),"Enthusiast",IF(AND(CM1628&gt;Tolerances!$D$20,'Respondent data Original'!H1628&lt;Tolerances!$C$20),"Agitator"))</f>
        <v>0</v>
      </c>
    </row>
    <row r="1629" spans="1:96">
      <c r="A1629">
        <v>2010</v>
      </c>
      <c r="B1629" t="s">
        <v>71</v>
      </c>
      <c r="C1629">
        <v>2</v>
      </c>
      <c r="D1629">
        <v>2</v>
      </c>
      <c r="E1629">
        <v>2</v>
      </c>
      <c r="F1629">
        <v>2</v>
      </c>
      <c r="G1629">
        <v>9</v>
      </c>
      <c r="H1629">
        <v>8</v>
      </c>
      <c r="J1629">
        <v>8</v>
      </c>
      <c r="L1629">
        <v>7</v>
      </c>
      <c r="N1629">
        <v>8</v>
      </c>
      <c r="P1629">
        <v>6</v>
      </c>
      <c r="Q1629">
        <v>2</v>
      </c>
      <c r="R1629">
        <v>2</v>
      </c>
      <c r="S1629">
        <v>1</v>
      </c>
      <c r="T1629">
        <v>3</v>
      </c>
      <c r="U1629">
        <v>3</v>
      </c>
      <c r="V1629">
        <v>1</v>
      </c>
      <c r="W1629">
        <v>3</v>
      </c>
      <c r="X1629">
        <v>1</v>
      </c>
      <c r="Y1629">
        <v>1</v>
      </c>
      <c r="Z1629">
        <v>3</v>
      </c>
      <c r="AA1629">
        <v>2</v>
      </c>
      <c r="AB1629">
        <v>3</v>
      </c>
      <c r="AC1629">
        <v>3</v>
      </c>
      <c r="AD1629">
        <v>3</v>
      </c>
      <c r="AE1629">
        <v>4</v>
      </c>
      <c r="AF1629">
        <v>8</v>
      </c>
      <c r="AG1629">
        <v>2</v>
      </c>
      <c r="AH1629">
        <v>2</v>
      </c>
      <c r="AI1629">
        <v>2</v>
      </c>
      <c r="AJ1629">
        <v>3</v>
      </c>
      <c r="AL1629">
        <v>2</v>
      </c>
      <c r="AM1629">
        <v>3</v>
      </c>
      <c r="AN1629">
        <v>2</v>
      </c>
      <c r="AO1629">
        <v>3</v>
      </c>
      <c r="AP1629">
        <v>3</v>
      </c>
      <c r="AQ1629">
        <v>4</v>
      </c>
      <c r="AR1629">
        <v>3</v>
      </c>
      <c r="AS1629">
        <v>4</v>
      </c>
      <c r="AU1629">
        <v>3</v>
      </c>
      <c r="AV1629">
        <v>1</v>
      </c>
      <c r="AW1629">
        <v>9</v>
      </c>
      <c r="AX1629">
        <v>8</v>
      </c>
      <c r="AY1629">
        <v>9</v>
      </c>
      <c r="AZ1629">
        <v>10</v>
      </c>
      <c r="BA1629">
        <v>9</v>
      </c>
      <c r="BB1629">
        <v>10</v>
      </c>
      <c r="BC1629">
        <v>4</v>
      </c>
      <c r="BD1629">
        <v>10</v>
      </c>
      <c r="BE1629">
        <v>4</v>
      </c>
      <c r="BF1629">
        <v>12</v>
      </c>
      <c r="BG1629">
        <v>7</v>
      </c>
      <c r="BH1629">
        <v>3</v>
      </c>
      <c r="BI1629">
        <v>12</v>
      </c>
      <c r="BJ1629">
        <v>12</v>
      </c>
      <c r="BK1629">
        <v>2</v>
      </c>
      <c r="BL1629">
        <v>3</v>
      </c>
      <c r="BM1629">
        <v>2</v>
      </c>
      <c r="BN1629">
        <v>2</v>
      </c>
      <c r="BO1629">
        <v>4</v>
      </c>
      <c r="BP1629">
        <v>6</v>
      </c>
      <c r="BX1629">
        <v>2</v>
      </c>
      <c r="CF1629">
        <v>5</v>
      </c>
      <c r="CH1629">
        <f t="shared" si="187"/>
        <v>2</v>
      </c>
      <c r="CI1629" s="1">
        <f t="shared" si="188"/>
        <v>4.0555555555555554</v>
      </c>
      <c r="CJ1629">
        <f t="shared" si="189"/>
        <v>3</v>
      </c>
      <c r="CK1629">
        <f t="shared" si="190"/>
        <v>3</v>
      </c>
      <c r="CL1629" s="1">
        <f t="shared" si="191"/>
        <v>7.0555555555555554</v>
      </c>
      <c r="CM1629" s="1">
        <f t="shared" si="192"/>
        <v>14.111111111111111</v>
      </c>
      <c r="CO1629" t="str">
        <f>IF(H1629&gt;Tolerances!$C$15, "High Sat", "Low Sat")</f>
        <v>High Sat</v>
      </c>
      <c r="CP1629" t="str">
        <f>IF(CM1629&lt;Tolerances!$D$15, "High EL", "Low EL")</f>
        <v>Low EL</v>
      </c>
      <c r="CQ1629" t="str">
        <f t="shared" si="193"/>
        <v>Mercenary</v>
      </c>
      <c r="CR1629" t="b">
        <f>IF(AND(CM1629&lt;Tolerances!$D$19,'Respondent data Original'!H1629&gt;Tolerances!$C$19),"Enthusiast",IF(AND(CM1629&gt;Tolerances!$D$20,'Respondent data Original'!H1629&lt;Tolerances!$C$20),"Agitator"))</f>
        <v>0</v>
      </c>
    </row>
    <row r="1630" spans="1:96">
      <c r="A1630">
        <v>2012</v>
      </c>
      <c r="B1630" t="s">
        <v>71</v>
      </c>
      <c r="C1630">
        <v>3</v>
      </c>
      <c r="D1630">
        <v>1</v>
      </c>
      <c r="E1630">
        <v>2</v>
      </c>
      <c r="F1630">
        <v>2</v>
      </c>
      <c r="G1630">
        <v>11</v>
      </c>
      <c r="H1630">
        <v>6</v>
      </c>
      <c r="J1630">
        <v>8</v>
      </c>
      <c r="L1630">
        <v>7</v>
      </c>
      <c r="N1630">
        <v>7</v>
      </c>
      <c r="P1630">
        <v>6</v>
      </c>
      <c r="Q1630">
        <v>2</v>
      </c>
      <c r="R1630">
        <v>5</v>
      </c>
      <c r="S1630">
        <v>1</v>
      </c>
      <c r="T1630">
        <v>1</v>
      </c>
      <c r="U1630">
        <v>1</v>
      </c>
      <c r="V1630">
        <v>2</v>
      </c>
      <c r="W1630">
        <v>5</v>
      </c>
      <c r="X1630">
        <v>1</v>
      </c>
      <c r="Y1630">
        <v>1</v>
      </c>
      <c r="Z1630">
        <v>3</v>
      </c>
      <c r="AA1630">
        <v>1</v>
      </c>
      <c r="AB1630">
        <v>5</v>
      </c>
      <c r="AC1630">
        <v>3</v>
      </c>
      <c r="AD1630">
        <v>5</v>
      </c>
      <c r="AE1630">
        <v>4</v>
      </c>
      <c r="AF1630">
        <v>1</v>
      </c>
      <c r="AG1630">
        <v>4</v>
      </c>
      <c r="AI1630">
        <v>4</v>
      </c>
      <c r="AJ1630">
        <v>2</v>
      </c>
      <c r="AK1630">
        <v>4</v>
      </c>
      <c r="AL1630">
        <v>3</v>
      </c>
      <c r="AN1630">
        <v>4</v>
      </c>
      <c r="AO1630">
        <v>4</v>
      </c>
      <c r="AP1630">
        <v>2</v>
      </c>
      <c r="AQ1630">
        <v>3</v>
      </c>
      <c r="AR1630">
        <v>4</v>
      </c>
      <c r="AS1630">
        <v>4</v>
      </c>
      <c r="AU1630">
        <v>4</v>
      </c>
      <c r="AV1630">
        <v>2</v>
      </c>
      <c r="AW1630">
        <v>9</v>
      </c>
      <c r="AX1630">
        <v>11</v>
      </c>
      <c r="AY1630">
        <v>9</v>
      </c>
      <c r="AZ1630">
        <v>11</v>
      </c>
      <c r="BA1630">
        <v>10</v>
      </c>
      <c r="BB1630">
        <v>2</v>
      </c>
      <c r="BC1630">
        <v>6</v>
      </c>
      <c r="BD1630">
        <v>10</v>
      </c>
      <c r="BE1630">
        <v>1</v>
      </c>
      <c r="BF1630">
        <v>12</v>
      </c>
      <c r="BG1630">
        <v>12</v>
      </c>
      <c r="BH1630">
        <v>12</v>
      </c>
      <c r="BI1630">
        <v>12</v>
      </c>
      <c r="BJ1630">
        <v>12</v>
      </c>
      <c r="BK1630">
        <v>1</v>
      </c>
      <c r="BL1630">
        <v>3</v>
      </c>
      <c r="BM1630">
        <v>2</v>
      </c>
      <c r="BN1630">
        <v>2</v>
      </c>
      <c r="BO1630">
        <v>7</v>
      </c>
      <c r="BP1630">
        <v>2</v>
      </c>
      <c r="BQ1630">
        <v>3</v>
      </c>
      <c r="BX1630">
        <v>2</v>
      </c>
      <c r="CF1630">
        <v>8</v>
      </c>
      <c r="CH1630">
        <f t="shared" si="187"/>
        <v>2</v>
      </c>
      <c r="CI1630" s="1">
        <f t="shared" si="188"/>
        <v>3.8333333333333335</v>
      </c>
      <c r="CJ1630">
        <f t="shared" si="189"/>
        <v>3</v>
      </c>
      <c r="CK1630">
        <f t="shared" si="190"/>
        <v>3</v>
      </c>
      <c r="CL1630" s="1">
        <f t="shared" si="191"/>
        <v>6.8333333333333339</v>
      </c>
      <c r="CM1630" s="1">
        <f t="shared" si="192"/>
        <v>13.666666666666668</v>
      </c>
      <c r="CO1630" t="str">
        <f>IF(H1630&gt;Tolerances!$C$15, "High Sat", "Low Sat")</f>
        <v>Low Sat</v>
      </c>
      <c r="CP1630" t="str">
        <f>IF(CM1630&lt;Tolerances!$D$15, "High EL", "Low EL")</f>
        <v>Low EL</v>
      </c>
      <c r="CQ1630" t="str">
        <f t="shared" si="193"/>
        <v>Defector</v>
      </c>
      <c r="CR1630" t="b">
        <f>IF(AND(CM1630&lt;Tolerances!$D$19,'Respondent data Original'!H1630&gt;Tolerances!$C$19),"Enthusiast",IF(AND(CM1630&gt;Tolerances!$D$20,'Respondent data Original'!H1630&lt;Tolerances!$C$20),"Agitator"))</f>
        <v>0</v>
      </c>
    </row>
    <row r="1631" spans="1:96">
      <c r="A1631">
        <v>2013</v>
      </c>
      <c r="B1631" t="s">
        <v>71</v>
      </c>
      <c r="C1631">
        <v>3</v>
      </c>
      <c r="D1631">
        <v>1</v>
      </c>
      <c r="E1631">
        <v>4</v>
      </c>
      <c r="F1631">
        <v>2</v>
      </c>
      <c r="G1631">
        <v>12</v>
      </c>
      <c r="H1631">
        <v>9</v>
      </c>
      <c r="J1631">
        <v>9</v>
      </c>
      <c r="L1631">
        <v>9</v>
      </c>
      <c r="N1631">
        <v>9</v>
      </c>
      <c r="P1631">
        <v>3</v>
      </c>
      <c r="Q1631">
        <v>3</v>
      </c>
      <c r="R1631">
        <v>2</v>
      </c>
      <c r="S1631">
        <v>2</v>
      </c>
      <c r="T1631">
        <v>1</v>
      </c>
      <c r="U1631">
        <v>1</v>
      </c>
      <c r="V1631">
        <v>1</v>
      </c>
      <c r="W1631">
        <v>4</v>
      </c>
      <c r="X1631">
        <v>1</v>
      </c>
      <c r="Y1631">
        <v>1</v>
      </c>
      <c r="Z1631">
        <v>2</v>
      </c>
      <c r="AA1631">
        <v>1</v>
      </c>
      <c r="AB1631">
        <v>2</v>
      </c>
      <c r="AC1631">
        <v>1</v>
      </c>
      <c r="AD1631">
        <v>1</v>
      </c>
      <c r="AE1631">
        <v>3</v>
      </c>
      <c r="AF1631">
        <v>8</v>
      </c>
      <c r="AG1631">
        <v>2</v>
      </c>
      <c r="AH1631">
        <v>2</v>
      </c>
      <c r="AI1631">
        <v>3</v>
      </c>
      <c r="AJ1631">
        <v>2</v>
      </c>
      <c r="AK1631">
        <v>3</v>
      </c>
      <c r="AL1631">
        <v>1</v>
      </c>
      <c r="AM1631">
        <v>2</v>
      </c>
      <c r="AN1631">
        <v>3</v>
      </c>
      <c r="AO1631">
        <v>2</v>
      </c>
      <c r="AP1631">
        <v>1</v>
      </c>
      <c r="AQ1631">
        <v>2</v>
      </c>
      <c r="AR1631">
        <v>2</v>
      </c>
      <c r="AS1631">
        <v>2</v>
      </c>
      <c r="AT1631">
        <v>2</v>
      </c>
      <c r="AU1631">
        <v>2</v>
      </c>
      <c r="AV1631">
        <v>1</v>
      </c>
      <c r="AW1631">
        <v>6</v>
      </c>
      <c r="AX1631">
        <v>5</v>
      </c>
      <c r="AY1631">
        <v>7</v>
      </c>
      <c r="AZ1631">
        <v>7</v>
      </c>
      <c r="BA1631">
        <v>6</v>
      </c>
      <c r="BB1631">
        <v>9</v>
      </c>
      <c r="BC1631">
        <v>4</v>
      </c>
      <c r="BD1631">
        <v>9</v>
      </c>
      <c r="BE1631">
        <v>6</v>
      </c>
      <c r="BF1631">
        <v>3</v>
      </c>
      <c r="BG1631">
        <v>3</v>
      </c>
      <c r="BH1631">
        <v>4</v>
      </c>
      <c r="BI1631">
        <v>3</v>
      </c>
      <c r="BJ1631">
        <v>12</v>
      </c>
      <c r="BK1631">
        <v>2</v>
      </c>
      <c r="BL1631">
        <v>3</v>
      </c>
      <c r="BM1631">
        <v>3</v>
      </c>
      <c r="BN1631">
        <v>3</v>
      </c>
      <c r="BO1631">
        <v>3</v>
      </c>
      <c r="BP1631">
        <v>7</v>
      </c>
      <c r="BX1631">
        <v>2</v>
      </c>
      <c r="CF1631">
        <v>8</v>
      </c>
      <c r="CH1631">
        <f t="shared" si="187"/>
        <v>2</v>
      </c>
      <c r="CI1631" s="1">
        <f t="shared" si="188"/>
        <v>3.2777777777777777</v>
      </c>
      <c r="CJ1631">
        <f t="shared" si="189"/>
        <v>3</v>
      </c>
      <c r="CK1631">
        <f t="shared" si="190"/>
        <v>3</v>
      </c>
      <c r="CL1631" s="1">
        <f t="shared" si="191"/>
        <v>6.2777777777777777</v>
      </c>
      <c r="CM1631" s="1">
        <f t="shared" si="192"/>
        <v>12.555555555555555</v>
      </c>
      <c r="CO1631" t="str">
        <f>IF(H1631&gt;Tolerances!$C$15, "High Sat", "Low Sat")</f>
        <v>High Sat</v>
      </c>
      <c r="CP1631" t="str">
        <f>IF(CM1631&lt;Tolerances!$D$15, "High EL", "Low EL")</f>
        <v>Low EL</v>
      </c>
      <c r="CQ1631" t="str">
        <f t="shared" si="193"/>
        <v>Mercenary</v>
      </c>
      <c r="CR1631" t="b">
        <f>IF(AND(CM1631&lt;Tolerances!$D$19,'Respondent data Original'!H1631&gt;Tolerances!$C$19),"Enthusiast",IF(AND(CM1631&gt;Tolerances!$D$20,'Respondent data Original'!H1631&lt;Tolerances!$C$20),"Agitator"))</f>
        <v>0</v>
      </c>
    </row>
    <row r="1632" spans="1:96">
      <c r="A1632">
        <v>2014</v>
      </c>
      <c r="B1632" t="s">
        <v>71</v>
      </c>
      <c r="C1632">
        <v>3</v>
      </c>
      <c r="D1632">
        <v>2</v>
      </c>
      <c r="E1632">
        <v>2</v>
      </c>
      <c r="F1632">
        <v>2</v>
      </c>
      <c r="G1632">
        <v>11</v>
      </c>
      <c r="H1632">
        <v>11</v>
      </c>
      <c r="J1632">
        <v>11</v>
      </c>
      <c r="L1632">
        <v>11</v>
      </c>
      <c r="N1632">
        <v>11</v>
      </c>
      <c r="P1632">
        <v>3</v>
      </c>
      <c r="Q1632">
        <v>1</v>
      </c>
      <c r="R1632">
        <v>1</v>
      </c>
      <c r="S1632">
        <v>1</v>
      </c>
      <c r="T1632">
        <v>1</v>
      </c>
      <c r="U1632">
        <v>1</v>
      </c>
      <c r="V1632">
        <v>1</v>
      </c>
      <c r="X1632">
        <v>1</v>
      </c>
      <c r="Y1632">
        <v>1</v>
      </c>
      <c r="Z1632">
        <v>5</v>
      </c>
      <c r="AA1632">
        <v>1</v>
      </c>
      <c r="AB1632">
        <v>1</v>
      </c>
      <c r="AC1632">
        <v>1</v>
      </c>
      <c r="AE1632">
        <v>1</v>
      </c>
      <c r="AF1632">
        <v>1</v>
      </c>
      <c r="AG1632">
        <v>1</v>
      </c>
      <c r="AH1632">
        <v>1</v>
      </c>
      <c r="AI1632">
        <v>1</v>
      </c>
      <c r="AJ1632">
        <v>1</v>
      </c>
      <c r="AK1632">
        <v>1</v>
      </c>
      <c r="AL1632">
        <v>1</v>
      </c>
      <c r="AN1632">
        <v>1</v>
      </c>
      <c r="AO1632">
        <v>1</v>
      </c>
      <c r="AP1632">
        <v>1</v>
      </c>
      <c r="AQ1632">
        <v>1</v>
      </c>
      <c r="AR1632">
        <v>1</v>
      </c>
      <c r="AS1632">
        <v>1</v>
      </c>
      <c r="AU1632">
        <v>1</v>
      </c>
      <c r="AV1632">
        <v>1</v>
      </c>
      <c r="AW1632">
        <v>6</v>
      </c>
      <c r="AX1632">
        <v>3</v>
      </c>
      <c r="AY1632">
        <v>7</v>
      </c>
      <c r="AZ1632">
        <v>6</v>
      </c>
      <c r="BA1632">
        <v>6</v>
      </c>
      <c r="BB1632">
        <v>1</v>
      </c>
      <c r="BC1632">
        <v>6</v>
      </c>
      <c r="BD1632">
        <v>8</v>
      </c>
      <c r="BE1632">
        <v>1</v>
      </c>
      <c r="BF1632">
        <v>12</v>
      </c>
      <c r="BG1632">
        <v>12</v>
      </c>
      <c r="BH1632">
        <v>12</v>
      </c>
      <c r="BI1632">
        <v>12</v>
      </c>
      <c r="BJ1632">
        <v>12</v>
      </c>
      <c r="BK1632">
        <v>1</v>
      </c>
      <c r="BL1632">
        <v>5</v>
      </c>
      <c r="BM1632">
        <v>3</v>
      </c>
      <c r="BN1632">
        <v>2</v>
      </c>
      <c r="BO1632">
        <v>10</v>
      </c>
      <c r="BX1632">
        <v>1</v>
      </c>
      <c r="BY1632">
        <v>6</v>
      </c>
      <c r="BZ1632">
        <v>5</v>
      </c>
      <c r="CA1632">
        <v>3</v>
      </c>
      <c r="CF1632">
        <v>2</v>
      </c>
      <c r="CH1632">
        <f t="shared" si="187"/>
        <v>1</v>
      </c>
      <c r="CI1632" s="1">
        <f t="shared" si="188"/>
        <v>2.4444444444444446</v>
      </c>
      <c r="CJ1632">
        <f t="shared" si="189"/>
        <v>5</v>
      </c>
      <c r="CK1632">
        <f t="shared" si="190"/>
        <v>1</v>
      </c>
      <c r="CL1632" s="1">
        <f t="shared" si="191"/>
        <v>3.4444444444444446</v>
      </c>
      <c r="CM1632" s="1">
        <f t="shared" si="192"/>
        <v>3.4444444444444446</v>
      </c>
      <c r="CO1632" t="str">
        <f>IF(H1632&gt;Tolerances!$C$15, "High Sat", "Low Sat")</f>
        <v>High Sat</v>
      </c>
      <c r="CP1632" t="str">
        <f>IF(CM1632&lt;Tolerances!$D$15, "High EL", "Low EL")</f>
        <v>High EL</v>
      </c>
      <c r="CQ1632" t="str">
        <f t="shared" si="193"/>
        <v>Loyalist</v>
      </c>
      <c r="CR1632" t="str">
        <f>IF(AND(CM1632&lt;Tolerances!$D$19,'Respondent data Original'!H1632&gt;Tolerances!$C$19),"Enthusiast",IF(AND(CM1632&gt;Tolerances!$D$20,'Respondent data Original'!H1632&lt;Tolerances!$C$20),"Agitator"))</f>
        <v>Enthusiast</v>
      </c>
    </row>
    <row r="1633" spans="1:96">
      <c r="A1633">
        <v>2015</v>
      </c>
      <c r="B1633" t="s">
        <v>71</v>
      </c>
      <c r="C1633">
        <v>3</v>
      </c>
      <c r="D1633">
        <v>2</v>
      </c>
      <c r="E1633">
        <v>1</v>
      </c>
      <c r="F1633">
        <v>2</v>
      </c>
      <c r="G1633">
        <v>8</v>
      </c>
      <c r="H1633">
        <v>9</v>
      </c>
      <c r="J1633">
        <v>9</v>
      </c>
      <c r="L1633">
        <v>8</v>
      </c>
      <c r="N1633">
        <v>6</v>
      </c>
      <c r="P1633">
        <v>4</v>
      </c>
      <c r="Q1633">
        <v>1</v>
      </c>
      <c r="R1633">
        <v>1</v>
      </c>
      <c r="S1633">
        <v>1</v>
      </c>
      <c r="T1633">
        <v>2</v>
      </c>
      <c r="U1633">
        <v>2</v>
      </c>
      <c r="V1633">
        <v>1</v>
      </c>
      <c r="W1633">
        <v>3</v>
      </c>
      <c r="X1633">
        <v>1</v>
      </c>
      <c r="Y1633">
        <v>1</v>
      </c>
      <c r="Z1633">
        <v>4</v>
      </c>
      <c r="AA1633">
        <v>1</v>
      </c>
      <c r="AB1633">
        <v>3</v>
      </c>
      <c r="AC1633">
        <v>3</v>
      </c>
      <c r="AD1633">
        <v>3</v>
      </c>
      <c r="AE1633">
        <v>2</v>
      </c>
      <c r="AF1633">
        <v>2</v>
      </c>
      <c r="AG1633">
        <v>4</v>
      </c>
      <c r="AH1633">
        <v>2</v>
      </c>
      <c r="AI1633">
        <v>3</v>
      </c>
      <c r="AJ1633">
        <v>3</v>
      </c>
      <c r="AK1633">
        <v>3</v>
      </c>
      <c r="AL1633">
        <v>2</v>
      </c>
      <c r="AM1633">
        <v>5</v>
      </c>
      <c r="AN1633">
        <v>3</v>
      </c>
      <c r="AO1633">
        <v>3</v>
      </c>
      <c r="AP1633">
        <v>4</v>
      </c>
      <c r="AQ1633">
        <v>3</v>
      </c>
      <c r="AR1633">
        <v>4</v>
      </c>
      <c r="AS1633">
        <v>4</v>
      </c>
      <c r="AT1633">
        <v>4</v>
      </c>
      <c r="AU1633">
        <v>3</v>
      </c>
      <c r="AV1633">
        <v>2</v>
      </c>
      <c r="AW1633">
        <v>9</v>
      </c>
      <c r="AX1633">
        <v>11</v>
      </c>
      <c r="AY1633">
        <v>8</v>
      </c>
      <c r="AZ1633">
        <v>6</v>
      </c>
      <c r="BA1633">
        <v>7</v>
      </c>
      <c r="BB1633">
        <v>7</v>
      </c>
      <c r="BC1633">
        <v>5</v>
      </c>
      <c r="BD1633">
        <v>11</v>
      </c>
      <c r="BE1633">
        <v>3</v>
      </c>
      <c r="BF1633">
        <v>12</v>
      </c>
      <c r="BG1633">
        <v>12</v>
      </c>
      <c r="BH1633">
        <v>12</v>
      </c>
      <c r="BI1633">
        <v>12</v>
      </c>
      <c r="BJ1633">
        <v>12</v>
      </c>
      <c r="BK1633">
        <v>1</v>
      </c>
      <c r="BL1633">
        <v>3</v>
      </c>
      <c r="BM1633">
        <v>2</v>
      </c>
      <c r="BN1633">
        <v>2</v>
      </c>
      <c r="BO1633">
        <v>7</v>
      </c>
      <c r="BX1633">
        <v>2</v>
      </c>
      <c r="CF1633">
        <v>5</v>
      </c>
      <c r="CH1633">
        <f t="shared" si="187"/>
        <v>2</v>
      </c>
      <c r="CI1633" s="1">
        <f t="shared" si="188"/>
        <v>3.7222222222222223</v>
      </c>
      <c r="CJ1633">
        <f t="shared" si="189"/>
        <v>3</v>
      </c>
      <c r="CK1633">
        <f t="shared" si="190"/>
        <v>3</v>
      </c>
      <c r="CL1633" s="1">
        <f t="shared" si="191"/>
        <v>6.7222222222222223</v>
      </c>
      <c r="CM1633" s="1">
        <f t="shared" si="192"/>
        <v>13.444444444444445</v>
      </c>
      <c r="CO1633" t="str">
        <f>IF(H1633&gt;Tolerances!$C$15, "High Sat", "Low Sat")</f>
        <v>High Sat</v>
      </c>
      <c r="CP1633" t="str">
        <f>IF(CM1633&lt;Tolerances!$D$15, "High EL", "Low EL")</f>
        <v>Low EL</v>
      </c>
      <c r="CQ1633" t="str">
        <f t="shared" si="193"/>
        <v>Mercenary</v>
      </c>
      <c r="CR1633" t="b">
        <f>IF(AND(CM1633&lt;Tolerances!$D$19,'Respondent data Original'!H1633&gt;Tolerances!$C$19),"Enthusiast",IF(AND(CM1633&gt;Tolerances!$D$20,'Respondent data Original'!H1633&lt;Tolerances!$C$20),"Agitator"))</f>
        <v>0</v>
      </c>
    </row>
    <row r="1634" spans="1:96">
      <c r="A1634">
        <v>2016</v>
      </c>
      <c r="B1634" t="s">
        <v>71</v>
      </c>
      <c r="C1634">
        <v>2</v>
      </c>
      <c r="D1634">
        <v>2</v>
      </c>
      <c r="E1634">
        <v>2</v>
      </c>
      <c r="F1634">
        <v>2</v>
      </c>
      <c r="G1634">
        <v>10</v>
      </c>
      <c r="H1634">
        <v>11</v>
      </c>
      <c r="J1634">
        <v>11</v>
      </c>
      <c r="L1634">
        <v>11</v>
      </c>
      <c r="N1634">
        <v>11</v>
      </c>
      <c r="P1634">
        <v>6</v>
      </c>
      <c r="Q1634">
        <v>1</v>
      </c>
      <c r="R1634">
        <v>4</v>
      </c>
      <c r="S1634">
        <v>1</v>
      </c>
      <c r="T1634">
        <v>2</v>
      </c>
      <c r="U1634">
        <v>2</v>
      </c>
      <c r="V1634">
        <v>1</v>
      </c>
      <c r="W1634">
        <v>4</v>
      </c>
      <c r="X1634">
        <v>1</v>
      </c>
      <c r="Y1634">
        <v>1</v>
      </c>
      <c r="Z1634">
        <v>4</v>
      </c>
      <c r="AA1634">
        <v>1</v>
      </c>
      <c r="AB1634">
        <v>1</v>
      </c>
      <c r="AC1634">
        <v>3</v>
      </c>
      <c r="AD1634">
        <v>2</v>
      </c>
      <c r="AE1634">
        <v>1</v>
      </c>
      <c r="AF1634">
        <v>1</v>
      </c>
      <c r="AG1634">
        <v>2</v>
      </c>
      <c r="AI1634">
        <v>1</v>
      </c>
      <c r="AJ1634">
        <v>1</v>
      </c>
      <c r="AK1634">
        <v>2</v>
      </c>
      <c r="AL1634">
        <v>1</v>
      </c>
      <c r="AN1634">
        <v>1</v>
      </c>
      <c r="AO1634">
        <v>1</v>
      </c>
      <c r="AP1634">
        <v>2</v>
      </c>
      <c r="AQ1634">
        <v>1</v>
      </c>
      <c r="AR1634">
        <v>1</v>
      </c>
      <c r="AS1634">
        <v>3</v>
      </c>
      <c r="AT1634">
        <v>1</v>
      </c>
      <c r="AU1634">
        <v>2</v>
      </c>
      <c r="AV1634">
        <v>1</v>
      </c>
      <c r="AW1634">
        <v>6</v>
      </c>
      <c r="AX1634">
        <v>9</v>
      </c>
      <c r="AY1634">
        <v>8</v>
      </c>
      <c r="AZ1634">
        <v>6</v>
      </c>
      <c r="BA1634">
        <v>6</v>
      </c>
      <c r="BB1634">
        <v>6</v>
      </c>
      <c r="BC1634">
        <v>1</v>
      </c>
      <c r="BD1634">
        <v>11</v>
      </c>
      <c r="BE1634">
        <v>1</v>
      </c>
      <c r="BF1634">
        <v>12</v>
      </c>
      <c r="BG1634">
        <v>12</v>
      </c>
      <c r="BH1634">
        <v>12</v>
      </c>
      <c r="BI1634">
        <v>12</v>
      </c>
      <c r="BJ1634">
        <v>12</v>
      </c>
      <c r="BK1634">
        <v>1</v>
      </c>
      <c r="BL1634">
        <v>3</v>
      </c>
      <c r="BM1634">
        <v>5</v>
      </c>
      <c r="BN1634">
        <v>5</v>
      </c>
      <c r="BO1634">
        <v>10</v>
      </c>
      <c r="BX1634">
        <v>1</v>
      </c>
      <c r="BY1634">
        <v>2</v>
      </c>
      <c r="BZ1634">
        <v>7</v>
      </c>
      <c r="CA1634">
        <v>6</v>
      </c>
      <c r="CF1634">
        <v>21</v>
      </c>
      <c r="CH1634">
        <f t="shared" si="187"/>
        <v>1</v>
      </c>
      <c r="CI1634" s="1">
        <f t="shared" si="188"/>
        <v>3</v>
      </c>
      <c r="CJ1634">
        <f t="shared" si="189"/>
        <v>3</v>
      </c>
      <c r="CK1634">
        <f t="shared" si="190"/>
        <v>3</v>
      </c>
      <c r="CL1634" s="1">
        <f t="shared" si="191"/>
        <v>6</v>
      </c>
      <c r="CM1634" s="1">
        <f t="shared" si="192"/>
        <v>6</v>
      </c>
      <c r="CO1634" t="str">
        <f>IF(H1634&gt;Tolerances!$C$15, "High Sat", "Low Sat")</f>
        <v>High Sat</v>
      </c>
      <c r="CP1634" t="str">
        <f>IF(CM1634&lt;Tolerances!$D$15, "High EL", "Low EL")</f>
        <v>High EL</v>
      </c>
      <c r="CQ1634" t="str">
        <f t="shared" si="193"/>
        <v>Loyalist</v>
      </c>
      <c r="CR1634" t="b">
        <f>IF(AND(CM1634&lt;Tolerances!$D$19,'Respondent data Original'!H1634&gt;Tolerances!$C$19),"Enthusiast",IF(AND(CM1634&gt;Tolerances!$D$20,'Respondent data Original'!H1634&lt;Tolerances!$C$20),"Agitator"))</f>
        <v>0</v>
      </c>
    </row>
    <row r="1635" spans="1:96">
      <c r="A1635">
        <v>2017</v>
      </c>
      <c r="B1635" t="s">
        <v>71</v>
      </c>
      <c r="C1635">
        <v>4</v>
      </c>
      <c r="D1635">
        <v>2</v>
      </c>
      <c r="E1635">
        <v>3</v>
      </c>
      <c r="F1635">
        <v>2</v>
      </c>
      <c r="G1635">
        <v>12</v>
      </c>
      <c r="H1635">
        <v>4</v>
      </c>
      <c r="J1635">
        <v>1</v>
      </c>
      <c r="L1635">
        <v>2</v>
      </c>
      <c r="N1635">
        <v>7</v>
      </c>
      <c r="P1635">
        <v>3</v>
      </c>
      <c r="Q1635">
        <v>3</v>
      </c>
      <c r="R1635">
        <v>2</v>
      </c>
      <c r="S1635">
        <v>2</v>
      </c>
      <c r="T1635">
        <v>4</v>
      </c>
      <c r="U1635">
        <v>2</v>
      </c>
      <c r="V1635">
        <v>4</v>
      </c>
      <c r="W1635">
        <v>4</v>
      </c>
      <c r="X1635">
        <v>3</v>
      </c>
      <c r="Y1635">
        <v>2</v>
      </c>
      <c r="Z1635">
        <v>4</v>
      </c>
      <c r="AA1635">
        <v>3</v>
      </c>
      <c r="AB1635">
        <v>4</v>
      </c>
      <c r="AC1635">
        <v>3</v>
      </c>
      <c r="AD1635">
        <v>1</v>
      </c>
      <c r="AE1635">
        <v>3</v>
      </c>
      <c r="AF1635">
        <v>11</v>
      </c>
      <c r="AG1635">
        <v>5</v>
      </c>
      <c r="AH1635">
        <v>1</v>
      </c>
      <c r="AI1635">
        <v>2</v>
      </c>
      <c r="AJ1635">
        <v>3</v>
      </c>
      <c r="AK1635">
        <v>2</v>
      </c>
      <c r="AL1635">
        <v>4</v>
      </c>
      <c r="AN1635">
        <v>3</v>
      </c>
      <c r="AO1635">
        <v>1</v>
      </c>
      <c r="AP1635">
        <v>4</v>
      </c>
      <c r="AQ1635">
        <v>4</v>
      </c>
      <c r="AR1635">
        <v>3</v>
      </c>
      <c r="AS1635">
        <v>2</v>
      </c>
      <c r="AT1635">
        <v>2</v>
      </c>
      <c r="AU1635">
        <v>4</v>
      </c>
      <c r="AV1635">
        <v>3</v>
      </c>
      <c r="AW1635">
        <v>1</v>
      </c>
      <c r="AX1635">
        <v>8</v>
      </c>
      <c r="AY1635">
        <v>9</v>
      </c>
      <c r="AZ1635">
        <v>10</v>
      </c>
      <c r="BA1635">
        <v>6</v>
      </c>
      <c r="BB1635">
        <v>6</v>
      </c>
      <c r="BC1635">
        <v>1</v>
      </c>
      <c r="BD1635">
        <v>11</v>
      </c>
      <c r="BE1635">
        <v>11</v>
      </c>
      <c r="BF1635">
        <v>12</v>
      </c>
      <c r="BG1635">
        <v>12</v>
      </c>
      <c r="BH1635">
        <v>8</v>
      </c>
      <c r="BI1635">
        <v>9</v>
      </c>
      <c r="BJ1635">
        <v>12</v>
      </c>
      <c r="BK1635">
        <v>1</v>
      </c>
      <c r="BL1635">
        <v>4</v>
      </c>
      <c r="BM1635">
        <v>3</v>
      </c>
      <c r="BN1635">
        <v>3</v>
      </c>
      <c r="BO1635">
        <v>7</v>
      </c>
      <c r="BP1635">
        <v>4</v>
      </c>
      <c r="BQ1635">
        <v>3</v>
      </c>
      <c r="BR1635">
        <v>9</v>
      </c>
      <c r="BX1635">
        <v>2</v>
      </c>
      <c r="CF1635">
        <v>6</v>
      </c>
      <c r="CH1635">
        <f t="shared" si="187"/>
        <v>2</v>
      </c>
      <c r="CI1635" s="1">
        <f t="shared" si="188"/>
        <v>3.5</v>
      </c>
      <c r="CJ1635">
        <f t="shared" si="189"/>
        <v>4</v>
      </c>
      <c r="CK1635">
        <f t="shared" si="190"/>
        <v>2</v>
      </c>
      <c r="CL1635" s="1">
        <f t="shared" si="191"/>
        <v>5.5</v>
      </c>
      <c r="CM1635" s="1">
        <f t="shared" si="192"/>
        <v>11</v>
      </c>
      <c r="CO1635" t="str">
        <f>IF(H1635&gt;Tolerances!$C$15, "High Sat", "Low Sat")</f>
        <v>Low Sat</v>
      </c>
      <c r="CP1635" t="str">
        <f>IF(CM1635&lt;Tolerances!$D$15, "High EL", "Low EL")</f>
        <v>Low EL</v>
      </c>
      <c r="CQ1635" t="str">
        <f t="shared" si="193"/>
        <v>Defector</v>
      </c>
      <c r="CR1635" t="b">
        <f>IF(AND(CM1635&lt;Tolerances!$D$19,'Respondent data Original'!H1635&gt;Tolerances!$C$19),"Enthusiast",IF(AND(CM1635&gt;Tolerances!$D$20,'Respondent data Original'!H1635&lt;Tolerances!$C$20),"Agitator"))</f>
        <v>0</v>
      </c>
    </row>
    <row r="1636" spans="1:96">
      <c r="A1636">
        <v>2018</v>
      </c>
      <c r="B1636" t="s">
        <v>71</v>
      </c>
      <c r="C1636">
        <v>2</v>
      </c>
      <c r="D1636">
        <v>2</v>
      </c>
      <c r="E1636">
        <v>9</v>
      </c>
      <c r="F1636">
        <v>1</v>
      </c>
      <c r="G1636">
        <v>8</v>
      </c>
      <c r="H1636">
        <v>10</v>
      </c>
      <c r="J1636">
        <v>9</v>
      </c>
      <c r="M1636">
        <v>1</v>
      </c>
      <c r="N1636">
        <v>9</v>
      </c>
      <c r="P1636">
        <v>3</v>
      </c>
      <c r="Q1636">
        <v>2</v>
      </c>
      <c r="S1636">
        <v>2</v>
      </c>
      <c r="T1636">
        <v>4</v>
      </c>
      <c r="V1636">
        <v>2</v>
      </c>
      <c r="X1636">
        <v>2</v>
      </c>
      <c r="Y1636">
        <v>5</v>
      </c>
      <c r="Z1636">
        <v>2</v>
      </c>
      <c r="AA1636">
        <v>5</v>
      </c>
      <c r="AF1636">
        <v>1</v>
      </c>
      <c r="AG1636">
        <v>2</v>
      </c>
      <c r="AI1636">
        <v>2</v>
      </c>
      <c r="AJ1636">
        <v>2</v>
      </c>
      <c r="AL1636">
        <v>3</v>
      </c>
      <c r="AN1636">
        <v>2</v>
      </c>
      <c r="AO1636">
        <v>4</v>
      </c>
      <c r="AP1636">
        <v>2</v>
      </c>
      <c r="AQ1636">
        <v>3</v>
      </c>
      <c r="AU1636">
        <v>3</v>
      </c>
      <c r="AV1636">
        <v>1</v>
      </c>
      <c r="AW1636">
        <v>6</v>
      </c>
      <c r="AX1636">
        <v>9</v>
      </c>
      <c r="AY1636">
        <v>8</v>
      </c>
      <c r="AZ1636">
        <v>6</v>
      </c>
      <c r="BA1636">
        <v>1</v>
      </c>
      <c r="BB1636">
        <v>4</v>
      </c>
      <c r="BC1636">
        <v>3</v>
      </c>
      <c r="BD1636">
        <v>11</v>
      </c>
      <c r="BE1636">
        <v>6</v>
      </c>
      <c r="BF1636">
        <v>3</v>
      </c>
      <c r="BG1636">
        <v>12</v>
      </c>
      <c r="BH1636">
        <v>12</v>
      </c>
      <c r="BI1636">
        <v>12</v>
      </c>
      <c r="BJ1636">
        <v>12</v>
      </c>
      <c r="BK1636">
        <v>2</v>
      </c>
      <c r="BL1636">
        <v>3</v>
      </c>
      <c r="BM1636">
        <v>3</v>
      </c>
      <c r="BN1636">
        <v>3</v>
      </c>
      <c r="BO1636">
        <v>10</v>
      </c>
      <c r="BX1636">
        <v>2</v>
      </c>
      <c r="CF1636">
        <v>2</v>
      </c>
      <c r="CH1636">
        <f t="shared" si="187"/>
        <v>2</v>
      </c>
      <c r="CI1636" s="1">
        <f t="shared" si="188"/>
        <v>3</v>
      </c>
      <c r="CJ1636">
        <f t="shared" si="189"/>
        <v>3</v>
      </c>
      <c r="CK1636">
        <f t="shared" si="190"/>
        <v>3</v>
      </c>
      <c r="CL1636" s="1">
        <f t="shared" si="191"/>
        <v>6</v>
      </c>
      <c r="CM1636" s="1">
        <f t="shared" si="192"/>
        <v>12</v>
      </c>
      <c r="CO1636" t="str">
        <f>IF(H1636&gt;Tolerances!$C$15, "High Sat", "Low Sat")</f>
        <v>High Sat</v>
      </c>
      <c r="CP1636" t="str">
        <f>IF(CM1636&lt;Tolerances!$D$15, "High EL", "Low EL")</f>
        <v>Low EL</v>
      </c>
      <c r="CQ1636" t="str">
        <f t="shared" si="193"/>
        <v>Mercenary</v>
      </c>
      <c r="CR1636" t="b">
        <f>IF(AND(CM1636&lt;Tolerances!$D$19,'Respondent data Original'!H1636&gt;Tolerances!$C$19),"Enthusiast",IF(AND(CM1636&gt;Tolerances!$D$20,'Respondent data Original'!H1636&lt;Tolerances!$C$20),"Agitator"))</f>
        <v>0</v>
      </c>
    </row>
    <row r="1637" spans="1:96">
      <c r="A1637">
        <v>2019</v>
      </c>
      <c r="B1637" t="s">
        <v>71</v>
      </c>
      <c r="C1637">
        <v>4</v>
      </c>
      <c r="D1637">
        <v>1</v>
      </c>
      <c r="E1637">
        <v>2</v>
      </c>
      <c r="F1637">
        <v>2</v>
      </c>
      <c r="G1637">
        <v>11</v>
      </c>
      <c r="H1637">
        <v>9</v>
      </c>
      <c r="J1637">
        <v>9</v>
      </c>
      <c r="L1637">
        <v>9</v>
      </c>
      <c r="N1637">
        <v>9</v>
      </c>
      <c r="P1637">
        <v>6</v>
      </c>
      <c r="Q1637">
        <v>2</v>
      </c>
      <c r="R1637">
        <v>2</v>
      </c>
      <c r="S1637">
        <v>3</v>
      </c>
      <c r="T1637">
        <v>2</v>
      </c>
      <c r="U1637">
        <v>2</v>
      </c>
      <c r="V1637">
        <v>3</v>
      </c>
      <c r="W1637">
        <v>2</v>
      </c>
      <c r="X1637">
        <v>3</v>
      </c>
      <c r="Y1637">
        <v>3</v>
      </c>
      <c r="Z1637">
        <v>2</v>
      </c>
      <c r="AA1637">
        <v>2</v>
      </c>
      <c r="AB1637">
        <v>3</v>
      </c>
      <c r="AC1637">
        <v>3</v>
      </c>
      <c r="AD1637">
        <v>2</v>
      </c>
      <c r="AE1637">
        <v>3</v>
      </c>
      <c r="AF1637">
        <v>1</v>
      </c>
      <c r="AG1637">
        <v>2</v>
      </c>
      <c r="AH1637">
        <v>2</v>
      </c>
      <c r="AI1637">
        <v>2</v>
      </c>
      <c r="AJ1637">
        <v>2</v>
      </c>
      <c r="AK1637">
        <v>2</v>
      </c>
      <c r="AL1637">
        <v>3</v>
      </c>
      <c r="AM1637">
        <v>3</v>
      </c>
      <c r="AN1637">
        <v>3</v>
      </c>
      <c r="AO1637">
        <v>2</v>
      </c>
      <c r="AP1637">
        <v>3</v>
      </c>
      <c r="AQ1637">
        <v>3</v>
      </c>
      <c r="AR1637">
        <v>3</v>
      </c>
      <c r="AS1637">
        <v>2</v>
      </c>
      <c r="AT1637">
        <v>2</v>
      </c>
      <c r="AU1637">
        <v>3</v>
      </c>
      <c r="AV1637">
        <v>1</v>
      </c>
      <c r="AW1637">
        <v>10</v>
      </c>
      <c r="AX1637">
        <v>8</v>
      </c>
      <c r="AY1637">
        <v>6</v>
      </c>
      <c r="AZ1637">
        <v>9</v>
      </c>
      <c r="BA1637">
        <v>8</v>
      </c>
      <c r="BB1637">
        <v>9</v>
      </c>
      <c r="BC1637">
        <v>9</v>
      </c>
      <c r="BD1637">
        <v>7</v>
      </c>
      <c r="BE1637">
        <v>7</v>
      </c>
      <c r="BF1637">
        <v>3</v>
      </c>
      <c r="BG1637">
        <v>2</v>
      </c>
      <c r="BH1637">
        <v>3</v>
      </c>
      <c r="BI1637">
        <v>4</v>
      </c>
      <c r="BJ1637">
        <v>3</v>
      </c>
      <c r="BK1637">
        <v>1</v>
      </c>
      <c r="BL1637">
        <v>1</v>
      </c>
      <c r="BM1637">
        <v>1</v>
      </c>
      <c r="BN1637">
        <v>1</v>
      </c>
      <c r="BO1637">
        <v>8</v>
      </c>
      <c r="BX1637">
        <v>1</v>
      </c>
      <c r="BY1637">
        <v>1</v>
      </c>
      <c r="CF1637">
        <v>4</v>
      </c>
      <c r="CH1637">
        <f t="shared" si="187"/>
        <v>1</v>
      </c>
      <c r="CI1637" s="1">
        <f t="shared" si="188"/>
        <v>4.0555555555555554</v>
      </c>
      <c r="CJ1637">
        <f t="shared" si="189"/>
        <v>1</v>
      </c>
      <c r="CK1637">
        <f t="shared" si="190"/>
        <v>5</v>
      </c>
      <c r="CL1637" s="1">
        <f t="shared" si="191"/>
        <v>9.0555555555555554</v>
      </c>
      <c r="CM1637" s="1">
        <f t="shared" si="192"/>
        <v>9.0555555555555554</v>
      </c>
      <c r="CO1637" t="str">
        <f>IF(H1637&gt;Tolerances!$C$15, "High Sat", "Low Sat")</f>
        <v>High Sat</v>
      </c>
      <c r="CP1637" t="str">
        <f>IF(CM1637&lt;Tolerances!$D$15, "High EL", "Low EL")</f>
        <v>High EL</v>
      </c>
      <c r="CQ1637" t="str">
        <f t="shared" si="193"/>
        <v>Loyalist</v>
      </c>
      <c r="CR1637" t="b">
        <f>IF(AND(CM1637&lt;Tolerances!$D$19,'Respondent data Original'!H1637&gt;Tolerances!$C$19),"Enthusiast",IF(AND(CM1637&gt;Tolerances!$D$20,'Respondent data Original'!H1637&lt;Tolerances!$C$20),"Agitator"))</f>
        <v>0</v>
      </c>
    </row>
    <row r="1638" spans="1:96">
      <c r="A1638">
        <v>2020</v>
      </c>
      <c r="B1638" t="s">
        <v>71</v>
      </c>
      <c r="C1638">
        <v>2</v>
      </c>
      <c r="D1638">
        <v>2</v>
      </c>
      <c r="E1638">
        <v>8</v>
      </c>
      <c r="F1638">
        <v>1</v>
      </c>
      <c r="G1638">
        <v>8</v>
      </c>
      <c r="H1638">
        <v>10</v>
      </c>
      <c r="J1638">
        <v>10</v>
      </c>
      <c r="L1638">
        <v>10</v>
      </c>
      <c r="N1638">
        <v>9</v>
      </c>
      <c r="P1638">
        <v>3</v>
      </c>
      <c r="Q1638">
        <v>1</v>
      </c>
      <c r="R1638">
        <v>4</v>
      </c>
      <c r="S1638">
        <v>1</v>
      </c>
      <c r="T1638">
        <v>3</v>
      </c>
      <c r="U1638">
        <v>4</v>
      </c>
      <c r="V1638">
        <v>3</v>
      </c>
      <c r="W1638">
        <v>4</v>
      </c>
      <c r="X1638">
        <v>1</v>
      </c>
      <c r="Y1638">
        <v>3</v>
      </c>
      <c r="Z1638">
        <v>3</v>
      </c>
      <c r="AA1638">
        <v>2</v>
      </c>
      <c r="AB1638">
        <v>4</v>
      </c>
      <c r="AC1638">
        <v>3</v>
      </c>
      <c r="AD1638">
        <v>4</v>
      </c>
      <c r="AE1638">
        <v>4</v>
      </c>
      <c r="AF1638">
        <v>10</v>
      </c>
      <c r="AG1638">
        <v>4</v>
      </c>
      <c r="AI1638">
        <v>2</v>
      </c>
      <c r="AJ1638">
        <v>2</v>
      </c>
      <c r="AL1638">
        <v>1</v>
      </c>
      <c r="AN1638">
        <v>2</v>
      </c>
      <c r="AO1638">
        <v>1</v>
      </c>
      <c r="AP1638">
        <v>3</v>
      </c>
      <c r="AQ1638">
        <v>2</v>
      </c>
      <c r="AR1638">
        <v>3</v>
      </c>
      <c r="AS1638">
        <v>3</v>
      </c>
      <c r="AT1638">
        <v>2</v>
      </c>
      <c r="AU1638">
        <v>3</v>
      </c>
      <c r="AV1638">
        <v>1</v>
      </c>
      <c r="AW1638">
        <v>9</v>
      </c>
      <c r="AX1638">
        <v>10</v>
      </c>
      <c r="AY1638">
        <v>8</v>
      </c>
      <c r="AZ1638">
        <v>6</v>
      </c>
      <c r="BA1638">
        <v>9</v>
      </c>
      <c r="BB1638">
        <v>10</v>
      </c>
      <c r="BC1638">
        <v>1</v>
      </c>
      <c r="BD1638">
        <v>10</v>
      </c>
      <c r="BE1638">
        <v>1</v>
      </c>
      <c r="BF1638">
        <v>2</v>
      </c>
      <c r="BG1638">
        <v>12</v>
      </c>
      <c r="BH1638">
        <v>2</v>
      </c>
      <c r="BI1638">
        <v>12</v>
      </c>
      <c r="BJ1638">
        <v>12</v>
      </c>
      <c r="BK1638">
        <v>2</v>
      </c>
      <c r="BL1638">
        <v>2</v>
      </c>
      <c r="BM1638">
        <v>1</v>
      </c>
      <c r="BN1638">
        <v>1</v>
      </c>
      <c r="BO1638">
        <v>9</v>
      </c>
      <c r="BX1638">
        <v>2</v>
      </c>
      <c r="CF1638">
        <v>5</v>
      </c>
      <c r="CH1638">
        <f t="shared" si="187"/>
        <v>2</v>
      </c>
      <c r="CI1638" s="1">
        <f t="shared" si="188"/>
        <v>3.5555555555555554</v>
      </c>
      <c r="CJ1638">
        <f t="shared" si="189"/>
        <v>2</v>
      </c>
      <c r="CK1638">
        <f t="shared" si="190"/>
        <v>4</v>
      </c>
      <c r="CL1638" s="1">
        <f t="shared" si="191"/>
        <v>7.5555555555555554</v>
      </c>
      <c r="CM1638" s="1">
        <f t="shared" si="192"/>
        <v>15.111111111111111</v>
      </c>
      <c r="CO1638" t="str">
        <f>IF(H1638&gt;Tolerances!$C$15, "High Sat", "Low Sat")</f>
        <v>High Sat</v>
      </c>
      <c r="CP1638" t="str">
        <f>IF(CM1638&lt;Tolerances!$D$15, "High EL", "Low EL")</f>
        <v>Low EL</v>
      </c>
      <c r="CQ1638" t="str">
        <f t="shared" si="193"/>
        <v>Mercenary</v>
      </c>
      <c r="CR1638" t="b">
        <f>IF(AND(CM1638&lt;Tolerances!$D$19,'Respondent data Original'!H1638&gt;Tolerances!$C$19),"Enthusiast",IF(AND(CM1638&gt;Tolerances!$D$20,'Respondent data Original'!H1638&lt;Tolerances!$C$20),"Agitator"))</f>
        <v>0</v>
      </c>
    </row>
    <row r="1639" spans="1:96">
      <c r="A1639">
        <v>2021</v>
      </c>
      <c r="B1639" t="s">
        <v>71</v>
      </c>
      <c r="C1639">
        <v>2</v>
      </c>
      <c r="D1639">
        <v>1</v>
      </c>
      <c r="E1639">
        <v>1</v>
      </c>
      <c r="F1639">
        <v>2</v>
      </c>
      <c r="G1639">
        <v>12</v>
      </c>
      <c r="H1639">
        <v>8</v>
      </c>
      <c r="J1639">
        <v>8</v>
      </c>
      <c r="L1639">
        <v>8</v>
      </c>
      <c r="N1639">
        <v>8</v>
      </c>
      <c r="P1639">
        <v>3</v>
      </c>
      <c r="Q1639">
        <v>2</v>
      </c>
      <c r="R1639">
        <v>4</v>
      </c>
      <c r="S1639">
        <v>1</v>
      </c>
      <c r="T1639">
        <v>2</v>
      </c>
      <c r="U1639">
        <v>1</v>
      </c>
      <c r="V1639">
        <v>2</v>
      </c>
      <c r="W1639">
        <v>5</v>
      </c>
      <c r="X1639">
        <v>1</v>
      </c>
      <c r="Y1639">
        <v>2</v>
      </c>
      <c r="Z1639">
        <v>5</v>
      </c>
      <c r="AA1639">
        <v>1</v>
      </c>
      <c r="AB1639">
        <v>2</v>
      </c>
      <c r="AC1639">
        <v>4</v>
      </c>
      <c r="AD1639">
        <v>4</v>
      </c>
      <c r="AE1639">
        <v>2</v>
      </c>
      <c r="AF1639">
        <v>6</v>
      </c>
      <c r="AG1639">
        <v>3</v>
      </c>
      <c r="AH1639">
        <v>2</v>
      </c>
      <c r="AI1639">
        <v>2</v>
      </c>
      <c r="AJ1639">
        <v>2</v>
      </c>
      <c r="AK1639">
        <v>2</v>
      </c>
      <c r="AL1639">
        <v>2</v>
      </c>
      <c r="AN1639">
        <v>3</v>
      </c>
      <c r="AO1639">
        <v>2</v>
      </c>
      <c r="AP1639">
        <v>2</v>
      </c>
      <c r="AQ1639">
        <v>3</v>
      </c>
      <c r="AR1639">
        <v>3</v>
      </c>
      <c r="AS1639">
        <v>3</v>
      </c>
      <c r="AT1639">
        <v>2</v>
      </c>
      <c r="AU1639">
        <v>2</v>
      </c>
      <c r="AV1639">
        <v>2</v>
      </c>
      <c r="AW1639">
        <v>8</v>
      </c>
      <c r="AX1639">
        <v>9</v>
      </c>
      <c r="AY1639">
        <v>9</v>
      </c>
      <c r="AZ1639">
        <v>8</v>
      </c>
      <c r="BA1639">
        <v>8</v>
      </c>
      <c r="BB1639">
        <v>6</v>
      </c>
      <c r="BC1639">
        <v>4</v>
      </c>
      <c r="BD1639">
        <v>11</v>
      </c>
      <c r="BE1639">
        <v>1</v>
      </c>
      <c r="BF1639">
        <v>12</v>
      </c>
      <c r="BG1639">
        <v>12</v>
      </c>
      <c r="BH1639">
        <v>6</v>
      </c>
      <c r="BI1639">
        <v>12</v>
      </c>
      <c r="BJ1639">
        <v>12</v>
      </c>
      <c r="BK1639">
        <v>2</v>
      </c>
      <c r="BN1639">
        <v>5</v>
      </c>
      <c r="BO1639">
        <v>7</v>
      </c>
      <c r="BP1639">
        <v>3</v>
      </c>
      <c r="BQ1639">
        <v>9</v>
      </c>
      <c r="BX1639">
        <v>1</v>
      </c>
      <c r="BY1639">
        <v>6</v>
      </c>
      <c r="BZ1639">
        <v>8</v>
      </c>
      <c r="CF1639">
        <v>7</v>
      </c>
      <c r="CH1639">
        <f t="shared" si="187"/>
        <v>1</v>
      </c>
      <c r="CI1639" s="1">
        <f t="shared" si="188"/>
        <v>3.5555555555555554</v>
      </c>
      <c r="CJ1639">
        <f t="shared" si="189"/>
        <v>0</v>
      </c>
      <c r="CK1639">
        <f t="shared" si="190"/>
        <v>5</v>
      </c>
      <c r="CL1639" s="1">
        <f t="shared" si="191"/>
        <v>8.5555555555555554</v>
      </c>
      <c r="CM1639" s="1">
        <f t="shared" si="192"/>
        <v>8.5555555555555554</v>
      </c>
      <c r="CO1639" t="str">
        <f>IF(H1639&gt;Tolerances!$C$15, "High Sat", "Low Sat")</f>
        <v>High Sat</v>
      </c>
      <c r="CP1639" t="str">
        <f>IF(CM1639&lt;Tolerances!$D$15, "High EL", "Low EL")</f>
        <v>High EL</v>
      </c>
      <c r="CQ1639" t="str">
        <f t="shared" si="193"/>
        <v>Loyalist</v>
      </c>
      <c r="CR1639" t="b">
        <f>IF(AND(CM1639&lt;Tolerances!$D$19,'Respondent data Original'!H1639&gt;Tolerances!$C$19),"Enthusiast",IF(AND(CM1639&gt;Tolerances!$D$20,'Respondent data Original'!H1639&lt;Tolerances!$C$20),"Agitator"))</f>
        <v>0</v>
      </c>
    </row>
    <row r="1640" spans="1:96">
      <c r="A1640">
        <v>2022</v>
      </c>
      <c r="B1640" t="s">
        <v>71</v>
      </c>
      <c r="C1640">
        <v>1</v>
      </c>
      <c r="D1640">
        <v>1</v>
      </c>
      <c r="E1640">
        <v>1</v>
      </c>
      <c r="F1640">
        <v>2</v>
      </c>
      <c r="G1640">
        <v>12</v>
      </c>
      <c r="H1640">
        <v>11</v>
      </c>
      <c r="J1640">
        <v>11</v>
      </c>
      <c r="L1640">
        <v>11</v>
      </c>
      <c r="N1640">
        <v>11</v>
      </c>
      <c r="P1640">
        <v>1</v>
      </c>
      <c r="Q1640">
        <v>1</v>
      </c>
      <c r="R1640">
        <v>5</v>
      </c>
      <c r="S1640">
        <v>1</v>
      </c>
      <c r="T1640">
        <v>1</v>
      </c>
      <c r="U1640">
        <v>1</v>
      </c>
      <c r="V1640">
        <v>1</v>
      </c>
      <c r="X1640">
        <v>1</v>
      </c>
      <c r="Y1640">
        <v>1</v>
      </c>
      <c r="AA1640">
        <v>1</v>
      </c>
      <c r="AB1640">
        <v>1</v>
      </c>
      <c r="AC1640">
        <v>1</v>
      </c>
      <c r="AD1640">
        <v>2</v>
      </c>
      <c r="AE1640">
        <v>1</v>
      </c>
      <c r="AF1640">
        <v>9</v>
      </c>
      <c r="AG1640">
        <v>1</v>
      </c>
      <c r="AH1640">
        <v>1</v>
      </c>
      <c r="AI1640">
        <v>1</v>
      </c>
      <c r="AJ1640">
        <v>1</v>
      </c>
      <c r="AK1640">
        <v>1</v>
      </c>
      <c r="AL1640">
        <v>1</v>
      </c>
      <c r="AN1640">
        <v>1</v>
      </c>
      <c r="AO1640">
        <v>1</v>
      </c>
      <c r="AQ1640">
        <v>1</v>
      </c>
      <c r="AR1640">
        <v>1</v>
      </c>
      <c r="AS1640">
        <v>1</v>
      </c>
      <c r="AT1640">
        <v>1</v>
      </c>
      <c r="AU1640">
        <v>1</v>
      </c>
      <c r="AV1640">
        <v>1</v>
      </c>
      <c r="AW1640">
        <v>9</v>
      </c>
      <c r="AX1640">
        <v>6</v>
      </c>
      <c r="AY1640">
        <v>9</v>
      </c>
      <c r="AZ1640">
        <v>4</v>
      </c>
      <c r="BA1640">
        <v>7</v>
      </c>
      <c r="BB1640">
        <v>6</v>
      </c>
      <c r="BC1640">
        <v>10</v>
      </c>
      <c r="BD1640">
        <v>10</v>
      </c>
      <c r="BE1640">
        <v>1</v>
      </c>
      <c r="BF1640">
        <v>12</v>
      </c>
      <c r="BG1640">
        <v>1</v>
      </c>
      <c r="BH1640">
        <v>12</v>
      </c>
      <c r="BI1640">
        <v>12</v>
      </c>
      <c r="BJ1640">
        <v>12</v>
      </c>
      <c r="BK1640">
        <v>1</v>
      </c>
      <c r="BL1640">
        <v>5</v>
      </c>
      <c r="BM1640">
        <v>5</v>
      </c>
      <c r="BN1640">
        <v>5</v>
      </c>
      <c r="BO1640">
        <v>10</v>
      </c>
      <c r="BX1640">
        <v>1</v>
      </c>
      <c r="BY1640">
        <v>4</v>
      </c>
      <c r="BZ1640">
        <v>3</v>
      </c>
      <c r="CA1640">
        <v>5</v>
      </c>
      <c r="CB1640">
        <v>6</v>
      </c>
      <c r="CC1640">
        <v>1</v>
      </c>
      <c r="CF1640">
        <v>6</v>
      </c>
      <c r="CH1640">
        <f t="shared" si="187"/>
        <v>1</v>
      </c>
      <c r="CI1640" s="1">
        <f t="shared" si="188"/>
        <v>3.4444444444444446</v>
      </c>
      <c r="CJ1640">
        <f t="shared" si="189"/>
        <v>5</v>
      </c>
      <c r="CK1640">
        <f t="shared" si="190"/>
        <v>1</v>
      </c>
      <c r="CL1640" s="1">
        <f t="shared" si="191"/>
        <v>4.4444444444444446</v>
      </c>
      <c r="CM1640" s="1">
        <f t="shared" si="192"/>
        <v>4.4444444444444446</v>
      </c>
      <c r="CO1640" t="str">
        <f>IF(H1640&gt;Tolerances!$C$15, "High Sat", "Low Sat")</f>
        <v>High Sat</v>
      </c>
      <c r="CP1640" t="str">
        <f>IF(CM1640&lt;Tolerances!$D$15, "High EL", "Low EL")</f>
        <v>High EL</v>
      </c>
      <c r="CQ1640" t="str">
        <f t="shared" si="193"/>
        <v>Loyalist</v>
      </c>
      <c r="CR1640" t="str">
        <f>IF(AND(CM1640&lt;Tolerances!$D$19,'Respondent data Original'!H1640&gt;Tolerances!$C$19),"Enthusiast",IF(AND(CM1640&gt;Tolerances!$D$20,'Respondent data Original'!H1640&lt;Tolerances!$C$20),"Agitator"))</f>
        <v>Enthusiast</v>
      </c>
    </row>
    <row r="1641" spans="1:96">
      <c r="A1641">
        <v>2023</v>
      </c>
      <c r="B1641" t="s">
        <v>71</v>
      </c>
      <c r="C1641">
        <v>2</v>
      </c>
      <c r="D1641">
        <v>1</v>
      </c>
      <c r="E1641">
        <v>4</v>
      </c>
      <c r="F1641">
        <v>2</v>
      </c>
      <c r="G1641">
        <v>12</v>
      </c>
      <c r="H1641">
        <v>8</v>
      </c>
      <c r="J1641">
        <v>9</v>
      </c>
      <c r="L1641">
        <v>8</v>
      </c>
      <c r="N1641">
        <v>9</v>
      </c>
      <c r="P1641">
        <v>6</v>
      </c>
      <c r="Q1641">
        <v>1</v>
      </c>
      <c r="R1641">
        <v>2</v>
      </c>
      <c r="S1641">
        <v>1</v>
      </c>
      <c r="T1641">
        <v>2</v>
      </c>
      <c r="U1641">
        <v>1</v>
      </c>
      <c r="V1641">
        <v>1</v>
      </c>
      <c r="W1641">
        <v>4</v>
      </c>
      <c r="X1641">
        <v>1</v>
      </c>
      <c r="Y1641">
        <v>2</v>
      </c>
      <c r="Z1641">
        <v>2</v>
      </c>
      <c r="AA1641">
        <v>2</v>
      </c>
      <c r="AB1641">
        <v>3</v>
      </c>
      <c r="AC1641">
        <v>3</v>
      </c>
      <c r="AD1641">
        <v>2</v>
      </c>
      <c r="AE1641">
        <v>2</v>
      </c>
      <c r="AF1641">
        <v>9</v>
      </c>
      <c r="AG1641">
        <v>2</v>
      </c>
      <c r="AH1641">
        <v>1</v>
      </c>
      <c r="AI1641">
        <v>2</v>
      </c>
      <c r="AJ1641">
        <v>1</v>
      </c>
      <c r="AK1641">
        <v>1</v>
      </c>
      <c r="AL1641">
        <v>2</v>
      </c>
      <c r="AM1641">
        <v>3</v>
      </c>
      <c r="AN1641">
        <v>2</v>
      </c>
      <c r="AO1641">
        <v>2</v>
      </c>
      <c r="AP1641">
        <v>3</v>
      </c>
      <c r="AQ1641">
        <v>3</v>
      </c>
      <c r="AR1641">
        <v>3</v>
      </c>
      <c r="AS1641">
        <v>2</v>
      </c>
      <c r="AT1641">
        <v>2</v>
      </c>
      <c r="AU1641">
        <v>2</v>
      </c>
      <c r="AV1641">
        <v>1</v>
      </c>
      <c r="AW1641">
        <v>3</v>
      </c>
      <c r="AX1641">
        <v>7</v>
      </c>
      <c r="AY1641">
        <v>2</v>
      </c>
      <c r="AZ1641">
        <v>4</v>
      </c>
      <c r="BA1641">
        <v>2</v>
      </c>
      <c r="BB1641">
        <v>3</v>
      </c>
      <c r="BC1641">
        <v>3</v>
      </c>
      <c r="BD1641">
        <v>8</v>
      </c>
      <c r="BE1641">
        <v>2</v>
      </c>
      <c r="BF1641">
        <v>12</v>
      </c>
      <c r="BG1641">
        <v>12</v>
      </c>
      <c r="BH1641">
        <v>3</v>
      </c>
      <c r="BI1641">
        <v>12</v>
      </c>
      <c r="BJ1641">
        <v>12</v>
      </c>
      <c r="BK1641">
        <v>1</v>
      </c>
      <c r="BL1641">
        <v>3</v>
      </c>
      <c r="BM1641">
        <v>3</v>
      </c>
      <c r="BN1641">
        <v>2</v>
      </c>
      <c r="BO1641">
        <v>1</v>
      </c>
      <c r="BP1641">
        <v>4</v>
      </c>
      <c r="BQ1641">
        <v>7</v>
      </c>
      <c r="BX1641">
        <v>1</v>
      </c>
      <c r="BY1641">
        <v>1</v>
      </c>
      <c r="CF1641">
        <v>2</v>
      </c>
      <c r="CH1641">
        <f t="shared" si="187"/>
        <v>1</v>
      </c>
      <c r="CI1641" s="1">
        <f t="shared" si="188"/>
        <v>1.8888888888888888</v>
      </c>
      <c r="CJ1641">
        <f t="shared" si="189"/>
        <v>3</v>
      </c>
      <c r="CK1641">
        <f t="shared" si="190"/>
        <v>3</v>
      </c>
      <c r="CL1641" s="1">
        <f t="shared" si="191"/>
        <v>4.8888888888888893</v>
      </c>
      <c r="CM1641" s="1">
        <f t="shared" si="192"/>
        <v>4.8888888888888893</v>
      </c>
      <c r="CO1641" t="str">
        <f>IF(H1641&gt;Tolerances!$C$15, "High Sat", "Low Sat")</f>
        <v>High Sat</v>
      </c>
      <c r="CP1641" t="str">
        <f>IF(CM1641&lt;Tolerances!$D$15, "High EL", "Low EL")</f>
        <v>High EL</v>
      </c>
      <c r="CQ1641" t="str">
        <f t="shared" si="193"/>
        <v>Loyalist</v>
      </c>
      <c r="CR1641" t="b">
        <f>IF(AND(CM1641&lt;Tolerances!$D$19,'Respondent data Original'!H1641&gt;Tolerances!$C$19),"Enthusiast",IF(AND(CM1641&gt;Tolerances!$D$20,'Respondent data Original'!H1641&lt;Tolerances!$C$20),"Agitator"))</f>
        <v>0</v>
      </c>
    </row>
    <row r="1642" spans="1:96">
      <c r="A1642">
        <v>2024</v>
      </c>
      <c r="B1642" t="s">
        <v>71</v>
      </c>
      <c r="C1642">
        <v>5</v>
      </c>
      <c r="D1642">
        <v>1</v>
      </c>
      <c r="E1642">
        <v>5</v>
      </c>
      <c r="F1642">
        <v>2</v>
      </c>
      <c r="G1642">
        <v>9</v>
      </c>
      <c r="H1642">
        <v>11</v>
      </c>
      <c r="J1642">
        <v>11</v>
      </c>
      <c r="L1642">
        <v>11</v>
      </c>
      <c r="N1642">
        <v>11</v>
      </c>
      <c r="P1642">
        <v>5</v>
      </c>
      <c r="Q1642">
        <v>1</v>
      </c>
      <c r="R1642">
        <v>3</v>
      </c>
      <c r="S1642">
        <v>1</v>
      </c>
      <c r="T1642">
        <v>1</v>
      </c>
      <c r="V1642">
        <v>1</v>
      </c>
      <c r="W1642">
        <v>4</v>
      </c>
      <c r="X1642">
        <v>1</v>
      </c>
      <c r="Y1642">
        <v>1</v>
      </c>
      <c r="Z1642">
        <v>1</v>
      </c>
      <c r="AA1642">
        <v>1</v>
      </c>
      <c r="AB1642">
        <v>1</v>
      </c>
      <c r="AC1642">
        <v>2</v>
      </c>
      <c r="AF1642">
        <v>1</v>
      </c>
      <c r="AG1642">
        <v>1</v>
      </c>
      <c r="AI1642">
        <v>1</v>
      </c>
      <c r="AJ1642">
        <v>1</v>
      </c>
      <c r="AK1642">
        <v>1</v>
      </c>
      <c r="AL1642">
        <v>1</v>
      </c>
      <c r="AM1642">
        <v>1</v>
      </c>
      <c r="AN1642">
        <v>1</v>
      </c>
      <c r="AO1642">
        <v>1</v>
      </c>
      <c r="AP1642">
        <v>1</v>
      </c>
      <c r="AQ1642">
        <v>1</v>
      </c>
      <c r="AR1642">
        <v>1</v>
      </c>
      <c r="AS1642">
        <v>1</v>
      </c>
      <c r="AT1642">
        <v>1</v>
      </c>
      <c r="AU1642">
        <v>1</v>
      </c>
      <c r="AV1642">
        <v>1</v>
      </c>
      <c r="AW1642">
        <v>4</v>
      </c>
      <c r="AX1642">
        <v>11</v>
      </c>
      <c r="AY1642">
        <v>11</v>
      </c>
      <c r="AZ1642">
        <v>9</v>
      </c>
      <c r="BA1642">
        <v>11</v>
      </c>
      <c r="BB1642">
        <v>9</v>
      </c>
      <c r="BC1642">
        <v>6</v>
      </c>
      <c r="BD1642">
        <v>4</v>
      </c>
      <c r="BE1642">
        <v>1</v>
      </c>
      <c r="BF1642">
        <v>12</v>
      </c>
      <c r="BG1642">
        <v>12</v>
      </c>
      <c r="BH1642">
        <v>12</v>
      </c>
      <c r="BI1642">
        <v>12</v>
      </c>
      <c r="BJ1642">
        <v>12</v>
      </c>
      <c r="BK1642">
        <v>1</v>
      </c>
      <c r="BM1642">
        <v>5</v>
      </c>
      <c r="BN1642">
        <v>3</v>
      </c>
      <c r="BO1642">
        <v>6</v>
      </c>
      <c r="BP1642">
        <v>4</v>
      </c>
      <c r="BX1642">
        <v>1</v>
      </c>
      <c r="BY1642">
        <v>6</v>
      </c>
      <c r="BZ1642">
        <v>1</v>
      </c>
      <c r="CA1642">
        <v>2</v>
      </c>
      <c r="CB1642">
        <v>3</v>
      </c>
      <c r="CF1642">
        <v>2</v>
      </c>
      <c r="CH1642">
        <f t="shared" si="187"/>
        <v>1</v>
      </c>
      <c r="CI1642" s="1">
        <f t="shared" si="188"/>
        <v>3.6666666666666665</v>
      </c>
      <c r="CJ1642">
        <f t="shared" si="189"/>
        <v>0</v>
      </c>
      <c r="CK1642">
        <f t="shared" si="190"/>
        <v>5</v>
      </c>
      <c r="CL1642" s="1">
        <f t="shared" si="191"/>
        <v>8.6666666666666661</v>
      </c>
      <c r="CM1642" s="1">
        <f t="shared" si="192"/>
        <v>8.6666666666666661</v>
      </c>
      <c r="CO1642" t="str">
        <f>IF(H1642&gt;Tolerances!$C$15, "High Sat", "Low Sat")</f>
        <v>High Sat</v>
      </c>
      <c r="CP1642" t="str">
        <f>IF(CM1642&lt;Tolerances!$D$15, "High EL", "Low EL")</f>
        <v>High EL</v>
      </c>
      <c r="CQ1642" t="str">
        <f t="shared" si="193"/>
        <v>Loyalist</v>
      </c>
      <c r="CR1642" t="b">
        <f>IF(AND(CM1642&lt;Tolerances!$D$19,'Respondent data Original'!H1642&gt;Tolerances!$C$19),"Enthusiast",IF(AND(CM1642&gt;Tolerances!$D$20,'Respondent data Original'!H1642&lt;Tolerances!$C$20),"Agitator"))</f>
        <v>0</v>
      </c>
    </row>
    <row r="1643" spans="1:96">
      <c r="A1643">
        <v>2025</v>
      </c>
      <c r="B1643" t="s">
        <v>71</v>
      </c>
      <c r="C1643">
        <v>3</v>
      </c>
      <c r="D1643">
        <v>2</v>
      </c>
      <c r="E1643">
        <v>1</v>
      </c>
      <c r="F1643">
        <v>2</v>
      </c>
      <c r="G1643">
        <v>8</v>
      </c>
      <c r="H1643">
        <v>11</v>
      </c>
      <c r="J1643">
        <v>9</v>
      </c>
      <c r="L1643">
        <v>9</v>
      </c>
      <c r="N1643">
        <v>9</v>
      </c>
      <c r="P1643">
        <v>4</v>
      </c>
      <c r="Q1643">
        <v>1</v>
      </c>
      <c r="R1643">
        <v>1</v>
      </c>
      <c r="S1643">
        <v>1</v>
      </c>
      <c r="T1643">
        <v>4</v>
      </c>
      <c r="U1643">
        <v>2</v>
      </c>
      <c r="V1643">
        <v>2</v>
      </c>
      <c r="W1643">
        <v>4</v>
      </c>
      <c r="X1643">
        <v>1</v>
      </c>
      <c r="Y1643">
        <v>2</v>
      </c>
      <c r="Z1643">
        <v>4</v>
      </c>
      <c r="AA1643">
        <v>3</v>
      </c>
      <c r="AB1643">
        <v>4</v>
      </c>
      <c r="AC1643">
        <v>4</v>
      </c>
      <c r="AD1643">
        <v>4</v>
      </c>
      <c r="AE1643">
        <v>4</v>
      </c>
      <c r="AF1643">
        <v>11</v>
      </c>
      <c r="AG1643">
        <v>1</v>
      </c>
      <c r="AH1643">
        <v>1</v>
      </c>
      <c r="AI1643">
        <v>1</v>
      </c>
      <c r="AJ1643">
        <v>1</v>
      </c>
      <c r="AK1643">
        <v>1</v>
      </c>
      <c r="AL1643">
        <v>2</v>
      </c>
      <c r="AN1643">
        <v>1</v>
      </c>
      <c r="AO1643">
        <v>1</v>
      </c>
      <c r="AP1643">
        <v>1</v>
      </c>
      <c r="AQ1643">
        <v>2</v>
      </c>
      <c r="AS1643">
        <v>2</v>
      </c>
      <c r="AT1643">
        <v>1</v>
      </c>
      <c r="AV1643">
        <v>1</v>
      </c>
      <c r="AW1643">
        <v>7</v>
      </c>
      <c r="AX1643">
        <v>7</v>
      </c>
      <c r="AY1643">
        <v>8</v>
      </c>
      <c r="AZ1643">
        <v>3</v>
      </c>
      <c r="BA1643">
        <v>8</v>
      </c>
      <c r="BB1643">
        <v>6</v>
      </c>
      <c r="BC1643">
        <v>3</v>
      </c>
      <c r="BD1643">
        <v>10</v>
      </c>
      <c r="BE1643">
        <v>11</v>
      </c>
      <c r="BF1643">
        <v>12</v>
      </c>
      <c r="BG1643">
        <v>1</v>
      </c>
      <c r="BH1643">
        <v>12</v>
      </c>
      <c r="BI1643">
        <v>1</v>
      </c>
      <c r="BJ1643">
        <v>1</v>
      </c>
      <c r="BK1643">
        <v>1</v>
      </c>
      <c r="BL1643">
        <v>5</v>
      </c>
      <c r="BM1643">
        <v>2</v>
      </c>
      <c r="BN1643">
        <v>3</v>
      </c>
      <c r="BO1643">
        <v>10</v>
      </c>
      <c r="BX1643">
        <v>1</v>
      </c>
      <c r="BY1643">
        <v>6</v>
      </c>
      <c r="BZ1643">
        <v>2</v>
      </c>
      <c r="CA1643">
        <v>5</v>
      </c>
      <c r="CF1643">
        <v>3</v>
      </c>
      <c r="CH1643">
        <f t="shared" si="187"/>
        <v>1</v>
      </c>
      <c r="CI1643" s="1">
        <f t="shared" si="188"/>
        <v>3.5</v>
      </c>
      <c r="CJ1643">
        <f t="shared" si="189"/>
        <v>5</v>
      </c>
      <c r="CK1643">
        <f t="shared" si="190"/>
        <v>1</v>
      </c>
      <c r="CL1643" s="1">
        <f t="shared" si="191"/>
        <v>4.5</v>
      </c>
      <c r="CM1643" s="1">
        <f t="shared" si="192"/>
        <v>4.5</v>
      </c>
      <c r="CO1643" t="str">
        <f>IF(H1643&gt;Tolerances!$C$15, "High Sat", "Low Sat")</f>
        <v>High Sat</v>
      </c>
      <c r="CP1643" t="str">
        <f>IF(CM1643&lt;Tolerances!$D$15, "High EL", "Low EL")</f>
        <v>High EL</v>
      </c>
      <c r="CQ1643" t="str">
        <f t="shared" si="193"/>
        <v>Loyalist</v>
      </c>
      <c r="CR1643" t="str">
        <f>IF(AND(CM1643&lt;Tolerances!$D$19,'Respondent data Original'!H1643&gt;Tolerances!$C$19),"Enthusiast",IF(AND(CM1643&gt;Tolerances!$D$20,'Respondent data Original'!H1643&lt;Tolerances!$C$20),"Agitator"))</f>
        <v>Enthusiast</v>
      </c>
    </row>
    <row r="1644" spans="1:96">
      <c r="A1644">
        <v>2027</v>
      </c>
      <c r="B1644" t="s">
        <v>71</v>
      </c>
      <c r="C1644">
        <v>4</v>
      </c>
      <c r="D1644">
        <v>2</v>
      </c>
      <c r="E1644">
        <v>18</v>
      </c>
      <c r="F1644">
        <v>2</v>
      </c>
      <c r="G1644">
        <v>12</v>
      </c>
      <c r="H1644">
        <v>8</v>
      </c>
      <c r="J1644">
        <v>8</v>
      </c>
      <c r="L1644">
        <v>8</v>
      </c>
      <c r="N1644">
        <v>6</v>
      </c>
      <c r="P1644">
        <v>5</v>
      </c>
      <c r="Q1644">
        <v>1</v>
      </c>
      <c r="R1644">
        <v>1</v>
      </c>
      <c r="T1644">
        <v>5</v>
      </c>
      <c r="V1644">
        <v>2</v>
      </c>
      <c r="W1644">
        <v>3</v>
      </c>
      <c r="X1644">
        <v>2</v>
      </c>
      <c r="Y1644">
        <v>3</v>
      </c>
      <c r="Z1644">
        <v>2</v>
      </c>
      <c r="AA1644">
        <v>2</v>
      </c>
      <c r="AB1644">
        <v>3</v>
      </c>
      <c r="AC1644">
        <v>5</v>
      </c>
      <c r="AD1644">
        <v>5</v>
      </c>
      <c r="AE1644">
        <v>3</v>
      </c>
      <c r="AF1644">
        <v>1</v>
      </c>
      <c r="AG1644">
        <v>3</v>
      </c>
      <c r="AH1644">
        <v>1</v>
      </c>
      <c r="AJ1644">
        <v>3</v>
      </c>
      <c r="AL1644">
        <v>2</v>
      </c>
      <c r="AM1644">
        <v>5</v>
      </c>
      <c r="AN1644">
        <v>2</v>
      </c>
      <c r="AO1644">
        <v>2</v>
      </c>
      <c r="AP1644">
        <v>1</v>
      </c>
      <c r="AQ1644">
        <v>3</v>
      </c>
      <c r="AR1644">
        <v>2</v>
      </c>
      <c r="AS1644">
        <v>3</v>
      </c>
      <c r="AU1644">
        <v>3</v>
      </c>
      <c r="AV1644">
        <v>2</v>
      </c>
      <c r="AW1644">
        <v>6</v>
      </c>
      <c r="AX1644">
        <v>11</v>
      </c>
      <c r="AY1644">
        <v>8</v>
      </c>
      <c r="AZ1644">
        <v>6</v>
      </c>
      <c r="BA1644">
        <v>8</v>
      </c>
      <c r="BB1644">
        <v>3</v>
      </c>
      <c r="BC1644">
        <v>2</v>
      </c>
      <c r="BD1644">
        <v>11</v>
      </c>
      <c r="BE1644">
        <v>3</v>
      </c>
      <c r="BF1644">
        <v>12</v>
      </c>
      <c r="BG1644">
        <v>3</v>
      </c>
      <c r="BH1644">
        <v>12</v>
      </c>
      <c r="BI1644">
        <v>12</v>
      </c>
      <c r="BJ1644">
        <v>12</v>
      </c>
      <c r="BK1644">
        <v>2</v>
      </c>
      <c r="BL1644">
        <v>2</v>
      </c>
      <c r="BM1644">
        <v>1</v>
      </c>
      <c r="BO1644">
        <v>5</v>
      </c>
      <c r="BX1644">
        <v>2</v>
      </c>
      <c r="CF1644">
        <v>5</v>
      </c>
      <c r="CH1644">
        <f t="shared" si="187"/>
        <v>2</v>
      </c>
      <c r="CI1644" s="1">
        <f t="shared" si="188"/>
        <v>3.2222222222222223</v>
      </c>
      <c r="CJ1644">
        <f t="shared" si="189"/>
        <v>2</v>
      </c>
      <c r="CK1644">
        <f t="shared" si="190"/>
        <v>4</v>
      </c>
      <c r="CL1644" s="1">
        <f t="shared" si="191"/>
        <v>7.2222222222222223</v>
      </c>
      <c r="CM1644" s="1">
        <f t="shared" si="192"/>
        <v>14.444444444444445</v>
      </c>
      <c r="CO1644" t="str">
        <f>IF(H1644&gt;Tolerances!$C$15, "High Sat", "Low Sat")</f>
        <v>High Sat</v>
      </c>
      <c r="CP1644" t="str">
        <f>IF(CM1644&lt;Tolerances!$D$15, "High EL", "Low EL")</f>
        <v>Low EL</v>
      </c>
      <c r="CQ1644" t="str">
        <f t="shared" si="193"/>
        <v>Mercenary</v>
      </c>
      <c r="CR1644" t="b">
        <f>IF(AND(CM1644&lt;Tolerances!$D$19,'Respondent data Original'!H1644&gt;Tolerances!$C$19),"Enthusiast",IF(AND(CM1644&gt;Tolerances!$D$20,'Respondent data Original'!H1644&lt;Tolerances!$C$20),"Agitator"))</f>
        <v>0</v>
      </c>
    </row>
    <row r="1645" spans="1:96">
      <c r="A1645">
        <v>2031</v>
      </c>
      <c r="B1645" t="s">
        <v>71</v>
      </c>
      <c r="C1645">
        <v>5</v>
      </c>
      <c r="D1645">
        <v>2</v>
      </c>
      <c r="E1645">
        <v>4</v>
      </c>
      <c r="F1645">
        <v>2</v>
      </c>
      <c r="G1645">
        <v>9</v>
      </c>
      <c r="H1645">
        <v>9</v>
      </c>
      <c r="J1645">
        <v>9</v>
      </c>
      <c r="L1645">
        <v>9</v>
      </c>
      <c r="N1645">
        <v>9</v>
      </c>
      <c r="P1645">
        <v>4</v>
      </c>
      <c r="Q1645">
        <v>2</v>
      </c>
      <c r="R1645">
        <v>3</v>
      </c>
      <c r="S1645">
        <v>2</v>
      </c>
      <c r="T1645">
        <v>3</v>
      </c>
      <c r="U1645">
        <v>2</v>
      </c>
      <c r="V1645">
        <v>2</v>
      </c>
      <c r="W1645">
        <v>3</v>
      </c>
      <c r="X1645">
        <v>2</v>
      </c>
      <c r="Y1645">
        <v>2</v>
      </c>
      <c r="Z1645">
        <v>3</v>
      </c>
      <c r="AA1645">
        <v>2</v>
      </c>
      <c r="AB1645">
        <v>2</v>
      </c>
      <c r="AC1645">
        <v>3</v>
      </c>
      <c r="AD1645">
        <v>2</v>
      </c>
      <c r="AE1645">
        <v>3</v>
      </c>
      <c r="AF1645">
        <v>9</v>
      </c>
      <c r="AG1645">
        <v>2</v>
      </c>
      <c r="AH1645">
        <v>3</v>
      </c>
      <c r="AI1645">
        <v>2</v>
      </c>
      <c r="AJ1645">
        <v>3</v>
      </c>
      <c r="AK1645">
        <v>2</v>
      </c>
      <c r="AL1645">
        <v>2</v>
      </c>
      <c r="AM1645">
        <v>3</v>
      </c>
      <c r="AN1645">
        <v>2</v>
      </c>
      <c r="AO1645">
        <v>2</v>
      </c>
      <c r="AP1645">
        <v>3</v>
      </c>
      <c r="AQ1645">
        <v>2</v>
      </c>
      <c r="AR1645">
        <v>2</v>
      </c>
      <c r="AS1645">
        <v>3</v>
      </c>
      <c r="AT1645">
        <v>2</v>
      </c>
      <c r="AU1645">
        <v>2</v>
      </c>
      <c r="AV1645">
        <v>1</v>
      </c>
      <c r="AW1645">
        <v>6</v>
      </c>
      <c r="AX1645">
        <v>6</v>
      </c>
      <c r="AY1645">
        <v>8</v>
      </c>
      <c r="AZ1645">
        <v>6</v>
      </c>
      <c r="BA1645">
        <v>6</v>
      </c>
      <c r="BB1645">
        <v>6</v>
      </c>
      <c r="BC1645">
        <v>11</v>
      </c>
      <c r="BD1645">
        <v>11</v>
      </c>
      <c r="BE1645">
        <v>6</v>
      </c>
      <c r="BF1645">
        <v>12</v>
      </c>
      <c r="BG1645">
        <v>12</v>
      </c>
      <c r="BH1645">
        <v>12</v>
      </c>
      <c r="BI1645">
        <v>12</v>
      </c>
      <c r="BJ1645">
        <v>12</v>
      </c>
      <c r="BK1645">
        <v>1</v>
      </c>
      <c r="BL1645">
        <v>3</v>
      </c>
      <c r="BM1645">
        <v>2</v>
      </c>
      <c r="BN1645">
        <v>1</v>
      </c>
      <c r="BO1645">
        <v>7</v>
      </c>
      <c r="BP1645">
        <v>4</v>
      </c>
      <c r="BQ1645">
        <v>1</v>
      </c>
      <c r="BR1645">
        <v>3</v>
      </c>
      <c r="BX1645">
        <v>1</v>
      </c>
      <c r="BY1645">
        <v>5</v>
      </c>
      <c r="BZ1645">
        <v>4</v>
      </c>
      <c r="CF1645">
        <v>6</v>
      </c>
      <c r="CH1645">
        <f t="shared" si="187"/>
        <v>1</v>
      </c>
      <c r="CI1645" s="1">
        <f t="shared" si="188"/>
        <v>3.6666666666666665</v>
      </c>
      <c r="CJ1645">
        <f t="shared" si="189"/>
        <v>3</v>
      </c>
      <c r="CK1645">
        <f t="shared" si="190"/>
        <v>3</v>
      </c>
      <c r="CL1645" s="1">
        <f t="shared" si="191"/>
        <v>6.6666666666666661</v>
      </c>
      <c r="CM1645" s="1">
        <f t="shared" si="192"/>
        <v>6.6666666666666661</v>
      </c>
      <c r="CO1645" t="str">
        <f>IF(H1645&gt;Tolerances!$C$15, "High Sat", "Low Sat")</f>
        <v>High Sat</v>
      </c>
      <c r="CP1645" t="str">
        <f>IF(CM1645&lt;Tolerances!$D$15, "High EL", "Low EL")</f>
        <v>High EL</v>
      </c>
      <c r="CQ1645" t="str">
        <f t="shared" si="193"/>
        <v>Loyalist</v>
      </c>
      <c r="CR1645" t="b">
        <f>IF(AND(CM1645&lt;Tolerances!$D$19,'Respondent data Original'!H1645&gt;Tolerances!$C$19),"Enthusiast",IF(AND(CM1645&gt;Tolerances!$D$20,'Respondent data Original'!H1645&lt;Tolerances!$C$20),"Agitator"))</f>
        <v>0</v>
      </c>
    </row>
    <row r="1646" spans="1:96">
      <c r="A1646">
        <v>2032</v>
      </c>
      <c r="B1646" t="s">
        <v>71</v>
      </c>
      <c r="C1646">
        <v>2</v>
      </c>
      <c r="D1646">
        <v>2</v>
      </c>
      <c r="E1646">
        <v>1</v>
      </c>
      <c r="F1646">
        <v>2</v>
      </c>
      <c r="G1646">
        <v>10</v>
      </c>
      <c r="H1646">
        <v>8</v>
      </c>
      <c r="J1646">
        <v>7</v>
      </c>
      <c r="L1646">
        <v>8</v>
      </c>
      <c r="N1646">
        <v>8</v>
      </c>
      <c r="P1646">
        <v>5</v>
      </c>
      <c r="Q1646">
        <v>2</v>
      </c>
      <c r="R1646">
        <v>1</v>
      </c>
      <c r="S1646">
        <v>1</v>
      </c>
      <c r="T1646">
        <v>3</v>
      </c>
      <c r="U1646">
        <v>1</v>
      </c>
      <c r="V1646">
        <v>1</v>
      </c>
      <c r="W1646">
        <v>4</v>
      </c>
      <c r="X1646">
        <v>1</v>
      </c>
      <c r="Y1646">
        <v>1</v>
      </c>
      <c r="Z1646">
        <v>3</v>
      </c>
      <c r="AA1646">
        <v>1</v>
      </c>
      <c r="AB1646">
        <v>1</v>
      </c>
      <c r="AC1646">
        <v>4</v>
      </c>
      <c r="AD1646">
        <v>2</v>
      </c>
      <c r="AE1646">
        <v>3</v>
      </c>
      <c r="AF1646">
        <v>9</v>
      </c>
      <c r="AG1646">
        <v>3</v>
      </c>
      <c r="AH1646">
        <v>2</v>
      </c>
      <c r="AI1646">
        <v>1</v>
      </c>
      <c r="AJ1646">
        <v>2</v>
      </c>
      <c r="AK1646">
        <v>2</v>
      </c>
      <c r="AL1646">
        <v>3</v>
      </c>
      <c r="AM1646">
        <v>4</v>
      </c>
      <c r="AN1646">
        <v>2</v>
      </c>
      <c r="AO1646">
        <v>2</v>
      </c>
      <c r="AP1646">
        <v>4</v>
      </c>
      <c r="AQ1646">
        <v>3</v>
      </c>
      <c r="AR1646">
        <v>4</v>
      </c>
      <c r="AS1646">
        <v>3</v>
      </c>
      <c r="AT1646">
        <v>3</v>
      </c>
      <c r="AU1646">
        <v>3</v>
      </c>
      <c r="AV1646">
        <v>1</v>
      </c>
      <c r="AW1646">
        <v>4</v>
      </c>
      <c r="AX1646">
        <v>11</v>
      </c>
      <c r="AY1646">
        <v>5</v>
      </c>
      <c r="AZ1646">
        <v>5</v>
      </c>
      <c r="BA1646">
        <v>6</v>
      </c>
      <c r="BB1646">
        <v>6</v>
      </c>
      <c r="BC1646">
        <v>3</v>
      </c>
      <c r="BD1646">
        <v>11</v>
      </c>
      <c r="BE1646">
        <v>1</v>
      </c>
      <c r="BF1646">
        <v>3</v>
      </c>
      <c r="BG1646">
        <v>6</v>
      </c>
      <c r="BH1646">
        <v>4</v>
      </c>
      <c r="BI1646">
        <v>12</v>
      </c>
      <c r="BJ1646">
        <v>12</v>
      </c>
      <c r="BK1646">
        <v>3</v>
      </c>
      <c r="BL1646">
        <v>3</v>
      </c>
      <c r="BM1646">
        <v>3</v>
      </c>
      <c r="BN1646">
        <v>2</v>
      </c>
      <c r="BO1646">
        <v>7</v>
      </c>
      <c r="BP1646">
        <v>4</v>
      </c>
      <c r="BX1646">
        <v>2</v>
      </c>
      <c r="CF1646">
        <v>3</v>
      </c>
      <c r="CH1646">
        <f t="shared" si="187"/>
        <v>2</v>
      </c>
      <c r="CI1646" s="1">
        <f t="shared" si="188"/>
        <v>2.8888888888888888</v>
      </c>
      <c r="CJ1646">
        <f t="shared" si="189"/>
        <v>3</v>
      </c>
      <c r="CK1646">
        <f t="shared" si="190"/>
        <v>3</v>
      </c>
      <c r="CL1646" s="1">
        <f t="shared" si="191"/>
        <v>5.8888888888888893</v>
      </c>
      <c r="CM1646" s="1">
        <f t="shared" si="192"/>
        <v>11.777777777777779</v>
      </c>
      <c r="CO1646" t="str">
        <f>IF(H1646&gt;Tolerances!$C$15, "High Sat", "Low Sat")</f>
        <v>High Sat</v>
      </c>
      <c r="CP1646" t="str">
        <f>IF(CM1646&lt;Tolerances!$D$15, "High EL", "Low EL")</f>
        <v>Low EL</v>
      </c>
      <c r="CQ1646" t="str">
        <f t="shared" si="193"/>
        <v>Mercenary</v>
      </c>
      <c r="CR1646" t="b">
        <f>IF(AND(CM1646&lt;Tolerances!$D$19,'Respondent data Original'!H1646&gt;Tolerances!$C$19),"Enthusiast",IF(AND(CM1646&gt;Tolerances!$D$20,'Respondent data Original'!H1646&lt;Tolerances!$C$20),"Agitator"))</f>
        <v>0</v>
      </c>
    </row>
    <row r="1647" spans="1:96">
      <c r="A1647">
        <v>2034</v>
      </c>
      <c r="B1647" t="s">
        <v>71</v>
      </c>
      <c r="C1647">
        <v>2</v>
      </c>
      <c r="D1647">
        <v>2</v>
      </c>
      <c r="E1647">
        <v>1</v>
      </c>
      <c r="F1647">
        <v>2</v>
      </c>
      <c r="G1647">
        <v>9</v>
      </c>
      <c r="H1647">
        <v>11</v>
      </c>
      <c r="J1647">
        <v>11</v>
      </c>
      <c r="L1647">
        <v>11</v>
      </c>
      <c r="N1647">
        <v>11</v>
      </c>
      <c r="P1647">
        <v>5</v>
      </c>
      <c r="Q1647">
        <v>1</v>
      </c>
      <c r="R1647">
        <v>4</v>
      </c>
      <c r="S1647">
        <v>1</v>
      </c>
      <c r="T1647">
        <v>3</v>
      </c>
      <c r="U1647">
        <v>1</v>
      </c>
      <c r="V1647">
        <v>1</v>
      </c>
      <c r="W1647">
        <v>4</v>
      </c>
      <c r="X1647">
        <v>1</v>
      </c>
      <c r="Y1647">
        <v>1</v>
      </c>
      <c r="Z1647">
        <v>3</v>
      </c>
      <c r="AA1647">
        <v>1</v>
      </c>
      <c r="AB1647">
        <v>1</v>
      </c>
      <c r="AC1647">
        <v>1</v>
      </c>
      <c r="AD1647">
        <v>1</v>
      </c>
      <c r="AE1647">
        <v>1</v>
      </c>
      <c r="AF1647">
        <v>10</v>
      </c>
      <c r="AG1647">
        <v>1</v>
      </c>
      <c r="AH1647">
        <v>4</v>
      </c>
      <c r="AI1647">
        <v>1</v>
      </c>
      <c r="AJ1647">
        <v>1</v>
      </c>
      <c r="AK1647">
        <v>1</v>
      </c>
      <c r="AL1647">
        <v>1</v>
      </c>
      <c r="AM1647">
        <v>4</v>
      </c>
      <c r="AN1647">
        <v>1</v>
      </c>
      <c r="AO1647">
        <v>1</v>
      </c>
      <c r="AP1647">
        <v>3</v>
      </c>
      <c r="AQ1647">
        <v>1</v>
      </c>
      <c r="AR1647">
        <v>1</v>
      </c>
      <c r="AS1647">
        <v>1</v>
      </c>
      <c r="AT1647">
        <v>1</v>
      </c>
      <c r="AU1647">
        <v>1</v>
      </c>
      <c r="AV1647">
        <v>1</v>
      </c>
      <c r="AW1647">
        <v>7</v>
      </c>
      <c r="AX1647">
        <v>9</v>
      </c>
      <c r="AY1647">
        <v>9</v>
      </c>
      <c r="AZ1647">
        <v>6</v>
      </c>
      <c r="BA1647">
        <v>9</v>
      </c>
      <c r="BB1647">
        <v>6</v>
      </c>
      <c r="BC1647">
        <v>3</v>
      </c>
      <c r="BD1647">
        <v>9</v>
      </c>
      <c r="BE1647">
        <v>6</v>
      </c>
      <c r="BF1647">
        <v>12</v>
      </c>
      <c r="BG1647">
        <v>12</v>
      </c>
      <c r="BH1647">
        <v>12</v>
      </c>
      <c r="BI1647">
        <v>12</v>
      </c>
      <c r="BJ1647">
        <v>12</v>
      </c>
      <c r="BK1647">
        <v>1</v>
      </c>
      <c r="BM1647">
        <v>5</v>
      </c>
      <c r="BN1647">
        <v>4</v>
      </c>
      <c r="BO1647">
        <v>4</v>
      </c>
      <c r="BX1647">
        <v>1</v>
      </c>
      <c r="BY1647">
        <v>3</v>
      </c>
      <c r="CF1647">
        <v>4</v>
      </c>
      <c r="CH1647">
        <f t="shared" si="187"/>
        <v>1</v>
      </c>
      <c r="CI1647" s="1">
        <f t="shared" si="188"/>
        <v>3.5555555555555554</v>
      </c>
      <c r="CJ1647">
        <f t="shared" si="189"/>
        <v>0</v>
      </c>
      <c r="CK1647">
        <f t="shared" si="190"/>
        <v>5</v>
      </c>
      <c r="CL1647" s="1">
        <f t="shared" si="191"/>
        <v>8.5555555555555554</v>
      </c>
      <c r="CM1647" s="1">
        <f t="shared" si="192"/>
        <v>8.5555555555555554</v>
      </c>
      <c r="CO1647" t="str">
        <f>IF(H1647&gt;Tolerances!$C$15, "High Sat", "Low Sat")</f>
        <v>High Sat</v>
      </c>
      <c r="CP1647" t="str">
        <f>IF(CM1647&lt;Tolerances!$D$15, "High EL", "Low EL")</f>
        <v>High EL</v>
      </c>
      <c r="CQ1647" t="str">
        <f t="shared" si="193"/>
        <v>Loyalist</v>
      </c>
      <c r="CR1647" t="b">
        <f>IF(AND(CM1647&lt;Tolerances!$D$19,'Respondent data Original'!H1647&gt;Tolerances!$C$19),"Enthusiast",IF(AND(CM1647&gt;Tolerances!$D$20,'Respondent data Original'!H1647&lt;Tolerances!$C$20),"Agitator"))</f>
        <v>0</v>
      </c>
    </row>
    <row r="1648" spans="1:96">
      <c r="A1648">
        <v>2035</v>
      </c>
      <c r="B1648" t="s">
        <v>71</v>
      </c>
      <c r="C1648">
        <v>4</v>
      </c>
      <c r="D1648">
        <v>1</v>
      </c>
      <c r="E1648">
        <v>2</v>
      </c>
      <c r="F1648">
        <v>1</v>
      </c>
      <c r="G1648">
        <v>10</v>
      </c>
      <c r="H1648">
        <v>7</v>
      </c>
      <c r="J1648">
        <v>5</v>
      </c>
      <c r="L1648">
        <v>4</v>
      </c>
      <c r="N1648">
        <v>4</v>
      </c>
      <c r="P1648">
        <v>3</v>
      </c>
      <c r="Q1648">
        <v>2</v>
      </c>
      <c r="R1648">
        <v>3</v>
      </c>
      <c r="S1648">
        <v>1</v>
      </c>
      <c r="T1648">
        <v>3</v>
      </c>
      <c r="U1648">
        <v>3</v>
      </c>
      <c r="V1648">
        <v>3</v>
      </c>
      <c r="W1648">
        <v>3</v>
      </c>
      <c r="X1648">
        <v>1</v>
      </c>
      <c r="Y1648">
        <v>1</v>
      </c>
      <c r="Z1648">
        <v>2</v>
      </c>
      <c r="AA1648">
        <v>3</v>
      </c>
      <c r="AB1648">
        <v>3</v>
      </c>
      <c r="AC1648">
        <v>3</v>
      </c>
      <c r="AD1648">
        <v>2</v>
      </c>
      <c r="AE1648">
        <v>3</v>
      </c>
      <c r="AF1648">
        <v>6</v>
      </c>
      <c r="AG1648">
        <v>2</v>
      </c>
      <c r="AH1648">
        <v>3</v>
      </c>
      <c r="AI1648">
        <v>3</v>
      </c>
      <c r="AJ1648">
        <v>2</v>
      </c>
      <c r="AK1648">
        <v>3</v>
      </c>
      <c r="AL1648">
        <v>3</v>
      </c>
      <c r="AM1648">
        <v>3</v>
      </c>
      <c r="AN1648">
        <v>3</v>
      </c>
      <c r="AO1648">
        <v>2</v>
      </c>
      <c r="AP1648">
        <v>3</v>
      </c>
      <c r="AQ1648">
        <v>2</v>
      </c>
      <c r="AR1648">
        <v>3</v>
      </c>
      <c r="AS1648">
        <v>3</v>
      </c>
      <c r="AT1648">
        <v>3</v>
      </c>
      <c r="AU1648">
        <v>3</v>
      </c>
      <c r="AV1648">
        <v>2</v>
      </c>
      <c r="AW1648">
        <v>6</v>
      </c>
      <c r="AX1648">
        <v>5</v>
      </c>
      <c r="AY1648">
        <v>5</v>
      </c>
      <c r="AZ1648">
        <v>6</v>
      </c>
      <c r="BA1648">
        <v>5</v>
      </c>
      <c r="BB1648">
        <v>5</v>
      </c>
      <c r="BC1648">
        <v>5</v>
      </c>
      <c r="BD1648">
        <v>5</v>
      </c>
      <c r="BE1648">
        <v>6</v>
      </c>
      <c r="BF1648">
        <v>6</v>
      </c>
      <c r="BG1648">
        <v>4</v>
      </c>
      <c r="BH1648">
        <v>5</v>
      </c>
      <c r="BI1648">
        <v>5</v>
      </c>
      <c r="BJ1648">
        <v>4</v>
      </c>
      <c r="BK1648">
        <v>4</v>
      </c>
      <c r="BL1648">
        <v>2</v>
      </c>
      <c r="BM1648">
        <v>2</v>
      </c>
      <c r="BN1648">
        <v>2</v>
      </c>
      <c r="BO1648">
        <v>4</v>
      </c>
      <c r="BX1648">
        <v>2</v>
      </c>
      <c r="CF1648">
        <v>6</v>
      </c>
      <c r="CH1648">
        <f t="shared" si="187"/>
        <v>2</v>
      </c>
      <c r="CI1648" s="1">
        <f t="shared" si="188"/>
        <v>2.6666666666666665</v>
      </c>
      <c r="CJ1648">
        <f t="shared" si="189"/>
        <v>2</v>
      </c>
      <c r="CK1648">
        <f t="shared" si="190"/>
        <v>4</v>
      </c>
      <c r="CL1648" s="1">
        <f t="shared" si="191"/>
        <v>6.6666666666666661</v>
      </c>
      <c r="CM1648" s="1">
        <f t="shared" si="192"/>
        <v>13.333333333333332</v>
      </c>
      <c r="CO1648" t="str">
        <f>IF(H1648&gt;Tolerances!$C$15, "High Sat", "Low Sat")</f>
        <v>Low Sat</v>
      </c>
      <c r="CP1648" t="str">
        <f>IF(CM1648&lt;Tolerances!$D$15, "High EL", "Low EL")</f>
        <v>Low EL</v>
      </c>
      <c r="CQ1648" t="str">
        <f t="shared" si="193"/>
        <v>Defector</v>
      </c>
      <c r="CR1648" t="b">
        <f>IF(AND(CM1648&lt;Tolerances!$D$19,'Respondent data Original'!H1648&gt;Tolerances!$C$19),"Enthusiast",IF(AND(CM1648&gt;Tolerances!$D$20,'Respondent data Original'!H1648&lt;Tolerances!$C$20),"Agitator"))</f>
        <v>0</v>
      </c>
    </row>
    <row r="1649" spans="1:96">
      <c r="A1649">
        <v>2037</v>
      </c>
      <c r="B1649" t="s">
        <v>71</v>
      </c>
      <c r="C1649">
        <v>1</v>
      </c>
      <c r="D1649">
        <v>2</v>
      </c>
      <c r="E1649">
        <v>1</v>
      </c>
      <c r="F1649">
        <v>2</v>
      </c>
      <c r="G1649">
        <v>8</v>
      </c>
      <c r="H1649">
        <v>10</v>
      </c>
      <c r="J1649">
        <v>11</v>
      </c>
      <c r="L1649">
        <v>10</v>
      </c>
      <c r="O1649">
        <v>1</v>
      </c>
      <c r="P1649">
        <v>6</v>
      </c>
      <c r="Q1649">
        <v>2</v>
      </c>
      <c r="R1649">
        <v>2</v>
      </c>
      <c r="S1649">
        <v>3</v>
      </c>
      <c r="T1649">
        <v>3</v>
      </c>
      <c r="U1649">
        <v>2</v>
      </c>
      <c r="V1649">
        <v>2</v>
      </c>
      <c r="X1649">
        <v>2</v>
      </c>
      <c r="Y1649">
        <v>2</v>
      </c>
      <c r="Z1649">
        <v>3</v>
      </c>
      <c r="AC1649">
        <v>3</v>
      </c>
      <c r="AD1649">
        <v>5</v>
      </c>
      <c r="AE1649">
        <v>3</v>
      </c>
      <c r="AF1649">
        <v>6</v>
      </c>
      <c r="AG1649">
        <v>3</v>
      </c>
      <c r="AJ1649">
        <v>2</v>
      </c>
      <c r="AK1649">
        <v>2</v>
      </c>
      <c r="AL1649">
        <v>2</v>
      </c>
      <c r="AN1649">
        <v>2</v>
      </c>
      <c r="AO1649">
        <v>2</v>
      </c>
      <c r="AP1649">
        <v>3</v>
      </c>
      <c r="AQ1649">
        <v>2</v>
      </c>
      <c r="AR1649">
        <v>2</v>
      </c>
      <c r="AS1649">
        <v>3</v>
      </c>
      <c r="AU1649">
        <v>2</v>
      </c>
      <c r="AV1649">
        <v>3</v>
      </c>
      <c r="AW1649">
        <v>6</v>
      </c>
      <c r="AX1649">
        <v>7</v>
      </c>
      <c r="AY1649">
        <v>6</v>
      </c>
      <c r="AZ1649">
        <v>6</v>
      </c>
      <c r="BA1649">
        <v>6</v>
      </c>
      <c r="BB1649">
        <v>6</v>
      </c>
      <c r="BC1649">
        <v>1</v>
      </c>
      <c r="BD1649">
        <v>7</v>
      </c>
      <c r="BE1649">
        <v>1</v>
      </c>
      <c r="BF1649">
        <v>12</v>
      </c>
      <c r="BG1649">
        <v>12</v>
      </c>
      <c r="BH1649">
        <v>12</v>
      </c>
      <c r="BI1649">
        <v>12</v>
      </c>
      <c r="BJ1649">
        <v>12</v>
      </c>
      <c r="BK1649">
        <v>1</v>
      </c>
      <c r="BL1649">
        <v>5</v>
      </c>
      <c r="BM1649">
        <v>5</v>
      </c>
      <c r="BN1649">
        <v>5</v>
      </c>
      <c r="BO1649">
        <v>10</v>
      </c>
      <c r="BX1649">
        <v>1</v>
      </c>
      <c r="BY1649">
        <v>6</v>
      </c>
      <c r="BZ1649">
        <v>7</v>
      </c>
      <c r="CA1649">
        <v>3</v>
      </c>
      <c r="CB1649">
        <v>1</v>
      </c>
      <c r="CF1649">
        <v>6</v>
      </c>
      <c r="CH1649">
        <f t="shared" si="187"/>
        <v>1</v>
      </c>
      <c r="CI1649" s="1">
        <f t="shared" si="188"/>
        <v>2.5555555555555554</v>
      </c>
      <c r="CJ1649">
        <f t="shared" si="189"/>
        <v>5</v>
      </c>
      <c r="CK1649">
        <f t="shared" si="190"/>
        <v>1</v>
      </c>
      <c r="CL1649" s="1">
        <f t="shared" si="191"/>
        <v>3.5555555555555554</v>
      </c>
      <c r="CM1649" s="1">
        <f t="shared" si="192"/>
        <v>3.5555555555555554</v>
      </c>
      <c r="CO1649" t="str">
        <f>IF(H1649&gt;Tolerances!$C$15, "High Sat", "Low Sat")</f>
        <v>High Sat</v>
      </c>
      <c r="CP1649" t="str">
        <f>IF(CM1649&lt;Tolerances!$D$15, "High EL", "Low EL")</f>
        <v>High EL</v>
      </c>
      <c r="CQ1649" t="str">
        <f t="shared" si="193"/>
        <v>Loyalist</v>
      </c>
      <c r="CR1649" t="str">
        <f>IF(AND(CM1649&lt;Tolerances!$D$19,'Respondent data Original'!H1649&gt;Tolerances!$C$19),"Enthusiast",IF(AND(CM1649&gt;Tolerances!$D$20,'Respondent data Original'!H1649&lt;Tolerances!$C$20),"Agitator"))</f>
        <v>Enthusiast</v>
      </c>
    </row>
    <row r="1650" spans="1:96">
      <c r="A1650">
        <v>2040</v>
      </c>
      <c r="B1650" t="s">
        <v>71</v>
      </c>
      <c r="C1650">
        <v>3</v>
      </c>
      <c r="D1650">
        <v>1</v>
      </c>
      <c r="E1650">
        <v>2</v>
      </c>
      <c r="F1650">
        <v>2</v>
      </c>
      <c r="G1650">
        <v>10</v>
      </c>
      <c r="H1650">
        <v>7</v>
      </c>
      <c r="J1650">
        <v>9</v>
      </c>
      <c r="L1650">
        <v>9</v>
      </c>
      <c r="N1650">
        <v>8</v>
      </c>
      <c r="P1650">
        <v>6</v>
      </c>
      <c r="Q1650">
        <v>2</v>
      </c>
      <c r="R1650">
        <v>1</v>
      </c>
      <c r="S1650">
        <v>1</v>
      </c>
      <c r="T1650">
        <v>4</v>
      </c>
      <c r="U1650">
        <v>2</v>
      </c>
      <c r="V1650">
        <v>1</v>
      </c>
      <c r="W1650">
        <v>3</v>
      </c>
      <c r="X1650">
        <v>1</v>
      </c>
      <c r="Y1650">
        <v>2</v>
      </c>
      <c r="Z1650">
        <v>2</v>
      </c>
      <c r="AA1650">
        <v>2</v>
      </c>
      <c r="AB1650">
        <v>2</v>
      </c>
      <c r="AC1650">
        <v>2</v>
      </c>
      <c r="AD1650">
        <v>3</v>
      </c>
      <c r="AE1650">
        <v>2</v>
      </c>
      <c r="AF1650">
        <v>1</v>
      </c>
      <c r="AG1650">
        <v>3</v>
      </c>
      <c r="AH1650">
        <v>2</v>
      </c>
      <c r="AI1650">
        <v>2</v>
      </c>
      <c r="AJ1650">
        <v>2</v>
      </c>
      <c r="AK1650">
        <v>2</v>
      </c>
      <c r="AL1650">
        <v>2</v>
      </c>
      <c r="AM1650">
        <v>3</v>
      </c>
      <c r="AN1650">
        <v>3</v>
      </c>
      <c r="AO1650">
        <v>2</v>
      </c>
      <c r="AP1650">
        <v>2</v>
      </c>
      <c r="AQ1650">
        <v>2</v>
      </c>
      <c r="AR1650">
        <v>2</v>
      </c>
      <c r="AS1650">
        <v>3</v>
      </c>
      <c r="AT1650">
        <v>3</v>
      </c>
      <c r="AU1650">
        <v>3</v>
      </c>
      <c r="AV1650">
        <v>1</v>
      </c>
      <c r="AW1650">
        <v>9</v>
      </c>
      <c r="AX1650">
        <v>10</v>
      </c>
      <c r="AY1650">
        <v>8</v>
      </c>
      <c r="AZ1650">
        <v>7</v>
      </c>
      <c r="BA1650">
        <v>6</v>
      </c>
      <c r="BB1650">
        <v>4</v>
      </c>
      <c r="BC1650">
        <v>7</v>
      </c>
      <c r="BD1650">
        <v>9</v>
      </c>
      <c r="BE1650">
        <v>10</v>
      </c>
      <c r="BF1650">
        <v>12</v>
      </c>
      <c r="BG1650">
        <v>12</v>
      </c>
      <c r="BH1650">
        <v>12</v>
      </c>
      <c r="BI1650">
        <v>12</v>
      </c>
      <c r="BJ1650">
        <v>12</v>
      </c>
      <c r="BK1650">
        <v>1</v>
      </c>
      <c r="BL1650">
        <v>3</v>
      </c>
      <c r="BM1650">
        <v>2</v>
      </c>
      <c r="BN1650">
        <v>2</v>
      </c>
      <c r="BO1650">
        <v>4</v>
      </c>
      <c r="BP1650">
        <v>8</v>
      </c>
      <c r="BQ1650">
        <v>2</v>
      </c>
      <c r="BR1650">
        <v>3</v>
      </c>
      <c r="BX1650">
        <v>1</v>
      </c>
      <c r="BY1650">
        <v>6</v>
      </c>
      <c r="CF1650">
        <v>2</v>
      </c>
      <c r="CH1650">
        <f t="shared" si="187"/>
        <v>1</v>
      </c>
      <c r="CI1650" s="1">
        <f t="shared" si="188"/>
        <v>3.8888888888888888</v>
      </c>
      <c r="CJ1650">
        <f t="shared" si="189"/>
        <v>3</v>
      </c>
      <c r="CK1650">
        <f t="shared" si="190"/>
        <v>3</v>
      </c>
      <c r="CL1650" s="1">
        <f t="shared" si="191"/>
        <v>6.8888888888888893</v>
      </c>
      <c r="CM1650" s="1">
        <f t="shared" si="192"/>
        <v>6.8888888888888893</v>
      </c>
      <c r="CO1650" t="str">
        <f>IF(H1650&gt;Tolerances!$C$15, "High Sat", "Low Sat")</f>
        <v>Low Sat</v>
      </c>
      <c r="CP1650" t="str">
        <f>IF(CM1650&lt;Tolerances!$D$15, "High EL", "Low EL")</f>
        <v>High EL</v>
      </c>
      <c r="CQ1650" t="str">
        <f t="shared" si="193"/>
        <v>Hostage</v>
      </c>
      <c r="CR1650" t="b">
        <f>IF(AND(CM1650&lt;Tolerances!$D$19,'Respondent data Original'!H1650&gt;Tolerances!$C$19),"Enthusiast",IF(AND(CM1650&gt;Tolerances!$D$20,'Respondent data Original'!H1650&lt;Tolerances!$C$20),"Agitator"))</f>
        <v>0</v>
      </c>
    </row>
    <row r="1651" spans="1:96">
      <c r="A1651">
        <v>2041</v>
      </c>
      <c r="B1651" t="s">
        <v>71</v>
      </c>
      <c r="C1651">
        <v>5</v>
      </c>
      <c r="D1651">
        <v>2</v>
      </c>
      <c r="E1651">
        <v>1</v>
      </c>
      <c r="F1651">
        <v>2</v>
      </c>
      <c r="G1651">
        <v>12</v>
      </c>
      <c r="H1651">
        <v>8</v>
      </c>
      <c r="J1651">
        <v>5</v>
      </c>
      <c r="L1651">
        <v>5</v>
      </c>
      <c r="N1651">
        <v>9</v>
      </c>
      <c r="P1651">
        <v>6</v>
      </c>
      <c r="Q1651">
        <v>1</v>
      </c>
      <c r="R1651">
        <v>1</v>
      </c>
      <c r="S1651">
        <v>1</v>
      </c>
      <c r="T1651">
        <v>1</v>
      </c>
      <c r="U1651">
        <v>1</v>
      </c>
      <c r="V1651">
        <v>1</v>
      </c>
      <c r="W1651">
        <v>1</v>
      </c>
      <c r="X1651">
        <v>1</v>
      </c>
      <c r="Y1651">
        <v>1</v>
      </c>
      <c r="Z1651">
        <v>3</v>
      </c>
      <c r="AA1651">
        <v>1</v>
      </c>
      <c r="AB1651">
        <v>2</v>
      </c>
      <c r="AC1651">
        <v>1</v>
      </c>
      <c r="AD1651">
        <v>2</v>
      </c>
      <c r="AE1651">
        <v>2</v>
      </c>
      <c r="AF1651">
        <v>1</v>
      </c>
      <c r="AG1651">
        <v>3</v>
      </c>
      <c r="AH1651">
        <v>2</v>
      </c>
      <c r="AI1651">
        <v>3</v>
      </c>
      <c r="AJ1651">
        <v>2</v>
      </c>
      <c r="AL1651">
        <v>2</v>
      </c>
      <c r="AM1651">
        <v>3</v>
      </c>
      <c r="AN1651">
        <v>3</v>
      </c>
      <c r="AO1651">
        <v>3</v>
      </c>
      <c r="AP1651">
        <v>3</v>
      </c>
      <c r="AQ1651">
        <v>2</v>
      </c>
      <c r="AR1651">
        <v>3</v>
      </c>
      <c r="AS1651">
        <v>3</v>
      </c>
      <c r="AT1651">
        <v>3</v>
      </c>
      <c r="AU1651">
        <v>3</v>
      </c>
      <c r="AV1651">
        <v>1</v>
      </c>
      <c r="AW1651">
        <v>7</v>
      </c>
      <c r="AX1651">
        <v>11</v>
      </c>
      <c r="AY1651">
        <v>8</v>
      </c>
      <c r="AZ1651">
        <v>5</v>
      </c>
      <c r="BA1651">
        <v>6</v>
      </c>
      <c r="BB1651">
        <v>4</v>
      </c>
      <c r="BC1651">
        <v>4</v>
      </c>
      <c r="BD1651">
        <v>11</v>
      </c>
      <c r="BE1651">
        <v>4</v>
      </c>
      <c r="BF1651">
        <v>3</v>
      </c>
      <c r="BG1651">
        <v>10</v>
      </c>
      <c r="BH1651">
        <v>5</v>
      </c>
      <c r="BI1651">
        <v>12</v>
      </c>
      <c r="BJ1651">
        <v>12</v>
      </c>
      <c r="BK1651">
        <v>2</v>
      </c>
      <c r="BL1651">
        <v>5</v>
      </c>
      <c r="BM1651">
        <v>3</v>
      </c>
      <c r="BN1651">
        <v>2</v>
      </c>
      <c r="BO1651">
        <v>4</v>
      </c>
      <c r="BP1651">
        <v>9</v>
      </c>
      <c r="BX1651">
        <v>2</v>
      </c>
      <c r="CF1651">
        <v>4</v>
      </c>
      <c r="CH1651">
        <f t="shared" si="187"/>
        <v>2</v>
      </c>
      <c r="CI1651" s="1">
        <f t="shared" si="188"/>
        <v>3.3333333333333335</v>
      </c>
      <c r="CJ1651">
        <f t="shared" si="189"/>
        <v>5</v>
      </c>
      <c r="CK1651">
        <f t="shared" si="190"/>
        <v>1</v>
      </c>
      <c r="CL1651" s="1">
        <f t="shared" si="191"/>
        <v>4.3333333333333339</v>
      </c>
      <c r="CM1651" s="1">
        <f t="shared" si="192"/>
        <v>8.6666666666666679</v>
      </c>
      <c r="CO1651" t="str">
        <f>IF(H1651&gt;Tolerances!$C$15, "High Sat", "Low Sat")</f>
        <v>High Sat</v>
      </c>
      <c r="CP1651" t="str">
        <f>IF(CM1651&lt;Tolerances!$D$15, "High EL", "Low EL")</f>
        <v>High EL</v>
      </c>
      <c r="CQ1651" t="str">
        <f t="shared" si="193"/>
        <v>Loyalist</v>
      </c>
      <c r="CR1651" t="b">
        <f>IF(AND(CM1651&lt;Tolerances!$D$19,'Respondent data Original'!H1651&gt;Tolerances!$C$19),"Enthusiast",IF(AND(CM1651&gt;Tolerances!$D$20,'Respondent data Original'!H1651&lt;Tolerances!$C$20),"Agitator"))</f>
        <v>0</v>
      </c>
    </row>
    <row r="1652" spans="1:96">
      <c r="A1652">
        <v>2042</v>
      </c>
      <c r="B1652" t="s">
        <v>71</v>
      </c>
      <c r="C1652">
        <v>2</v>
      </c>
      <c r="D1652">
        <v>1</v>
      </c>
      <c r="E1652">
        <v>8</v>
      </c>
      <c r="F1652">
        <v>1</v>
      </c>
      <c r="G1652">
        <v>7</v>
      </c>
      <c r="H1652">
        <v>10</v>
      </c>
      <c r="J1652">
        <v>10</v>
      </c>
      <c r="L1652">
        <v>10</v>
      </c>
      <c r="N1652">
        <v>8</v>
      </c>
      <c r="P1652">
        <v>5</v>
      </c>
      <c r="Q1652">
        <v>1</v>
      </c>
      <c r="R1652">
        <v>1</v>
      </c>
      <c r="S1652">
        <v>4</v>
      </c>
      <c r="T1652">
        <v>3</v>
      </c>
      <c r="U1652">
        <v>1</v>
      </c>
      <c r="V1652">
        <v>1</v>
      </c>
      <c r="W1652">
        <v>3</v>
      </c>
      <c r="X1652">
        <v>2</v>
      </c>
      <c r="Y1652">
        <v>1</v>
      </c>
      <c r="Z1652">
        <v>5</v>
      </c>
      <c r="AA1652">
        <v>1</v>
      </c>
      <c r="AB1652">
        <v>2</v>
      </c>
      <c r="AC1652">
        <v>2</v>
      </c>
      <c r="AD1652">
        <v>4</v>
      </c>
      <c r="AE1652">
        <v>2</v>
      </c>
      <c r="AF1652">
        <v>3</v>
      </c>
      <c r="AG1652">
        <v>2</v>
      </c>
      <c r="AH1652">
        <v>5</v>
      </c>
      <c r="AI1652">
        <v>3</v>
      </c>
      <c r="AJ1652">
        <v>3</v>
      </c>
      <c r="AK1652">
        <v>4</v>
      </c>
      <c r="AL1652">
        <v>4</v>
      </c>
      <c r="AM1652">
        <v>4</v>
      </c>
      <c r="AN1652">
        <v>3</v>
      </c>
      <c r="AO1652">
        <v>3</v>
      </c>
      <c r="AP1652">
        <v>2</v>
      </c>
      <c r="AQ1652">
        <v>4</v>
      </c>
      <c r="AR1652">
        <v>4</v>
      </c>
      <c r="AS1652">
        <v>4</v>
      </c>
      <c r="AT1652">
        <v>4</v>
      </c>
      <c r="AU1652">
        <v>5</v>
      </c>
      <c r="AV1652">
        <v>1</v>
      </c>
      <c r="AW1652">
        <v>6</v>
      </c>
      <c r="AX1652">
        <v>10</v>
      </c>
      <c r="AY1652">
        <v>11</v>
      </c>
      <c r="AZ1652">
        <v>8</v>
      </c>
      <c r="BA1652">
        <v>11</v>
      </c>
      <c r="BB1652">
        <v>4</v>
      </c>
      <c r="BC1652">
        <v>11</v>
      </c>
      <c r="BD1652">
        <v>11</v>
      </c>
      <c r="BE1652">
        <v>6</v>
      </c>
      <c r="BF1652">
        <v>12</v>
      </c>
      <c r="BG1652">
        <v>12</v>
      </c>
      <c r="BH1652">
        <v>4</v>
      </c>
      <c r="BI1652">
        <v>4</v>
      </c>
      <c r="BJ1652">
        <v>4</v>
      </c>
      <c r="BK1652">
        <v>2</v>
      </c>
      <c r="BL1652">
        <v>1</v>
      </c>
      <c r="BM1652">
        <v>1</v>
      </c>
      <c r="BN1652">
        <v>1</v>
      </c>
      <c r="BO1652">
        <v>2</v>
      </c>
      <c r="BP1652">
        <v>1</v>
      </c>
      <c r="BQ1652">
        <v>7</v>
      </c>
      <c r="BR1652">
        <v>6</v>
      </c>
      <c r="BS1652">
        <v>4</v>
      </c>
      <c r="BT1652">
        <v>5</v>
      </c>
      <c r="BX1652">
        <v>1</v>
      </c>
      <c r="BY1652">
        <v>3</v>
      </c>
      <c r="BZ1652">
        <v>8</v>
      </c>
      <c r="CF1652">
        <v>4</v>
      </c>
      <c r="CH1652">
        <f t="shared" si="187"/>
        <v>1</v>
      </c>
      <c r="CI1652" s="1">
        <f t="shared" si="188"/>
        <v>4.333333333333333</v>
      </c>
      <c r="CJ1652">
        <f t="shared" si="189"/>
        <v>1</v>
      </c>
      <c r="CK1652">
        <f t="shared" si="190"/>
        <v>5</v>
      </c>
      <c r="CL1652" s="1">
        <f t="shared" si="191"/>
        <v>9.3333333333333321</v>
      </c>
      <c r="CM1652" s="1">
        <f t="shared" si="192"/>
        <v>9.3333333333333321</v>
      </c>
      <c r="CO1652" t="str">
        <f>IF(H1652&gt;Tolerances!$C$15, "High Sat", "Low Sat")</f>
        <v>High Sat</v>
      </c>
      <c r="CP1652" t="str">
        <f>IF(CM1652&lt;Tolerances!$D$15, "High EL", "Low EL")</f>
        <v>High EL</v>
      </c>
      <c r="CQ1652" t="str">
        <f t="shared" si="193"/>
        <v>Loyalist</v>
      </c>
      <c r="CR1652" t="b">
        <f>IF(AND(CM1652&lt;Tolerances!$D$19,'Respondent data Original'!H1652&gt;Tolerances!$C$19),"Enthusiast",IF(AND(CM1652&gt;Tolerances!$D$20,'Respondent data Original'!H1652&lt;Tolerances!$C$20),"Agitator"))</f>
        <v>0</v>
      </c>
    </row>
    <row r="1653" spans="1:96">
      <c r="A1653">
        <v>2044</v>
      </c>
      <c r="B1653" t="s">
        <v>71</v>
      </c>
      <c r="C1653">
        <v>5</v>
      </c>
      <c r="D1653">
        <v>1</v>
      </c>
      <c r="E1653">
        <v>4</v>
      </c>
      <c r="F1653">
        <v>1</v>
      </c>
      <c r="G1653">
        <v>7</v>
      </c>
      <c r="H1653">
        <v>9</v>
      </c>
      <c r="J1653">
        <v>9</v>
      </c>
      <c r="M1653">
        <v>1</v>
      </c>
      <c r="N1653">
        <v>6</v>
      </c>
      <c r="P1653">
        <v>6</v>
      </c>
      <c r="Q1653">
        <v>3</v>
      </c>
      <c r="S1653">
        <v>3</v>
      </c>
      <c r="X1653">
        <v>3</v>
      </c>
      <c r="Y1653">
        <v>3</v>
      </c>
      <c r="AA1653">
        <v>3</v>
      </c>
      <c r="AF1653">
        <v>1</v>
      </c>
      <c r="AG1653">
        <v>4</v>
      </c>
      <c r="AI1653">
        <v>3</v>
      </c>
      <c r="AL1653">
        <v>3</v>
      </c>
      <c r="AN1653">
        <v>3</v>
      </c>
      <c r="AO1653">
        <v>3</v>
      </c>
      <c r="AP1653">
        <v>3</v>
      </c>
      <c r="AQ1653">
        <v>3</v>
      </c>
      <c r="AR1653">
        <v>4</v>
      </c>
      <c r="AV1653">
        <v>1</v>
      </c>
      <c r="AW1653">
        <v>7</v>
      </c>
      <c r="AX1653">
        <v>7</v>
      </c>
      <c r="AY1653">
        <v>7</v>
      </c>
      <c r="AZ1653">
        <v>6</v>
      </c>
      <c r="BA1653">
        <v>7</v>
      </c>
      <c r="BB1653">
        <v>6</v>
      </c>
      <c r="BC1653">
        <v>1</v>
      </c>
      <c r="BD1653">
        <v>9</v>
      </c>
      <c r="BE1653">
        <v>1</v>
      </c>
      <c r="BF1653">
        <v>12</v>
      </c>
      <c r="BG1653">
        <v>12</v>
      </c>
      <c r="BH1653">
        <v>12</v>
      </c>
      <c r="BI1653">
        <v>12</v>
      </c>
      <c r="BJ1653">
        <v>12</v>
      </c>
      <c r="BK1653">
        <v>1</v>
      </c>
      <c r="BL1653">
        <v>3</v>
      </c>
      <c r="BM1653">
        <v>3</v>
      </c>
      <c r="BN1653">
        <v>3</v>
      </c>
      <c r="BO1653">
        <v>9</v>
      </c>
      <c r="BX1653">
        <v>1</v>
      </c>
      <c r="BY1653">
        <v>2</v>
      </c>
      <c r="BZ1653">
        <v>7</v>
      </c>
      <c r="CA1653">
        <v>6</v>
      </c>
      <c r="CB1653">
        <v>8</v>
      </c>
      <c r="CF1653">
        <v>6</v>
      </c>
      <c r="CH1653">
        <f t="shared" si="187"/>
        <v>1</v>
      </c>
      <c r="CI1653" s="1">
        <f t="shared" si="188"/>
        <v>2.8333333333333335</v>
      </c>
      <c r="CJ1653">
        <f t="shared" si="189"/>
        <v>3</v>
      </c>
      <c r="CK1653">
        <f t="shared" si="190"/>
        <v>3</v>
      </c>
      <c r="CL1653" s="1">
        <f t="shared" si="191"/>
        <v>5.8333333333333339</v>
      </c>
      <c r="CM1653" s="1">
        <f t="shared" si="192"/>
        <v>5.8333333333333339</v>
      </c>
      <c r="CO1653" t="str">
        <f>IF(H1653&gt;Tolerances!$C$15, "High Sat", "Low Sat")</f>
        <v>High Sat</v>
      </c>
      <c r="CP1653" t="str">
        <f>IF(CM1653&lt;Tolerances!$D$15, "High EL", "Low EL")</f>
        <v>High EL</v>
      </c>
      <c r="CQ1653" t="str">
        <f t="shared" si="193"/>
        <v>Loyalist</v>
      </c>
      <c r="CR1653" t="b">
        <f>IF(AND(CM1653&lt;Tolerances!$D$19,'Respondent data Original'!H1653&gt;Tolerances!$C$19),"Enthusiast",IF(AND(CM1653&gt;Tolerances!$D$20,'Respondent data Original'!H1653&lt;Tolerances!$C$20),"Agitator"))</f>
        <v>0</v>
      </c>
    </row>
    <row r="1654" spans="1:96">
      <c r="A1654">
        <v>2045</v>
      </c>
      <c r="B1654" t="s">
        <v>71</v>
      </c>
      <c r="C1654">
        <v>3</v>
      </c>
      <c r="D1654">
        <v>2</v>
      </c>
      <c r="E1654">
        <v>1</v>
      </c>
      <c r="F1654">
        <v>2</v>
      </c>
      <c r="G1654">
        <v>11</v>
      </c>
      <c r="H1654">
        <v>9</v>
      </c>
      <c r="J1654">
        <v>9</v>
      </c>
      <c r="L1654">
        <v>9</v>
      </c>
      <c r="N1654">
        <v>9</v>
      </c>
      <c r="P1654">
        <v>2</v>
      </c>
      <c r="Q1654">
        <v>1</v>
      </c>
      <c r="R1654">
        <v>4</v>
      </c>
      <c r="S1654">
        <v>1</v>
      </c>
      <c r="T1654">
        <v>1</v>
      </c>
      <c r="U1654">
        <v>1</v>
      </c>
      <c r="V1654">
        <v>1</v>
      </c>
      <c r="W1654">
        <v>3</v>
      </c>
      <c r="X1654">
        <v>1</v>
      </c>
      <c r="Y1654">
        <v>1</v>
      </c>
      <c r="Z1654">
        <v>4</v>
      </c>
      <c r="AA1654">
        <v>1</v>
      </c>
      <c r="AB1654">
        <v>2</v>
      </c>
      <c r="AC1654">
        <v>2</v>
      </c>
      <c r="AD1654">
        <v>1</v>
      </c>
      <c r="AE1654">
        <v>1</v>
      </c>
      <c r="AF1654">
        <v>7</v>
      </c>
      <c r="AG1654">
        <v>2</v>
      </c>
      <c r="AH1654">
        <v>4</v>
      </c>
      <c r="AI1654">
        <v>1</v>
      </c>
      <c r="AK1654">
        <v>1</v>
      </c>
      <c r="AL1654">
        <v>1</v>
      </c>
      <c r="AN1654">
        <v>1</v>
      </c>
      <c r="AO1654">
        <v>1</v>
      </c>
      <c r="AP1654">
        <v>3</v>
      </c>
      <c r="AQ1654">
        <v>1</v>
      </c>
      <c r="AR1654">
        <v>3</v>
      </c>
      <c r="AS1654">
        <v>2</v>
      </c>
      <c r="AT1654">
        <v>1</v>
      </c>
      <c r="AU1654">
        <v>1</v>
      </c>
      <c r="AV1654">
        <v>1</v>
      </c>
      <c r="AW1654">
        <v>5</v>
      </c>
      <c r="AX1654">
        <v>8</v>
      </c>
      <c r="AY1654">
        <v>8</v>
      </c>
      <c r="AZ1654">
        <v>8</v>
      </c>
      <c r="BA1654">
        <v>9</v>
      </c>
      <c r="BB1654">
        <v>9</v>
      </c>
      <c r="BC1654">
        <v>8</v>
      </c>
      <c r="BD1654">
        <v>11</v>
      </c>
      <c r="BE1654">
        <v>3</v>
      </c>
      <c r="BF1654">
        <v>12</v>
      </c>
      <c r="BG1654">
        <v>12</v>
      </c>
      <c r="BH1654">
        <v>12</v>
      </c>
      <c r="BI1654">
        <v>12</v>
      </c>
      <c r="BJ1654">
        <v>12</v>
      </c>
      <c r="BK1654">
        <v>1</v>
      </c>
      <c r="BL1654">
        <v>3</v>
      </c>
      <c r="BM1654">
        <v>2</v>
      </c>
      <c r="BN1654">
        <v>1</v>
      </c>
      <c r="BO1654">
        <v>3</v>
      </c>
      <c r="BP1654">
        <v>7</v>
      </c>
      <c r="BQ1654">
        <v>6</v>
      </c>
      <c r="BR1654">
        <v>5</v>
      </c>
      <c r="BS1654">
        <v>4</v>
      </c>
      <c r="BX1654">
        <v>1</v>
      </c>
      <c r="BY1654">
        <v>1</v>
      </c>
      <c r="CF1654">
        <v>5</v>
      </c>
      <c r="CH1654">
        <f t="shared" si="187"/>
        <v>1</v>
      </c>
      <c r="CI1654" s="1">
        <f t="shared" si="188"/>
        <v>3.8333333333333335</v>
      </c>
      <c r="CJ1654">
        <f t="shared" si="189"/>
        <v>3</v>
      </c>
      <c r="CK1654">
        <f t="shared" si="190"/>
        <v>3</v>
      </c>
      <c r="CL1654" s="1">
        <f t="shared" si="191"/>
        <v>6.8333333333333339</v>
      </c>
      <c r="CM1654" s="1">
        <f t="shared" si="192"/>
        <v>6.8333333333333339</v>
      </c>
      <c r="CO1654" t="str">
        <f>IF(H1654&gt;Tolerances!$C$15, "High Sat", "Low Sat")</f>
        <v>High Sat</v>
      </c>
      <c r="CP1654" t="str">
        <f>IF(CM1654&lt;Tolerances!$D$15, "High EL", "Low EL")</f>
        <v>High EL</v>
      </c>
      <c r="CQ1654" t="str">
        <f t="shared" si="193"/>
        <v>Loyalist</v>
      </c>
      <c r="CR1654" t="b">
        <f>IF(AND(CM1654&lt;Tolerances!$D$19,'Respondent data Original'!H1654&gt;Tolerances!$C$19),"Enthusiast",IF(AND(CM1654&gt;Tolerances!$D$20,'Respondent data Original'!H1654&lt;Tolerances!$C$20),"Agitator"))</f>
        <v>0</v>
      </c>
    </row>
    <row r="1655" spans="1:96">
      <c r="A1655">
        <v>2046</v>
      </c>
      <c r="B1655" t="s">
        <v>71</v>
      </c>
      <c r="C1655">
        <v>4</v>
      </c>
      <c r="D1655">
        <v>1</v>
      </c>
      <c r="E1655">
        <v>2</v>
      </c>
      <c r="F1655">
        <v>2</v>
      </c>
      <c r="G1655">
        <v>11</v>
      </c>
      <c r="H1655">
        <v>11</v>
      </c>
      <c r="J1655">
        <v>11</v>
      </c>
      <c r="L1655">
        <v>11</v>
      </c>
      <c r="N1655">
        <v>11</v>
      </c>
      <c r="P1655">
        <v>6</v>
      </c>
      <c r="Q1655">
        <v>3</v>
      </c>
      <c r="R1655">
        <v>3</v>
      </c>
      <c r="S1655">
        <v>3</v>
      </c>
      <c r="T1655">
        <v>3</v>
      </c>
      <c r="U1655">
        <v>3</v>
      </c>
      <c r="V1655">
        <v>3</v>
      </c>
      <c r="W1655">
        <v>3</v>
      </c>
      <c r="X1655">
        <v>3</v>
      </c>
      <c r="Y1655">
        <v>3</v>
      </c>
      <c r="Z1655">
        <v>3</v>
      </c>
      <c r="AA1655">
        <v>3</v>
      </c>
      <c r="AB1655">
        <v>3</v>
      </c>
      <c r="AC1655">
        <v>3</v>
      </c>
      <c r="AD1655">
        <v>3</v>
      </c>
      <c r="AE1655">
        <v>3</v>
      </c>
      <c r="AF1655">
        <v>1</v>
      </c>
      <c r="AG1655">
        <v>3</v>
      </c>
      <c r="AH1655">
        <v>3</v>
      </c>
      <c r="AI1655">
        <v>3</v>
      </c>
      <c r="AJ1655">
        <v>3</v>
      </c>
      <c r="AK1655">
        <v>3</v>
      </c>
      <c r="AL1655">
        <v>3</v>
      </c>
      <c r="AM1655">
        <v>3</v>
      </c>
      <c r="AN1655">
        <v>3</v>
      </c>
      <c r="AO1655">
        <v>3</v>
      </c>
      <c r="AP1655">
        <v>3</v>
      </c>
      <c r="AQ1655">
        <v>3</v>
      </c>
      <c r="AR1655">
        <v>3</v>
      </c>
      <c r="AS1655">
        <v>3</v>
      </c>
      <c r="AT1655">
        <v>3</v>
      </c>
      <c r="AU1655">
        <v>3</v>
      </c>
      <c r="AV1655">
        <v>1</v>
      </c>
      <c r="AW1655">
        <v>6</v>
      </c>
      <c r="AX1655">
        <v>6</v>
      </c>
      <c r="AY1655">
        <v>6</v>
      </c>
      <c r="AZ1655">
        <v>6</v>
      </c>
      <c r="BA1655">
        <v>6</v>
      </c>
      <c r="BB1655">
        <v>6</v>
      </c>
      <c r="BC1655">
        <v>6</v>
      </c>
      <c r="BD1655">
        <v>6</v>
      </c>
      <c r="BE1655">
        <v>6</v>
      </c>
      <c r="BF1655">
        <v>1</v>
      </c>
      <c r="BG1655">
        <v>1</v>
      </c>
      <c r="BH1655">
        <v>1</v>
      </c>
      <c r="BI1655">
        <v>1</v>
      </c>
      <c r="BJ1655">
        <v>1</v>
      </c>
      <c r="BK1655">
        <v>1</v>
      </c>
      <c r="BN1655">
        <v>5</v>
      </c>
      <c r="BO1655">
        <v>10</v>
      </c>
      <c r="BX1655">
        <v>1</v>
      </c>
      <c r="BY1655">
        <v>4</v>
      </c>
      <c r="BZ1655">
        <v>1</v>
      </c>
      <c r="CF1655">
        <v>5</v>
      </c>
      <c r="CH1655">
        <f t="shared" si="187"/>
        <v>1</v>
      </c>
      <c r="CI1655" s="1">
        <f t="shared" si="188"/>
        <v>3</v>
      </c>
      <c r="CJ1655">
        <f t="shared" si="189"/>
        <v>0</v>
      </c>
      <c r="CK1655">
        <f t="shared" si="190"/>
        <v>5</v>
      </c>
      <c r="CL1655" s="1">
        <f t="shared" si="191"/>
        <v>8</v>
      </c>
      <c r="CM1655" s="1">
        <f t="shared" si="192"/>
        <v>8</v>
      </c>
      <c r="CO1655" t="str">
        <f>IF(H1655&gt;Tolerances!$C$15, "High Sat", "Low Sat")</f>
        <v>High Sat</v>
      </c>
      <c r="CP1655" t="str">
        <f>IF(CM1655&lt;Tolerances!$D$15, "High EL", "Low EL")</f>
        <v>High EL</v>
      </c>
      <c r="CQ1655" t="str">
        <f t="shared" si="193"/>
        <v>Loyalist</v>
      </c>
      <c r="CR1655" t="b">
        <f>IF(AND(CM1655&lt;Tolerances!$D$19,'Respondent data Original'!H1655&gt;Tolerances!$C$19),"Enthusiast",IF(AND(CM1655&gt;Tolerances!$D$20,'Respondent data Original'!H1655&lt;Tolerances!$C$20),"Agitator"))</f>
        <v>0</v>
      </c>
    </row>
    <row r="1656" spans="1:96">
      <c r="A1656">
        <v>2048</v>
      </c>
      <c r="B1656" t="s">
        <v>71</v>
      </c>
      <c r="C1656">
        <v>2</v>
      </c>
      <c r="D1656">
        <v>2</v>
      </c>
      <c r="E1656">
        <v>9</v>
      </c>
      <c r="F1656">
        <v>2</v>
      </c>
      <c r="G1656">
        <v>8</v>
      </c>
      <c r="H1656">
        <v>10</v>
      </c>
      <c r="J1656">
        <v>11</v>
      </c>
      <c r="L1656">
        <v>11</v>
      </c>
      <c r="N1656">
        <v>11</v>
      </c>
      <c r="P1656">
        <v>2</v>
      </c>
      <c r="Q1656">
        <v>1</v>
      </c>
      <c r="R1656">
        <v>5</v>
      </c>
      <c r="S1656">
        <v>3</v>
      </c>
      <c r="T1656">
        <v>3</v>
      </c>
      <c r="U1656">
        <v>3</v>
      </c>
      <c r="V1656">
        <v>5</v>
      </c>
      <c r="W1656">
        <v>5</v>
      </c>
      <c r="X1656">
        <v>3</v>
      </c>
      <c r="Y1656">
        <v>5</v>
      </c>
      <c r="Z1656">
        <v>5</v>
      </c>
      <c r="AA1656">
        <v>5</v>
      </c>
      <c r="AB1656">
        <v>5</v>
      </c>
      <c r="AC1656">
        <v>5</v>
      </c>
      <c r="AD1656">
        <v>5</v>
      </c>
      <c r="AE1656">
        <v>5</v>
      </c>
      <c r="AF1656">
        <v>5</v>
      </c>
      <c r="AG1656">
        <v>1</v>
      </c>
      <c r="AI1656">
        <v>3</v>
      </c>
      <c r="AJ1656">
        <v>3</v>
      </c>
      <c r="AK1656">
        <v>3</v>
      </c>
      <c r="AL1656">
        <v>3</v>
      </c>
      <c r="AN1656">
        <v>3</v>
      </c>
      <c r="AO1656">
        <v>3</v>
      </c>
      <c r="AP1656">
        <v>3</v>
      </c>
      <c r="AQ1656">
        <v>3</v>
      </c>
      <c r="AS1656">
        <v>3</v>
      </c>
      <c r="AV1656">
        <v>3</v>
      </c>
      <c r="AW1656">
        <v>6</v>
      </c>
      <c r="AX1656">
        <v>8</v>
      </c>
      <c r="AY1656">
        <v>4</v>
      </c>
      <c r="AZ1656">
        <v>4</v>
      </c>
      <c r="BA1656">
        <v>5</v>
      </c>
      <c r="BB1656">
        <v>1</v>
      </c>
      <c r="BC1656">
        <v>1</v>
      </c>
      <c r="BD1656">
        <v>6</v>
      </c>
      <c r="BE1656">
        <v>1</v>
      </c>
      <c r="BF1656">
        <v>12</v>
      </c>
      <c r="BG1656">
        <v>12</v>
      </c>
      <c r="BH1656">
        <v>12</v>
      </c>
      <c r="BI1656">
        <v>12</v>
      </c>
      <c r="BJ1656">
        <v>12</v>
      </c>
      <c r="BK1656">
        <v>1</v>
      </c>
      <c r="BL1656">
        <v>3</v>
      </c>
      <c r="BM1656">
        <v>2</v>
      </c>
      <c r="BN1656">
        <v>2</v>
      </c>
      <c r="BO1656">
        <v>5</v>
      </c>
      <c r="BP1656">
        <v>4</v>
      </c>
      <c r="BX1656">
        <v>1</v>
      </c>
      <c r="BY1656">
        <v>3</v>
      </c>
      <c r="CF1656">
        <v>2</v>
      </c>
      <c r="CH1656">
        <f t="shared" si="187"/>
        <v>1</v>
      </c>
      <c r="CI1656" s="1">
        <f t="shared" si="188"/>
        <v>2</v>
      </c>
      <c r="CJ1656">
        <f t="shared" si="189"/>
        <v>3</v>
      </c>
      <c r="CK1656">
        <f t="shared" si="190"/>
        <v>3</v>
      </c>
      <c r="CL1656" s="1">
        <f t="shared" si="191"/>
        <v>5</v>
      </c>
      <c r="CM1656" s="1">
        <f t="shared" si="192"/>
        <v>5</v>
      </c>
      <c r="CO1656" t="str">
        <f>IF(H1656&gt;Tolerances!$C$15, "High Sat", "Low Sat")</f>
        <v>High Sat</v>
      </c>
      <c r="CP1656" t="str">
        <f>IF(CM1656&lt;Tolerances!$D$15, "High EL", "Low EL")</f>
        <v>High EL</v>
      </c>
      <c r="CQ1656" t="str">
        <f t="shared" si="193"/>
        <v>Loyalist</v>
      </c>
      <c r="CR1656" t="b">
        <f>IF(AND(CM1656&lt;Tolerances!$D$19,'Respondent data Original'!H1656&gt;Tolerances!$C$19),"Enthusiast",IF(AND(CM1656&gt;Tolerances!$D$20,'Respondent data Original'!H1656&lt;Tolerances!$C$20),"Agitator"))</f>
        <v>0</v>
      </c>
    </row>
    <row r="1657" spans="1:96">
      <c r="A1657">
        <v>2052</v>
      </c>
      <c r="B1657" t="s">
        <v>71</v>
      </c>
      <c r="C1657">
        <v>4</v>
      </c>
      <c r="D1657">
        <v>1</v>
      </c>
      <c r="E1657">
        <v>18</v>
      </c>
      <c r="F1657">
        <v>2</v>
      </c>
      <c r="G1657">
        <v>12</v>
      </c>
      <c r="H1657">
        <v>10</v>
      </c>
      <c r="J1657">
        <v>10</v>
      </c>
      <c r="L1657">
        <v>10</v>
      </c>
      <c r="N1657">
        <v>10</v>
      </c>
      <c r="P1657">
        <v>6</v>
      </c>
      <c r="Q1657">
        <v>1</v>
      </c>
      <c r="R1657">
        <v>1</v>
      </c>
      <c r="S1657">
        <v>1</v>
      </c>
      <c r="T1657">
        <v>1</v>
      </c>
      <c r="U1657">
        <v>1</v>
      </c>
      <c r="V1657">
        <v>1</v>
      </c>
      <c r="W1657">
        <v>3</v>
      </c>
      <c r="X1657">
        <v>1</v>
      </c>
      <c r="Y1657">
        <v>1</v>
      </c>
      <c r="Z1657">
        <v>2</v>
      </c>
      <c r="AA1657">
        <v>1</v>
      </c>
      <c r="AB1657">
        <v>1</v>
      </c>
      <c r="AC1657">
        <v>3</v>
      </c>
      <c r="AD1657">
        <v>4</v>
      </c>
      <c r="AE1657">
        <v>1</v>
      </c>
      <c r="AF1657">
        <v>1</v>
      </c>
      <c r="AG1657">
        <v>1</v>
      </c>
      <c r="AH1657">
        <v>1</v>
      </c>
      <c r="AI1657">
        <v>1</v>
      </c>
      <c r="AJ1657">
        <v>1</v>
      </c>
      <c r="AK1657">
        <v>1</v>
      </c>
      <c r="AL1657">
        <v>1</v>
      </c>
      <c r="AM1657">
        <v>4</v>
      </c>
      <c r="AN1657">
        <v>1</v>
      </c>
      <c r="AO1657">
        <v>1</v>
      </c>
      <c r="AP1657">
        <v>1</v>
      </c>
      <c r="AQ1657">
        <v>1</v>
      </c>
      <c r="AR1657">
        <v>1</v>
      </c>
      <c r="AS1657">
        <v>1</v>
      </c>
      <c r="AT1657">
        <v>4</v>
      </c>
      <c r="AU1657">
        <v>1</v>
      </c>
      <c r="AV1657">
        <v>1</v>
      </c>
      <c r="AW1657">
        <v>7</v>
      </c>
      <c r="AX1657">
        <v>3</v>
      </c>
      <c r="AY1657">
        <v>11</v>
      </c>
      <c r="AZ1657">
        <v>3</v>
      </c>
      <c r="BA1657">
        <v>11</v>
      </c>
      <c r="BB1657">
        <v>5</v>
      </c>
      <c r="BC1657">
        <v>11</v>
      </c>
      <c r="BD1657">
        <v>11</v>
      </c>
      <c r="BE1657">
        <v>3</v>
      </c>
      <c r="BF1657">
        <v>12</v>
      </c>
      <c r="BG1657">
        <v>1</v>
      </c>
      <c r="BH1657">
        <v>12</v>
      </c>
      <c r="BI1657">
        <v>12</v>
      </c>
      <c r="BJ1657">
        <v>12</v>
      </c>
      <c r="BK1657">
        <v>1</v>
      </c>
      <c r="BL1657">
        <v>4</v>
      </c>
      <c r="BM1657">
        <v>3</v>
      </c>
      <c r="BN1657">
        <v>2</v>
      </c>
      <c r="BO1657">
        <v>5</v>
      </c>
      <c r="BP1657">
        <v>4</v>
      </c>
      <c r="BQ1657">
        <v>3</v>
      </c>
      <c r="BR1657">
        <v>7</v>
      </c>
      <c r="BX1657">
        <v>1</v>
      </c>
      <c r="BY1657">
        <v>3</v>
      </c>
      <c r="CF1657">
        <v>8</v>
      </c>
      <c r="CH1657">
        <f t="shared" si="187"/>
        <v>1</v>
      </c>
      <c r="CI1657" s="1">
        <f t="shared" si="188"/>
        <v>3.6111111111111112</v>
      </c>
      <c r="CJ1657">
        <f t="shared" si="189"/>
        <v>4</v>
      </c>
      <c r="CK1657">
        <f t="shared" si="190"/>
        <v>2</v>
      </c>
      <c r="CL1657" s="1">
        <f t="shared" si="191"/>
        <v>5.6111111111111107</v>
      </c>
      <c r="CM1657" s="1">
        <f t="shared" si="192"/>
        <v>5.6111111111111107</v>
      </c>
      <c r="CO1657" t="str">
        <f>IF(H1657&gt;Tolerances!$C$15, "High Sat", "Low Sat")</f>
        <v>High Sat</v>
      </c>
      <c r="CP1657" t="str">
        <f>IF(CM1657&lt;Tolerances!$D$15, "High EL", "Low EL")</f>
        <v>High EL</v>
      </c>
      <c r="CQ1657" t="str">
        <f t="shared" si="193"/>
        <v>Loyalist</v>
      </c>
      <c r="CR1657" t="b">
        <f>IF(AND(CM1657&lt;Tolerances!$D$19,'Respondent data Original'!H1657&gt;Tolerances!$C$19),"Enthusiast",IF(AND(CM1657&gt;Tolerances!$D$20,'Respondent data Original'!H1657&lt;Tolerances!$C$20),"Agitator"))</f>
        <v>0</v>
      </c>
    </row>
    <row r="1658" spans="1:96">
      <c r="A1658">
        <v>2053</v>
      </c>
      <c r="B1658" t="s">
        <v>71</v>
      </c>
      <c r="C1658">
        <v>4</v>
      </c>
      <c r="D1658">
        <v>1</v>
      </c>
      <c r="E1658">
        <v>1</v>
      </c>
      <c r="F1658">
        <v>2</v>
      </c>
      <c r="G1658">
        <v>9</v>
      </c>
      <c r="H1658">
        <v>10</v>
      </c>
      <c r="J1658">
        <v>11</v>
      </c>
      <c r="L1658">
        <v>11</v>
      </c>
      <c r="N1658">
        <v>10</v>
      </c>
      <c r="P1658">
        <v>6</v>
      </c>
      <c r="Q1658">
        <v>1</v>
      </c>
      <c r="R1658">
        <v>1</v>
      </c>
      <c r="S1658">
        <v>1</v>
      </c>
      <c r="T1658">
        <v>1</v>
      </c>
      <c r="U1658">
        <v>1</v>
      </c>
      <c r="V1658">
        <v>1</v>
      </c>
      <c r="W1658">
        <v>2</v>
      </c>
      <c r="X1658">
        <v>1</v>
      </c>
      <c r="Y1658">
        <v>1</v>
      </c>
      <c r="Z1658">
        <v>2</v>
      </c>
      <c r="AA1658">
        <v>1</v>
      </c>
      <c r="AB1658">
        <v>1</v>
      </c>
      <c r="AC1658">
        <v>1</v>
      </c>
      <c r="AD1658">
        <v>1</v>
      </c>
      <c r="AE1658">
        <v>1</v>
      </c>
      <c r="AF1658">
        <v>3</v>
      </c>
      <c r="AG1658">
        <v>1</v>
      </c>
      <c r="AH1658">
        <v>1</v>
      </c>
      <c r="AI1658">
        <v>1</v>
      </c>
      <c r="AJ1658">
        <v>1</v>
      </c>
      <c r="AK1658">
        <v>1</v>
      </c>
      <c r="AL1658">
        <v>1</v>
      </c>
      <c r="AM1658">
        <v>1</v>
      </c>
      <c r="AN1658">
        <v>1</v>
      </c>
      <c r="AO1658">
        <v>1</v>
      </c>
      <c r="AP1658">
        <v>1</v>
      </c>
      <c r="AQ1658">
        <v>1</v>
      </c>
      <c r="AR1658">
        <v>1</v>
      </c>
      <c r="AS1658">
        <v>1</v>
      </c>
      <c r="AT1658">
        <v>1</v>
      </c>
      <c r="AU1658">
        <v>1</v>
      </c>
      <c r="AV1658">
        <v>1</v>
      </c>
      <c r="AW1658">
        <v>6</v>
      </c>
      <c r="AX1658">
        <v>11</v>
      </c>
      <c r="AY1658">
        <v>8</v>
      </c>
      <c r="AZ1658">
        <v>10</v>
      </c>
      <c r="BA1658">
        <v>10</v>
      </c>
      <c r="BB1658">
        <v>7</v>
      </c>
      <c r="BC1658">
        <v>9</v>
      </c>
      <c r="BD1658">
        <v>9</v>
      </c>
      <c r="BE1658">
        <v>10</v>
      </c>
      <c r="BF1658">
        <v>2</v>
      </c>
      <c r="BG1658">
        <v>1</v>
      </c>
      <c r="BH1658">
        <v>12</v>
      </c>
      <c r="BI1658">
        <v>12</v>
      </c>
      <c r="BJ1658">
        <v>12</v>
      </c>
      <c r="BK1658">
        <v>2</v>
      </c>
      <c r="BL1658">
        <v>4</v>
      </c>
      <c r="BM1658">
        <v>5</v>
      </c>
      <c r="BN1658">
        <v>5</v>
      </c>
      <c r="BO1658">
        <v>10</v>
      </c>
      <c r="BX1658">
        <v>1</v>
      </c>
      <c r="BY1658">
        <v>1</v>
      </c>
      <c r="CF1658">
        <v>21</v>
      </c>
      <c r="CH1658">
        <f t="shared" si="187"/>
        <v>1</v>
      </c>
      <c r="CI1658" s="1">
        <f t="shared" si="188"/>
        <v>4.4444444444444446</v>
      </c>
      <c r="CJ1658">
        <f t="shared" si="189"/>
        <v>4</v>
      </c>
      <c r="CK1658">
        <f t="shared" si="190"/>
        <v>2</v>
      </c>
      <c r="CL1658" s="1">
        <f t="shared" si="191"/>
        <v>6.4444444444444446</v>
      </c>
      <c r="CM1658" s="1">
        <f t="shared" si="192"/>
        <v>6.4444444444444446</v>
      </c>
      <c r="CO1658" t="str">
        <f>IF(H1658&gt;Tolerances!$C$15, "High Sat", "Low Sat")</f>
        <v>High Sat</v>
      </c>
      <c r="CP1658" t="str">
        <f>IF(CM1658&lt;Tolerances!$D$15, "High EL", "Low EL")</f>
        <v>High EL</v>
      </c>
      <c r="CQ1658" t="str">
        <f t="shared" si="193"/>
        <v>Loyalist</v>
      </c>
      <c r="CR1658" t="b">
        <f>IF(AND(CM1658&lt;Tolerances!$D$19,'Respondent data Original'!H1658&gt;Tolerances!$C$19),"Enthusiast",IF(AND(CM1658&gt;Tolerances!$D$20,'Respondent data Original'!H1658&lt;Tolerances!$C$20),"Agitator"))</f>
        <v>0</v>
      </c>
    </row>
    <row r="1659" spans="1:96">
      <c r="A1659">
        <v>2054</v>
      </c>
      <c r="B1659" t="s">
        <v>71</v>
      </c>
      <c r="C1659">
        <v>4</v>
      </c>
      <c r="D1659">
        <v>1</v>
      </c>
      <c r="E1659">
        <v>1</v>
      </c>
      <c r="F1659">
        <v>2</v>
      </c>
      <c r="G1659">
        <v>11</v>
      </c>
      <c r="H1659">
        <v>9</v>
      </c>
      <c r="J1659">
        <v>9</v>
      </c>
      <c r="L1659">
        <v>9</v>
      </c>
      <c r="N1659">
        <v>9</v>
      </c>
      <c r="P1659">
        <v>6</v>
      </c>
      <c r="Q1659">
        <v>2</v>
      </c>
      <c r="R1659">
        <v>2</v>
      </c>
      <c r="S1659">
        <v>1</v>
      </c>
      <c r="T1659">
        <v>2</v>
      </c>
      <c r="U1659">
        <v>4</v>
      </c>
      <c r="V1659">
        <v>2</v>
      </c>
      <c r="W1659">
        <v>2</v>
      </c>
      <c r="X1659">
        <v>2</v>
      </c>
      <c r="Y1659">
        <v>1</v>
      </c>
      <c r="AA1659">
        <v>2</v>
      </c>
      <c r="AB1659">
        <v>2</v>
      </c>
      <c r="AC1659">
        <v>3</v>
      </c>
      <c r="AD1659">
        <v>5</v>
      </c>
      <c r="AE1659">
        <v>2</v>
      </c>
      <c r="AF1659">
        <v>5</v>
      </c>
      <c r="AG1659">
        <v>2</v>
      </c>
      <c r="AH1659">
        <v>2</v>
      </c>
      <c r="AI1659">
        <v>2</v>
      </c>
      <c r="AJ1659">
        <v>2</v>
      </c>
      <c r="AK1659">
        <v>2</v>
      </c>
      <c r="AL1659">
        <v>2</v>
      </c>
      <c r="AM1659">
        <v>2</v>
      </c>
      <c r="AN1659">
        <v>2</v>
      </c>
      <c r="AO1659">
        <v>1</v>
      </c>
      <c r="AQ1659">
        <v>2</v>
      </c>
      <c r="AR1659">
        <v>2</v>
      </c>
      <c r="AS1659">
        <v>3</v>
      </c>
      <c r="AT1659">
        <v>3</v>
      </c>
      <c r="AU1659">
        <v>2</v>
      </c>
      <c r="AV1659">
        <v>1</v>
      </c>
      <c r="AW1659">
        <v>5</v>
      </c>
      <c r="AX1659">
        <v>6</v>
      </c>
      <c r="AY1659">
        <v>8</v>
      </c>
      <c r="AZ1659">
        <v>6</v>
      </c>
      <c r="BA1659">
        <v>6</v>
      </c>
      <c r="BB1659">
        <v>2</v>
      </c>
      <c r="BC1659">
        <v>5</v>
      </c>
      <c r="BD1659">
        <v>9</v>
      </c>
      <c r="BE1659">
        <v>1</v>
      </c>
      <c r="BF1659">
        <v>2</v>
      </c>
      <c r="BG1659">
        <v>12</v>
      </c>
      <c r="BH1659">
        <v>12</v>
      </c>
      <c r="BI1659">
        <v>12</v>
      </c>
      <c r="BJ1659">
        <v>12</v>
      </c>
      <c r="BK1659">
        <v>2</v>
      </c>
      <c r="BL1659">
        <v>3</v>
      </c>
      <c r="BM1659">
        <v>3</v>
      </c>
      <c r="BN1659">
        <v>2</v>
      </c>
      <c r="BO1659">
        <v>7</v>
      </c>
      <c r="BP1659">
        <v>5</v>
      </c>
      <c r="BQ1659">
        <v>4</v>
      </c>
      <c r="BX1659">
        <v>1</v>
      </c>
      <c r="BY1659">
        <v>1</v>
      </c>
      <c r="BZ1659">
        <v>6</v>
      </c>
      <c r="CA1659">
        <v>5</v>
      </c>
      <c r="CF1659">
        <v>3</v>
      </c>
      <c r="CH1659">
        <f t="shared" si="187"/>
        <v>1</v>
      </c>
      <c r="CI1659" s="1">
        <f t="shared" si="188"/>
        <v>2.6666666666666665</v>
      </c>
      <c r="CJ1659">
        <f t="shared" si="189"/>
        <v>3</v>
      </c>
      <c r="CK1659">
        <f t="shared" si="190"/>
        <v>3</v>
      </c>
      <c r="CL1659" s="1">
        <f t="shared" si="191"/>
        <v>5.6666666666666661</v>
      </c>
      <c r="CM1659" s="1">
        <f t="shared" si="192"/>
        <v>5.6666666666666661</v>
      </c>
      <c r="CO1659" t="str">
        <f>IF(H1659&gt;Tolerances!$C$15, "High Sat", "Low Sat")</f>
        <v>High Sat</v>
      </c>
      <c r="CP1659" t="str">
        <f>IF(CM1659&lt;Tolerances!$D$15, "High EL", "Low EL")</f>
        <v>High EL</v>
      </c>
      <c r="CQ1659" t="str">
        <f t="shared" si="193"/>
        <v>Loyalist</v>
      </c>
      <c r="CR1659" t="b">
        <f>IF(AND(CM1659&lt;Tolerances!$D$19,'Respondent data Original'!H1659&gt;Tolerances!$C$19),"Enthusiast",IF(AND(CM1659&gt;Tolerances!$D$20,'Respondent data Original'!H1659&lt;Tolerances!$C$20),"Agitator"))</f>
        <v>0</v>
      </c>
    </row>
    <row r="1660" spans="1:96">
      <c r="A1660">
        <v>2055</v>
      </c>
      <c r="B1660" t="s">
        <v>71</v>
      </c>
      <c r="C1660">
        <v>4</v>
      </c>
      <c r="D1660">
        <v>2</v>
      </c>
      <c r="E1660">
        <v>1</v>
      </c>
      <c r="F1660">
        <v>2</v>
      </c>
      <c r="G1660">
        <v>9</v>
      </c>
      <c r="H1660">
        <v>10</v>
      </c>
      <c r="J1660">
        <v>9</v>
      </c>
      <c r="L1660">
        <v>9</v>
      </c>
      <c r="N1660">
        <v>9</v>
      </c>
      <c r="P1660">
        <v>6</v>
      </c>
      <c r="Q1660">
        <v>2</v>
      </c>
      <c r="R1660">
        <v>2</v>
      </c>
      <c r="S1660">
        <v>2</v>
      </c>
      <c r="T1660">
        <v>2</v>
      </c>
      <c r="U1660">
        <v>2</v>
      </c>
      <c r="V1660">
        <v>2</v>
      </c>
      <c r="W1660">
        <v>2</v>
      </c>
      <c r="X1660">
        <v>2</v>
      </c>
      <c r="Y1660">
        <v>2</v>
      </c>
      <c r="Z1660">
        <v>2</v>
      </c>
      <c r="AA1660">
        <v>2</v>
      </c>
      <c r="AB1660">
        <v>2</v>
      </c>
      <c r="AC1660">
        <v>2</v>
      </c>
      <c r="AD1660">
        <v>2</v>
      </c>
      <c r="AE1660">
        <v>2</v>
      </c>
      <c r="AF1660">
        <v>9</v>
      </c>
      <c r="AG1660">
        <v>3</v>
      </c>
      <c r="AH1660">
        <v>3</v>
      </c>
      <c r="AI1660">
        <v>3</v>
      </c>
      <c r="AJ1660">
        <v>3</v>
      </c>
      <c r="AK1660">
        <v>3</v>
      </c>
      <c r="AL1660">
        <v>3</v>
      </c>
      <c r="AM1660">
        <v>3</v>
      </c>
      <c r="AN1660">
        <v>3</v>
      </c>
      <c r="AO1660">
        <v>3</v>
      </c>
      <c r="AP1660">
        <v>3</v>
      </c>
      <c r="AQ1660">
        <v>3</v>
      </c>
      <c r="AR1660">
        <v>3</v>
      </c>
      <c r="AS1660">
        <v>3</v>
      </c>
      <c r="AT1660">
        <v>3</v>
      </c>
      <c r="AU1660">
        <v>3</v>
      </c>
      <c r="AV1660">
        <v>1</v>
      </c>
      <c r="AW1660">
        <v>6</v>
      </c>
      <c r="AX1660">
        <v>6</v>
      </c>
      <c r="AY1660">
        <v>11</v>
      </c>
      <c r="AZ1660">
        <v>8</v>
      </c>
      <c r="BA1660">
        <v>9</v>
      </c>
      <c r="BB1660">
        <v>2</v>
      </c>
      <c r="BC1660">
        <v>4</v>
      </c>
      <c r="BD1660">
        <v>11</v>
      </c>
      <c r="BE1660">
        <v>4</v>
      </c>
      <c r="BF1660">
        <v>12</v>
      </c>
      <c r="BG1660">
        <v>12</v>
      </c>
      <c r="BH1660">
        <v>12</v>
      </c>
      <c r="BI1660">
        <v>12</v>
      </c>
      <c r="BJ1660">
        <v>12</v>
      </c>
      <c r="BK1660">
        <v>1</v>
      </c>
      <c r="BL1660">
        <v>4</v>
      </c>
      <c r="BM1660">
        <v>3</v>
      </c>
      <c r="BN1660">
        <v>2</v>
      </c>
      <c r="BO1660">
        <v>6</v>
      </c>
      <c r="BP1660">
        <v>7</v>
      </c>
      <c r="BX1660">
        <v>1</v>
      </c>
      <c r="BY1660">
        <v>6</v>
      </c>
      <c r="CF1660">
        <v>5</v>
      </c>
      <c r="CH1660">
        <f t="shared" si="187"/>
        <v>1</v>
      </c>
      <c r="CI1660" s="1">
        <f t="shared" si="188"/>
        <v>3.3888888888888888</v>
      </c>
      <c r="CJ1660">
        <f t="shared" si="189"/>
        <v>4</v>
      </c>
      <c r="CK1660">
        <f t="shared" si="190"/>
        <v>2</v>
      </c>
      <c r="CL1660" s="1">
        <f t="shared" si="191"/>
        <v>5.3888888888888893</v>
      </c>
      <c r="CM1660" s="1">
        <f t="shared" si="192"/>
        <v>5.3888888888888893</v>
      </c>
      <c r="CO1660" t="str">
        <f>IF(H1660&gt;Tolerances!$C$15, "High Sat", "Low Sat")</f>
        <v>High Sat</v>
      </c>
      <c r="CP1660" t="str">
        <f>IF(CM1660&lt;Tolerances!$D$15, "High EL", "Low EL")</f>
        <v>High EL</v>
      </c>
      <c r="CQ1660" t="str">
        <f t="shared" si="193"/>
        <v>Loyalist</v>
      </c>
      <c r="CR1660" t="b">
        <f>IF(AND(CM1660&lt;Tolerances!$D$19,'Respondent data Original'!H1660&gt;Tolerances!$C$19),"Enthusiast",IF(AND(CM1660&gt;Tolerances!$D$20,'Respondent data Original'!H1660&lt;Tolerances!$C$20),"Agitator"))</f>
        <v>0</v>
      </c>
    </row>
    <row r="1661" spans="1:96">
      <c r="A1661">
        <v>2056</v>
      </c>
      <c r="B1661" t="s">
        <v>71</v>
      </c>
      <c r="C1661">
        <v>3</v>
      </c>
      <c r="D1661">
        <v>2</v>
      </c>
      <c r="E1661">
        <v>9</v>
      </c>
      <c r="F1661">
        <v>1</v>
      </c>
      <c r="G1661">
        <v>8</v>
      </c>
      <c r="H1661">
        <v>9</v>
      </c>
      <c r="J1661">
        <v>6</v>
      </c>
      <c r="L1661">
        <v>7</v>
      </c>
      <c r="N1661">
        <v>8</v>
      </c>
      <c r="P1661">
        <v>4</v>
      </c>
      <c r="Q1661">
        <v>1</v>
      </c>
      <c r="R1661">
        <v>3</v>
      </c>
      <c r="S1661">
        <v>2</v>
      </c>
      <c r="T1661">
        <v>4</v>
      </c>
      <c r="U1661">
        <v>4</v>
      </c>
      <c r="V1661">
        <v>2</v>
      </c>
      <c r="W1661">
        <v>3</v>
      </c>
      <c r="X1661">
        <v>2</v>
      </c>
      <c r="Y1661">
        <v>2</v>
      </c>
      <c r="Z1661">
        <v>3</v>
      </c>
      <c r="AA1661">
        <v>3</v>
      </c>
      <c r="AB1661">
        <v>3</v>
      </c>
      <c r="AC1661">
        <v>4</v>
      </c>
      <c r="AD1661">
        <v>3</v>
      </c>
      <c r="AE1661">
        <v>4</v>
      </c>
      <c r="AF1661">
        <v>1</v>
      </c>
      <c r="AG1661">
        <v>1</v>
      </c>
      <c r="AH1661">
        <v>2</v>
      </c>
      <c r="AI1661">
        <v>2</v>
      </c>
      <c r="AJ1661">
        <v>4</v>
      </c>
      <c r="AK1661">
        <v>3</v>
      </c>
      <c r="AL1661">
        <v>3</v>
      </c>
      <c r="AM1661">
        <v>3</v>
      </c>
      <c r="AN1661">
        <v>3</v>
      </c>
      <c r="AO1661">
        <v>2</v>
      </c>
      <c r="AP1661">
        <v>2</v>
      </c>
      <c r="AQ1661">
        <v>3</v>
      </c>
      <c r="AR1661">
        <v>3</v>
      </c>
      <c r="AS1661">
        <v>3</v>
      </c>
      <c r="AU1661">
        <v>3</v>
      </c>
      <c r="AV1661">
        <v>3</v>
      </c>
      <c r="AW1661">
        <v>7</v>
      </c>
      <c r="AX1661">
        <v>8</v>
      </c>
      <c r="AY1661">
        <v>7</v>
      </c>
      <c r="AZ1661">
        <v>6</v>
      </c>
      <c r="BA1661">
        <v>6</v>
      </c>
      <c r="BB1661">
        <v>8</v>
      </c>
      <c r="BC1661">
        <v>4</v>
      </c>
      <c r="BD1661">
        <v>10</v>
      </c>
      <c r="BE1661">
        <v>1</v>
      </c>
      <c r="BF1661">
        <v>12</v>
      </c>
      <c r="BG1661">
        <v>12</v>
      </c>
      <c r="BH1661">
        <v>12</v>
      </c>
      <c r="BI1661">
        <v>12</v>
      </c>
      <c r="BJ1661">
        <v>12</v>
      </c>
      <c r="BK1661">
        <v>1</v>
      </c>
      <c r="BL1661">
        <v>4</v>
      </c>
      <c r="BM1661">
        <v>3</v>
      </c>
      <c r="BN1661">
        <v>2</v>
      </c>
      <c r="BO1661">
        <v>2</v>
      </c>
      <c r="BX1661">
        <v>2</v>
      </c>
      <c r="CF1661">
        <v>6</v>
      </c>
      <c r="CH1661">
        <f t="shared" si="187"/>
        <v>2</v>
      </c>
      <c r="CI1661" s="1">
        <f t="shared" si="188"/>
        <v>3.1666666666666665</v>
      </c>
      <c r="CJ1661">
        <f t="shared" si="189"/>
        <v>4</v>
      </c>
      <c r="CK1661">
        <f t="shared" si="190"/>
        <v>2</v>
      </c>
      <c r="CL1661" s="1">
        <f t="shared" si="191"/>
        <v>5.1666666666666661</v>
      </c>
      <c r="CM1661" s="1">
        <f t="shared" si="192"/>
        <v>10.333333333333332</v>
      </c>
      <c r="CO1661" t="str">
        <f>IF(H1661&gt;Tolerances!$C$15, "High Sat", "Low Sat")</f>
        <v>High Sat</v>
      </c>
      <c r="CP1661" t="str">
        <f>IF(CM1661&lt;Tolerances!$D$15, "High EL", "Low EL")</f>
        <v>High EL</v>
      </c>
      <c r="CQ1661" t="str">
        <f t="shared" si="193"/>
        <v>Loyalist</v>
      </c>
      <c r="CR1661" t="b">
        <f>IF(AND(CM1661&lt;Tolerances!$D$19,'Respondent data Original'!H1661&gt;Tolerances!$C$19),"Enthusiast",IF(AND(CM1661&gt;Tolerances!$D$20,'Respondent data Original'!H1661&lt;Tolerances!$C$20),"Agitator"))</f>
        <v>0</v>
      </c>
    </row>
    <row r="1662" spans="1:96">
      <c r="A1662">
        <v>2057</v>
      </c>
      <c r="B1662" t="s">
        <v>71</v>
      </c>
      <c r="C1662">
        <v>3</v>
      </c>
      <c r="D1662">
        <v>1</v>
      </c>
      <c r="E1662">
        <v>1</v>
      </c>
      <c r="F1662">
        <v>2</v>
      </c>
      <c r="G1662">
        <v>9</v>
      </c>
      <c r="H1662">
        <v>8</v>
      </c>
      <c r="J1662">
        <v>8</v>
      </c>
      <c r="L1662">
        <v>8</v>
      </c>
      <c r="N1662">
        <v>9</v>
      </c>
      <c r="P1662">
        <v>3</v>
      </c>
      <c r="Q1662">
        <v>1</v>
      </c>
      <c r="R1662">
        <v>4</v>
      </c>
      <c r="S1662">
        <v>2</v>
      </c>
      <c r="T1662">
        <v>2</v>
      </c>
      <c r="U1662">
        <v>2</v>
      </c>
      <c r="V1662">
        <v>2</v>
      </c>
      <c r="W1662">
        <v>2</v>
      </c>
      <c r="X1662">
        <v>2</v>
      </c>
      <c r="Y1662">
        <v>2</v>
      </c>
      <c r="Z1662">
        <v>2</v>
      </c>
      <c r="AA1662">
        <v>4</v>
      </c>
      <c r="AB1662">
        <v>3</v>
      </c>
      <c r="AC1662">
        <v>4</v>
      </c>
      <c r="AD1662">
        <v>4</v>
      </c>
      <c r="AE1662">
        <v>3</v>
      </c>
      <c r="AF1662">
        <v>7</v>
      </c>
      <c r="AG1662">
        <v>4</v>
      </c>
      <c r="AH1662">
        <v>2</v>
      </c>
      <c r="AI1662">
        <v>1</v>
      </c>
      <c r="AJ1662">
        <v>2</v>
      </c>
      <c r="AK1662">
        <v>3</v>
      </c>
      <c r="AL1662">
        <v>2</v>
      </c>
      <c r="AM1662">
        <v>2</v>
      </c>
      <c r="AN1662">
        <v>2</v>
      </c>
      <c r="AO1662">
        <v>2</v>
      </c>
      <c r="AP1662">
        <v>2</v>
      </c>
      <c r="AQ1662">
        <v>2</v>
      </c>
      <c r="AR1662">
        <v>2</v>
      </c>
      <c r="AS1662">
        <v>2</v>
      </c>
      <c r="AT1662">
        <v>2</v>
      </c>
      <c r="AU1662">
        <v>4</v>
      </c>
      <c r="AV1662">
        <v>2</v>
      </c>
      <c r="AW1662">
        <v>4</v>
      </c>
      <c r="AX1662">
        <v>8</v>
      </c>
      <c r="AY1662">
        <v>5</v>
      </c>
      <c r="AZ1662">
        <v>7</v>
      </c>
      <c r="BA1662">
        <v>6</v>
      </c>
      <c r="BB1662">
        <v>4</v>
      </c>
      <c r="BC1662">
        <v>6</v>
      </c>
      <c r="BD1662">
        <v>7</v>
      </c>
      <c r="BE1662">
        <v>4</v>
      </c>
      <c r="BF1662">
        <v>4</v>
      </c>
      <c r="BG1662">
        <v>5</v>
      </c>
      <c r="BH1662">
        <v>4</v>
      </c>
      <c r="BI1662">
        <v>4</v>
      </c>
      <c r="BJ1662">
        <v>4</v>
      </c>
      <c r="BK1662">
        <v>2</v>
      </c>
      <c r="BL1662">
        <v>3</v>
      </c>
      <c r="BM1662">
        <v>3</v>
      </c>
      <c r="BN1662">
        <v>2</v>
      </c>
      <c r="BO1662">
        <v>3</v>
      </c>
      <c r="BP1662">
        <v>4</v>
      </c>
      <c r="BX1662">
        <v>2</v>
      </c>
      <c r="CF1662">
        <v>5</v>
      </c>
      <c r="CH1662">
        <f t="shared" si="187"/>
        <v>2</v>
      </c>
      <c r="CI1662" s="1">
        <f t="shared" si="188"/>
        <v>2.8333333333333335</v>
      </c>
      <c r="CJ1662">
        <f t="shared" si="189"/>
        <v>3</v>
      </c>
      <c r="CK1662">
        <f t="shared" si="190"/>
        <v>3</v>
      </c>
      <c r="CL1662" s="1">
        <f t="shared" si="191"/>
        <v>5.8333333333333339</v>
      </c>
      <c r="CM1662" s="1">
        <f t="shared" si="192"/>
        <v>11.666666666666668</v>
      </c>
      <c r="CO1662" t="str">
        <f>IF(H1662&gt;Tolerances!$C$15, "High Sat", "Low Sat")</f>
        <v>High Sat</v>
      </c>
      <c r="CP1662" t="str">
        <f>IF(CM1662&lt;Tolerances!$D$15, "High EL", "Low EL")</f>
        <v>Low EL</v>
      </c>
      <c r="CQ1662" t="str">
        <f t="shared" si="193"/>
        <v>Mercenary</v>
      </c>
      <c r="CR1662" t="b">
        <f>IF(AND(CM1662&lt;Tolerances!$D$19,'Respondent data Original'!H1662&gt;Tolerances!$C$19),"Enthusiast",IF(AND(CM1662&gt;Tolerances!$D$20,'Respondent data Original'!H1662&lt;Tolerances!$C$20),"Agitator"))</f>
        <v>0</v>
      </c>
    </row>
    <row r="1663" spans="1:96">
      <c r="A1663">
        <v>2058</v>
      </c>
      <c r="B1663" t="s">
        <v>71</v>
      </c>
      <c r="C1663">
        <v>5</v>
      </c>
      <c r="D1663">
        <v>2</v>
      </c>
      <c r="E1663">
        <v>1</v>
      </c>
      <c r="F1663">
        <v>2</v>
      </c>
      <c r="G1663">
        <v>12</v>
      </c>
      <c r="H1663">
        <v>10</v>
      </c>
      <c r="J1663">
        <v>10</v>
      </c>
      <c r="L1663">
        <v>10</v>
      </c>
      <c r="N1663">
        <v>10</v>
      </c>
      <c r="P1663">
        <v>6</v>
      </c>
      <c r="Q1663">
        <v>1</v>
      </c>
      <c r="R1663">
        <v>2</v>
      </c>
      <c r="S1663">
        <v>1</v>
      </c>
      <c r="T1663">
        <v>2</v>
      </c>
      <c r="U1663">
        <v>2</v>
      </c>
      <c r="V1663">
        <v>2</v>
      </c>
      <c r="W1663">
        <v>1</v>
      </c>
      <c r="X1663">
        <v>1</v>
      </c>
      <c r="Y1663">
        <v>2</v>
      </c>
      <c r="Z1663">
        <v>1</v>
      </c>
      <c r="AA1663">
        <v>2</v>
      </c>
      <c r="AB1663">
        <v>2</v>
      </c>
      <c r="AC1663">
        <v>3</v>
      </c>
      <c r="AD1663">
        <v>3</v>
      </c>
      <c r="AE1663">
        <v>2</v>
      </c>
      <c r="AF1663">
        <v>10</v>
      </c>
      <c r="AG1663">
        <v>3</v>
      </c>
      <c r="AH1663">
        <v>2</v>
      </c>
      <c r="AI1663">
        <v>1</v>
      </c>
      <c r="AJ1663">
        <v>2</v>
      </c>
      <c r="AK1663">
        <v>2</v>
      </c>
      <c r="AL1663">
        <v>2</v>
      </c>
      <c r="AM1663">
        <v>3</v>
      </c>
      <c r="AN1663">
        <v>1</v>
      </c>
      <c r="AO1663">
        <v>2</v>
      </c>
      <c r="AP1663">
        <v>2</v>
      </c>
      <c r="AQ1663">
        <v>2</v>
      </c>
      <c r="AR1663">
        <v>2</v>
      </c>
      <c r="AS1663">
        <v>1</v>
      </c>
      <c r="AT1663">
        <v>2</v>
      </c>
      <c r="AU1663">
        <v>2</v>
      </c>
      <c r="AV1663">
        <v>1</v>
      </c>
      <c r="AW1663">
        <v>4</v>
      </c>
      <c r="AX1663">
        <v>4</v>
      </c>
      <c r="AY1663">
        <v>4</v>
      </c>
      <c r="AZ1663">
        <v>6</v>
      </c>
      <c r="BA1663">
        <v>6</v>
      </c>
      <c r="BB1663">
        <v>5</v>
      </c>
      <c r="BC1663">
        <v>7</v>
      </c>
      <c r="BD1663">
        <v>9</v>
      </c>
      <c r="BE1663">
        <v>5</v>
      </c>
      <c r="BF1663">
        <v>3</v>
      </c>
      <c r="BG1663">
        <v>7</v>
      </c>
      <c r="BH1663">
        <v>4</v>
      </c>
      <c r="BI1663">
        <v>3</v>
      </c>
      <c r="BJ1663">
        <v>5</v>
      </c>
      <c r="BK1663">
        <v>2</v>
      </c>
      <c r="BL1663">
        <v>5</v>
      </c>
      <c r="BM1663">
        <v>4</v>
      </c>
      <c r="BN1663">
        <v>3</v>
      </c>
      <c r="BO1663">
        <v>3</v>
      </c>
      <c r="BP1663">
        <v>7</v>
      </c>
      <c r="BQ1663">
        <v>4</v>
      </c>
      <c r="BX1663">
        <v>1</v>
      </c>
      <c r="BY1663">
        <v>4</v>
      </c>
      <c r="CF1663">
        <v>5</v>
      </c>
      <c r="CH1663">
        <f t="shared" si="187"/>
        <v>1</v>
      </c>
      <c r="CI1663" s="1">
        <f t="shared" si="188"/>
        <v>2.7777777777777777</v>
      </c>
      <c r="CJ1663">
        <f t="shared" si="189"/>
        <v>5</v>
      </c>
      <c r="CK1663">
        <f t="shared" si="190"/>
        <v>1</v>
      </c>
      <c r="CL1663" s="1">
        <f t="shared" si="191"/>
        <v>3.7777777777777777</v>
      </c>
      <c r="CM1663" s="1">
        <f t="shared" si="192"/>
        <v>3.7777777777777777</v>
      </c>
      <c r="CO1663" t="str">
        <f>IF(H1663&gt;Tolerances!$C$15, "High Sat", "Low Sat")</f>
        <v>High Sat</v>
      </c>
      <c r="CP1663" t="str">
        <f>IF(CM1663&lt;Tolerances!$D$15, "High EL", "Low EL")</f>
        <v>High EL</v>
      </c>
      <c r="CQ1663" t="str">
        <f t="shared" si="193"/>
        <v>Loyalist</v>
      </c>
      <c r="CR1663" t="str">
        <f>IF(AND(CM1663&lt;Tolerances!$D$19,'Respondent data Original'!H1663&gt;Tolerances!$C$19),"Enthusiast",IF(AND(CM1663&gt;Tolerances!$D$20,'Respondent data Original'!H1663&lt;Tolerances!$C$20),"Agitator"))</f>
        <v>Enthusiast</v>
      </c>
    </row>
    <row r="1664" spans="1:96">
      <c r="A1664">
        <v>2059</v>
      </c>
      <c r="B1664" t="s">
        <v>71</v>
      </c>
      <c r="C1664">
        <v>1</v>
      </c>
      <c r="D1664">
        <v>1</v>
      </c>
      <c r="E1664">
        <v>1</v>
      </c>
      <c r="F1664">
        <v>2</v>
      </c>
      <c r="G1664">
        <v>12</v>
      </c>
      <c r="H1664">
        <v>11</v>
      </c>
      <c r="J1664">
        <v>11</v>
      </c>
      <c r="L1664">
        <v>11</v>
      </c>
      <c r="N1664">
        <v>11</v>
      </c>
      <c r="P1664">
        <v>4</v>
      </c>
      <c r="Q1664">
        <v>2</v>
      </c>
      <c r="R1664">
        <v>3</v>
      </c>
      <c r="S1664">
        <v>1</v>
      </c>
      <c r="T1664">
        <v>2</v>
      </c>
      <c r="U1664">
        <v>1</v>
      </c>
      <c r="V1664">
        <v>2</v>
      </c>
      <c r="W1664">
        <v>2</v>
      </c>
      <c r="X1664">
        <v>1</v>
      </c>
      <c r="Y1664">
        <v>2</v>
      </c>
      <c r="Z1664">
        <v>1</v>
      </c>
      <c r="AA1664">
        <v>1</v>
      </c>
      <c r="AB1664">
        <v>1</v>
      </c>
      <c r="AC1664">
        <v>1</v>
      </c>
      <c r="AD1664">
        <v>3</v>
      </c>
      <c r="AE1664">
        <v>2</v>
      </c>
      <c r="AF1664">
        <v>1</v>
      </c>
      <c r="AG1664">
        <v>1</v>
      </c>
      <c r="AH1664">
        <v>1</v>
      </c>
      <c r="AI1664">
        <v>1</v>
      </c>
      <c r="AJ1664">
        <v>1</v>
      </c>
      <c r="AK1664">
        <v>1</v>
      </c>
      <c r="AL1664">
        <v>1</v>
      </c>
      <c r="AM1664">
        <v>1</v>
      </c>
      <c r="AN1664">
        <v>1</v>
      </c>
      <c r="AO1664">
        <v>1</v>
      </c>
      <c r="AP1664">
        <v>1</v>
      </c>
      <c r="AQ1664">
        <v>1</v>
      </c>
      <c r="AR1664">
        <v>1</v>
      </c>
      <c r="AS1664">
        <v>1</v>
      </c>
      <c r="AT1664">
        <v>1</v>
      </c>
      <c r="AU1664">
        <v>1</v>
      </c>
      <c r="AV1664">
        <v>1</v>
      </c>
      <c r="AW1664">
        <v>6</v>
      </c>
      <c r="AX1664">
        <v>3</v>
      </c>
      <c r="AY1664">
        <v>6</v>
      </c>
      <c r="AZ1664">
        <v>6</v>
      </c>
      <c r="BA1664">
        <v>6</v>
      </c>
      <c r="BB1664">
        <v>6</v>
      </c>
      <c r="BC1664">
        <v>3</v>
      </c>
      <c r="BD1664">
        <v>11</v>
      </c>
      <c r="BE1664">
        <v>1</v>
      </c>
      <c r="BF1664">
        <v>3</v>
      </c>
      <c r="BG1664">
        <v>1</v>
      </c>
      <c r="BH1664">
        <v>1</v>
      </c>
      <c r="BI1664">
        <v>1</v>
      </c>
      <c r="BJ1664">
        <v>3</v>
      </c>
      <c r="BK1664">
        <v>2</v>
      </c>
      <c r="BL1664">
        <v>3</v>
      </c>
      <c r="BM1664">
        <v>3</v>
      </c>
      <c r="BN1664">
        <v>3</v>
      </c>
      <c r="BO1664">
        <v>8</v>
      </c>
      <c r="BP1664">
        <v>6</v>
      </c>
      <c r="BQ1664">
        <v>4</v>
      </c>
      <c r="BR1664">
        <v>3</v>
      </c>
      <c r="BS1664">
        <v>1</v>
      </c>
      <c r="BT1664">
        <v>2</v>
      </c>
      <c r="BU1664">
        <v>5</v>
      </c>
      <c r="BV1664">
        <v>7</v>
      </c>
      <c r="BX1664">
        <v>1</v>
      </c>
      <c r="BY1664">
        <v>6</v>
      </c>
      <c r="BZ1664">
        <v>1</v>
      </c>
      <c r="CF1664">
        <v>3</v>
      </c>
      <c r="CH1664">
        <f t="shared" si="187"/>
        <v>1</v>
      </c>
      <c r="CI1664" s="1">
        <f t="shared" si="188"/>
        <v>2.6666666666666665</v>
      </c>
      <c r="CJ1664">
        <f t="shared" si="189"/>
        <v>3</v>
      </c>
      <c r="CK1664">
        <f t="shared" si="190"/>
        <v>3</v>
      </c>
      <c r="CL1664" s="1">
        <f t="shared" si="191"/>
        <v>5.6666666666666661</v>
      </c>
      <c r="CM1664" s="1">
        <f t="shared" si="192"/>
        <v>5.6666666666666661</v>
      </c>
      <c r="CO1664" t="str">
        <f>IF(H1664&gt;Tolerances!$C$15, "High Sat", "Low Sat")</f>
        <v>High Sat</v>
      </c>
      <c r="CP1664" t="str">
        <f>IF(CM1664&lt;Tolerances!$D$15, "High EL", "Low EL")</f>
        <v>High EL</v>
      </c>
      <c r="CQ1664" t="str">
        <f t="shared" si="193"/>
        <v>Loyalist</v>
      </c>
      <c r="CR1664" t="b">
        <f>IF(AND(CM1664&lt;Tolerances!$D$19,'Respondent data Original'!H1664&gt;Tolerances!$C$19),"Enthusiast",IF(AND(CM1664&gt;Tolerances!$D$20,'Respondent data Original'!H1664&lt;Tolerances!$C$20),"Agitator"))</f>
        <v>0</v>
      </c>
    </row>
    <row r="1665" spans="1:96">
      <c r="A1665">
        <v>2060</v>
      </c>
      <c r="B1665" t="s">
        <v>71</v>
      </c>
      <c r="C1665">
        <v>5</v>
      </c>
      <c r="D1665">
        <v>1</v>
      </c>
      <c r="E1665">
        <v>1</v>
      </c>
      <c r="F1665">
        <v>2</v>
      </c>
      <c r="G1665">
        <v>12</v>
      </c>
      <c r="H1665">
        <v>1</v>
      </c>
      <c r="J1665">
        <v>1</v>
      </c>
      <c r="L1665">
        <v>1</v>
      </c>
      <c r="N1665">
        <v>1</v>
      </c>
      <c r="P1665">
        <v>6</v>
      </c>
      <c r="Q1665">
        <v>2</v>
      </c>
      <c r="R1665">
        <v>5</v>
      </c>
      <c r="S1665">
        <v>2</v>
      </c>
      <c r="T1665">
        <v>3</v>
      </c>
      <c r="U1665">
        <v>2</v>
      </c>
      <c r="V1665">
        <v>3</v>
      </c>
      <c r="W1665">
        <v>5</v>
      </c>
      <c r="X1665">
        <v>2</v>
      </c>
      <c r="Y1665">
        <v>2</v>
      </c>
      <c r="Z1665">
        <v>4</v>
      </c>
      <c r="AA1665">
        <v>3</v>
      </c>
      <c r="AB1665">
        <v>4</v>
      </c>
      <c r="AC1665">
        <v>4</v>
      </c>
      <c r="AD1665">
        <v>5</v>
      </c>
      <c r="AE1665">
        <v>4</v>
      </c>
      <c r="AF1665">
        <v>3</v>
      </c>
      <c r="AG1665">
        <v>5</v>
      </c>
      <c r="AH1665">
        <v>4</v>
      </c>
      <c r="AI1665">
        <v>3</v>
      </c>
      <c r="AJ1665">
        <v>3</v>
      </c>
      <c r="AK1665">
        <v>5</v>
      </c>
      <c r="AL1665">
        <v>5</v>
      </c>
      <c r="AM1665">
        <v>5</v>
      </c>
      <c r="AN1665">
        <v>5</v>
      </c>
      <c r="AO1665">
        <v>3</v>
      </c>
      <c r="AP1665">
        <v>3</v>
      </c>
      <c r="AQ1665">
        <v>5</v>
      </c>
      <c r="AR1665">
        <v>5</v>
      </c>
      <c r="AS1665">
        <v>5</v>
      </c>
      <c r="AT1665">
        <v>5</v>
      </c>
      <c r="AU1665">
        <v>4</v>
      </c>
      <c r="AV1665">
        <v>2</v>
      </c>
      <c r="AW1665">
        <v>4</v>
      </c>
      <c r="AX1665">
        <v>10</v>
      </c>
      <c r="AY1665">
        <v>10</v>
      </c>
      <c r="AZ1665">
        <v>6</v>
      </c>
      <c r="BA1665">
        <v>10</v>
      </c>
      <c r="BB1665">
        <v>8</v>
      </c>
      <c r="BC1665">
        <v>1</v>
      </c>
      <c r="BD1665">
        <v>11</v>
      </c>
      <c r="BE1665">
        <v>2</v>
      </c>
      <c r="BF1665">
        <v>6</v>
      </c>
      <c r="BG1665">
        <v>6</v>
      </c>
      <c r="BH1665">
        <v>11</v>
      </c>
      <c r="BI1665">
        <v>12</v>
      </c>
      <c r="BJ1665">
        <v>12</v>
      </c>
      <c r="BK1665">
        <v>3</v>
      </c>
      <c r="BL1665">
        <v>1</v>
      </c>
      <c r="BO1665">
        <v>9</v>
      </c>
      <c r="BX1665">
        <v>3</v>
      </c>
      <c r="CF1665">
        <v>7</v>
      </c>
      <c r="CH1665">
        <f t="shared" si="187"/>
        <v>3</v>
      </c>
      <c r="CI1665" s="1">
        <f t="shared" si="188"/>
        <v>3.4444444444444446</v>
      </c>
      <c r="CJ1665">
        <f t="shared" si="189"/>
        <v>1</v>
      </c>
      <c r="CK1665">
        <f t="shared" si="190"/>
        <v>5</v>
      </c>
      <c r="CL1665" s="1">
        <f t="shared" si="191"/>
        <v>8.4444444444444446</v>
      </c>
      <c r="CM1665" s="1">
        <f t="shared" si="192"/>
        <v>25.333333333333336</v>
      </c>
      <c r="CO1665" t="str">
        <f>IF(H1665&gt;Tolerances!$C$15, "High Sat", "Low Sat")</f>
        <v>Low Sat</v>
      </c>
      <c r="CP1665" t="str">
        <f>IF(CM1665&lt;Tolerances!$D$15, "High EL", "Low EL")</f>
        <v>Low EL</v>
      </c>
      <c r="CQ1665" t="str">
        <f t="shared" si="193"/>
        <v>Defector</v>
      </c>
      <c r="CR1665" t="str">
        <f>IF(AND(CM1665&lt;Tolerances!$D$19,'Respondent data Original'!H1665&gt;Tolerances!$C$19),"Enthusiast",IF(AND(CM1665&gt;Tolerances!$D$20,'Respondent data Original'!H1665&lt;Tolerances!$C$20),"Agitator"))</f>
        <v>Agitator</v>
      </c>
    </row>
    <row r="1666" spans="1:96">
      <c r="A1666">
        <v>2061</v>
      </c>
      <c r="B1666" t="s">
        <v>71</v>
      </c>
      <c r="C1666">
        <v>2</v>
      </c>
      <c r="D1666">
        <v>1</v>
      </c>
      <c r="E1666">
        <v>4</v>
      </c>
      <c r="F1666">
        <v>1</v>
      </c>
      <c r="G1666">
        <v>10</v>
      </c>
      <c r="H1666">
        <v>8</v>
      </c>
      <c r="J1666">
        <v>8</v>
      </c>
      <c r="L1666">
        <v>8</v>
      </c>
      <c r="N1666">
        <v>8</v>
      </c>
      <c r="P1666">
        <v>3</v>
      </c>
      <c r="Q1666">
        <v>3</v>
      </c>
      <c r="R1666">
        <v>3</v>
      </c>
      <c r="S1666">
        <v>3</v>
      </c>
      <c r="T1666">
        <v>2</v>
      </c>
      <c r="U1666">
        <v>1</v>
      </c>
      <c r="V1666">
        <v>2</v>
      </c>
      <c r="W1666">
        <v>2</v>
      </c>
      <c r="X1666">
        <v>1</v>
      </c>
      <c r="Y1666">
        <v>2</v>
      </c>
      <c r="Z1666">
        <v>2</v>
      </c>
      <c r="AA1666">
        <v>3</v>
      </c>
      <c r="AB1666">
        <v>3</v>
      </c>
      <c r="AC1666">
        <v>3</v>
      </c>
      <c r="AD1666">
        <v>3</v>
      </c>
      <c r="AE1666">
        <v>2</v>
      </c>
      <c r="AF1666">
        <v>8</v>
      </c>
      <c r="AG1666">
        <v>2</v>
      </c>
      <c r="AH1666">
        <v>2</v>
      </c>
      <c r="AI1666">
        <v>3</v>
      </c>
      <c r="AJ1666">
        <v>3</v>
      </c>
      <c r="AK1666">
        <v>2</v>
      </c>
      <c r="AL1666">
        <v>3</v>
      </c>
      <c r="AM1666">
        <v>3</v>
      </c>
      <c r="AN1666">
        <v>3</v>
      </c>
      <c r="AO1666">
        <v>2</v>
      </c>
      <c r="AP1666">
        <v>1</v>
      </c>
      <c r="AQ1666">
        <v>3</v>
      </c>
      <c r="AR1666">
        <v>3</v>
      </c>
      <c r="AS1666">
        <v>3</v>
      </c>
      <c r="AT1666">
        <v>1</v>
      </c>
      <c r="AU1666">
        <v>2</v>
      </c>
      <c r="AV1666">
        <v>1</v>
      </c>
      <c r="AW1666">
        <v>5</v>
      </c>
      <c r="AX1666">
        <v>3</v>
      </c>
      <c r="AY1666">
        <v>5</v>
      </c>
      <c r="AZ1666">
        <v>5</v>
      </c>
      <c r="BA1666">
        <v>5</v>
      </c>
      <c r="BB1666">
        <v>4</v>
      </c>
      <c r="BC1666">
        <v>3</v>
      </c>
      <c r="BD1666">
        <v>6</v>
      </c>
      <c r="BE1666">
        <v>6</v>
      </c>
      <c r="BF1666">
        <v>2</v>
      </c>
      <c r="BG1666">
        <v>2</v>
      </c>
      <c r="BH1666">
        <v>3</v>
      </c>
      <c r="BI1666">
        <v>4</v>
      </c>
      <c r="BJ1666">
        <v>4</v>
      </c>
      <c r="BK1666">
        <v>1</v>
      </c>
      <c r="BL1666">
        <v>4</v>
      </c>
      <c r="BM1666">
        <v>4</v>
      </c>
      <c r="BN1666">
        <v>4</v>
      </c>
      <c r="BO1666">
        <v>1</v>
      </c>
      <c r="BX1666">
        <v>3</v>
      </c>
      <c r="CF1666">
        <v>6</v>
      </c>
      <c r="CH1666">
        <f t="shared" ref="CH1666:CH1729" si="194">BX1666</f>
        <v>3</v>
      </c>
      <c r="CI1666" s="1">
        <f t="shared" ref="CI1666:CI1729" si="195">AVERAGE(AW1666:BE1666)/2</f>
        <v>2.3333333333333335</v>
      </c>
      <c r="CJ1666">
        <f t="shared" ref="CJ1666:CJ1729" si="196">BL1666</f>
        <v>4</v>
      </c>
      <c r="CK1666">
        <f t="shared" ref="CK1666:CK1729" si="197">IF(AND(CJ1666=5),1,IF(AND(CJ1666=4),2,IF(AND(CJ1666=3),3,IF(AND(CJ1666=2),4,IF(AND(CJ1666=1),5,IF(AND(CJ1666=0),5))))))</f>
        <v>2</v>
      </c>
      <c r="CL1666" s="1">
        <f t="shared" ref="CL1666:CL1729" si="198">CI1666+CK1666</f>
        <v>4.3333333333333339</v>
      </c>
      <c r="CM1666" s="1">
        <f t="shared" ref="CM1666:CM1729" si="199">CH1666*CL1666</f>
        <v>13.000000000000002</v>
      </c>
      <c r="CO1666" t="str">
        <f>IF(H1666&gt;Tolerances!$C$15, "High Sat", "Low Sat")</f>
        <v>High Sat</v>
      </c>
      <c r="CP1666" t="str">
        <f>IF(CM1666&lt;Tolerances!$D$15, "High EL", "Low EL")</f>
        <v>Low EL</v>
      </c>
      <c r="CQ1666" t="str">
        <f t="shared" si="193"/>
        <v>Mercenary</v>
      </c>
      <c r="CR1666" t="b">
        <f>IF(AND(CM1666&lt;Tolerances!$D$19,'Respondent data Original'!H1666&gt;Tolerances!$C$19),"Enthusiast",IF(AND(CM1666&gt;Tolerances!$D$20,'Respondent data Original'!H1666&lt;Tolerances!$C$20),"Agitator"))</f>
        <v>0</v>
      </c>
    </row>
    <row r="1667" spans="1:96">
      <c r="A1667">
        <v>2062</v>
      </c>
      <c r="B1667" t="s">
        <v>71</v>
      </c>
      <c r="C1667">
        <v>3</v>
      </c>
      <c r="D1667">
        <v>1</v>
      </c>
      <c r="E1667">
        <v>2</v>
      </c>
      <c r="F1667">
        <v>2</v>
      </c>
      <c r="G1667">
        <v>11</v>
      </c>
      <c r="H1667">
        <v>5</v>
      </c>
      <c r="J1667">
        <v>7</v>
      </c>
      <c r="L1667">
        <v>6</v>
      </c>
      <c r="N1667">
        <v>6</v>
      </c>
      <c r="P1667">
        <v>4</v>
      </c>
      <c r="Q1667">
        <v>1</v>
      </c>
      <c r="R1667">
        <v>2</v>
      </c>
      <c r="S1667">
        <v>1</v>
      </c>
      <c r="T1667">
        <v>1</v>
      </c>
      <c r="U1667">
        <v>1</v>
      </c>
      <c r="V1667">
        <v>1</v>
      </c>
      <c r="W1667">
        <v>3</v>
      </c>
      <c r="X1667">
        <v>1</v>
      </c>
      <c r="Y1667">
        <v>1</v>
      </c>
      <c r="Z1667">
        <v>3</v>
      </c>
      <c r="AA1667">
        <v>1</v>
      </c>
      <c r="AB1667">
        <v>1</v>
      </c>
      <c r="AC1667">
        <v>2</v>
      </c>
      <c r="AD1667">
        <v>2</v>
      </c>
      <c r="AE1667">
        <v>3</v>
      </c>
      <c r="AF1667">
        <v>1</v>
      </c>
      <c r="AG1667">
        <v>3</v>
      </c>
      <c r="AH1667">
        <v>3</v>
      </c>
      <c r="AI1667">
        <v>3</v>
      </c>
      <c r="AJ1667">
        <v>2</v>
      </c>
      <c r="AK1667">
        <v>3</v>
      </c>
      <c r="AL1667">
        <v>3</v>
      </c>
      <c r="AM1667">
        <v>4</v>
      </c>
      <c r="AN1667">
        <v>3</v>
      </c>
      <c r="AO1667">
        <v>3</v>
      </c>
      <c r="AP1667">
        <v>3</v>
      </c>
      <c r="AQ1667">
        <v>3</v>
      </c>
      <c r="AR1667">
        <v>3</v>
      </c>
      <c r="AS1667">
        <v>3</v>
      </c>
      <c r="AT1667">
        <v>3</v>
      </c>
      <c r="AU1667">
        <v>3</v>
      </c>
      <c r="AV1667">
        <v>3</v>
      </c>
      <c r="AW1667">
        <v>8</v>
      </c>
      <c r="AX1667">
        <v>9</v>
      </c>
      <c r="AY1667">
        <v>9</v>
      </c>
      <c r="AZ1667">
        <v>10</v>
      </c>
      <c r="BA1667">
        <v>9</v>
      </c>
      <c r="BB1667">
        <v>4</v>
      </c>
      <c r="BC1667">
        <v>6</v>
      </c>
      <c r="BD1667">
        <v>11</v>
      </c>
      <c r="BE1667">
        <v>1</v>
      </c>
      <c r="BF1667">
        <v>12</v>
      </c>
      <c r="BG1667">
        <v>12</v>
      </c>
      <c r="BH1667">
        <v>12</v>
      </c>
      <c r="BI1667">
        <v>12</v>
      </c>
      <c r="BJ1667">
        <v>12</v>
      </c>
      <c r="BK1667">
        <v>1</v>
      </c>
      <c r="BL1667">
        <v>3</v>
      </c>
      <c r="BM1667">
        <v>1</v>
      </c>
      <c r="BN1667">
        <v>1</v>
      </c>
      <c r="BO1667">
        <v>7</v>
      </c>
      <c r="BP1667">
        <v>5</v>
      </c>
      <c r="BQ1667">
        <v>6</v>
      </c>
      <c r="BR1667">
        <v>3</v>
      </c>
      <c r="BS1667">
        <v>4</v>
      </c>
      <c r="BX1667">
        <v>2</v>
      </c>
      <c r="CF1667">
        <v>21</v>
      </c>
      <c r="CH1667">
        <f t="shared" si="194"/>
        <v>2</v>
      </c>
      <c r="CI1667" s="1">
        <f t="shared" si="195"/>
        <v>3.7222222222222223</v>
      </c>
      <c r="CJ1667">
        <f t="shared" si="196"/>
        <v>3</v>
      </c>
      <c r="CK1667">
        <f t="shared" si="197"/>
        <v>3</v>
      </c>
      <c r="CL1667" s="1">
        <f t="shared" si="198"/>
        <v>6.7222222222222223</v>
      </c>
      <c r="CM1667" s="1">
        <f t="shared" si="199"/>
        <v>13.444444444444445</v>
      </c>
      <c r="CO1667" t="str">
        <f>IF(H1667&gt;Tolerances!$C$15, "High Sat", "Low Sat")</f>
        <v>Low Sat</v>
      </c>
      <c r="CP1667" t="str">
        <f>IF(CM1667&lt;Tolerances!$D$15, "High EL", "Low EL")</f>
        <v>Low EL</v>
      </c>
      <c r="CQ1667" t="str">
        <f t="shared" si="193"/>
        <v>Defector</v>
      </c>
      <c r="CR1667" t="b">
        <f>IF(AND(CM1667&lt;Tolerances!$D$19,'Respondent data Original'!H1667&gt;Tolerances!$C$19),"Enthusiast",IF(AND(CM1667&gt;Tolerances!$D$20,'Respondent data Original'!H1667&lt;Tolerances!$C$20),"Agitator"))</f>
        <v>0</v>
      </c>
    </row>
    <row r="1668" spans="1:96">
      <c r="A1668">
        <v>2066</v>
      </c>
      <c r="B1668" t="s">
        <v>71</v>
      </c>
      <c r="C1668">
        <v>2</v>
      </c>
      <c r="D1668">
        <v>1</v>
      </c>
      <c r="E1668">
        <v>2</v>
      </c>
      <c r="F1668">
        <v>2</v>
      </c>
      <c r="G1668">
        <v>8</v>
      </c>
      <c r="H1668">
        <v>9</v>
      </c>
      <c r="J1668">
        <v>9</v>
      </c>
      <c r="L1668">
        <v>10</v>
      </c>
      <c r="N1668">
        <v>10</v>
      </c>
      <c r="P1668">
        <v>2</v>
      </c>
      <c r="Q1668">
        <v>1</v>
      </c>
      <c r="R1668">
        <v>1</v>
      </c>
      <c r="S1668">
        <v>1</v>
      </c>
      <c r="T1668">
        <v>1</v>
      </c>
      <c r="U1668">
        <v>3</v>
      </c>
      <c r="V1668">
        <v>1</v>
      </c>
      <c r="W1668">
        <v>3</v>
      </c>
      <c r="X1668">
        <v>1</v>
      </c>
      <c r="Y1668">
        <v>1</v>
      </c>
      <c r="Z1668">
        <v>1</v>
      </c>
      <c r="AA1668">
        <v>1</v>
      </c>
      <c r="AB1668">
        <v>1</v>
      </c>
      <c r="AC1668">
        <v>1</v>
      </c>
      <c r="AD1668">
        <v>1</v>
      </c>
      <c r="AE1668">
        <v>2</v>
      </c>
      <c r="AF1668">
        <v>10</v>
      </c>
      <c r="AG1668">
        <v>1</v>
      </c>
      <c r="AH1668">
        <v>1</v>
      </c>
      <c r="AI1668">
        <v>1</v>
      </c>
      <c r="AJ1668">
        <v>1</v>
      </c>
      <c r="AK1668">
        <v>1</v>
      </c>
      <c r="AL1668">
        <v>1</v>
      </c>
      <c r="AM1668">
        <v>1</v>
      </c>
      <c r="AN1668">
        <v>1</v>
      </c>
      <c r="AO1668">
        <v>1</v>
      </c>
      <c r="AP1668">
        <v>1</v>
      </c>
      <c r="AQ1668">
        <v>1</v>
      </c>
      <c r="AR1668">
        <v>1</v>
      </c>
      <c r="AS1668">
        <v>1</v>
      </c>
      <c r="AT1668">
        <v>1</v>
      </c>
      <c r="AU1668">
        <v>1</v>
      </c>
      <c r="AV1668">
        <v>2</v>
      </c>
      <c r="AW1668">
        <v>6</v>
      </c>
      <c r="AX1668">
        <v>6</v>
      </c>
      <c r="AY1668">
        <v>6</v>
      </c>
      <c r="AZ1668">
        <v>7</v>
      </c>
      <c r="BA1668">
        <v>4</v>
      </c>
      <c r="BB1668">
        <v>4</v>
      </c>
      <c r="BC1668">
        <v>4</v>
      </c>
      <c r="BD1668">
        <v>5</v>
      </c>
      <c r="BE1668">
        <v>7</v>
      </c>
      <c r="BF1668">
        <v>7</v>
      </c>
      <c r="BG1668">
        <v>6</v>
      </c>
      <c r="BH1668">
        <v>5</v>
      </c>
      <c r="BI1668">
        <v>5</v>
      </c>
      <c r="BJ1668">
        <v>5</v>
      </c>
      <c r="BK1668">
        <v>1</v>
      </c>
      <c r="BL1668">
        <v>5</v>
      </c>
      <c r="BM1668">
        <v>4</v>
      </c>
      <c r="BN1668">
        <v>2</v>
      </c>
      <c r="BO1668">
        <v>7</v>
      </c>
      <c r="BP1668">
        <v>4</v>
      </c>
      <c r="BQ1668">
        <v>2</v>
      </c>
      <c r="BR1668">
        <v>3</v>
      </c>
      <c r="BX1668">
        <v>1</v>
      </c>
      <c r="BY1668">
        <v>6</v>
      </c>
      <c r="BZ1668">
        <v>2</v>
      </c>
      <c r="CA1668">
        <v>7</v>
      </c>
      <c r="CF1668">
        <v>2</v>
      </c>
      <c r="CH1668">
        <f t="shared" si="194"/>
        <v>1</v>
      </c>
      <c r="CI1668" s="1">
        <f t="shared" si="195"/>
        <v>2.7222222222222223</v>
      </c>
      <c r="CJ1668">
        <f t="shared" si="196"/>
        <v>5</v>
      </c>
      <c r="CK1668">
        <f t="shared" si="197"/>
        <v>1</v>
      </c>
      <c r="CL1668" s="1">
        <f t="shared" si="198"/>
        <v>3.7222222222222223</v>
      </c>
      <c r="CM1668" s="1">
        <f t="shared" si="199"/>
        <v>3.7222222222222223</v>
      </c>
      <c r="CO1668" t="str">
        <f>IF(H1668&gt;Tolerances!$C$15, "High Sat", "Low Sat")</f>
        <v>High Sat</v>
      </c>
      <c r="CP1668" t="str">
        <f>IF(CM1668&lt;Tolerances!$D$15, "High EL", "Low EL")</f>
        <v>High EL</v>
      </c>
      <c r="CQ1668" t="str">
        <f t="shared" si="193"/>
        <v>Loyalist</v>
      </c>
      <c r="CR1668" t="b">
        <f>IF(AND(CM1668&lt;Tolerances!$D$19,'Respondent data Original'!H1668&gt;Tolerances!$C$19),"Enthusiast",IF(AND(CM1668&gt;Tolerances!$D$20,'Respondent data Original'!H1668&lt;Tolerances!$C$20),"Agitator"))</f>
        <v>0</v>
      </c>
    </row>
    <row r="1669" spans="1:96">
      <c r="A1669">
        <v>2067</v>
      </c>
      <c r="B1669" t="s">
        <v>71</v>
      </c>
      <c r="C1669">
        <v>4</v>
      </c>
      <c r="D1669">
        <v>1</v>
      </c>
      <c r="E1669">
        <v>1</v>
      </c>
      <c r="F1669">
        <v>2</v>
      </c>
      <c r="G1669">
        <v>11</v>
      </c>
      <c r="H1669">
        <v>11</v>
      </c>
      <c r="J1669">
        <v>11</v>
      </c>
      <c r="L1669">
        <v>11</v>
      </c>
      <c r="N1669">
        <v>11</v>
      </c>
      <c r="P1669">
        <v>5</v>
      </c>
      <c r="Q1669">
        <v>1</v>
      </c>
      <c r="R1669">
        <v>3</v>
      </c>
      <c r="S1669">
        <v>1</v>
      </c>
      <c r="T1669">
        <v>2</v>
      </c>
      <c r="U1669">
        <v>1</v>
      </c>
      <c r="V1669">
        <v>1</v>
      </c>
      <c r="W1669">
        <v>4</v>
      </c>
      <c r="X1669">
        <v>1</v>
      </c>
      <c r="Y1669">
        <v>1</v>
      </c>
      <c r="Z1669">
        <v>2</v>
      </c>
      <c r="AA1669">
        <v>1</v>
      </c>
      <c r="AB1669">
        <v>1</v>
      </c>
      <c r="AC1669">
        <v>2</v>
      </c>
      <c r="AD1669">
        <v>3</v>
      </c>
      <c r="AE1669">
        <v>2</v>
      </c>
      <c r="AF1669">
        <v>4</v>
      </c>
      <c r="AG1669">
        <v>1</v>
      </c>
      <c r="AH1669">
        <v>2</v>
      </c>
      <c r="AI1669">
        <v>1</v>
      </c>
      <c r="AJ1669">
        <v>1</v>
      </c>
      <c r="AK1669">
        <v>1</v>
      </c>
      <c r="AL1669">
        <v>1</v>
      </c>
      <c r="AN1669">
        <v>1</v>
      </c>
      <c r="AO1669">
        <v>1</v>
      </c>
      <c r="AP1669">
        <v>2</v>
      </c>
      <c r="AQ1669">
        <v>1</v>
      </c>
      <c r="AR1669">
        <v>1</v>
      </c>
      <c r="AS1669">
        <v>1</v>
      </c>
      <c r="AT1669">
        <v>2</v>
      </c>
      <c r="AU1669">
        <v>1</v>
      </c>
      <c r="AV1669">
        <v>1</v>
      </c>
      <c r="AW1669">
        <v>4</v>
      </c>
      <c r="AX1669">
        <v>8</v>
      </c>
      <c r="AY1669">
        <v>5</v>
      </c>
      <c r="AZ1669">
        <v>6</v>
      </c>
      <c r="BA1669">
        <v>7</v>
      </c>
      <c r="BB1669">
        <v>1</v>
      </c>
      <c r="BC1669">
        <v>4</v>
      </c>
      <c r="BD1669">
        <v>11</v>
      </c>
      <c r="BE1669">
        <v>1</v>
      </c>
      <c r="BF1669">
        <v>12</v>
      </c>
      <c r="BG1669">
        <v>12</v>
      </c>
      <c r="BH1669">
        <v>12</v>
      </c>
      <c r="BI1669">
        <v>12</v>
      </c>
      <c r="BJ1669">
        <v>12</v>
      </c>
      <c r="BK1669">
        <v>1</v>
      </c>
      <c r="BL1669">
        <v>4</v>
      </c>
      <c r="BM1669">
        <v>4</v>
      </c>
      <c r="BN1669">
        <v>4</v>
      </c>
      <c r="BO1669">
        <v>10</v>
      </c>
      <c r="BX1669">
        <v>1</v>
      </c>
      <c r="BY1669">
        <v>6</v>
      </c>
      <c r="BZ1669">
        <v>1</v>
      </c>
      <c r="CA1669">
        <v>5</v>
      </c>
      <c r="CB1669">
        <v>8</v>
      </c>
      <c r="CF1669">
        <v>5</v>
      </c>
      <c r="CH1669">
        <f t="shared" si="194"/>
        <v>1</v>
      </c>
      <c r="CI1669" s="1">
        <f t="shared" si="195"/>
        <v>2.6111111111111112</v>
      </c>
      <c r="CJ1669">
        <f t="shared" si="196"/>
        <v>4</v>
      </c>
      <c r="CK1669">
        <f t="shared" si="197"/>
        <v>2</v>
      </c>
      <c r="CL1669" s="1">
        <f t="shared" si="198"/>
        <v>4.6111111111111107</v>
      </c>
      <c r="CM1669" s="1">
        <f t="shared" si="199"/>
        <v>4.6111111111111107</v>
      </c>
      <c r="CO1669" t="str">
        <f>IF(H1669&gt;Tolerances!$C$15, "High Sat", "Low Sat")</f>
        <v>High Sat</v>
      </c>
      <c r="CP1669" t="str">
        <f>IF(CM1669&lt;Tolerances!$D$15, "High EL", "Low EL")</f>
        <v>High EL</v>
      </c>
      <c r="CQ1669" t="str">
        <f t="shared" si="193"/>
        <v>Loyalist</v>
      </c>
      <c r="CR1669" t="str">
        <f>IF(AND(CM1669&lt;Tolerances!$D$19,'Respondent data Original'!H1669&gt;Tolerances!$C$19),"Enthusiast",IF(AND(CM1669&gt;Tolerances!$D$20,'Respondent data Original'!H1669&lt;Tolerances!$C$20),"Agitator"))</f>
        <v>Enthusiast</v>
      </c>
    </row>
    <row r="1670" spans="1:96">
      <c r="A1670">
        <v>2069</v>
      </c>
      <c r="B1670" t="s">
        <v>71</v>
      </c>
      <c r="C1670">
        <v>1</v>
      </c>
      <c r="D1670">
        <v>2</v>
      </c>
      <c r="E1670">
        <v>1</v>
      </c>
      <c r="F1670">
        <v>2</v>
      </c>
      <c r="G1670">
        <v>12</v>
      </c>
      <c r="H1670">
        <v>11</v>
      </c>
      <c r="J1670">
        <v>11</v>
      </c>
      <c r="L1670">
        <v>11</v>
      </c>
      <c r="N1670">
        <v>11</v>
      </c>
      <c r="P1670">
        <v>5</v>
      </c>
      <c r="Q1670">
        <v>1</v>
      </c>
      <c r="R1670">
        <v>1</v>
      </c>
      <c r="S1670">
        <v>1</v>
      </c>
      <c r="T1670">
        <v>1</v>
      </c>
      <c r="U1670">
        <v>1</v>
      </c>
      <c r="V1670">
        <v>1</v>
      </c>
      <c r="W1670">
        <v>2</v>
      </c>
      <c r="X1670">
        <v>1</v>
      </c>
      <c r="Y1670">
        <v>1</v>
      </c>
      <c r="Z1670">
        <v>1</v>
      </c>
      <c r="AA1670">
        <v>1</v>
      </c>
      <c r="AB1670">
        <v>1</v>
      </c>
      <c r="AC1670">
        <v>1</v>
      </c>
      <c r="AD1670">
        <v>1</v>
      </c>
      <c r="AE1670">
        <v>1</v>
      </c>
      <c r="AF1670">
        <v>11</v>
      </c>
      <c r="AG1670">
        <v>1</v>
      </c>
      <c r="AH1670">
        <v>1</v>
      </c>
      <c r="AI1670">
        <v>1</v>
      </c>
      <c r="AJ1670">
        <v>1</v>
      </c>
      <c r="AK1670">
        <v>1</v>
      </c>
      <c r="AL1670">
        <v>1</v>
      </c>
      <c r="AM1670">
        <v>3</v>
      </c>
      <c r="AN1670">
        <v>1</v>
      </c>
      <c r="AO1670">
        <v>1</v>
      </c>
      <c r="AP1670">
        <v>1</v>
      </c>
      <c r="AQ1670">
        <v>1</v>
      </c>
      <c r="AR1670">
        <v>1</v>
      </c>
      <c r="AS1670">
        <v>1</v>
      </c>
      <c r="AT1670">
        <v>1</v>
      </c>
      <c r="AU1670">
        <v>1</v>
      </c>
      <c r="AV1670">
        <v>2</v>
      </c>
      <c r="AW1670">
        <v>3</v>
      </c>
      <c r="AX1670">
        <v>6</v>
      </c>
      <c r="AY1670">
        <v>6</v>
      </c>
      <c r="AZ1670">
        <v>5</v>
      </c>
      <c r="BA1670">
        <v>6</v>
      </c>
      <c r="BB1670">
        <v>2</v>
      </c>
      <c r="BC1670">
        <v>2</v>
      </c>
      <c r="BD1670">
        <v>6</v>
      </c>
      <c r="BE1670">
        <v>5</v>
      </c>
      <c r="BF1670">
        <v>12</v>
      </c>
      <c r="BG1670">
        <v>12</v>
      </c>
      <c r="BH1670">
        <v>12</v>
      </c>
      <c r="BI1670">
        <v>12</v>
      </c>
      <c r="BJ1670">
        <v>12</v>
      </c>
      <c r="BK1670">
        <v>1</v>
      </c>
      <c r="BL1670">
        <v>4</v>
      </c>
      <c r="BM1670">
        <v>4</v>
      </c>
      <c r="BN1670">
        <v>4</v>
      </c>
      <c r="BO1670">
        <v>5</v>
      </c>
      <c r="BP1670">
        <v>2</v>
      </c>
      <c r="BX1670">
        <v>1</v>
      </c>
      <c r="BY1670">
        <v>7</v>
      </c>
      <c r="BZ1670">
        <v>2</v>
      </c>
      <c r="CA1670">
        <v>6</v>
      </c>
      <c r="CF1670">
        <v>4</v>
      </c>
      <c r="CH1670">
        <f t="shared" si="194"/>
        <v>1</v>
      </c>
      <c r="CI1670" s="1">
        <f t="shared" si="195"/>
        <v>2.2777777777777777</v>
      </c>
      <c r="CJ1670">
        <f t="shared" si="196"/>
        <v>4</v>
      </c>
      <c r="CK1670">
        <f t="shared" si="197"/>
        <v>2</v>
      </c>
      <c r="CL1670" s="1">
        <f t="shared" si="198"/>
        <v>4.2777777777777777</v>
      </c>
      <c r="CM1670" s="1">
        <f t="shared" si="199"/>
        <v>4.2777777777777777</v>
      </c>
      <c r="CO1670" t="str">
        <f>IF(H1670&gt;Tolerances!$C$15, "High Sat", "Low Sat")</f>
        <v>High Sat</v>
      </c>
      <c r="CP1670" t="str">
        <f>IF(CM1670&lt;Tolerances!$D$15, "High EL", "Low EL")</f>
        <v>High EL</v>
      </c>
      <c r="CQ1670" t="str">
        <f t="shared" si="193"/>
        <v>Loyalist</v>
      </c>
      <c r="CR1670" t="str">
        <f>IF(AND(CM1670&lt;Tolerances!$D$19,'Respondent data Original'!H1670&gt;Tolerances!$C$19),"Enthusiast",IF(AND(CM1670&gt;Tolerances!$D$20,'Respondent data Original'!H1670&lt;Tolerances!$C$20),"Agitator"))</f>
        <v>Enthusiast</v>
      </c>
    </row>
    <row r="1671" spans="1:96">
      <c r="A1671">
        <v>2070</v>
      </c>
      <c r="B1671" t="s">
        <v>71</v>
      </c>
      <c r="C1671">
        <v>4</v>
      </c>
      <c r="D1671">
        <v>2</v>
      </c>
      <c r="E1671">
        <v>2</v>
      </c>
      <c r="F1671">
        <v>2</v>
      </c>
      <c r="G1671">
        <v>8</v>
      </c>
      <c r="H1671">
        <v>10</v>
      </c>
      <c r="J1671">
        <v>9</v>
      </c>
      <c r="L1671">
        <v>10</v>
      </c>
      <c r="N1671">
        <v>9</v>
      </c>
      <c r="P1671">
        <v>6</v>
      </c>
      <c r="Q1671">
        <v>1</v>
      </c>
      <c r="R1671">
        <v>4</v>
      </c>
      <c r="S1671">
        <v>5</v>
      </c>
      <c r="T1671">
        <v>5</v>
      </c>
      <c r="U1671">
        <v>5</v>
      </c>
      <c r="V1671">
        <v>2</v>
      </c>
      <c r="X1671">
        <v>1</v>
      </c>
      <c r="Y1671">
        <v>1</v>
      </c>
      <c r="Z1671">
        <v>5</v>
      </c>
      <c r="AA1671">
        <v>3</v>
      </c>
      <c r="AB1671">
        <v>4</v>
      </c>
      <c r="AC1671">
        <v>5</v>
      </c>
      <c r="AD1671">
        <v>3</v>
      </c>
      <c r="AE1671">
        <v>5</v>
      </c>
      <c r="AF1671">
        <v>10</v>
      </c>
      <c r="AG1671">
        <v>2</v>
      </c>
      <c r="AJ1671">
        <v>2</v>
      </c>
      <c r="AL1671">
        <v>3</v>
      </c>
      <c r="AN1671">
        <v>1</v>
      </c>
      <c r="AO1671">
        <v>1</v>
      </c>
      <c r="AQ1671">
        <v>2</v>
      </c>
      <c r="AR1671">
        <v>3</v>
      </c>
      <c r="AS1671">
        <v>2</v>
      </c>
      <c r="AT1671">
        <v>1</v>
      </c>
      <c r="AU1671">
        <v>2</v>
      </c>
      <c r="AV1671">
        <v>1</v>
      </c>
      <c r="AW1671">
        <v>1</v>
      </c>
      <c r="AX1671">
        <v>7</v>
      </c>
      <c r="AY1671">
        <v>10</v>
      </c>
      <c r="AZ1671">
        <v>7</v>
      </c>
      <c r="BA1671">
        <v>8</v>
      </c>
      <c r="BB1671">
        <v>3</v>
      </c>
      <c r="BC1671">
        <v>3</v>
      </c>
      <c r="BD1671">
        <v>10</v>
      </c>
      <c r="BE1671">
        <v>5</v>
      </c>
      <c r="BF1671">
        <v>12</v>
      </c>
      <c r="BG1671">
        <v>12</v>
      </c>
      <c r="BH1671">
        <v>12</v>
      </c>
      <c r="BI1671">
        <v>12</v>
      </c>
      <c r="BJ1671">
        <v>12</v>
      </c>
      <c r="BK1671">
        <v>1</v>
      </c>
      <c r="BL1671">
        <v>4</v>
      </c>
      <c r="BM1671">
        <v>3</v>
      </c>
      <c r="BN1671">
        <v>3</v>
      </c>
      <c r="BO1671">
        <v>10</v>
      </c>
      <c r="BX1671">
        <v>1</v>
      </c>
      <c r="BY1671">
        <v>3</v>
      </c>
      <c r="BZ1671">
        <v>5</v>
      </c>
      <c r="CA1671">
        <v>2</v>
      </c>
      <c r="CF1671">
        <v>6</v>
      </c>
      <c r="CH1671">
        <f t="shared" si="194"/>
        <v>1</v>
      </c>
      <c r="CI1671" s="1">
        <f t="shared" si="195"/>
        <v>3</v>
      </c>
      <c r="CJ1671">
        <f t="shared" si="196"/>
        <v>4</v>
      </c>
      <c r="CK1671">
        <f t="shared" si="197"/>
        <v>2</v>
      </c>
      <c r="CL1671" s="1">
        <f t="shared" si="198"/>
        <v>5</v>
      </c>
      <c r="CM1671" s="1">
        <f t="shared" si="199"/>
        <v>5</v>
      </c>
      <c r="CO1671" t="str">
        <f>IF(H1671&gt;Tolerances!$C$15, "High Sat", "Low Sat")</f>
        <v>High Sat</v>
      </c>
      <c r="CP1671" t="str">
        <f>IF(CM1671&lt;Tolerances!$D$15, "High EL", "Low EL")</f>
        <v>High EL</v>
      </c>
      <c r="CQ1671" t="str">
        <f t="shared" si="193"/>
        <v>Loyalist</v>
      </c>
      <c r="CR1671" t="b">
        <f>IF(AND(CM1671&lt;Tolerances!$D$19,'Respondent data Original'!H1671&gt;Tolerances!$C$19),"Enthusiast",IF(AND(CM1671&gt;Tolerances!$D$20,'Respondent data Original'!H1671&lt;Tolerances!$C$20),"Agitator"))</f>
        <v>0</v>
      </c>
    </row>
    <row r="1672" spans="1:96">
      <c r="A1672">
        <v>2071</v>
      </c>
      <c r="B1672" t="s">
        <v>71</v>
      </c>
      <c r="C1672">
        <v>4</v>
      </c>
      <c r="D1672">
        <v>2</v>
      </c>
      <c r="E1672">
        <v>1</v>
      </c>
      <c r="F1672">
        <v>2</v>
      </c>
      <c r="G1672">
        <v>9</v>
      </c>
      <c r="H1672">
        <v>11</v>
      </c>
      <c r="J1672">
        <v>10</v>
      </c>
      <c r="L1672">
        <v>11</v>
      </c>
      <c r="N1672">
        <v>10</v>
      </c>
      <c r="P1672">
        <v>6</v>
      </c>
      <c r="Q1672">
        <v>1</v>
      </c>
      <c r="R1672">
        <v>1</v>
      </c>
      <c r="S1672">
        <v>4</v>
      </c>
      <c r="T1672">
        <v>4</v>
      </c>
      <c r="U1672">
        <v>2</v>
      </c>
      <c r="V1672">
        <v>1</v>
      </c>
      <c r="W1672">
        <v>3</v>
      </c>
      <c r="X1672">
        <v>2</v>
      </c>
      <c r="Y1672">
        <v>2</v>
      </c>
      <c r="Z1672">
        <v>2</v>
      </c>
      <c r="AA1672">
        <v>1</v>
      </c>
      <c r="AB1672">
        <v>2</v>
      </c>
      <c r="AC1672">
        <v>2</v>
      </c>
      <c r="AD1672">
        <v>4</v>
      </c>
      <c r="AE1672">
        <v>2</v>
      </c>
      <c r="AF1672">
        <v>8</v>
      </c>
      <c r="AG1672">
        <v>2</v>
      </c>
      <c r="AH1672">
        <v>2</v>
      </c>
      <c r="AI1672">
        <v>3</v>
      </c>
      <c r="AJ1672">
        <v>3</v>
      </c>
      <c r="AK1672">
        <v>2</v>
      </c>
      <c r="AL1672">
        <v>1</v>
      </c>
      <c r="AM1672">
        <v>3</v>
      </c>
      <c r="AN1672">
        <v>1</v>
      </c>
      <c r="AO1672">
        <v>2</v>
      </c>
      <c r="AP1672">
        <v>3</v>
      </c>
      <c r="AQ1672">
        <v>1</v>
      </c>
      <c r="AR1672">
        <v>2</v>
      </c>
      <c r="AS1672">
        <v>3</v>
      </c>
      <c r="AT1672">
        <v>3</v>
      </c>
      <c r="AU1672">
        <v>3</v>
      </c>
      <c r="AV1672">
        <v>1</v>
      </c>
      <c r="AW1672">
        <v>7</v>
      </c>
      <c r="AX1672">
        <v>11</v>
      </c>
      <c r="AY1672">
        <v>10</v>
      </c>
      <c r="AZ1672">
        <v>9</v>
      </c>
      <c r="BA1672">
        <v>10</v>
      </c>
      <c r="BB1672">
        <v>6</v>
      </c>
      <c r="BC1672">
        <v>8</v>
      </c>
      <c r="BD1672">
        <v>9</v>
      </c>
      <c r="BE1672">
        <v>6</v>
      </c>
      <c r="BF1672">
        <v>2</v>
      </c>
      <c r="BG1672">
        <v>5</v>
      </c>
      <c r="BH1672">
        <v>2</v>
      </c>
      <c r="BI1672">
        <v>5</v>
      </c>
      <c r="BJ1672">
        <v>5</v>
      </c>
      <c r="BK1672">
        <v>1</v>
      </c>
      <c r="BL1672">
        <v>3</v>
      </c>
      <c r="BM1672">
        <v>3</v>
      </c>
      <c r="BN1672">
        <v>2</v>
      </c>
      <c r="BO1672">
        <v>1</v>
      </c>
      <c r="BP1672">
        <v>5</v>
      </c>
      <c r="BQ1672">
        <v>2</v>
      </c>
      <c r="BX1672">
        <v>2</v>
      </c>
      <c r="CF1672">
        <v>2</v>
      </c>
      <c r="CH1672">
        <f t="shared" si="194"/>
        <v>2</v>
      </c>
      <c r="CI1672" s="1">
        <f t="shared" si="195"/>
        <v>4.2222222222222223</v>
      </c>
      <c r="CJ1672">
        <f t="shared" si="196"/>
        <v>3</v>
      </c>
      <c r="CK1672">
        <f t="shared" si="197"/>
        <v>3</v>
      </c>
      <c r="CL1672" s="1">
        <f t="shared" si="198"/>
        <v>7.2222222222222223</v>
      </c>
      <c r="CM1672" s="1">
        <f t="shared" si="199"/>
        <v>14.444444444444445</v>
      </c>
      <c r="CO1672" t="str">
        <f>IF(H1672&gt;Tolerances!$C$15, "High Sat", "Low Sat")</f>
        <v>High Sat</v>
      </c>
      <c r="CP1672" t="str">
        <f>IF(CM1672&lt;Tolerances!$D$15, "High EL", "Low EL")</f>
        <v>Low EL</v>
      </c>
      <c r="CQ1672" t="str">
        <f t="shared" si="193"/>
        <v>Mercenary</v>
      </c>
      <c r="CR1672" t="b">
        <f>IF(AND(CM1672&lt;Tolerances!$D$19,'Respondent data Original'!H1672&gt;Tolerances!$C$19),"Enthusiast",IF(AND(CM1672&gt;Tolerances!$D$20,'Respondent data Original'!H1672&lt;Tolerances!$C$20),"Agitator"))</f>
        <v>0</v>
      </c>
    </row>
    <row r="1673" spans="1:96">
      <c r="A1673">
        <v>2075</v>
      </c>
      <c r="B1673" t="s">
        <v>71</v>
      </c>
      <c r="C1673">
        <v>1</v>
      </c>
      <c r="D1673">
        <v>1</v>
      </c>
      <c r="E1673">
        <v>1</v>
      </c>
      <c r="F1673">
        <v>2</v>
      </c>
      <c r="G1673">
        <v>11</v>
      </c>
      <c r="H1673">
        <v>10</v>
      </c>
      <c r="J1673">
        <v>11</v>
      </c>
      <c r="L1673">
        <v>11</v>
      </c>
      <c r="N1673">
        <v>9</v>
      </c>
      <c r="P1673">
        <v>3</v>
      </c>
      <c r="Q1673">
        <v>2</v>
      </c>
      <c r="S1673">
        <v>2</v>
      </c>
      <c r="T1673">
        <v>3</v>
      </c>
      <c r="U1673">
        <v>1</v>
      </c>
      <c r="V1673">
        <v>3</v>
      </c>
      <c r="W1673">
        <v>3</v>
      </c>
      <c r="X1673">
        <v>1</v>
      </c>
      <c r="Z1673">
        <v>2</v>
      </c>
      <c r="AA1673">
        <v>2</v>
      </c>
      <c r="AB1673">
        <v>3</v>
      </c>
      <c r="AC1673">
        <v>2</v>
      </c>
      <c r="AD1673">
        <v>3</v>
      </c>
      <c r="AE1673">
        <v>2</v>
      </c>
      <c r="AF1673">
        <v>1</v>
      </c>
      <c r="AG1673">
        <v>2</v>
      </c>
      <c r="AI1673">
        <v>1</v>
      </c>
      <c r="AJ1673">
        <v>2</v>
      </c>
      <c r="AK1673">
        <v>1</v>
      </c>
      <c r="AL1673">
        <v>2</v>
      </c>
      <c r="AM1673">
        <v>3</v>
      </c>
      <c r="AN1673">
        <v>1</v>
      </c>
      <c r="AO1673">
        <v>3</v>
      </c>
      <c r="AP1673">
        <v>3</v>
      </c>
      <c r="AQ1673">
        <v>2</v>
      </c>
      <c r="AR1673">
        <v>3</v>
      </c>
      <c r="AS1673">
        <v>2</v>
      </c>
      <c r="AT1673">
        <v>3</v>
      </c>
      <c r="AU1673">
        <v>2</v>
      </c>
      <c r="AV1673">
        <v>1</v>
      </c>
      <c r="AW1673">
        <v>8</v>
      </c>
      <c r="AX1673">
        <v>8</v>
      </c>
      <c r="AY1673">
        <v>8</v>
      </c>
      <c r="AZ1673">
        <v>8</v>
      </c>
      <c r="BA1673">
        <v>9</v>
      </c>
      <c r="BB1673">
        <v>4</v>
      </c>
      <c r="BC1673">
        <v>5</v>
      </c>
      <c r="BD1673">
        <v>8</v>
      </c>
      <c r="BE1673">
        <v>9</v>
      </c>
      <c r="BF1673">
        <v>12</v>
      </c>
      <c r="BG1673">
        <v>4</v>
      </c>
      <c r="BH1673">
        <v>12</v>
      </c>
      <c r="BI1673">
        <v>12</v>
      </c>
      <c r="BJ1673">
        <v>12</v>
      </c>
      <c r="BK1673">
        <v>1</v>
      </c>
      <c r="BL1673">
        <v>3</v>
      </c>
      <c r="BM1673">
        <v>2</v>
      </c>
      <c r="BN1673">
        <v>2</v>
      </c>
      <c r="BO1673">
        <v>3</v>
      </c>
      <c r="BP1673">
        <v>8</v>
      </c>
      <c r="BQ1673">
        <v>4</v>
      </c>
      <c r="BR1673">
        <v>7</v>
      </c>
      <c r="BX1673">
        <v>1</v>
      </c>
      <c r="BY1673">
        <v>2</v>
      </c>
      <c r="BZ1673">
        <v>6</v>
      </c>
      <c r="CA1673">
        <v>1</v>
      </c>
      <c r="CF1673">
        <v>21</v>
      </c>
      <c r="CH1673">
        <f t="shared" si="194"/>
        <v>1</v>
      </c>
      <c r="CI1673" s="1">
        <f t="shared" si="195"/>
        <v>3.7222222222222223</v>
      </c>
      <c r="CJ1673">
        <f t="shared" si="196"/>
        <v>3</v>
      </c>
      <c r="CK1673">
        <f t="shared" si="197"/>
        <v>3</v>
      </c>
      <c r="CL1673" s="1">
        <f t="shared" si="198"/>
        <v>6.7222222222222223</v>
      </c>
      <c r="CM1673" s="1">
        <f t="shared" si="199"/>
        <v>6.7222222222222223</v>
      </c>
      <c r="CO1673" t="str">
        <f>IF(H1673&gt;Tolerances!$C$15, "High Sat", "Low Sat")</f>
        <v>High Sat</v>
      </c>
      <c r="CP1673" t="str">
        <f>IF(CM1673&lt;Tolerances!$D$15, "High EL", "Low EL")</f>
        <v>High EL</v>
      </c>
      <c r="CQ1673" t="str">
        <f t="shared" si="193"/>
        <v>Loyalist</v>
      </c>
      <c r="CR1673" t="b">
        <f>IF(AND(CM1673&lt;Tolerances!$D$19,'Respondent data Original'!H1673&gt;Tolerances!$C$19),"Enthusiast",IF(AND(CM1673&gt;Tolerances!$D$20,'Respondent data Original'!H1673&lt;Tolerances!$C$20),"Agitator"))</f>
        <v>0</v>
      </c>
    </row>
    <row r="1674" spans="1:96">
      <c r="A1674">
        <v>2076</v>
      </c>
      <c r="B1674" t="s">
        <v>71</v>
      </c>
      <c r="C1674">
        <v>3</v>
      </c>
      <c r="D1674">
        <v>2</v>
      </c>
      <c r="E1674">
        <v>1</v>
      </c>
      <c r="F1674">
        <v>2</v>
      </c>
      <c r="G1674">
        <v>9</v>
      </c>
      <c r="H1674">
        <v>7</v>
      </c>
      <c r="J1674">
        <v>7</v>
      </c>
      <c r="L1674">
        <v>7</v>
      </c>
      <c r="N1674">
        <v>7</v>
      </c>
      <c r="P1674">
        <v>4</v>
      </c>
      <c r="Q1674">
        <v>2</v>
      </c>
      <c r="R1674">
        <v>2</v>
      </c>
      <c r="T1674">
        <v>4</v>
      </c>
      <c r="V1674">
        <v>2</v>
      </c>
      <c r="W1674">
        <v>4</v>
      </c>
      <c r="X1674">
        <v>2</v>
      </c>
      <c r="Y1674">
        <v>2</v>
      </c>
      <c r="Z1674">
        <v>3</v>
      </c>
      <c r="AA1674">
        <v>2</v>
      </c>
      <c r="AB1674">
        <v>2</v>
      </c>
      <c r="AC1674">
        <v>3</v>
      </c>
      <c r="AD1674">
        <v>4</v>
      </c>
      <c r="AE1674">
        <v>4</v>
      </c>
      <c r="AF1674">
        <v>5</v>
      </c>
      <c r="AG1674">
        <v>2</v>
      </c>
      <c r="AH1674">
        <v>1</v>
      </c>
      <c r="AJ1674">
        <v>3</v>
      </c>
      <c r="AL1674">
        <v>2</v>
      </c>
      <c r="AM1674">
        <v>4</v>
      </c>
      <c r="AN1674">
        <v>2</v>
      </c>
      <c r="AO1674">
        <v>2</v>
      </c>
      <c r="AP1674">
        <v>1</v>
      </c>
      <c r="AQ1674">
        <v>2</v>
      </c>
      <c r="AR1674">
        <v>3</v>
      </c>
      <c r="AS1674">
        <v>3</v>
      </c>
      <c r="AU1674">
        <v>3</v>
      </c>
      <c r="AV1674">
        <v>2</v>
      </c>
      <c r="AW1674">
        <v>1</v>
      </c>
      <c r="AX1674">
        <v>10</v>
      </c>
      <c r="AY1674">
        <v>6</v>
      </c>
      <c r="AZ1674">
        <v>6</v>
      </c>
      <c r="BA1674">
        <v>9</v>
      </c>
      <c r="BB1674">
        <v>6</v>
      </c>
      <c r="BC1674">
        <v>1</v>
      </c>
      <c r="BD1674">
        <v>6</v>
      </c>
      <c r="BE1674">
        <v>1</v>
      </c>
      <c r="BF1674">
        <v>2</v>
      </c>
      <c r="BG1674">
        <v>2</v>
      </c>
      <c r="BH1674">
        <v>6</v>
      </c>
      <c r="BI1674">
        <v>6</v>
      </c>
      <c r="BJ1674">
        <v>2</v>
      </c>
      <c r="BK1674">
        <v>6</v>
      </c>
      <c r="BL1674">
        <v>5</v>
      </c>
      <c r="BM1674">
        <v>4</v>
      </c>
      <c r="BN1674">
        <v>1</v>
      </c>
      <c r="BO1674">
        <v>9</v>
      </c>
      <c r="BX1674">
        <v>3</v>
      </c>
      <c r="CF1674">
        <v>3</v>
      </c>
      <c r="CH1674">
        <f t="shared" si="194"/>
        <v>3</v>
      </c>
      <c r="CI1674" s="1">
        <f t="shared" si="195"/>
        <v>2.5555555555555554</v>
      </c>
      <c r="CJ1674">
        <f t="shared" si="196"/>
        <v>5</v>
      </c>
      <c r="CK1674">
        <f t="shared" si="197"/>
        <v>1</v>
      </c>
      <c r="CL1674" s="1">
        <f t="shared" si="198"/>
        <v>3.5555555555555554</v>
      </c>
      <c r="CM1674" s="1">
        <f t="shared" si="199"/>
        <v>10.666666666666666</v>
      </c>
      <c r="CO1674" t="str">
        <f>IF(H1674&gt;Tolerances!$C$15, "High Sat", "Low Sat")</f>
        <v>Low Sat</v>
      </c>
      <c r="CP1674" t="str">
        <f>IF(CM1674&lt;Tolerances!$D$15, "High EL", "Low EL")</f>
        <v>High EL</v>
      </c>
      <c r="CQ1674" t="str">
        <f t="shared" si="193"/>
        <v>Hostage</v>
      </c>
      <c r="CR1674" t="b">
        <f>IF(AND(CM1674&lt;Tolerances!$D$19,'Respondent data Original'!H1674&gt;Tolerances!$C$19),"Enthusiast",IF(AND(CM1674&gt;Tolerances!$D$20,'Respondent data Original'!H1674&lt;Tolerances!$C$20),"Agitator"))</f>
        <v>0</v>
      </c>
    </row>
    <row r="1675" spans="1:96">
      <c r="A1675">
        <v>2077</v>
      </c>
      <c r="B1675" t="s">
        <v>71</v>
      </c>
      <c r="C1675">
        <v>4</v>
      </c>
      <c r="D1675">
        <v>2</v>
      </c>
      <c r="E1675">
        <v>2</v>
      </c>
      <c r="F1675">
        <v>2</v>
      </c>
      <c r="G1675">
        <v>11</v>
      </c>
      <c r="H1675">
        <v>7</v>
      </c>
      <c r="J1675">
        <v>9</v>
      </c>
      <c r="L1675">
        <v>10</v>
      </c>
      <c r="N1675">
        <v>8</v>
      </c>
      <c r="P1675">
        <v>5</v>
      </c>
      <c r="Q1675">
        <v>3</v>
      </c>
      <c r="R1675">
        <v>4</v>
      </c>
      <c r="S1675">
        <v>1</v>
      </c>
      <c r="T1675">
        <v>2</v>
      </c>
      <c r="U1675">
        <v>2</v>
      </c>
      <c r="V1675">
        <v>1</v>
      </c>
      <c r="W1675">
        <v>4</v>
      </c>
      <c r="X1675">
        <v>1</v>
      </c>
      <c r="Y1675">
        <v>1</v>
      </c>
      <c r="Z1675">
        <v>3</v>
      </c>
      <c r="AA1675">
        <v>1</v>
      </c>
      <c r="AB1675">
        <v>2</v>
      </c>
      <c r="AC1675">
        <v>2</v>
      </c>
      <c r="AD1675">
        <v>1</v>
      </c>
      <c r="AE1675">
        <v>2</v>
      </c>
      <c r="AF1675">
        <v>8</v>
      </c>
      <c r="AG1675">
        <v>2</v>
      </c>
      <c r="AH1675">
        <v>2</v>
      </c>
      <c r="AI1675">
        <v>2</v>
      </c>
      <c r="AJ1675">
        <v>1</v>
      </c>
      <c r="AK1675">
        <v>1</v>
      </c>
      <c r="AL1675">
        <v>1</v>
      </c>
      <c r="AM1675">
        <v>2</v>
      </c>
      <c r="AN1675">
        <v>1</v>
      </c>
      <c r="AO1675">
        <v>2</v>
      </c>
      <c r="AP1675">
        <v>1</v>
      </c>
      <c r="AQ1675">
        <v>2</v>
      </c>
      <c r="AR1675">
        <v>2</v>
      </c>
      <c r="AS1675">
        <v>1</v>
      </c>
      <c r="AT1675">
        <v>1</v>
      </c>
      <c r="AU1675">
        <v>1</v>
      </c>
      <c r="AV1675">
        <v>1</v>
      </c>
      <c r="AW1675">
        <v>7</v>
      </c>
      <c r="AX1675">
        <v>11</v>
      </c>
      <c r="AY1675">
        <v>8</v>
      </c>
      <c r="AZ1675">
        <v>5</v>
      </c>
      <c r="BA1675">
        <v>6</v>
      </c>
      <c r="BB1675">
        <v>4</v>
      </c>
      <c r="BC1675">
        <v>5</v>
      </c>
      <c r="BD1675">
        <v>11</v>
      </c>
      <c r="BE1675">
        <v>9</v>
      </c>
      <c r="BF1675">
        <v>3</v>
      </c>
      <c r="BG1675">
        <v>5</v>
      </c>
      <c r="BH1675">
        <v>4</v>
      </c>
      <c r="BI1675">
        <v>4</v>
      </c>
      <c r="BJ1675">
        <v>5</v>
      </c>
      <c r="BK1675">
        <v>1</v>
      </c>
      <c r="BN1675">
        <v>5</v>
      </c>
      <c r="BO1675">
        <v>6</v>
      </c>
      <c r="BP1675">
        <v>7</v>
      </c>
      <c r="BX1675">
        <v>2</v>
      </c>
      <c r="CF1675">
        <v>7</v>
      </c>
      <c r="CH1675">
        <f t="shared" si="194"/>
        <v>2</v>
      </c>
      <c r="CI1675" s="1">
        <f t="shared" si="195"/>
        <v>3.6666666666666665</v>
      </c>
      <c r="CJ1675">
        <f t="shared" si="196"/>
        <v>0</v>
      </c>
      <c r="CK1675">
        <f t="shared" si="197"/>
        <v>5</v>
      </c>
      <c r="CL1675" s="1">
        <f t="shared" si="198"/>
        <v>8.6666666666666661</v>
      </c>
      <c r="CM1675" s="1">
        <f t="shared" si="199"/>
        <v>17.333333333333332</v>
      </c>
      <c r="CO1675" t="str">
        <f>IF(H1675&gt;Tolerances!$C$15, "High Sat", "Low Sat")</f>
        <v>Low Sat</v>
      </c>
      <c r="CP1675" t="str">
        <f>IF(CM1675&lt;Tolerances!$D$15, "High EL", "Low EL")</f>
        <v>Low EL</v>
      </c>
      <c r="CQ1675" t="str">
        <f t="shared" si="193"/>
        <v>Defector</v>
      </c>
      <c r="CR1675" t="b">
        <f>IF(AND(CM1675&lt;Tolerances!$D$19,'Respondent data Original'!H1675&gt;Tolerances!$C$19),"Enthusiast",IF(AND(CM1675&gt;Tolerances!$D$20,'Respondent data Original'!H1675&lt;Tolerances!$C$20),"Agitator"))</f>
        <v>0</v>
      </c>
    </row>
    <row r="1676" spans="1:96">
      <c r="A1676">
        <v>2078</v>
      </c>
      <c r="B1676" t="s">
        <v>71</v>
      </c>
      <c r="C1676">
        <v>4</v>
      </c>
      <c r="D1676">
        <v>1</v>
      </c>
      <c r="E1676">
        <v>1</v>
      </c>
      <c r="F1676">
        <v>2</v>
      </c>
      <c r="G1676">
        <v>12</v>
      </c>
      <c r="H1676">
        <v>10</v>
      </c>
      <c r="J1676">
        <v>10</v>
      </c>
      <c r="L1676">
        <v>9</v>
      </c>
      <c r="N1676">
        <v>6</v>
      </c>
      <c r="P1676">
        <v>6</v>
      </c>
      <c r="Q1676">
        <v>3</v>
      </c>
      <c r="R1676">
        <v>2</v>
      </c>
      <c r="S1676">
        <v>1</v>
      </c>
      <c r="T1676">
        <v>2</v>
      </c>
      <c r="U1676">
        <v>3</v>
      </c>
      <c r="V1676">
        <v>3</v>
      </c>
      <c r="W1676">
        <v>3</v>
      </c>
      <c r="X1676">
        <v>2</v>
      </c>
      <c r="Y1676">
        <v>2</v>
      </c>
      <c r="Z1676">
        <v>2</v>
      </c>
      <c r="AA1676">
        <v>2</v>
      </c>
      <c r="AB1676">
        <v>3</v>
      </c>
      <c r="AC1676">
        <v>2</v>
      </c>
      <c r="AD1676">
        <v>3</v>
      </c>
      <c r="AE1676">
        <v>2</v>
      </c>
      <c r="AF1676">
        <v>2</v>
      </c>
      <c r="AG1676">
        <v>2</v>
      </c>
      <c r="AH1676">
        <v>2</v>
      </c>
      <c r="AI1676">
        <v>2</v>
      </c>
      <c r="AJ1676">
        <v>2</v>
      </c>
      <c r="AK1676">
        <v>3</v>
      </c>
      <c r="AL1676">
        <v>1</v>
      </c>
      <c r="AM1676">
        <v>3</v>
      </c>
      <c r="AN1676">
        <v>1</v>
      </c>
      <c r="AO1676">
        <v>1</v>
      </c>
      <c r="AP1676">
        <v>2</v>
      </c>
      <c r="AQ1676">
        <v>2</v>
      </c>
      <c r="AR1676">
        <v>3</v>
      </c>
      <c r="AS1676">
        <v>2</v>
      </c>
      <c r="AT1676">
        <v>3</v>
      </c>
      <c r="AU1676">
        <v>3</v>
      </c>
      <c r="AV1676">
        <v>1</v>
      </c>
      <c r="AW1676">
        <v>7</v>
      </c>
      <c r="AX1676">
        <v>9</v>
      </c>
      <c r="AY1676">
        <v>6</v>
      </c>
      <c r="AZ1676">
        <v>6</v>
      </c>
      <c r="BA1676">
        <v>8</v>
      </c>
      <c r="BB1676">
        <v>6</v>
      </c>
      <c r="BC1676">
        <v>6</v>
      </c>
      <c r="BD1676">
        <v>9</v>
      </c>
      <c r="BE1676">
        <v>6</v>
      </c>
      <c r="BF1676">
        <v>12</v>
      </c>
      <c r="BG1676">
        <v>3</v>
      </c>
      <c r="BH1676">
        <v>12</v>
      </c>
      <c r="BI1676">
        <v>12</v>
      </c>
      <c r="BJ1676">
        <v>2</v>
      </c>
      <c r="BK1676">
        <v>1</v>
      </c>
      <c r="BL1676">
        <v>5</v>
      </c>
      <c r="BM1676">
        <v>4</v>
      </c>
      <c r="BN1676">
        <v>3</v>
      </c>
      <c r="BO1676">
        <v>7</v>
      </c>
      <c r="BP1676">
        <v>4</v>
      </c>
      <c r="BX1676">
        <v>2</v>
      </c>
      <c r="CF1676">
        <v>21</v>
      </c>
      <c r="CH1676">
        <f t="shared" si="194"/>
        <v>2</v>
      </c>
      <c r="CI1676" s="1">
        <f t="shared" si="195"/>
        <v>3.5</v>
      </c>
      <c r="CJ1676">
        <f t="shared" si="196"/>
        <v>5</v>
      </c>
      <c r="CK1676">
        <f t="shared" si="197"/>
        <v>1</v>
      </c>
      <c r="CL1676" s="1">
        <f t="shared" si="198"/>
        <v>4.5</v>
      </c>
      <c r="CM1676" s="1">
        <f t="shared" si="199"/>
        <v>9</v>
      </c>
      <c r="CO1676" t="str">
        <f>IF(H1676&gt;Tolerances!$C$15, "High Sat", "Low Sat")</f>
        <v>High Sat</v>
      </c>
      <c r="CP1676" t="str">
        <f>IF(CM1676&lt;Tolerances!$D$15, "High EL", "Low EL")</f>
        <v>High EL</v>
      </c>
      <c r="CQ1676" t="str">
        <f t="shared" ref="CQ1676:CQ1739" si="200">IF(AND(CP1676="High EL", CO1676="High Sat"),"Loyalist", IF(AND(CP1676="High EL", CO1676="Low Sat"),"Hostage", IF(AND(CP1676="Low EL", CO1676="Low Sat"),"Defector",IF(AND(CP1676="Low EL", CO1676="High Sat"),"Mercenary"))))</f>
        <v>Loyalist</v>
      </c>
      <c r="CR1676" t="b">
        <f>IF(AND(CM1676&lt;Tolerances!$D$19,'Respondent data Original'!H1676&gt;Tolerances!$C$19),"Enthusiast",IF(AND(CM1676&gt;Tolerances!$D$20,'Respondent data Original'!H1676&lt;Tolerances!$C$20),"Agitator"))</f>
        <v>0</v>
      </c>
    </row>
    <row r="1677" spans="1:96">
      <c r="A1677">
        <v>2080</v>
      </c>
      <c r="B1677" t="s">
        <v>71</v>
      </c>
      <c r="C1677">
        <v>1</v>
      </c>
      <c r="D1677">
        <v>1</v>
      </c>
      <c r="E1677">
        <v>4</v>
      </c>
      <c r="F1677">
        <v>2</v>
      </c>
      <c r="G1677">
        <v>12</v>
      </c>
      <c r="H1677">
        <v>8</v>
      </c>
      <c r="J1677">
        <v>8</v>
      </c>
      <c r="L1677">
        <v>8</v>
      </c>
      <c r="N1677">
        <v>8</v>
      </c>
      <c r="P1677">
        <v>4</v>
      </c>
      <c r="Q1677">
        <v>3</v>
      </c>
      <c r="R1677">
        <v>1</v>
      </c>
      <c r="S1677">
        <v>2</v>
      </c>
      <c r="T1677">
        <v>2</v>
      </c>
      <c r="U1677">
        <v>2</v>
      </c>
      <c r="V1677">
        <v>2</v>
      </c>
      <c r="W1677">
        <v>2</v>
      </c>
      <c r="X1677">
        <v>2</v>
      </c>
      <c r="Y1677">
        <v>3</v>
      </c>
      <c r="Z1677">
        <v>2</v>
      </c>
      <c r="AA1677">
        <v>2</v>
      </c>
      <c r="AB1677">
        <v>2</v>
      </c>
      <c r="AC1677">
        <v>2</v>
      </c>
      <c r="AD1677">
        <v>2</v>
      </c>
      <c r="AE1677">
        <v>2</v>
      </c>
      <c r="AF1677">
        <v>8</v>
      </c>
      <c r="AG1677">
        <v>1</v>
      </c>
      <c r="AH1677">
        <v>2</v>
      </c>
      <c r="AI1677">
        <v>3</v>
      </c>
      <c r="AJ1677">
        <v>3</v>
      </c>
      <c r="AK1677">
        <v>2</v>
      </c>
      <c r="AL1677">
        <v>2</v>
      </c>
      <c r="AM1677">
        <v>1</v>
      </c>
      <c r="AN1677">
        <v>3</v>
      </c>
      <c r="AO1677">
        <v>3</v>
      </c>
      <c r="AP1677">
        <v>2</v>
      </c>
      <c r="AQ1677">
        <v>2</v>
      </c>
      <c r="AR1677">
        <v>3</v>
      </c>
      <c r="AS1677">
        <v>3</v>
      </c>
      <c r="AT1677">
        <v>3</v>
      </c>
      <c r="AU1677">
        <v>2</v>
      </c>
      <c r="AV1677">
        <v>1</v>
      </c>
      <c r="AW1677">
        <v>3</v>
      </c>
      <c r="AX1677">
        <v>2</v>
      </c>
      <c r="AY1677">
        <v>3</v>
      </c>
      <c r="AZ1677">
        <v>4</v>
      </c>
      <c r="BA1677">
        <v>4</v>
      </c>
      <c r="BB1677">
        <v>3</v>
      </c>
      <c r="BC1677">
        <v>3</v>
      </c>
      <c r="BD1677">
        <v>3</v>
      </c>
      <c r="BE1677">
        <v>2</v>
      </c>
      <c r="BF1677">
        <v>4</v>
      </c>
      <c r="BG1677">
        <v>3</v>
      </c>
      <c r="BH1677">
        <v>2</v>
      </c>
      <c r="BI1677">
        <v>3</v>
      </c>
      <c r="BJ1677">
        <v>2</v>
      </c>
      <c r="BK1677">
        <v>2</v>
      </c>
      <c r="BL1677">
        <v>3</v>
      </c>
      <c r="BM1677">
        <v>2</v>
      </c>
      <c r="BN1677">
        <v>3</v>
      </c>
      <c r="BO1677">
        <v>10</v>
      </c>
      <c r="BX1677">
        <v>2</v>
      </c>
      <c r="CF1677">
        <v>4</v>
      </c>
      <c r="CH1677">
        <f t="shared" si="194"/>
        <v>2</v>
      </c>
      <c r="CI1677" s="1">
        <f t="shared" si="195"/>
        <v>1.5</v>
      </c>
      <c r="CJ1677">
        <f t="shared" si="196"/>
        <v>3</v>
      </c>
      <c r="CK1677">
        <f t="shared" si="197"/>
        <v>3</v>
      </c>
      <c r="CL1677" s="1">
        <f t="shared" si="198"/>
        <v>4.5</v>
      </c>
      <c r="CM1677" s="1">
        <f t="shared" si="199"/>
        <v>9</v>
      </c>
      <c r="CO1677" t="str">
        <f>IF(H1677&gt;Tolerances!$C$15, "High Sat", "Low Sat")</f>
        <v>High Sat</v>
      </c>
      <c r="CP1677" t="str">
        <f>IF(CM1677&lt;Tolerances!$D$15, "High EL", "Low EL")</f>
        <v>High EL</v>
      </c>
      <c r="CQ1677" t="str">
        <f t="shared" si="200"/>
        <v>Loyalist</v>
      </c>
      <c r="CR1677" t="b">
        <f>IF(AND(CM1677&lt;Tolerances!$D$19,'Respondent data Original'!H1677&gt;Tolerances!$C$19),"Enthusiast",IF(AND(CM1677&gt;Tolerances!$D$20,'Respondent data Original'!H1677&lt;Tolerances!$C$20),"Agitator"))</f>
        <v>0</v>
      </c>
    </row>
    <row r="1678" spans="1:96">
      <c r="A1678">
        <v>2081</v>
      </c>
      <c r="B1678" t="s">
        <v>71</v>
      </c>
      <c r="C1678">
        <v>1</v>
      </c>
      <c r="D1678">
        <v>2</v>
      </c>
      <c r="E1678">
        <v>1</v>
      </c>
      <c r="F1678">
        <v>2</v>
      </c>
      <c r="G1678">
        <v>12</v>
      </c>
      <c r="H1678">
        <v>2</v>
      </c>
      <c r="J1678">
        <v>2</v>
      </c>
      <c r="L1678">
        <v>2</v>
      </c>
      <c r="N1678">
        <v>5</v>
      </c>
      <c r="P1678">
        <v>6</v>
      </c>
      <c r="Q1678">
        <v>1</v>
      </c>
      <c r="R1678">
        <v>2</v>
      </c>
      <c r="S1678">
        <v>2</v>
      </c>
      <c r="T1678">
        <v>2</v>
      </c>
      <c r="U1678">
        <v>3</v>
      </c>
      <c r="V1678">
        <v>2</v>
      </c>
      <c r="W1678">
        <v>2</v>
      </c>
      <c r="X1678">
        <v>1</v>
      </c>
      <c r="Y1678">
        <v>2</v>
      </c>
      <c r="Z1678">
        <v>2</v>
      </c>
      <c r="AA1678">
        <v>2</v>
      </c>
      <c r="AB1678">
        <v>2</v>
      </c>
      <c r="AC1678">
        <v>2</v>
      </c>
      <c r="AD1678">
        <v>2</v>
      </c>
      <c r="AE1678">
        <v>2</v>
      </c>
      <c r="AF1678">
        <v>1</v>
      </c>
      <c r="AG1678">
        <v>5</v>
      </c>
      <c r="AH1678">
        <v>5</v>
      </c>
      <c r="AI1678">
        <v>5</v>
      </c>
      <c r="AJ1678">
        <v>5</v>
      </c>
      <c r="AK1678">
        <v>5</v>
      </c>
      <c r="AL1678">
        <v>5</v>
      </c>
      <c r="AM1678">
        <v>5</v>
      </c>
      <c r="AN1678">
        <v>5</v>
      </c>
      <c r="AO1678">
        <v>5</v>
      </c>
      <c r="AP1678">
        <v>5</v>
      </c>
      <c r="AQ1678">
        <v>5</v>
      </c>
      <c r="AR1678">
        <v>5</v>
      </c>
      <c r="AS1678">
        <v>5</v>
      </c>
      <c r="AT1678">
        <v>5</v>
      </c>
      <c r="AU1678">
        <v>5</v>
      </c>
      <c r="AV1678">
        <v>3</v>
      </c>
      <c r="AW1678">
        <v>10</v>
      </c>
      <c r="AX1678">
        <v>10</v>
      </c>
      <c r="AY1678">
        <v>10</v>
      </c>
      <c r="AZ1678">
        <v>10</v>
      </c>
      <c r="BA1678">
        <v>10</v>
      </c>
      <c r="BB1678">
        <v>9</v>
      </c>
      <c r="BC1678">
        <v>6</v>
      </c>
      <c r="BD1678">
        <v>10</v>
      </c>
      <c r="BE1678">
        <v>5</v>
      </c>
      <c r="BF1678">
        <v>12</v>
      </c>
      <c r="BG1678">
        <v>12</v>
      </c>
      <c r="BH1678">
        <v>12</v>
      </c>
      <c r="BI1678">
        <v>12</v>
      </c>
      <c r="BJ1678">
        <v>12</v>
      </c>
      <c r="BK1678">
        <v>1</v>
      </c>
      <c r="BL1678">
        <v>3</v>
      </c>
      <c r="BM1678">
        <v>3</v>
      </c>
      <c r="BN1678">
        <v>3</v>
      </c>
      <c r="BO1678">
        <v>5</v>
      </c>
      <c r="BX1678">
        <v>3</v>
      </c>
      <c r="CF1678">
        <v>5</v>
      </c>
      <c r="CH1678">
        <f t="shared" si="194"/>
        <v>3</v>
      </c>
      <c r="CI1678" s="1">
        <f t="shared" si="195"/>
        <v>4.4444444444444446</v>
      </c>
      <c r="CJ1678">
        <f t="shared" si="196"/>
        <v>3</v>
      </c>
      <c r="CK1678">
        <f t="shared" si="197"/>
        <v>3</v>
      </c>
      <c r="CL1678" s="1">
        <f t="shared" si="198"/>
        <v>7.4444444444444446</v>
      </c>
      <c r="CM1678" s="1">
        <f t="shared" si="199"/>
        <v>22.333333333333336</v>
      </c>
      <c r="CO1678" t="str">
        <f>IF(H1678&gt;Tolerances!$C$15, "High Sat", "Low Sat")</f>
        <v>Low Sat</v>
      </c>
      <c r="CP1678" t="str">
        <f>IF(CM1678&lt;Tolerances!$D$15, "High EL", "Low EL")</f>
        <v>Low EL</v>
      </c>
      <c r="CQ1678" t="str">
        <f t="shared" si="200"/>
        <v>Defector</v>
      </c>
      <c r="CR1678" t="str">
        <f>IF(AND(CM1678&lt;Tolerances!$D$19,'Respondent data Original'!H1678&gt;Tolerances!$C$19),"Enthusiast",IF(AND(CM1678&gt;Tolerances!$D$20,'Respondent data Original'!H1678&lt;Tolerances!$C$20),"Agitator"))</f>
        <v>Agitator</v>
      </c>
    </row>
    <row r="1679" spans="1:96">
      <c r="A1679">
        <v>2083</v>
      </c>
      <c r="B1679" t="s">
        <v>71</v>
      </c>
      <c r="C1679">
        <v>5</v>
      </c>
      <c r="D1679">
        <v>2</v>
      </c>
      <c r="E1679">
        <v>1</v>
      </c>
      <c r="F1679">
        <v>2</v>
      </c>
      <c r="G1679">
        <v>8</v>
      </c>
      <c r="H1679">
        <v>11</v>
      </c>
      <c r="J1679">
        <v>11</v>
      </c>
      <c r="L1679">
        <v>11</v>
      </c>
      <c r="N1679">
        <v>11</v>
      </c>
      <c r="P1679">
        <v>6</v>
      </c>
      <c r="Q1679">
        <v>1</v>
      </c>
      <c r="R1679">
        <v>1</v>
      </c>
      <c r="S1679">
        <v>1</v>
      </c>
      <c r="T1679">
        <v>1</v>
      </c>
      <c r="U1679">
        <v>1</v>
      </c>
      <c r="V1679">
        <v>1</v>
      </c>
      <c r="W1679">
        <v>2</v>
      </c>
      <c r="X1679">
        <v>1</v>
      </c>
      <c r="Y1679">
        <v>1</v>
      </c>
      <c r="Z1679">
        <v>2</v>
      </c>
      <c r="AA1679">
        <v>1</v>
      </c>
      <c r="AB1679">
        <v>1</v>
      </c>
      <c r="AC1679">
        <v>1</v>
      </c>
      <c r="AD1679">
        <v>1</v>
      </c>
      <c r="AE1679">
        <v>1</v>
      </c>
      <c r="AF1679">
        <v>9</v>
      </c>
      <c r="AG1679">
        <v>1</v>
      </c>
      <c r="AH1679">
        <v>1</v>
      </c>
      <c r="AI1679">
        <v>1</v>
      </c>
      <c r="AJ1679">
        <v>1</v>
      </c>
      <c r="AK1679">
        <v>1</v>
      </c>
      <c r="AL1679">
        <v>1</v>
      </c>
      <c r="AM1679">
        <v>2</v>
      </c>
      <c r="AN1679">
        <v>1</v>
      </c>
      <c r="AO1679">
        <v>1</v>
      </c>
      <c r="AP1679">
        <v>1</v>
      </c>
      <c r="AQ1679">
        <v>1</v>
      </c>
      <c r="AR1679">
        <v>1</v>
      </c>
      <c r="AS1679">
        <v>1</v>
      </c>
      <c r="AT1679">
        <v>1</v>
      </c>
      <c r="AU1679">
        <v>1</v>
      </c>
      <c r="AV1679">
        <v>1</v>
      </c>
      <c r="AW1679">
        <v>9</v>
      </c>
      <c r="AX1679">
        <v>10</v>
      </c>
      <c r="AY1679">
        <v>10</v>
      </c>
      <c r="AZ1679">
        <v>6</v>
      </c>
      <c r="BA1679">
        <v>10</v>
      </c>
      <c r="BB1679">
        <v>8</v>
      </c>
      <c r="BC1679">
        <v>6</v>
      </c>
      <c r="BD1679">
        <v>10</v>
      </c>
      <c r="BE1679">
        <v>11</v>
      </c>
      <c r="BF1679">
        <v>1</v>
      </c>
      <c r="BG1679">
        <v>1</v>
      </c>
      <c r="BH1679">
        <v>1</v>
      </c>
      <c r="BI1679">
        <v>1</v>
      </c>
      <c r="BJ1679">
        <v>1</v>
      </c>
      <c r="BK1679">
        <v>1</v>
      </c>
      <c r="BL1679">
        <v>4</v>
      </c>
      <c r="BM1679">
        <v>4</v>
      </c>
      <c r="BN1679">
        <v>3</v>
      </c>
      <c r="BO1679">
        <v>5</v>
      </c>
      <c r="BP1679">
        <v>6</v>
      </c>
      <c r="BQ1679">
        <v>4</v>
      </c>
      <c r="BR1679">
        <v>3</v>
      </c>
      <c r="BS1679">
        <v>7</v>
      </c>
      <c r="BX1679">
        <v>1</v>
      </c>
      <c r="BY1679">
        <v>4</v>
      </c>
      <c r="BZ1679">
        <v>5</v>
      </c>
      <c r="CA1679">
        <v>3</v>
      </c>
      <c r="CB1679">
        <v>2</v>
      </c>
      <c r="CC1679">
        <v>1</v>
      </c>
      <c r="CD1679">
        <v>6</v>
      </c>
      <c r="CF1679">
        <v>5</v>
      </c>
      <c r="CH1679">
        <f t="shared" si="194"/>
        <v>1</v>
      </c>
      <c r="CI1679" s="1">
        <f t="shared" si="195"/>
        <v>4.4444444444444446</v>
      </c>
      <c r="CJ1679">
        <f t="shared" si="196"/>
        <v>4</v>
      </c>
      <c r="CK1679">
        <f t="shared" si="197"/>
        <v>2</v>
      </c>
      <c r="CL1679" s="1">
        <f t="shared" si="198"/>
        <v>6.4444444444444446</v>
      </c>
      <c r="CM1679" s="1">
        <f t="shared" si="199"/>
        <v>6.4444444444444446</v>
      </c>
      <c r="CO1679" t="str">
        <f>IF(H1679&gt;Tolerances!$C$15, "High Sat", "Low Sat")</f>
        <v>High Sat</v>
      </c>
      <c r="CP1679" t="str">
        <f>IF(CM1679&lt;Tolerances!$D$15, "High EL", "Low EL")</f>
        <v>High EL</v>
      </c>
      <c r="CQ1679" t="str">
        <f t="shared" si="200"/>
        <v>Loyalist</v>
      </c>
      <c r="CR1679" t="b">
        <f>IF(AND(CM1679&lt;Tolerances!$D$19,'Respondent data Original'!H1679&gt;Tolerances!$C$19),"Enthusiast",IF(AND(CM1679&gt;Tolerances!$D$20,'Respondent data Original'!H1679&lt;Tolerances!$C$20),"Agitator"))</f>
        <v>0</v>
      </c>
    </row>
    <row r="1680" spans="1:96">
      <c r="A1680">
        <v>2085</v>
      </c>
      <c r="B1680" t="s">
        <v>71</v>
      </c>
      <c r="C1680">
        <v>2</v>
      </c>
      <c r="D1680">
        <v>1</v>
      </c>
      <c r="E1680">
        <v>1</v>
      </c>
      <c r="F1680">
        <v>2</v>
      </c>
      <c r="G1680">
        <v>8</v>
      </c>
      <c r="H1680">
        <v>11</v>
      </c>
      <c r="J1680">
        <v>11</v>
      </c>
      <c r="L1680">
        <v>11</v>
      </c>
      <c r="N1680">
        <v>11</v>
      </c>
      <c r="P1680">
        <v>5</v>
      </c>
      <c r="Q1680">
        <v>1</v>
      </c>
      <c r="R1680">
        <v>1</v>
      </c>
      <c r="S1680">
        <v>1</v>
      </c>
      <c r="T1680">
        <v>3</v>
      </c>
      <c r="U1680">
        <v>2</v>
      </c>
      <c r="V1680">
        <v>1</v>
      </c>
      <c r="W1680">
        <v>1</v>
      </c>
      <c r="X1680">
        <v>1</v>
      </c>
      <c r="Y1680">
        <v>1</v>
      </c>
      <c r="Z1680">
        <v>3</v>
      </c>
      <c r="AA1680">
        <v>1</v>
      </c>
      <c r="AB1680">
        <v>2</v>
      </c>
      <c r="AC1680">
        <v>2</v>
      </c>
      <c r="AD1680">
        <v>1</v>
      </c>
      <c r="AE1680">
        <v>1</v>
      </c>
      <c r="AF1680">
        <v>11</v>
      </c>
      <c r="AH1680">
        <v>1</v>
      </c>
      <c r="AI1680">
        <v>1</v>
      </c>
      <c r="AJ1680">
        <v>2</v>
      </c>
      <c r="AK1680">
        <v>1</v>
      </c>
      <c r="AL1680">
        <v>1</v>
      </c>
      <c r="AM1680">
        <v>1</v>
      </c>
      <c r="AN1680">
        <v>1</v>
      </c>
      <c r="AO1680">
        <v>1</v>
      </c>
      <c r="AP1680">
        <v>1</v>
      </c>
      <c r="AQ1680">
        <v>1</v>
      </c>
      <c r="AR1680">
        <v>2</v>
      </c>
      <c r="AS1680">
        <v>2</v>
      </c>
      <c r="AT1680">
        <v>1</v>
      </c>
      <c r="AU1680">
        <v>2</v>
      </c>
      <c r="AV1680">
        <v>1</v>
      </c>
      <c r="AW1680">
        <v>6</v>
      </c>
      <c r="AX1680">
        <v>6</v>
      </c>
      <c r="AY1680">
        <v>6</v>
      </c>
      <c r="AZ1680">
        <v>6</v>
      </c>
      <c r="BA1680">
        <v>6</v>
      </c>
      <c r="BB1680">
        <v>1</v>
      </c>
      <c r="BC1680">
        <v>1</v>
      </c>
      <c r="BD1680">
        <v>10</v>
      </c>
      <c r="BE1680">
        <v>2</v>
      </c>
      <c r="BF1680">
        <v>12</v>
      </c>
      <c r="BG1680">
        <v>12</v>
      </c>
      <c r="BH1680">
        <v>12</v>
      </c>
      <c r="BI1680">
        <v>12</v>
      </c>
      <c r="BJ1680">
        <v>12</v>
      </c>
      <c r="BK1680">
        <v>1</v>
      </c>
      <c r="BL1680">
        <v>5</v>
      </c>
      <c r="BM1680">
        <v>5</v>
      </c>
      <c r="BN1680">
        <v>4</v>
      </c>
      <c r="BO1680">
        <v>10</v>
      </c>
      <c r="BX1680">
        <v>1</v>
      </c>
      <c r="BY1680">
        <v>1</v>
      </c>
      <c r="BZ1680">
        <v>4</v>
      </c>
      <c r="CA1680">
        <v>5</v>
      </c>
      <c r="CB1680">
        <v>6</v>
      </c>
      <c r="CF1680">
        <v>2</v>
      </c>
      <c r="CH1680">
        <f t="shared" si="194"/>
        <v>1</v>
      </c>
      <c r="CI1680" s="1">
        <f t="shared" si="195"/>
        <v>2.4444444444444446</v>
      </c>
      <c r="CJ1680">
        <f t="shared" si="196"/>
        <v>5</v>
      </c>
      <c r="CK1680">
        <f t="shared" si="197"/>
        <v>1</v>
      </c>
      <c r="CL1680" s="1">
        <f t="shared" si="198"/>
        <v>3.4444444444444446</v>
      </c>
      <c r="CM1680" s="1">
        <f t="shared" si="199"/>
        <v>3.4444444444444446</v>
      </c>
      <c r="CO1680" t="str">
        <f>IF(H1680&gt;Tolerances!$C$15, "High Sat", "Low Sat")</f>
        <v>High Sat</v>
      </c>
      <c r="CP1680" t="str">
        <f>IF(CM1680&lt;Tolerances!$D$15, "High EL", "Low EL")</f>
        <v>High EL</v>
      </c>
      <c r="CQ1680" t="str">
        <f t="shared" si="200"/>
        <v>Loyalist</v>
      </c>
      <c r="CR1680" t="str">
        <f>IF(AND(CM1680&lt;Tolerances!$D$19,'Respondent data Original'!H1680&gt;Tolerances!$C$19),"Enthusiast",IF(AND(CM1680&gt;Tolerances!$D$20,'Respondent data Original'!H1680&lt;Tolerances!$C$20),"Agitator"))</f>
        <v>Enthusiast</v>
      </c>
    </row>
    <row r="1681" spans="1:96">
      <c r="A1681">
        <v>2086</v>
      </c>
      <c r="B1681" t="s">
        <v>71</v>
      </c>
      <c r="C1681">
        <v>4</v>
      </c>
      <c r="D1681">
        <v>2</v>
      </c>
      <c r="E1681">
        <v>8</v>
      </c>
      <c r="F1681">
        <v>1</v>
      </c>
      <c r="G1681">
        <v>7</v>
      </c>
      <c r="H1681">
        <v>9</v>
      </c>
      <c r="J1681">
        <v>9</v>
      </c>
      <c r="L1681">
        <v>9</v>
      </c>
      <c r="N1681">
        <v>9</v>
      </c>
      <c r="P1681">
        <v>1</v>
      </c>
      <c r="Q1681">
        <v>2</v>
      </c>
      <c r="R1681">
        <v>5</v>
      </c>
      <c r="S1681">
        <v>2</v>
      </c>
      <c r="T1681">
        <v>5</v>
      </c>
      <c r="U1681">
        <v>5</v>
      </c>
      <c r="V1681">
        <v>3</v>
      </c>
      <c r="W1681">
        <v>5</v>
      </c>
      <c r="X1681">
        <v>2</v>
      </c>
      <c r="Y1681">
        <v>2</v>
      </c>
      <c r="Z1681">
        <v>5</v>
      </c>
      <c r="AA1681">
        <v>2</v>
      </c>
      <c r="AB1681">
        <v>5</v>
      </c>
      <c r="AC1681">
        <v>4</v>
      </c>
      <c r="AD1681">
        <v>3</v>
      </c>
      <c r="AE1681">
        <v>3</v>
      </c>
      <c r="AF1681">
        <v>11</v>
      </c>
      <c r="AG1681">
        <v>2</v>
      </c>
      <c r="AI1681">
        <v>2</v>
      </c>
      <c r="AJ1681">
        <v>2</v>
      </c>
      <c r="AL1681">
        <v>2</v>
      </c>
      <c r="AM1681">
        <v>5</v>
      </c>
      <c r="AN1681">
        <v>2</v>
      </c>
      <c r="AO1681">
        <v>3</v>
      </c>
      <c r="AP1681">
        <v>3</v>
      </c>
      <c r="AQ1681">
        <v>3</v>
      </c>
      <c r="AR1681">
        <v>3</v>
      </c>
      <c r="AS1681">
        <v>2</v>
      </c>
      <c r="AT1681">
        <v>2</v>
      </c>
      <c r="AU1681">
        <v>2</v>
      </c>
      <c r="AV1681">
        <v>1</v>
      </c>
      <c r="AW1681">
        <v>6</v>
      </c>
      <c r="AX1681">
        <v>7</v>
      </c>
      <c r="AY1681">
        <v>7</v>
      </c>
      <c r="AZ1681">
        <v>7</v>
      </c>
      <c r="BA1681">
        <v>3</v>
      </c>
      <c r="BB1681">
        <v>7</v>
      </c>
      <c r="BC1681">
        <v>1</v>
      </c>
      <c r="BD1681">
        <v>10</v>
      </c>
      <c r="BE1681">
        <v>3</v>
      </c>
      <c r="BF1681">
        <v>12</v>
      </c>
      <c r="BG1681">
        <v>12</v>
      </c>
      <c r="BH1681">
        <v>1</v>
      </c>
      <c r="BI1681">
        <v>12</v>
      </c>
      <c r="BJ1681">
        <v>12</v>
      </c>
      <c r="BK1681">
        <v>1</v>
      </c>
      <c r="BL1681">
        <v>3</v>
      </c>
      <c r="BM1681">
        <v>3</v>
      </c>
      <c r="BN1681">
        <v>2</v>
      </c>
      <c r="BO1681">
        <v>2</v>
      </c>
      <c r="BX1681">
        <v>1</v>
      </c>
      <c r="BY1681">
        <v>2</v>
      </c>
      <c r="BZ1681">
        <v>6</v>
      </c>
      <c r="CA1681">
        <v>3</v>
      </c>
      <c r="CF1681">
        <v>1</v>
      </c>
      <c r="CH1681">
        <f t="shared" si="194"/>
        <v>1</v>
      </c>
      <c r="CI1681" s="1">
        <f t="shared" si="195"/>
        <v>2.8333333333333335</v>
      </c>
      <c r="CJ1681">
        <f t="shared" si="196"/>
        <v>3</v>
      </c>
      <c r="CK1681">
        <f t="shared" si="197"/>
        <v>3</v>
      </c>
      <c r="CL1681" s="1">
        <f t="shared" si="198"/>
        <v>5.8333333333333339</v>
      </c>
      <c r="CM1681" s="1">
        <f t="shared" si="199"/>
        <v>5.8333333333333339</v>
      </c>
      <c r="CO1681" t="str">
        <f>IF(H1681&gt;Tolerances!$C$15, "High Sat", "Low Sat")</f>
        <v>High Sat</v>
      </c>
      <c r="CP1681" t="str">
        <f>IF(CM1681&lt;Tolerances!$D$15, "High EL", "Low EL")</f>
        <v>High EL</v>
      </c>
      <c r="CQ1681" t="str">
        <f t="shared" si="200"/>
        <v>Loyalist</v>
      </c>
      <c r="CR1681" t="b">
        <f>IF(AND(CM1681&lt;Tolerances!$D$19,'Respondent data Original'!H1681&gt;Tolerances!$C$19),"Enthusiast",IF(AND(CM1681&gt;Tolerances!$D$20,'Respondent data Original'!H1681&lt;Tolerances!$C$20),"Agitator"))</f>
        <v>0</v>
      </c>
    </row>
    <row r="1682" spans="1:96">
      <c r="A1682">
        <v>2087</v>
      </c>
      <c r="B1682" t="s">
        <v>71</v>
      </c>
      <c r="C1682">
        <v>3</v>
      </c>
      <c r="D1682">
        <v>2</v>
      </c>
      <c r="E1682">
        <v>1</v>
      </c>
      <c r="F1682">
        <v>2</v>
      </c>
      <c r="G1682">
        <v>12</v>
      </c>
      <c r="H1682">
        <v>8</v>
      </c>
      <c r="J1682">
        <v>10</v>
      </c>
      <c r="L1682">
        <v>9</v>
      </c>
      <c r="N1682">
        <v>6</v>
      </c>
      <c r="P1682">
        <v>5</v>
      </c>
      <c r="Q1682">
        <v>1</v>
      </c>
      <c r="R1682">
        <v>3</v>
      </c>
      <c r="S1682">
        <v>1</v>
      </c>
      <c r="T1682">
        <v>1</v>
      </c>
      <c r="U1682">
        <v>1</v>
      </c>
      <c r="V1682">
        <v>1</v>
      </c>
      <c r="W1682">
        <v>2</v>
      </c>
      <c r="X1682">
        <v>1</v>
      </c>
      <c r="Y1682">
        <v>1</v>
      </c>
      <c r="Z1682">
        <v>1</v>
      </c>
      <c r="AA1682">
        <v>1</v>
      </c>
      <c r="AB1682">
        <v>1</v>
      </c>
      <c r="AC1682">
        <v>1</v>
      </c>
      <c r="AD1682">
        <v>3</v>
      </c>
      <c r="AE1682">
        <v>3</v>
      </c>
      <c r="AF1682">
        <v>5</v>
      </c>
      <c r="AG1682">
        <v>3</v>
      </c>
      <c r="AH1682">
        <v>3</v>
      </c>
      <c r="AI1682">
        <v>2</v>
      </c>
      <c r="AJ1682">
        <v>1</v>
      </c>
      <c r="AK1682">
        <v>3</v>
      </c>
      <c r="AL1682">
        <v>4</v>
      </c>
      <c r="AN1682">
        <v>3</v>
      </c>
      <c r="AO1682">
        <v>2</v>
      </c>
      <c r="AP1682">
        <v>1</v>
      </c>
      <c r="AQ1682">
        <v>1</v>
      </c>
      <c r="AR1682">
        <v>4</v>
      </c>
      <c r="AS1682">
        <v>4</v>
      </c>
      <c r="AT1682">
        <v>2</v>
      </c>
      <c r="AU1682">
        <v>3</v>
      </c>
      <c r="AV1682">
        <v>1</v>
      </c>
      <c r="AW1682">
        <v>6</v>
      </c>
      <c r="AX1682">
        <v>7</v>
      </c>
      <c r="AY1682">
        <v>8</v>
      </c>
      <c r="AZ1682">
        <v>6</v>
      </c>
      <c r="BA1682">
        <v>6</v>
      </c>
      <c r="BB1682">
        <v>5</v>
      </c>
      <c r="BC1682">
        <v>11</v>
      </c>
      <c r="BD1682">
        <v>4</v>
      </c>
      <c r="BE1682">
        <v>11</v>
      </c>
      <c r="BF1682">
        <v>7</v>
      </c>
      <c r="BG1682">
        <v>6</v>
      </c>
      <c r="BH1682">
        <v>9</v>
      </c>
      <c r="BI1682">
        <v>12</v>
      </c>
      <c r="BJ1682">
        <v>12</v>
      </c>
      <c r="BK1682">
        <v>1</v>
      </c>
      <c r="BL1682">
        <v>5</v>
      </c>
      <c r="BM1682">
        <v>5</v>
      </c>
      <c r="BN1682">
        <v>5</v>
      </c>
      <c r="BO1682">
        <v>10</v>
      </c>
      <c r="BX1682">
        <v>1</v>
      </c>
      <c r="BY1682">
        <v>7</v>
      </c>
      <c r="BZ1682">
        <v>3</v>
      </c>
      <c r="CF1682">
        <v>2</v>
      </c>
      <c r="CH1682">
        <f t="shared" si="194"/>
        <v>1</v>
      </c>
      <c r="CI1682" s="1">
        <f t="shared" si="195"/>
        <v>3.5555555555555554</v>
      </c>
      <c r="CJ1682">
        <f t="shared" si="196"/>
        <v>5</v>
      </c>
      <c r="CK1682">
        <f t="shared" si="197"/>
        <v>1</v>
      </c>
      <c r="CL1682" s="1">
        <f t="shared" si="198"/>
        <v>4.5555555555555554</v>
      </c>
      <c r="CM1682" s="1">
        <f t="shared" si="199"/>
        <v>4.5555555555555554</v>
      </c>
      <c r="CO1682" t="str">
        <f>IF(H1682&gt;Tolerances!$C$15, "High Sat", "Low Sat")</f>
        <v>High Sat</v>
      </c>
      <c r="CP1682" t="str">
        <f>IF(CM1682&lt;Tolerances!$D$15, "High EL", "Low EL")</f>
        <v>High EL</v>
      </c>
      <c r="CQ1682" t="str">
        <f t="shared" si="200"/>
        <v>Loyalist</v>
      </c>
      <c r="CR1682" t="b">
        <f>IF(AND(CM1682&lt;Tolerances!$D$19,'Respondent data Original'!H1682&gt;Tolerances!$C$19),"Enthusiast",IF(AND(CM1682&gt;Tolerances!$D$20,'Respondent data Original'!H1682&lt;Tolerances!$C$20),"Agitator"))</f>
        <v>0</v>
      </c>
    </row>
    <row r="1683" spans="1:96">
      <c r="A1683">
        <v>2088</v>
      </c>
      <c r="B1683" t="s">
        <v>71</v>
      </c>
      <c r="C1683">
        <v>3</v>
      </c>
      <c r="D1683">
        <v>2</v>
      </c>
      <c r="E1683">
        <v>1</v>
      </c>
      <c r="F1683">
        <v>2</v>
      </c>
      <c r="G1683">
        <v>12</v>
      </c>
      <c r="H1683">
        <v>7</v>
      </c>
      <c r="J1683">
        <v>7</v>
      </c>
      <c r="L1683">
        <v>7</v>
      </c>
      <c r="N1683">
        <v>7</v>
      </c>
      <c r="P1683">
        <v>6</v>
      </c>
      <c r="Q1683">
        <v>2</v>
      </c>
      <c r="R1683">
        <v>2</v>
      </c>
      <c r="S1683">
        <v>1</v>
      </c>
      <c r="T1683">
        <v>1</v>
      </c>
      <c r="U1683">
        <v>2</v>
      </c>
      <c r="V1683">
        <v>2</v>
      </c>
      <c r="W1683">
        <v>3</v>
      </c>
      <c r="X1683">
        <v>2</v>
      </c>
      <c r="Y1683">
        <v>2</v>
      </c>
      <c r="Z1683">
        <v>2</v>
      </c>
      <c r="AA1683">
        <v>2</v>
      </c>
      <c r="AB1683">
        <v>2</v>
      </c>
      <c r="AC1683">
        <v>2</v>
      </c>
      <c r="AD1683">
        <v>2</v>
      </c>
      <c r="AE1683">
        <v>2</v>
      </c>
      <c r="AF1683">
        <v>3</v>
      </c>
      <c r="AG1683">
        <v>3</v>
      </c>
      <c r="AH1683">
        <v>2</v>
      </c>
      <c r="AI1683">
        <v>3</v>
      </c>
      <c r="AJ1683">
        <v>2</v>
      </c>
      <c r="AK1683">
        <v>3</v>
      </c>
      <c r="AL1683">
        <v>2</v>
      </c>
      <c r="AM1683">
        <v>4</v>
      </c>
      <c r="AN1683">
        <v>2</v>
      </c>
      <c r="AO1683">
        <v>2</v>
      </c>
      <c r="AP1683">
        <v>3</v>
      </c>
      <c r="AQ1683">
        <v>2</v>
      </c>
      <c r="AR1683">
        <v>3</v>
      </c>
      <c r="AS1683">
        <v>3</v>
      </c>
      <c r="AT1683">
        <v>3</v>
      </c>
      <c r="AU1683">
        <v>2</v>
      </c>
      <c r="AV1683">
        <v>2</v>
      </c>
      <c r="AW1683">
        <v>5</v>
      </c>
      <c r="AX1683">
        <v>8</v>
      </c>
      <c r="AY1683">
        <v>9</v>
      </c>
      <c r="AZ1683">
        <v>4</v>
      </c>
      <c r="BA1683">
        <v>7</v>
      </c>
      <c r="BB1683">
        <v>5</v>
      </c>
      <c r="BC1683">
        <v>8</v>
      </c>
      <c r="BD1683">
        <v>9</v>
      </c>
      <c r="BE1683">
        <v>6</v>
      </c>
      <c r="BF1683">
        <v>4</v>
      </c>
      <c r="BG1683">
        <v>3</v>
      </c>
      <c r="BH1683">
        <v>5</v>
      </c>
      <c r="BI1683">
        <v>5</v>
      </c>
      <c r="BJ1683">
        <v>5</v>
      </c>
      <c r="BK1683">
        <v>3</v>
      </c>
      <c r="BL1683">
        <v>4</v>
      </c>
      <c r="BM1683">
        <v>3</v>
      </c>
      <c r="BN1683">
        <v>2</v>
      </c>
      <c r="BO1683">
        <v>1</v>
      </c>
      <c r="BP1683">
        <v>6</v>
      </c>
      <c r="BQ1683">
        <v>2</v>
      </c>
      <c r="BR1683">
        <v>4</v>
      </c>
      <c r="BS1683">
        <v>3</v>
      </c>
      <c r="BT1683">
        <v>5</v>
      </c>
      <c r="BU1683">
        <v>7</v>
      </c>
      <c r="BX1683">
        <v>3</v>
      </c>
      <c r="CF1683">
        <v>5</v>
      </c>
      <c r="CH1683">
        <f t="shared" si="194"/>
        <v>3</v>
      </c>
      <c r="CI1683" s="1">
        <f t="shared" si="195"/>
        <v>3.3888888888888888</v>
      </c>
      <c r="CJ1683">
        <f t="shared" si="196"/>
        <v>4</v>
      </c>
      <c r="CK1683">
        <f t="shared" si="197"/>
        <v>2</v>
      </c>
      <c r="CL1683" s="1">
        <f t="shared" si="198"/>
        <v>5.3888888888888893</v>
      </c>
      <c r="CM1683" s="1">
        <f t="shared" si="199"/>
        <v>16.166666666666668</v>
      </c>
      <c r="CO1683" t="str">
        <f>IF(H1683&gt;Tolerances!$C$15, "High Sat", "Low Sat")</f>
        <v>Low Sat</v>
      </c>
      <c r="CP1683" t="str">
        <f>IF(CM1683&lt;Tolerances!$D$15, "High EL", "Low EL")</f>
        <v>Low EL</v>
      </c>
      <c r="CQ1683" t="str">
        <f t="shared" si="200"/>
        <v>Defector</v>
      </c>
      <c r="CR1683" t="b">
        <f>IF(AND(CM1683&lt;Tolerances!$D$19,'Respondent data Original'!H1683&gt;Tolerances!$C$19),"Enthusiast",IF(AND(CM1683&gt;Tolerances!$D$20,'Respondent data Original'!H1683&lt;Tolerances!$C$20),"Agitator"))</f>
        <v>0</v>
      </c>
    </row>
    <row r="1684" spans="1:96">
      <c r="A1684">
        <v>2089</v>
      </c>
      <c r="B1684" t="s">
        <v>71</v>
      </c>
      <c r="C1684">
        <v>3</v>
      </c>
      <c r="D1684">
        <v>1</v>
      </c>
      <c r="E1684">
        <v>2</v>
      </c>
      <c r="F1684">
        <v>2</v>
      </c>
      <c r="G1684">
        <v>11</v>
      </c>
      <c r="H1684">
        <v>10</v>
      </c>
      <c r="J1684">
        <v>10</v>
      </c>
      <c r="L1684">
        <v>11</v>
      </c>
      <c r="N1684">
        <v>11</v>
      </c>
      <c r="P1684">
        <v>5</v>
      </c>
      <c r="Q1684">
        <v>1</v>
      </c>
      <c r="R1684">
        <v>3</v>
      </c>
      <c r="S1684">
        <v>1</v>
      </c>
      <c r="T1684">
        <v>1</v>
      </c>
      <c r="U1684">
        <v>1</v>
      </c>
      <c r="V1684">
        <v>1</v>
      </c>
      <c r="W1684">
        <v>1</v>
      </c>
      <c r="X1684">
        <v>1</v>
      </c>
      <c r="Y1684">
        <v>2</v>
      </c>
      <c r="Z1684">
        <v>2</v>
      </c>
      <c r="AA1684">
        <v>1</v>
      </c>
      <c r="AB1684">
        <v>2</v>
      </c>
      <c r="AC1684">
        <v>1</v>
      </c>
      <c r="AD1684">
        <v>3</v>
      </c>
      <c r="AE1684">
        <v>1</v>
      </c>
      <c r="AF1684">
        <v>7</v>
      </c>
      <c r="AG1684">
        <v>2</v>
      </c>
      <c r="AH1684">
        <v>2</v>
      </c>
      <c r="AI1684">
        <v>1</v>
      </c>
      <c r="AJ1684">
        <v>1</v>
      </c>
      <c r="AK1684">
        <v>1</v>
      </c>
      <c r="AL1684">
        <v>1</v>
      </c>
      <c r="AM1684">
        <v>1</v>
      </c>
      <c r="AN1684">
        <v>1</v>
      </c>
      <c r="AO1684">
        <v>1</v>
      </c>
      <c r="AP1684">
        <v>1</v>
      </c>
      <c r="AQ1684">
        <v>1</v>
      </c>
      <c r="AR1684">
        <v>2</v>
      </c>
      <c r="AS1684">
        <v>1</v>
      </c>
      <c r="AT1684">
        <v>2</v>
      </c>
      <c r="AU1684">
        <v>1</v>
      </c>
      <c r="AV1684">
        <v>1</v>
      </c>
      <c r="AW1684">
        <v>6</v>
      </c>
      <c r="AX1684">
        <v>6</v>
      </c>
      <c r="AY1684">
        <v>4</v>
      </c>
      <c r="AZ1684">
        <v>8</v>
      </c>
      <c r="BA1684">
        <v>7</v>
      </c>
      <c r="BB1684">
        <v>6</v>
      </c>
      <c r="BC1684">
        <v>9</v>
      </c>
      <c r="BD1684">
        <v>11</v>
      </c>
      <c r="BE1684">
        <v>1</v>
      </c>
      <c r="BF1684">
        <v>12</v>
      </c>
      <c r="BG1684">
        <v>1</v>
      </c>
      <c r="BH1684">
        <v>1</v>
      </c>
      <c r="BI1684">
        <v>12</v>
      </c>
      <c r="BJ1684">
        <v>1</v>
      </c>
      <c r="BK1684">
        <v>1</v>
      </c>
      <c r="BL1684">
        <v>3</v>
      </c>
      <c r="BM1684">
        <v>2</v>
      </c>
      <c r="BN1684">
        <v>1</v>
      </c>
      <c r="BO1684">
        <v>5</v>
      </c>
      <c r="BP1684">
        <v>3</v>
      </c>
      <c r="BQ1684">
        <v>4</v>
      </c>
      <c r="BR1684">
        <v>6</v>
      </c>
      <c r="BS1684">
        <v>7</v>
      </c>
      <c r="BX1684">
        <v>2</v>
      </c>
      <c r="CF1684">
        <v>5</v>
      </c>
      <c r="CH1684">
        <f t="shared" si="194"/>
        <v>2</v>
      </c>
      <c r="CI1684" s="1">
        <f t="shared" si="195"/>
        <v>3.2222222222222223</v>
      </c>
      <c r="CJ1684">
        <f t="shared" si="196"/>
        <v>3</v>
      </c>
      <c r="CK1684">
        <f t="shared" si="197"/>
        <v>3</v>
      </c>
      <c r="CL1684" s="1">
        <f t="shared" si="198"/>
        <v>6.2222222222222223</v>
      </c>
      <c r="CM1684" s="1">
        <f t="shared" si="199"/>
        <v>12.444444444444445</v>
      </c>
      <c r="CO1684" t="str">
        <f>IF(H1684&gt;Tolerances!$C$15, "High Sat", "Low Sat")</f>
        <v>High Sat</v>
      </c>
      <c r="CP1684" t="str">
        <f>IF(CM1684&lt;Tolerances!$D$15, "High EL", "Low EL")</f>
        <v>Low EL</v>
      </c>
      <c r="CQ1684" t="str">
        <f t="shared" si="200"/>
        <v>Mercenary</v>
      </c>
      <c r="CR1684" t="b">
        <f>IF(AND(CM1684&lt;Tolerances!$D$19,'Respondent data Original'!H1684&gt;Tolerances!$C$19),"Enthusiast",IF(AND(CM1684&gt;Tolerances!$D$20,'Respondent data Original'!H1684&lt;Tolerances!$C$20),"Agitator"))</f>
        <v>0</v>
      </c>
    </row>
    <row r="1685" spans="1:96">
      <c r="A1685">
        <v>2090</v>
      </c>
      <c r="B1685" t="s">
        <v>71</v>
      </c>
      <c r="C1685">
        <v>5</v>
      </c>
      <c r="D1685">
        <v>1</v>
      </c>
      <c r="E1685">
        <v>2</v>
      </c>
      <c r="F1685">
        <v>2</v>
      </c>
      <c r="G1685">
        <v>12</v>
      </c>
      <c r="H1685">
        <v>10</v>
      </c>
      <c r="J1685">
        <v>10</v>
      </c>
      <c r="L1685">
        <v>9</v>
      </c>
      <c r="N1685">
        <v>9</v>
      </c>
      <c r="P1685">
        <v>6</v>
      </c>
      <c r="Q1685">
        <v>3</v>
      </c>
      <c r="R1685">
        <v>3</v>
      </c>
      <c r="S1685">
        <v>2</v>
      </c>
      <c r="T1685">
        <v>2</v>
      </c>
      <c r="U1685">
        <v>2</v>
      </c>
      <c r="V1685">
        <v>2</v>
      </c>
      <c r="W1685">
        <v>2</v>
      </c>
      <c r="X1685">
        <v>2</v>
      </c>
      <c r="Y1685">
        <v>2</v>
      </c>
      <c r="Z1685">
        <v>2</v>
      </c>
      <c r="AA1685">
        <v>3</v>
      </c>
      <c r="AB1685">
        <v>2</v>
      </c>
      <c r="AC1685">
        <v>3</v>
      </c>
      <c r="AD1685">
        <v>3</v>
      </c>
      <c r="AE1685">
        <v>3</v>
      </c>
      <c r="AF1685">
        <v>3</v>
      </c>
      <c r="AG1685">
        <v>2</v>
      </c>
      <c r="AH1685">
        <v>3</v>
      </c>
      <c r="AI1685">
        <v>2</v>
      </c>
      <c r="AJ1685">
        <v>3</v>
      </c>
      <c r="AK1685">
        <v>2</v>
      </c>
      <c r="AL1685">
        <v>3</v>
      </c>
      <c r="AM1685">
        <v>3</v>
      </c>
      <c r="AN1685">
        <v>2</v>
      </c>
      <c r="AO1685">
        <v>2</v>
      </c>
      <c r="AP1685">
        <v>3</v>
      </c>
      <c r="AQ1685">
        <v>3</v>
      </c>
      <c r="AR1685">
        <v>3</v>
      </c>
      <c r="AS1685">
        <v>3</v>
      </c>
      <c r="AT1685">
        <v>3</v>
      </c>
      <c r="AU1685">
        <v>3</v>
      </c>
      <c r="AV1685">
        <v>3</v>
      </c>
      <c r="AW1685">
        <v>4</v>
      </c>
      <c r="AX1685">
        <v>5</v>
      </c>
      <c r="AY1685">
        <v>4</v>
      </c>
      <c r="AZ1685">
        <v>4</v>
      </c>
      <c r="BA1685">
        <v>4</v>
      </c>
      <c r="BB1685">
        <v>2</v>
      </c>
      <c r="BC1685">
        <v>4</v>
      </c>
      <c r="BD1685">
        <v>5</v>
      </c>
      <c r="BE1685">
        <v>5</v>
      </c>
      <c r="BF1685">
        <v>12</v>
      </c>
      <c r="BG1685">
        <v>12</v>
      </c>
      <c r="BH1685">
        <v>12</v>
      </c>
      <c r="BI1685">
        <v>12</v>
      </c>
      <c r="BJ1685">
        <v>12</v>
      </c>
      <c r="BK1685">
        <v>1</v>
      </c>
      <c r="BL1685">
        <v>5</v>
      </c>
      <c r="BM1685">
        <v>3</v>
      </c>
      <c r="BN1685">
        <v>3</v>
      </c>
      <c r="BO1685">
        <v>10</v>
      </c>
      <c r="BX1685">
        <v>1</v>
      </c>
      <c r="BY1685">
        <v>5</v>
      </c>
      <c r="CF1685">
        <v>21</v>
      </c>
      <c r="CH1685">
        <f t="shared" si="194"/>
        <v>1</v>
      </c>
      <c r="CI1685" s="1">
        <f t="shared" si="195"/>
        <v>2.0555555555555554</v>
      </c>
      <c r="CJ1685">
        <f t="shared" si="196"/>
        <v>5</v>
      </c>
      <c r="CK1685">
        <f t="shared" si="197"/>
        <v>1</v>
      </c>
      <c r="CL1685" s="1">
        <f t="shared" si="198"/>
        <v>3.0555555555555554</v>
      </c>
      <c r="CM1685" s="1">
        <f t="shared" si="199"/>
        <v>3.0555555555555554</v>
      </c>
      <c r="CO1685" t="str">
        <f>IF(H1685&gt;Tolerances!$C$15, "High Sat", "Low Sat")</f>
        <v>High Sat</v>
      </c>
      <c r="CP1685" t="str">
        <f>IF(CM1685&lt;Tolerances!$D$15, "High EL", "Low EL")</f>
        <v>High EL</v>
      </c>
      <c r="CQ1685" t="str">
        <f t="shared" si="200"/>
        <v>Loyalist</v>
      </c>
      <c r="CR1685" t="str">
        <f>IF(AND(CM1685&lt;Tolerances!$D$19,'Respondent data Original'!H1685&gt;Tolerances!$C$19),"Enthusiast",IF(AND(CM1685&gt;Tolerances!$D$20,'Respondent data Original'!H1685&lt;Tolerances!$C$20),"Agitator"))</f>
        <v>Enthusiast</v>
      </c>
    </row>
    <row r="1686" spans="1:96">
      <c r="A1686">
        <v>2091</v>
      </c>
      <c r="B1686" t="s">
        <v>71</v>
      </c>
      <c r="C1686">
        <v>4</v>
      </c>
      <c r="D1686">
        <v>2</v>
      </c>
      <c r="E1686">
        <v>2</v>
      </c>
      <c r="F1686">
        <v>2</v>
      </c>
      <c r="G1686">
        <v>11</v>
      </c>
      <c r="H1686">
        <v>10</v>
      </c>
      <c r="J1686">
        <v>10</v>
      </c>
      <c r="L1686">
        <v>10</v>
      </c>
      <c r="N1686">
        <v>10</v>
      </c>
      <c r="P1686">
        <v>3</v>
      </c>
      <c r="Q1686">
        <v>3</v>
      </c>
      <c r="R1686">
        <v>2</v>
      </c>
      <c r="S1686">
        <v>2</v>
      </c>
      <c r="T1686">
        <v>3</v>
      </c>
      <c r="U1686">
        <v>3</v>
      </c>
      <c r="V1686">
        <v>2</v>
      </c>
      <c r="W1686">
        <v>2</v>
      </c>
      <c r="X1686">
        <v>2</v>
      </c>
      <c r="Y1686">
        <v>2</v>
      </c>
      <c r="Z1686">
        <v>3</v>
      </c>
      <c r="AA1686">
        <v>2</v>
      </c>
      <c r="AB1686">
        <v>2</v>
      </c>
      <c r="AC1686">
        <v>3</v>
      </c>
      <c r="AD1686">
        <v>2</v>
      </c>
      <c r="AE1686">
        <v>2</v>
      </c>
      <c r="AF1686">
        <v>3</v>
      </c>
      <c r="AG1686">
        <v>2</v>
      </c>
      <c r="AH1686">
        <v>2</v>
      </c>
      <c r="AI1686">
        <v>2</v>
      </c>
      <c r="AJ1686">
        <v>2</v>
      </c>
      <c r="AK1686">
        <v>2</v>
      </c>
      <c r="AL1686">
        <v>2</v>
      </c>
      <c r="AM1686">
        <v>2</v>
      </c>
      <c r="AN1686">
        <v>2</v>
      </c>
      <c r="AO1686">
        <v>2</v>
      </c>
      <c r="AP1686">
        <v>2</v>
      </c>
      <c r="AQ1686">
        <v>2</v>
      </c>
      <c r="AR1686">
        <v>2</v>
      </c>
      <c r="AS1686">
        <v>2</v>
      </c>
      <c r="AT1686">
        <v>4</v>
      </c>
      <c r="AU1686">
        <v>2</v>
      </c>
      <c r="AV1686">
        <v>1</v>
      </c>
      <c r="AW1686">
        <v>6</v>
      </c>
      <c r="AX1686">
        <v>7</v>
      </c>
      <c r="AY1686">
        <v>3</v>
      </c>
      <c r="AZ1686">
        <v>5</v>
      </c>
      <c r="BA1686">
        <v>6</v>
      </c>
      <c r="BB1686">
        <v>4</v>
      </c>
      <c r="BC1686">
        <v>6</v>
      </c>
      <c r="BD1686">
        <v>4</v>
      </c>
      <c r="BE1686">
        <v>9</v>
      </c>
      <c r="BF1686">
        <v>2</v>
      </c>
      <c r="BG1686">
        <v>12</v>
      </c>
      <c r="BH1686">
        <v>12</v>
      </c>
      <c r="BI1686">
        <v>12</v>
      </c>
      <c r="BJ1686">
        <v>12</v>
      </c>
      <c r="BK1686">
        <v>3</v>
      </c>
      <c r="BL1686">
        <v>3</v>
      </c>
      <c r="BM1686">
        <v>4</v>
      </c>
      <c r="BN1686">
        <v>4</v>
      </c>
      <c r="BO1686">
        <v>10</v>
      </c>
      <c r="BX1686">
        <v>1</v>
      </c>
      <c r="BY1686">
        <v>2</v>
      </c>
      <c r="CF1686">
        <v>2</v>
      </c>
      <c r="CH1686">
        <f t="shared" si="194"/>
        <v>1</v>
      </c>
      <c r="CI1686" s="1">
        <f t="shared" si="195"/>
        <v>2.7777777777777777</v>
      </c>
      <c r="CJ1686">
        <f t="shared" si="196"/>
        <v>3</v>
      </c>
      <c r="CK1686">
        <f t="shared" si="197"/>
        <v>3</v>
      </c>
      <c r="CL1686" s="1">
        <f t="shared" si="198"/>
        <v>5.7777777777777777</v>
      </c>
      <c r="CM1686" s="1">
        <f t="shared" si="199"/>
        <v>5.7777777777777777</v>
      </c>
      <c r="CO1686" t="str">
        <f>IF(H1686&gt;Tolerances!$C$15, "High Sat", "Low Sat")</f>
        <v>High Sat</v>
      </c>
      <c r="CP1686" t="str">
        <f>IF(CM1686&lt;Tolerances!$D$15, "High EL", "Low EL")</f>
        <v>High EL</v>
      </c>
      <c r="CQ1686" t="str">
        <f t="shared" si="200"/>
        <v>Loyalist</v>
      </c>
      <c r="CR1686" t="b">
        <f>IF(AND(CM1686&lt;Tolerances!$D$19,'Respondent data Original'!H1686&gt;Tolerances!$C$19),"Enthusiast",IF(AND(CM1686&gt;Tolerances!$D$20,'Respondent data Original'!H1686&lt;Tolerances!$C$20),"Agitator"))</f>
        <v>0</v>
      </c>
    </row>
    <row r="1687" spans="1:96">
      <c r="A1687">
        <v>2092</v>
      </c>
      <c r="B1687" t="s">
        <v>71</v>
      </c>
      <c r="C1687">
        <v>3</v>
      </c>
      <c r="D1687">
        <v>2</v>
      </c>
      <c r="E1687">
        <v>1</v>
      </c>
      <c r="F1687">
        <v>2</v>
      </c>
      <c r="G1687">
        <v>11</v>
      </c>
      <c r="H1687">
        <v>10</v>
      </c>
      <c r="J1687">
        <v>6</v>
      </c>
      <c r="L1687">
        <v>9</v>
      </c>
      <c r="N1687">
        <v>6</v>
      </c>
      <c r="P1687">
        <v>1</v>
      </c>
      <c r="Q1687">
        <v>1</v>
      </c>
      <c r="S1687">
        <v>1</v>
      </c>
      <c r="T1687">
        <v>3</v>
      </c>
      <c r="V1687">
        <v>1</v>
      </c>
      <c r="X1687">
        <v>1</v>
      </c>
      <c r="Y1687">
        <v>1</v>
      </c>
      <c r="Z1687">
        <v>3</v>
      </c>
      <c r="AA1687">
        <v>1</v>
      </c>
      <c r="AB1687">
        <v>1</v>
      </c>
      <c r="AC1687">
        <v>3</v>
      </c>
      <c r="AD1687">
        <v>2</v>
      </c>
      <c r="AF1687">
        <v>3</v>
      </c>
      <c r="AG1687">
        <v>3</v>
      </c>
      <c r="AI1687">
        <v>1</v>
      </c>
      <c r="AJ1687">
        <v>4</v>
      </c>
      <c r="AL1687">
        <v>2</v>
      </c>
      <c r="AN1687">
        <v>2</v>
      </c>
      <c r="AO1687">
        <v>2</v>
      </c>
      <c r="AP1687">
        <v>4</v>
      </c>
      <c r="AQ1687">
        <v>3</v>
      </c>
      <c r="AR1687">
        <v>3</v>
      </c>
      <c r="AS1687">
        <v>3</v>
      </c>
      <c r="AU1687">
        <v>4</v>
      </c>
      <c r="AV1687">
        <v>1</v>
      </c>
      <c r="AW1687">
        <v>6</v>
      </c>
      <c r="AX1687">
        <v>11</v>
      </c>
      <c r="AY1687">
        <v>10</v>
      </c>
      <c r="AZ1687">
        <v>6</v>
      </c>
      <c r="BA1687">
        <v>9</v>
      </c>
      <c r="BB1687">
        <v>8</v>
      </c>
      <c r="BC1687">
        <v>7</v>
      </c>
      <c r="BD1687">
        <v>11</v>
      </c>
      <c r="BE1687">
        <v>6</v>
      </c>
      <c r="BF1687">
        <v>4</v>
      </c>
      <c r="BG1687">
        <v>4</v>
      </c>
      <c r="BH1687">
        <v>12</v>
      </c>
      <c r="BI1687">
        <v>12</v>
      </c>
      <c r="BJ1687">
        <v>12</v>
      </c>
      <c r="BK1687">
        <v>1</v>
      </c>
      <c r="BL1687">
        <v>4</v>
      </c>
      <c r="BM1687">
        <v>3</v>
      </c>
      <c r="BN1687">
        <v>3</v>
      </c>
      <c r="BO1687">
        <v>2</v>
      </c>
      <c r="BP1687">
        <v>5</v>
      </c>
      <c r="BX1687">
        <v>2</v>
      </c>
      <c r="CF1687">
        <v>21</v>
      </c>
      <c r="CH1687">
        <f t="shared" si="194"/>
        <v>2</v>
      </c>
      <c r="CI1687" s="1">
        <f t="shared" si="195"/>
        <v>4.1111111111111107</v>
      </c>
      <c r="CJ1687">
        <f t="shared" si="196"/>
        <v>4</v>
      </c>
      <c r="CK1687">
        <f t="shared" si="197"/>
        <v>2</v>
      </c>
      <c r="CL1687" s="1">
        <f t="shared" si="198"/>
        <v>6.1111111111111107</v>
      </c>
      <c r="CM1687" s="1">
        <f t="shared" si="199"/>
        <v>12.222222222222221</v>
      </c>
      <c r="CO1687" t="str">
        <f>IF(H1687&gt;Tolerances!$C$15, "High Sat", "Low Sat")</f>
        <v>High Sat</v>
      </c>
      <c r="CP1687" t="str">
        <f>IF(CM1687&lt;Tolerances!$D$15, "High EL", "Low EL")</f>
        <v>Low EL</v>
      </c>
      <c r="CQ1687" t="str">
        <f t="shared" si="200"/>
        <v>Mercenary</v>
      </c>
      <c r="CR1687" t="b">
        <f>IF(AND(CM1687&lt;Tolerances!$D$19,'Respondent data Original'!H1687&gt;Tolerances!$C$19),"Enthusiast",IF(AND(CM1687&gt;Tolerances!$D$20,'Respondent data Original'!H1687&lt;Tolerances!$C$20),"Agitator"))</f>
        <v>0</v>
      </c>
    </row>
    <row r="1688" spans="1:96">
      <c r="A1688">
        <v>2093</v>
      </c>
      <c r="B1688" t="s">
        <v>71</v>
      </c>
      <c r="C1688">
        <v>5</v>
      </c>
      <c r="D1688">
        <v>2</v>
      </c>
      <c r="E1688">
        <v>1</v>
      </c>
      <c r="F1688">
        <v>2</v>
      </c>
      <c r="G1688">
        <v>12</v>
      </c>
      <c r="H1688">
        <v>10</v>
      </c>
      <c r="J1688">
        <v>10</v>
      </c>
      <c r="L1688">
        <v>10</v>
      </c>
      <c r="O1688">
        <v>1</v>
      </c>
      <c r="P1688">
        <v>6</v>
      </c>
      <c r="Q1688">
        <v>1</v>
      </c>
      <c r="R1688">
        <v>3</v>
      </c>
      <c r="S1688">
        <v>1</v>
      </c>
      <c r="T1688">
        <v>2</v>
      </c>
      <c r="U1688">
        <v>2</v>
      </c>
      <c r="V1688">
        <v>1</v>
      </c>
      <c r="W1688">
        <v>4</v>
      </c>
      <c r="X1688">
        <v>1</v>
      </c>
      <c r="Y1688">
        <v>2</v>
      </c>
      <c r="AA1688">
        <v>2</v>
      </c>
      <c r="AB1688">
        <v>3</v>
      </c>
      <c r="AC1688">
        <v>5</v>
      </c>
      <c r="AD1688">
        <v>4</v>
      </c>
      <c r="AE1688">
        <v>5</v>
      </c>
      <c r="AF1688">
        <v>3</v>
      </c>
      <c r="AG1688">
        <v>2</v>
      </c>
      <c r="AH1688">
        <v>2</v>
      </c>
      <c r="AI1688">
        <v>1</v>
      </c>
      <c r="AJ1688">
        <v>1</v>
      </c>
      <c r="AK1688">
        <v>2</v>
      </c>
      <c r="AL1688">
        <v>1</v>
      </c>
      <c r="AN1688">
        <v>1</v>
      </c>
      <c r="AO1688">
        <v>1</v>
      </c>
      <c r="AQ1688">
        <v>1</v>
      </c>
      <c r="AR1688">
        <v>2</v>
      </c>
      <c r="AS1688">
        <v>3</v>
      </c>
      <c r="AU1688">
        <v>3</v>
      </c>
      <c r="AV1688">
        <v>1</v>
      </c>
      <c r="AW1688">
        <v>3</v>
      </c>
      <c r="AX1688">
        <v>9</v>
      </c>
      <c r="AY1688">
        <v>7</v>
      </c>
      <c r="AZ1688">
        <v>6</v>
      </c>
      <c r="BA1688">
        <v>6</v>
      </c>
      <c r="BB1688">
        <v>6</v>
      </c>
      <c r="BC1688">
        <v>7</v>
      </c>
      <c r="BD1688">
        <v>11</v>
      </c>
      <c r="BE1688">
        <v>1</v>
      </c>
      <c r="BF1688">
        <v>3</v>
      </c>
      <c r="BG1688">
        <v>12</v>
      </c>
      <c r="BH1688">
        <v>2</v>
      </c>
      <c r="BI1688">
        <v>12</v>
      </c>
      <c r="BJ1688">
        <v>12</v>
      </c>
      <c r="BK1688">
        <v>2</v>
      </c>
      <c r="BL1688">
        <v>5</v>
      </c>
      <c r="BM1688">
        <v>4</v>
      </c>
      <c r="BN1688">
        <v>3</v>
      </c>
      <c r="BO1688">
        <v>10</v>
      </c>
      <c r="BX1688">
        <v>1</v>
      </c>
      <c r="BY1688">
        <v>3</v>
      </c>
      <c r="BZ1688">
        <v>6</v>
      </c>
      <c r="CF1688">
        <v>4</v>
      </c>
      <c r="CH1688">
        <f t="shared" si="194"/>
        <v>1</v>
      </c>
      <c r="CI1688" s="1">
        <f t="shared" si="195"/>
        <v>3.1111111111111112</v>
      </c>
      <c r="CJ1688">
        <f t="shared" si="196"/>
        <v>5</v>
      </c>
      <c r="CK1688">
        <f t="shared" si="197"/>
        <v>1</v>
      </c>
      <c r="CL1688" s="1">
        <f t="shared" si="198"/>
        <v>4.1111111111111107</v>
      </c>
      <c r="CM1688" s="1">
        <f t="shared" si="199"/>
        <v>4.1111111111111107</v>
      </c>
      <c r="CO1688" t="str">
        <f>IF(H1688&gt;Tolerances!$C$15, "High Sat", "Low Sat")</f>
        <v>High Sat</v>
      </c>
      <c r="CP1688" t="str">
        <f>IF(CM1688&lt;Tolerances!$D$15, "High EL", "Low EL")</f>
        <v>High EL</v>
      </c>
      <c r="CQ1688" t="str">
        <f t="shared" si="200"/>
        <v>Loyalist</v>
      </c>
      <c r="CR1688" t="str">
        <f>IF(AND(CM1688&lt;Tolerances!$D$19,'Respondent data Original'!H1688&gt;Tolerances!$C$19),"Enthusiast",IF(AND(CM1688&gt;Tolerances!$D$20,'Respondent data Original'!H1688&lt;Tolerances!$C$20),"Agitator"))</f>
        <v>Enthusiast</v>
      </c>
    </row>
    <row r="1689" spans="1:96">
      <c r="A1689">
        <v>2094</v>
      </c>
      <c r="B1689" t="s">
        <v>71</v>
      </c>
      <c r="C1689">
        <v>5</v>
      </c>
      <c r="D1689">
        <v>2</v>
      </c>
      <c r="E1689">
        <v>2</v>
      </c>
      <c r="F1689">
        <v>1</v>
      </c>
      <c r="G1689">
        <v>8</v>
      </c>
      <c r="H1689">
        <v>7</v>
      </c>
      <c r="J1689">
        <v>6</v>
      </c>
      <c r="L1689">
        <v>6</v>
      </c>
      <c r="N1689">
        <v>6</v>
      </c>
      <c r="P1689">
        <v>4</v>
      </c>
      <c r="Q1689">
        <v>1</v>
      </c>
      <c r="R1689">
        <v>1</v>
      </c>
      <c r="S1689">
        <v>4</v>
      </c>
      <c r="T1689">
        <v>1</v>
      </c>
      <c r="U1689">
        <v>2</v>
      </c>
      <c r="V1689">
        <v>1</v>
      </c>
      <c r="W1689">
        <v>4</v>
      </c>
      <c r="X1689">
        <v>1</v>
      </c>
      <c r="Y1689">
        <v>1</v>
      </c>
      <c r="Z1689">
        <v>1</v>
      </c>
      <c r="AA1689">
        <v>1</v>
      </c>
      <c r="AB1689">
        <v>1</v>
      </c>
      <c r="AC1689">
        <v>1</v>
      </c>
      <c r="AD1689">
        <v>2</v>
      </c>
      <c r="AE1689">
        <v>2</v>
      </c>
      <c r="AF1689">
        <v>8</v>
      </c>
      <c r="AG1689">
        <v>4</v>
      </c>
      <c r="AH1689">
        <v>2</v>
      </c>
      <c r="AI1689">
        <v>5</v>
      </c>
      <c r="AJ1689">
        <v>4</v>
      </c>
      <c r="AK1689">
        <v>5</v>
      </c>
      <c r="AL1689">
        <v>5</v>
      </c>
      <c r="AN1689">
        <v>5</v>
      </c>
      <c r="AO1689">
        <v>4</v>
      </c>
      <c r="AP1689">
        <v>4</v>
      </c>
      <c r="AQ1689">
        <v>4</v>
      </c>
      <c r="AR1689">
        <v>4</v>
      </c>
      <c r="AS1689">
        <v>2</v>
      </c>
      <c r="AT1689">
        <v>4</v>
      </c>
      <c r="AU1689">
        <v>3</v>
      </c>
      <c r="AV1689">
        <v>1</v>
      </c>
      <c r="AW1689">
        <v>11</v>
      </c>
      <c r="AX1689">
        <v>8</v>
      </c>
      <c r="AY1689">
        <v>9</v>
      </c>
      <c r="AZ1689">
        <v>6</v>
      </c>
      <c r="BA1689">
        <v>9</v>
      </c>
      <c r="BB1689">
        <v>8</v>
      </c>
      <c r="BC1689">
        <v>4</v>
      </c>
      <c r="BD1689">
        <v>8</v>
      </c>
      <c r="BE1689">
        <v>5</v>
      </c>
      <c r="BF1689">
        <v>12</v>
      </c>
      <c r="BG1689">
        <v>12</v>
      </c>
      <c r="BH1689">
        <v>12</v>
      </c>
      <c r="BI1689">
        <v>12</v>
      </c>
      <c r="BJ1689">
        <v>12</v>
      </c>
      <c r="BK1689">
        <v>2</v>
      </c>
      <c r="BL1689">
        <v>2</v>
      </c>
      <c r="BM1689">
        <v>2</v>
      </c>
      <c r="BN1689">
        <v>2</v>
      </c>
      <c r="BO1689">
        <v>4</v>
      </c>
      <c r="BP1689">
        <v>3</v>
      </c>
      <c r="BQ1689">
        <v>6</v>
      </c>
      <c r="BX1689">
        <v>2</v>
      </c>
      <c r="CF1689">
        <v>3</v>
      </c>
      <c r="CH1689">
        <f t="shared" si="194"/>
        <v>2</v>
      </c>
      <c r="CI1689" s="1">
        <f t="shared" si="195"/>
        <v>3.7777777777777777</v>
      </c>
      <c r="CJ1689">
        <f t="shared" si="196"/>
        <v>2</v>
      </c>
      <c r="CK1689">
        <f t="shared" si="197"/>
        <v>4</v>
      </c>
      <c r="CL1689" s="1">
        <f t="shared" si="198"/>
        <v>7.7777777777777777</v>
      </c>
      <c r="CM1689" s="1">
        <f t="shared" si="199"/>
        <v>15.555555555555555</v>
      </c>
      <c r="CO1689" t="str">
        <f>IF(H1689&gt;Tolerances!$C$15, "High Sat", "Low Sat")</f>
        <v>Low Sat</v>
      </c>
      <c r="CP1689" t="str">
        <f>IF(CM1689&lt;Tolerances!$D$15, "High EL", "Low EL")</f>
        <v>Low EL</v>
      </c>
      <c r="CQ1689" t="str">
        <f t="shared" si="200"/>
        <v>Defector</v>
      </c>
      <c r="CR1689" t="b">
        <f>IF(AND(CM1689&lt;Tolerances!$D$19,'Respondent data Original'!H1689&gt;Tolerances!$C$19),"Enthusiast",IF(AND(CM1689&gt;Tolerances!$D$20,'Respondent data Original'!H1689&lt;Tolerances!$C$20),"Agitator"))</f>
        <v>0</v>
      </c>
    </row>
    <row r="1690" spans="1:96">
      <c r="A1690">
        <v>2095</v>
      </c>
      <c r="B1690" t="s">
        <v>71</v>
      </c>
      <c r="C1690">
        <v>3</v>
      </c>
      <c r="D1690">
        <v>1</v>
      </c>
      <c r="E1690">
        <v>3</v>
      </c>
      <c r="F1690">
        <v>2</v>
      </c>
      <c r="G1690">
        <v>11</v>
      </c>
      <c r="H1690">
        <v>8</v>
      </c>
      <c r="J1690">
        <v>8</v>
      </c>
      <c r="L1690">
        <v>8</v>
      </c>
      <c r="N1690">
        <v>1</v>
      </c>
      <c r="P1690">
        <v>6</v>
      </c>
      <c r="Q1690">
        <v>3</v>
      </c>
      <c r="R1690">
        <v>4</v>
      </c>
      <c r="S1690">
        <v>1</v>
      </c>
      <c r="T1690">
        <v>3</v>
      </c>
      <c r="U1690">
        <v>2</v>
      </c>
      <c r="V1690">
        <v>3</v>
      </c>
      <c r="W1690">
        <v>4</v>
      </c>
      <c r="X1690">
        <v>3</v>
      </c>
      <c r="Y1690">
        <v>3</v>
      </c>
      <c r="Z1690">
        <v>3</v>
      </c>
      <c r="AA1690">
        <v>4</v>
      </c>
      <c r="AB1690">
        <v>2</v>
      </c>
      <c r="AC1690">
        <v>3</v>
      </c>
      <c r="AD1690">
        <v>3</v>
      </c>
      <c r="AE1690">
        <v>3</v>
      </c>
      <c r="AF1690">
        <v>5</v>
      </c>
      <c r="AG1690">
        <v>3</v>
      </c>
      <c r="AH1690">
        <v>3</v>
      </c>
      <c r="AI1690">
        <v>2</v>
      </c>
      <c r="AJ1690">
        <v>2</v>
      </c>
      <c r="AK1690">
        <v>2</v>
      </c>
      <c r="AL1690">
        <v>2</v>
      </c>
      <c r="AN1690">
        <v>3</v>
      </c>
      <c r="AO1690">
        <v>3</v>
      </c>
      <c r="AP1690">
        <v>2</v>
      </c>
      <c r="AQ1690">
        <v>2</v>
      </c>
      <c r="AR1690">
        <v>2</v>
      </c>
      <c r="AS1690">
        <v>3</v>
      </c>
      <c r="AT1690">
        <v>2</v>
      </c>
      <c r="AU1690">
        <v>2</v>
      </c>
      <c r="AV1690">
        <v>2</v>
      </c>
      <c r="AW1690">
        <v>5</v>
      </c>
      <c r="AX1690">
        <v>8</v>
      </c>
      <c r="AY1690">
        <v>5</v>
      </c>
      <c r="AZ1690">
        <v>7</v>
      </c>
      <c r="BA1690">
        <v>4</v>
      </c>
      <c r="BB1690">
        <v>2</v>
      </c>
      <c r="BC1690">
        <v>11</v>
      </c>
      <c r="BD1690">
        <v>5</v>
      </c>
      <c r="BE1690">
        <v>4</v>
      </c>
      <c r="BF1690">
        <v>12</v>
      </c>
      <c r="BG1690">
        <v>4</v>
      </c>
      <c r="BH1690">
        <v>5</v>
      </c>
      <c r="BI1690">
        <v>12</v>
      </c>
      <c r="BJ1690">
        <v>12</v>
      </c>
      <c r="BK1690">
        <v>1</v>
      </c>
      <c r="BL1690">
        <v>3</v>
      </c>
      <c r="BM1690">
        <v>3</v>
      </c>
      <c r="BN1690">
        <v>3</v>
      </c>
      <c r="BO1690">
        <v>1</v>
      </c>
      <c r="BX1690">
        <v>1</v>
      </c>
      <c r="BY1690">
        <v>5</v>
      </c>
      <c r="CF1690">
        <v>6</v>
      </c>
      <c r="CH1690">
        <f t="shared" si="194"/>
        <v>1</v>
      </c>
      <c r="CI1690" s="1">
        <f t="shared" si="195"/>
        <v>2.8333333333333335</v>
      </c>
      <c r="CJ1690">
        <f t="shared" si="196"/>
        <v>3</v>
      </c>
      <c r="CK1690">
        <f t="shared" si="197"/>
        <v>3</v>
      </c>
      <c r="CL1690" s="1">
        <f t="shared" si="198"/>
        <v>5.8333333333333339</v>
      </c>
      <c r="CM1690" s="1">
        <f t="shared" si="199"/>
        <v>5.8333333333333339</v>
      </c>
      <c r="CO1690" t="str">
        <f>IF(H1690&gt;Tolerances!$C$15, "High Sat", "Low Sat")</f>
        <v>High Sat</v>
      </c>
      <c r="CP1690" t="str">
        <f>IF(CM1690&lt;Tolerances!$D$15, "High EL", "Low EL")</f>
        <v>High EL</v>
      </c>
      <c r="CQ1690" t="str">
        <f t="shared" si="200"/>
        <v>Loyalist</v>
      </c>
      <c r="CR1690" t="b">
        <f>IF(AND(CM1690&lt;Tolerances!$D$19,'Respondent data Original'!H1690&gt;Tolerances!$C$19),"Enthusiast",IF(AND(CM1690&gt;Tolerances!$D$20,'Respondent data Original'!H1690&lt;Tolerances!$C$20),"Agitator"))</f>
        <v>0</v>
      </c>
    </row>
    <row r="1691" spans="1:96">
      <c r="A1691">
        <v>2097</v>
      </c>
      <c r="B1691" t="s">
        <v>71</v>
      </c>
      <c r="C1691">
        <v>2</v>
      </c>
      <c r="D1691">
        <v>1</v>
      </c>
      <c r="E1691">
        <v>18</v>
      </c>
      <c r="F1691">
        <v>1</v>
      </c>
      <c r="G1691">
        <v>9</v>
      </c>
      <c r="H1691">
        <v>7</v>
      </c>
      <c r="J1691">
        <v>7</v>
      </c>
      <c r="L1691">
        <v>7</v>
      </c>
      <c r="N1691">
        <v>6</v>
      </c>
      <c r="P1691">
        <v>1</v>
      </c>
      <c r="Q1691">
        <v>1</v>
      </c>
      <c r="R1691">
        <v>3</v>
      </c>
      <c r="S1691">
        <v>1</v>
      </c>
      <c r="T1691">
        <v>4</v>
      </c>
      <c r="U1691">
        <v>3</v>
      </c>
      <c r="V1691">
        <v>2</v>
      </c>
      <c r="W1691">
        <v>3</v>
      </c>
      <c r="X1691">
        <v>1</v>
      </c>
      <c r="Y1691">
        <v>2</v>
      </c>
      <c r="Z1691">
        <v>3</v>
      </c>
      <c r="AA1691">
        <v>2</v>
      </c>
      <c r="AB1691">
        <v>3</v>
      </c>
      <c r="AC1691">
        <v>3</v>
      </c>
      <c r="AD1691">
        <v>4</v>
      </c>
      <c r="AE1691">
        <v>3</v>
      </c>
      <c r="AF1691">
        <v>1</v>
      </c>
      <c r="AG1691">
        <v>1</v>
      </c>
      <c r="AH1691">
        <v>4</v>
      </c>
      <c r="AI1691">
        <v>2</v>
      </c>
      <c r="AJ1691">
        <v>2</v>
      </c>
      <c r="AK1691">
        <v>3</v>
      </c>
      <c r="AL1691">
        <v>2</v>
      </c>
      <c r="AM1691">
        <v>4</v>
      </c>
      <c r="AN1691">
        <v>3</v>
      </c>
      <c r="AO1691">
        <v>2</v>
      </c>
      <c r="AP1691">
        <v>3</v>
      </c>
      <c r="AQ1691">
        <v>3</v>
      </c>
      <c r="AR1691">
        <v>3</v>
      </c>
      <c r="AS1691">
        <v>2</v>
      </c>
      <c r="AT1691">
        <v>4</v>
      </c>
      <c r="AU1691">
        <v>2</v>
      </c>
      <c r="AV1691">
        <v>2</v>
      </c>
      <c r="AW1691">
        <v>8</v>
      </c>
      <c r="AX1691">
        <v>11</v>
      </c>
      <c r="AY1691">
        <v>11</v>
      </c>
      <c r="AZ1691">
        <v>10</v>
      </c>
      <c r="BA1691">
        <v>10</v>
      </c>
      <c r="BB1691">
        <v>6</v>
      </c>
      <c r="BC1691">
        <v>1</v>
      </c>
      <c r="BD1691">
        <v>11</v>
      </c>
      <c r="BE1691">
        <v>1</v>
      </c>
      <c r="BF1691">
        <v>12</v>
      </c>
      <c r="BG1691">
        <v>12</v>
      </c>
      <c r="BH1691">
        <v>12</v>
      </c>
      <c r="BI1691">
        <v>12</v>
      </c>
      <c r="BJ1691">
        <v>12</v>
      </c>
      <c r="BK1691">
        <v>1</v>
      </c>
      <c r="BL1691">
        <v>2</v>
      </c>
      <c r="BM1691">
        <v>1</v>
      </c>
      <c r="BO1691">
        <v>6</v>
      </c>
      <c r="BP1691">
        <v>4</v>
      </c>
      <c r="BQ1691">
        <v>3</v>
      </c>
      <c r="BR1691">
        <v>7</v>
      </c>
      <c r="BS1691">
        <v>5</v>
      </c>
      <c r="BX1691">
        <v>2</v>
      </c>
      <c r="CF1691">
        <v>5</v>
      </c>
      <c r="CH1691">
        <f t="shared" si="194"/>
        <v>2</v>
      </c>
      <c r="CI1691" s="1">
        <f t="shared" si="195"/>
        <v>3.8333333333333335</v>
      </c>
      <c r="CJ1691">
        <f t="shared" si="196"/>
        <v>2</v>
      </c>
      <c r="CK1691">
        <f t="shared" si="197"/>
        <v>4</v>
      </c>
      <c r="CL1691" s="1">
        <f t="shared" si="198"/>
        <v>7.8333333333333339</v>
      </c>
      <c r="CM1691" s="1">
        <f t="shared" si="199"/>
        <v>15.666666666666668</v>
      </c>
      <c r="CO1691" t="str">
        <f>IF(H1691&gt;Tolerances!$C$15, "High Sat", "Low Sat")</f>
        <v>Low Sat</v>
      </c>
      <c r="CP1691" t="str">
        <f>IF(CM1691&lt;Tolerances!$D$15, "High EL", "Low EL")</f>
        <v>Low EL</v>
      </c>
      <c r="CQ1691" t="str">
        <f t="shared" si="200"/>
        <v>Defector</v>
      </c>
      <c r="CR1691" t="b">
        <f>IF(AND(CM1691&lt;Tolerances!$D$19,'Respondent data Original'!H1691&gt;Tolerances!$C$19),"Enthusiast",IF(AND(CM1691&gt;Tolerances!$D$20,'Respondent data Original'!H1691&lt;Tolerances!$C$20),"Agitator"))</f>
        <v>0</v>
      </c>
    </row>
    <row r="1692" spans="1:96">
      <c r="A1692">
        <v>2099</v>
      </c>
      <c r="B1692" t="s">
        <v>71</v>
      </c>
      <c r="C1692">
        <v>4</v>
      </c>
      <c r="D1692">
        <v>1</v>
      </c>
      <c r="E1692">
        <v>2</v>
      </c>
      <c r="F1692">
        <v>2</v>
      </c>
      <c r="G1692">
        <v>11</v>
      </c>
      <c r="H1692">
        <v>9</v>
      </c>
      <c r="J1692">
        <v>9</v>
      </c>
      <c r="L1692">
        <v>9</v>
      </c>
      <c r="N1692">
        <v>9</v>
      </c>
      <c r="P1692">
        <v>4</v>
      </c>
      <c r="Q1692">
        <v>3</v>
      </c>
      <c r="R1692">
        <v>2</v>
      </c>
      <c r="S1692">
        <v>5</v>
      </c>
      <c r="T1692">
        <v>3</v>
      </c>
      <c r="U1692">
        <v>5</v>
      </c>
      <c r="V1692">
        <v>3</v>
      </c>
      <c r="W1692">
        <v>4</v>
      </c>
      <c r="X1692">
        <v>2</v>
      </c>
      <c r="Y1692">
        <v>2</v>
      </c>
      <c r="Z1692">
        <v>3</v>
      </c>
      <c r="AA1692">
        <v>3</v>
      </c>
      <c r="AB1692">
        <v>5</v>
      </c>
      <c r="AC1692">
        <v>5</v>
      </c>
      <c r="AD1692">
        <v>5</v>
      </c>
      <c r="AE1692">
        <v>5</v>
      </c>
      <c r="AF1692">
        <v>9</v>
      </c>
      <c r="AG1692">
        <v>2</v>
      </c>
      <c r="AH1692">
        <v>2</v>
      </c>
      <c r="AJ1692">
        <v>3</v>
      </c>
      <c r="AL1692">
        <v>2</v>
      </c>
      <c r="AM1692">
        <v>3</v>
      </c>
      <c r="AN1692">
        <v>3</v>
      </c>
      <c r="AO1692">
        <v>2</v>
      </c>
      <c r="AP1692">
        <v>2</v>
      </c>
      <c r="AQ1692">
        <v>3</v>
      </c>
      <c r="AR1692">
        <v>3</v>
      </c>
      <c r="AS1692">
        <v>2</v>
      </c>
      <c r="AT1692">
        <v>3</v>
      </c>
      <c r="AU1692">
        <v>3</v>
      </c>
      <c r="AV1692">
        <v>1</v>
      </c>
      <c r="AW1692">
        <v>8</v>
      </c>
      <c r="AX1692">
        <v>8</v>
      </c>
      <c r="AY1692">
        <v>8</v>
      </c>
      <c r="AZ1692">
        <v>8</v>
      </c>
      <c r="BA1692">
        <v>6</v>
      </c>
      <c r="BB1692">
        <v>8</v>
      </c>
      <c r="BC1692">
        <v>3</v>
      </c>
      <c r="BD1692">
        <v>11</v>
      </c>
      <c r="BE1692">
        <v>6</v>
      </c>
      <c r="BF1692">
        <v>12</v>
      </c>
      <c r="BG1692">
        <v>4</v>
      </c>
      <c r="BH1692">
        <v>5</v>
      </c>
      <c r="BI1692">
        <v>12</v>
      </c>
      <c r="BJ1692">
        <v>12</v>
      </c>
      <c r="BK1692">
        <v>1</v>
      </c>
      <c r="BL1692">
        <v>4</v>
      </c>
      <c r="BM1692">
        <v>2</v>
      </c>
      <c r="BN1692">
        <v>1</v>
      </c>
      <c r="BO1692">
        <v>5</v>
      </c>
      <c r="BP1692">
        <v>2</v>
      </c>
      <c r="BX1692">
        <v>1</v>
      </c>
      <c r="BY1692">
        <v>5</v>
      </c>
      <c r="CF1692">
        <v>2</v>
      </c>
      <c r="CH1692">
        <f t="shared" si="194"/>
        <v>1</v>
      </c>
      <c r="CI1692" s="1">
        <f t="shared" si="195"/>
        <v>3.6666666666666665</v>
      </c>
      <c r="CJ1692">
        <f t="shared" si="196"/>
        <v>4</v>
      </c>
      <c r="CK1692">
        <f t="shared" si="197"/>
        <v>2</v>
      </c>
      <c r="CL1692" s="1">
        <f t="shared" si="198"/>
        <v>5.6666666666666661</v>
      </c>
      <c r="CM1692" s="1">
        <f t="shared" si="199"/>
        <v>5.6666666666666661</v>
      </c>
      <c r="CO1692" t="str">
        <f>IF(H1692&gt;Tolerances!$C$15, "High Sat", "Low Sat")</f>
        <v>High Sat</v>
      </c>
      <c r="CP1692" t="str">
        <f>IF(CM1692&lt;Tolerances!$D$15, "High EL", "Low EL")</f>
        <v>High EL</v>
      </c>
      <c r="CQ1692" t="str">
        <f t="shared" si="200"/>
        <v>Loyalist</v>
      </c>
      <c r="CR1692" t="b">
        <f>IF(AND(CM1692&lt;Tolerances!$D$19,'Respondent data Original'!H1692&gt;Tolerances!$C$19),"Enthusiast",IF(AND(CM1692&gt;Tolerances!$D$20,'Respondent data Original'!H1692&lt;Tolerances!$C$20),"Agitator"))</f>
        <v>0</v>
      </c>
    </row>
    <row r="1693" spans="1:96">
      <c r="A1693">
        <v>2100</v>
      </c>
      <c r="B1693" t="s">
        <v>71</v>
      </c>
      <c r="C1693">
        <v>3</v>
      </c>
      <c r="D1693">
        <v>2</v>
      </c>
      <c r="E1693">
        <v>1</v>
      </c>
      <c r="F1693">
        <v>2</v>
      </c>
      <c r="G1693">
        <v>11</v>
      </c>
      <c r="H1693">
        <v>8</v>
      </c>
      <c r="J1693">
        <v>6</v>
      </c>
      <c r="L1693">
        <v>6</v>
      </c>
      <c r="N1693">
        <v>6</v>
      </c>
      <c r="P1693">
        <v>6</v>
      </c>
      <c r="Q1693">
        <v>2</v>
      </c>
      <c r="R1693">
        <v>4</v>
      </c>
      <c r="S1693">
        <v>2</v>
      </c>
      <c r="T1693">
        <v>3</v>
      </c>
      <c r="U1693">
        <v>2</v>
      </c>
      <c r="V1693">
        <v>1</v>
      </c>
      <c r="W1693">
        <v>2</v>
      </c>
      <c r="X1693">
        <v>2</v>
      </c>
      <c r="Y1693">
        <v>2</v>
      </c>
      <c r="Z1693">
        <v>2</v>
      </c>
      <c r="AA1693">
        <v>1</v>
      </c>
      <c r="AB1693">
        <v>2</v>
      </c>
      <c r="AC1693">
        <v>3</v>
      </c>
      <c r="AD1693">
        <v>4</v>
      </c>
      <c r="AE1693">
        <v>3</v>
      </c>
      <c r="AF1693">
        <v>1</v>
      </c>
      <c r="AG1693">
        <v>4</v>
      </c>
      <c r="AI1693">
        <v>2</v>
      </c>
      <c r="AJ1693">
        <v>2</v>
      </c>
      <c r="AK1693">
        <v>3</v>
      </c>
      <c r="AL1693">
        <v>4</v>
      </c>
      <c r="AM1693">
        <v>4</v>
      </c>
      <c r="AN1693">
        <v>2</v>
      </c>
      <c r="AO1693">
        <v>2</v>
      </c>
      <c r="AP1693">
        <v>5</v>
      </c>
      <c r="AQ1693">
        <v>5</v>
      </c>
      <c r="AR1693">
        <v>5</v>
      </c>
      <c r="AS1693">
        <v>3</v>
      </c>
      <c r="AU1693">
        <v>2</v>
      </c>
      <c r="AV1693">
        <v>1</v>
      </c>
      <c r="AW1693">
        <v>4</v>
      </c>
      <c r="AX1693">
        <v>9</v>
      </c>
      <c r="AY1693">
        <v>6</v>
      </c>
      <c r="AZ1693">
        <v>6</v>
      </c>
      <c r="BA1693">
        <v>6</v>
      </c>
      <c r="BB1693">
        <v>1</v>
      </c>
      <c r="BC1693">
        <v>4</v>
      </c>
      <c r="BD1693">
        <v>11</v>
      </c>
      <c r="BE1693">
        <v>1</v>
      </c>
      <c r="BF1693">
        <v>12</v>
      </c>
      <c r="BG1693">
        <v>12</v>
      </c>
      <c r="BH1693">
        <v>12</v>
      </c>
      <c r="BI1693">
        <v>12</v>
      </c>
      <c r="BJ1693">
        <v>12</v>
      </c>
      <c r="BK1693">
        <v>1</v>
      </c>
      <c r="BL1693">
        <v>4</v>
      </c>
      <c r="BM1693">
        <v>3</v>
      </c>
      <c r="BN1693">
        <v>3</v>
      </c>
      <c r="BO1693">
        <v>6</v>
      </c>
      <c r="BP1693">
        <v>7</v>
      </c>
      <c r="BX1693">
        <v>2</v>
      </c>
      <c r="CF1693">
        <v>21</v>
      </c>
      <c r="CH1693">
        <f t="shared" si="194"/>
        <v>2</v>
      </c>
      <c r="CI1693" s="1">
        <f t="shared" si="195"/>
        <v>2.6666666666666665</v>
      </c>
      <c r="CJ1693">
        <f t="shared" si="196"/>
        <v>4</v>
      </c>
      <c r="CK1693">
        <f t="shared" si="197"/>
        <v>2</v>
      </c>
      <c r="CL1693" s="1">
        <f t="shared" si="198"/>
        <v>4.6666666666666661</v>
      </c>
      <c r="CM1693" s="1">
        <f t="shared" si="199"/>
        <v>9.3333333333333321</v>
      </c>
      <c r="CO1693" t="str">
        <f>IF(H1693&gt;Tolerances!$C$15, "High Sat", "Low Sat")</f>
        <v>High Sat</v>
      </c>
      <c r="CP1693" t="str">
        <f>IF(CM1693&lt;Tolerances!$D$15, "High EL", "Low EL")</f>
        <v>High EL</v>
      </c>
      <c r="CQ1693" t="str">
        <f t="shared" si="200"/>
        <v>Loyalist</v>
      </c>
      <c r="CR1693" t="b">
        <f>IF(AND(CM1693&lt;Tolerances!$D$19,'Respondent data Original'!H1693&gt;Tolerances!$C$19),"Enthusiast",IF(AND(CM1693&gt;Tolerances!$D$20,'Respondent data Original'!H1693&lt;Tolerances!$C$20),"Agitator"))</f>
        <v>0</v>
      </c>
    </row>
    <row r="1694" spans="1:96">
      <c r="A1694">
        <v>2102</v>
      </c>
      <c r="B1694" t="s">
        <v>71</v>
      </c>
      <c r="C1694">
        <v>5</v>
      </c>
      <c r="D1694">
        <v>2</v>
      </c>
      <c r="E1694">
        <v>8</v>
      </c>
      <c r="F1694">
        <v>1</v>
      </c>
      <c r="G1694">
        <v>7</v>
      </c>
      <c r="H1694">
        <v>9</v>
      </c>
      <c r="J1694">
        <v>11</v>
      </c>
      <c r="L1694">
        <v>11</v>
      </c>
      <c r="N1694">
        <v>11</v>
      </c>
      <c r="P1694">
        <v>6</v>
      </c>
      <c r="Q1694">
        <v>1</v>
      </c>
      <c r="S1694">
        <v>2</v>
      </c>
      <c r="T1694">
        <v>3</v>
      </c>
      <c r="V1694">
        <v>1</v>
      </c>
      <c r="X1694">
        <v>1</v>
      </c>
      <c r="Y1694">
        <v>1</v>
      </c>
      <c r="Z1694">
        <v>4</v>
      </c>
      <c r="AF1694">
        <v>2</v>
      </c>
      <c r="AG1694">
        <v>1</v>
      </c>
      <c r="AI1694">
        <v>2</v>
      </c>
      <c r="AJ1694">
        <v>1</v>
      </c>
      <c r="AL1694">
        <v>2</v>
      </c>
      <c r="AN1694">
        <v>1</v>
      </c>
      <c r="AO1694">
        <v>1</v>
      </c>
      <c r="AQ1694">
        <v>2</v>
      </c>
      <c r="AR1694">
        <v>2</v>
      </c>
      <c r="AT1694">
        <v>2</v>
      </c>
      <c r="AV1694">
        <v>1</v>
      </c>
      <c r="AW1694">
        <v>11</v>
      </c>
      <c r="AX1694">
        <v>11</v>
      </c>
      <c r="AY1694">
        <v>11</v>
      </c>
      <c r="AZ1694">
        <v>11</v>
      </c>
      <c r="BA1694">
        <v>11</v>
      </c>
      <c r="BB1694">
        <v>11</v>
      </c>
      <c r="BC1694">
        <v>11</v>
      </c>
      <c r="BD1694">
        <v>11</v>
      </c>
      <c r="BE1694">
        <v>11</v>
      </c>
      <c r="BF1694">
        <v>1</v>
      </c>
      <c r="BG1694">
        <v>12</v>
      </c>
      <c r="BH1694">
        <v>12</v>
      </c>
      <c r="BI1694">
        <v>12</v>
      </c>
      <c r="BJ1694">
        <v>12</v>
      </c>
      <c r="BK1694">
        <v>2</v>
      </c>
      <c r="BL1694">
        <v>3</v>
      </c>
      <c r="BM1694">
        <v>3</v>
      </c>
      <c r="BN1694">
        <v>3</v>
      </c>
      <c r="BO1694">
        <v>10</v>
      </c>
      <c r="BX1694">
        <v>1</v>
      </c>
      <c r="BY1694">
        <v>6</v>
      </c>
      <c r="BZ1694">
        <v>5</v>
      </c>
      <c r="CA1694">
        <v>3</v>
      </c>
      <c r="CF1694">
        <v>4</v>
      </c>
      <c r="CH1694">
        <f t="shared" si="194"/>
        <v>1</v>
      </c>
      <c r="CI1694" s="1">
        <f t="shared" si="195"/>
        <v>5.5</v>
      </c>
      <c r="CJ1694">
        <f t="shared" si="196"/>
        <v>3</v>
      </c>
      <c r="CK1694">
        <f t="shared" si="197"/>
        <v>3</v>
      </c>
      <c r="CL1694" s="1">
        <f t="shared" si="198"/>
        <v>8.5</v>
      </c>
      <c r="CM1694" s="1">
        <f t="shared" si="199"/>
        <v>8.5</v>
      </c>
      <c r="CO1694" t="str">
        <f>IF(H1694&gt;Tolerances!$C$15, "High Sat", "Low Sat")</f>
        <v>High Sat</v>
      </c>
      <c r="CP1694" t="str">
        <f>IF(CM1694&lt;Tolerances!$D$15, "High EL", "Low EL")</f>
        <v>High EL</v>
      </c>
      <c r="CQ1694" t="str">
        <f t="shared" si="200"/>
        <v>Loyalist</v>
      </c>
      <c r="CR1694" t="b">
        <f>IF(AND(CM1694&lt;Tolerances!$D$19,'Respondent data Original'!H1694&gt;Tolerances!$C$19),"Enthusiast",IF(AND(CM1694&gt;Tolerances!$D$20,'Respondent data Original'!H1694&lt;Tolerances!$C$20),"Agitator"))</f>
        <v>0</v>
      </c>
    </row>
    <row r="1695" spans="1:96">
      <c r="A1695">
        <v>2104</v>
      </c>
      <c r="B1695" t="s">
        <v>71</v>
      </c>
      <c r="C1695">
        <v>1</v>
      </c>
      <c r="D1695">
        <v>1</v>
      </c>
      <c r="E1695">
        <v>2</v>
      </c>
      <c r="F1695">
        <v>2</v>
      </c>
      <c r="G1695">
        <v>11</v>
      </c>
      <c r="H1695">
        <v>11</v>
      </c>
      <c r="J1695">
        <v>11</v>
      </c>
      <c r="L1695">
        <v>11</v>
      </c>
      <c r="N1695">
        <v>11</v>
      </c>
      <c r="P1695">
        <v>1</v>
      </c>
      <c r="Q1695">
        <v>1</v>
      </c>
      <c r="R1695">
        <v>1</v>
      </c>
      <c r="S1695">
        <v>1</v>
      </c>
      <c r="T1695">
        <v>1</v>
      </c>
      <c r="U1695">
        <v>1</v>
      </c>
      <c r="V1695">
        <v>1</v>
      </c>
      <c r="W1695">
        <v>2</v>
      </c>
      <c r="X1695">
        <v>1</v>
      </c>
      <c r="Y1695">
        <v>1</v>
      </c>
      <c r="Z1695">
        <v>2</v>
      </c>
      <c r="AA1695">
        <v>2</v>
      </c>
      <c r="AB1695">
        <v>2</v>
      </c>
      <c r="AC1695">
        <v>1</v>
      </c>
      <c r="AD1695">
        <v>2</v>
      </c>
      <c r="AE1695">
        <v>1</v>
      </c>
      <c r="AF1695">
        <v>11</v>
      </c>
      <c r="AG1695">
        <v>1</v>
      </c>
      <c r="AH1695">
        <v>1</v>
      </c>
      <c r="AI1695">
        <v>1</v>
      </c>
      <c r="AJ1695">
        <v>1</v>
      </c>
      <c r="AK1695">
        <v>1</v>
      </c>
      <c r="AL1695">
        <v>1</v>
      </c>
      <c r="AM1695">
        <v>1</v>
      </c>
      <c r="AN1695">
        <v>1</v>
      </c>
      <c r="AO1695">
        <v>1</v>
      </c>
      <c r="AP1695">
        <v>1</v>
      </c>
      <c r="AQ1695">
        <v>1</v>
      </c>
      <c r="AR1695">
        <v>1</v>
      </c>
      <c r="AS1695">
        <v>1</v>
      </c>
      <c r="AT1695">
        <v>1</v>
      </c>
      <c r="AU1695">
        <v>1</v>
      </c>
      <c r="AV1695">
        <v>1</v>
      </c>
      <c r="AW1695">
        <v>6</v>
      </c>
      <c r="AX1695">
        <v>6</v>
      </c>
      <c r="AY1695">
        <v>6</v>
      </c>
      <c r="AZ1695">
        <v>6</v>
      </c>
      <c r="BA1695">
        <v>6</v>
      </c>
      <c r="BB1695">
        <v>6</v>
      </c>
      <c r="BC1695">
        <v>11</v>
      </c>
      <c r="BD1695">
        <v>6</v>
      </c>
      <c r="BE1695">
        <v>6</v>
      </c>
      <c r="BF1695">
        <v>12</v>
      </c>
      <c r="BG1695">
        <v>1</v>
      </c>
      <c r="BH1695">
        <v>12</v>
      </c>
      <c r="BI1695">
        <v>12</v>
      </c>
      <c r="BJ1695">
        <v>12</v>
      </c>
      <c r="BK1695">
        <v>2</v>
      </c>
      <c r="BL1695">
        <v>4</v>
      </c>
      <c r="BM1695">
        <v>3</v>
      </c>
      <c r="BN1695">
        <v>2</v>
      </c>
      <c r="BO1695">
        <v>1</v>
      </c>
      <c r="BP1695">
        <v>3</v>
      </c>
      <c r="BQ1695">
        <v>4</v>
      </c>
      <c r="BR1695">
        <v>7</v>
      </c>
      <c r="BX1695">
        <v>2</v>
      </c>
      <c r="CF1695">
        <v>1</v>
      </c>
      <c r="CH1695">
        <f t="shared" si="194"/>
        <v>2</v>
      </c>
      <c r="CI1695" s="1">
        <f t="shared" si="195"/>
        <v>3.2777777777777777</v>
      </c>
      <c r="CJ1695">
        <f t="shared" si="196"/>
        <v>4</v>
      </c>
      <c r="CK1695">
        <f t="shared" si="197"/>
        <v>2</v>
      </c>
      <c r="CL1695" s="1">
        <f t="shared" si="198"/>
        <v>5.2777777777777777</v>
      </c>
      <c r="CM1695" s="1">
        <f t="shared" si="199"/>
        <v>10.555555555555555</v>
      </c>
      <c r="CO1695" t="str">
        <f>IF(H1695&gt;Tolerances!$C$15, "High Sat", "Low Sat")</f>
        <v>High Sat</v>
      </c>
      <c r="CP1695" t="str">
        <f>IF(CM1695&lt;Tolerances!$D$15, "High EL", "Low EL")</f>
        <v>High EL</v>
      </c>
      <c r="CQ1695" t="str">
        <f t="shared" si="200"/>
        <v>Loyalist</v>
      </c>
      <c r="CR1695" t="b">
        <f>IF(AND(CM1695&lt;Tolerances!$D$19,'Respondent data Original'!H1695&gt;Tolerances!$C$19),"Enthusiast",IF(AND(CM1695&gt;Tolerances!$D$20,'Respondent data Original'!H1695&lt;Tolerances!$C$20),"Agitator"))</f>
        <v>0</v>
      </c>
    </row>
    <row r="1696" spans="1:96">
      <c r="A1696">
        <v>2108</v>
      </c>
      <c r="B1696" t="s">
        <v>71</v>
      </c>
      <c r="C1696">
        <v>4</v>
      </c>
      <c r="D1696">
        <v>1</v>
      </c>
      <c r="E1696">
        <v>2</v>
      </c>
      <c r="F1696">
        <v>1</v>
      </c>
      <c r="G1696">
        <v>7</v>
      </c>
      <c r="H1696">
        <v>10</v>
      </c>
      <c r="J1696">
        <v>10</v>
      </c>
      <c r="L1696">
        <v>10</v>
      </c>
      <c r="N1696">
        <v>9</v>
      </c>
      <c r="P1696">
        <v>6</v>
      </c>
      <c r="Q1696">
        <v>1</v>
      </c>
      <c r="R1696">
        <v>4</v>
      </c>
      <c r="S1696">
        <v>1</v>
      </c>
      <c r="T1696">
        <v>2</v>
      </c>
      <c r="U1696">
        <v>4</v>
      </c>
      <c r="V1696">
        <v>2</v>
      </c>
      <c r="W1696">
        <v>4</v>
      </c>
      <c r="X1696">
        <v>1</v>
      </c>
      <c r="Y1696">
        <v>1</v>
      </c>
      <c r="Z1696">
        <v>1</v>
      </c>
      <c r="AA1696">
        <v>1</v>
      </c>
      <c r="AB1696">
        <v>2</v>
      </c>
      <c r="AC1696">
        <v>4</v>
      </c>
      <c r="AD1696">
        <v>3</v>
      </c>
      <c r="AE1696">
        <v>4</v>
      </c>
      <c r="AF1696">
        <v>1</v>
      </c>
      <c r="AG1696">
        <v>1</v>
      </c>
      <c r="AI1696">
        <v>4</v>
      </c>
      <c r="AJ1696">
        <v>1</v>
      </c>
      <c r="AL1696">
        <v>1</v>
      </c>
      <c r="AN1696">
        <v>3</v>
      </c>
      <c r="AO1696">
        <v>1</v>
      </c>
      <c r="AP1696">
        <v>1</v>
      </c>
      <c r="AQ1696">
        <v>1</v>
      </c>
      <c r="AR1696">
        <v>2</v>
      </c>
      <c r="AS1696">
        <v>3</v>
      </c>
      <c r="AU1696">
        <v>2</v>
      </c>
      <c r="AV1696">
        <v>1</v>
      </c>
      <c r="AW1696">
        <v>6</v>
      </c>
      <c r="AX1696">
        <v>6</v>
      </c>
      <c r="AY1696">
        <v>8</v>
      </c>
      <c r="AZ1696">
        <v>6</v>
      </c>
      <c r="BA1696">
        <v>8</v>
      </c>
      <c r="BB1696">
        <v>1</v>
      </c>
      <c r="BC1696">
        <v>3</v>
      </c>
      <c r="BD1696">
        <v>11</v>
      </c>
      <c r="BE1696">
        <v>1</v>
      </c>
      <c r="BF1696">
        <v>12</v>
      </c>
      <c r="BG1696">
        <v>12</v>
      </c>
      <c r="BH1696">
        <v>12</v>
      </c>
      <c r="BI1696">
        <v>12</v>
      </c>
      <c r="BJ1696">
        <v>12</v>
      </c>
      <c r="BK1696">
        <v>1</v>
      </c>
      <c r="BN1696">
        <v>5</v>
      </c>
      <c r="BO1696">
        <v>5</v>
      </c>
      <c r="BP1696">
        <v>4</v>
      </c>
      <c r="BQ1696">
        <v>2</v>
      </c>
      <c r="BX1696">
        <v>1</v>
      </c>
      <c r="BY1696">
        <v>3</v>
      </c>
      <c r="BZ1696">
        <v>7</v>
      </c>
      <c r="CA1696">
        <v>2</v>
      </c>
      <c r="CB1696">
        <v>1</v>
      </c>
      <c r="CF1696">
        <v>5</v>
      </c>
      <c r="CH1696">
        <f t="shared" si="194"/>
        <v>1</v>
      </c>
      <c r="CI1696" s="1">
        <f t="shared" si="195"/>
        <v>2.7777777777777777</v>
      </c>
      <c r="CJ1696">
        <f t="shared" si="196"/>
        <v>0</v>
      </c>
      <c r="CK1696">
        <f t="shared" si="197"/>
        <v>5</v>
      </c>
      <c r="CL1696" s="1">
        <f t="shared" si="198"/>
        <v>7.7777777777777777</v>
      </c>
      <c r="CM1696" s="1">
        <f t="shared" si="199"/>
        <v>7.7777777777777777</v>
      </c>
      <c r="CO1696" t="str">
        <f>IF(H1696&gt;Tolerances!$C$15, "High Sat", "Low Sat")</f>
        <v>High Sat</v>
      </c>
      <c r="CP1696" t="str">
        <f>IF(CM1696&lt;Tolerances!$D$15, "High EL", "Low EL")</f>
        <v>High EL</v>
      </c>
      <c r="CQ1696" t="str">
        <f t="shared" si="200"/>
        <v>Loyalist</v>
      </c>
      <c r="CR1696" t="b">
        <f>IF(AND(CM1696&lt;Tolerances!$D$19,'Respondent data Original'!H1696&gt;Tolerances!$C$19),"Enthusiast",IF(AND(CM1696&gt;Tolerances!$D$20,'Respondent data Original'!H1696&lt;Tolerances!$C$20),"Agitator"))</f>
        <v>0</v>
      </c>
    </row>
    <row r="1697" spans="1:96">
      <c r="A1697">
        <v>2109</v>
      </c>
      <c r="B1697" t="s">
        <v>71</v>
      </c>
      <c r="C1697">
        <v>4</v>
      </c>
      <c r="D1697">
        <v>2</v>
      </c>
      <c r="E1697">
        <v>3</v>
      </c>
      <c r="F1697">
        <v>2</v>
      </c>
      <c r="G1697">
        <v>12</v>
      </c>
      <c r="H1697">
        <v>11</v>
      </c>
      <c r="J1697">
        <v>11</v>
      </c>
      <c r="L1697">
        <v>11</v>
      </c>
      <c r="N1697">
        <v>11</v>
      </c>
      <c r="P1697">
        <v>6</v>
      </c>
      <c r="Q1697">
        <v>2</v>
      </c>
      <c r="R1697">
        <v>2</v>
      </c>
      <c r="S1697">
        <v>2</v>
      </c>
      <c r="T1697">
        <v>2</v>
      </c>
      <c r="U1697">
        <v>2</v>
      </c>
      <c r="V1697">
        <v>2</v>
      </c>
      <c r="W1697">
        <v>2</v>
      </c>
      <c r="X1697">
        <v>2</v>
      </c>
      <c r="Y1697">
        <v>2</v>
      </c>
      <c r="Z1697">
        <v>2</v>
      </c>
      <c r="AA1697">
        <v>2</v>
      </c>
      <c r="AB1697">
        <v>2</v>
      </c>
      <c r="AC1697">
        <v>2</v>
      </c>
      <c r="AD1697">
        <v>2</v>
      </c>
      <c r="AE1697">
        <v>2</v>
      </c>
      <c r="AF1697">
        <v>7</v>
      </c>
      <c r="AG1697">
        <v>2</v>
      </c>
      <c r="AH1697">
        <v>2</v>
      </c>
      <c r="AI1697">
        <v>2</v>
      </c>
      <c r="AJ1697">
        <v>2</v>
      </c>
      <c r="AK1697">
        <v>2</v>
      </c>
      <c r="AL1697">
        <v>2</v>
      </c>
      <c r="AM1697">
        <v>2</v>
      </c>
      <c r="AN1697">
        <v>2</v>
      </c>
      <c r="AO1697">
        <v>2</v>
      </c>
      <c r="AP1697">
        <v>2</v>
      </c>
      <c r="AQ1697">
        <v>2</v>
      </c>
      <c r="AR1697">
        <v>2</v>
      </c>
      <c r="AS1697">
        <v>2</v>
      </c>
      <c r="AT1697">
        <v>2</v>
      </c>
      <c r="AU1697">
        <v>2</v>
      </c>
      <c r="AV1697">
        <v>1</v>
      </c>
      <c r="AW1697">
        <v>3</v>
      </c>
      <c r="AX1697">
        <v>6</v>
      </c>
      <c r="AY1697">
        <v>8</v>
      </c>
      <c r="AZ1697">
        <v>2</v>
      </c>
      <c r="BA1697">
        <v>8</v>
      </c>
      <c r="BB1697">
        <v>3</v>
      </c>
      <c r="BC1697">
        <v>4</v>
      </c>
      <c r="BD1697">
        <v>8</v>
      </c>
      <c r="BE1697">
        <v>3</v>
      </c>
      <c r="BF1697">
        <v>12</v>
      </c>
      <c r="BG1697">
        <v>12</v>
      </c>
      <c r="BH1697">
        <v>12</v>
      </c>
      <c r="BI1697">
        <v>12</v>
      </c>
      <c r="BJ1697">
        <v>12</v>
      </c>
      <c r="BK1697">
        <v>1</v>
      </c>
      <c r="BL1697">
        <v>4</v>
      </c>
      <c r="BM1697">
        <v>4</v>
      </c>
      <c r="BN1697">
        <v>3</v>
      </c>
      <c r="BO1697">
        <v>7</v>
      </c>
      <c r="BX1697">
        <v>2</v>
      </c>
      <c r="CF1697">
        <v>4</v>
      </c>
      <c r="CH1697">
        <f t="shared" si="194"/>
        <v>2</v>
      </c>
      <c r="CI1697" s="1">
        <f t="shared" si="195"/>
        <v>2.5</v>
      </c>
      <c r="CJ1697">
        <f t="shared" si="196"/>
        <v>4</v>
      </c>
      <c r="CK1697">
        <f t="shared" si="197"/>
        <v>2</v>
      </c>
      <c r="CL1697" s="1">
        <f t="shared" si="198"/>
        <v>4.5</v>
      </c>
      <c r="CM1697" s="1">
        <f t="shared" si="199"/>
        <v>9</v>
      </c>
      <c r="CO1697" t="str">
        <f>IF(H1697&gt;Tolerances!$C$15, "High Sat", "Low Sat")</f>
        <v>High Sat</v>
      </c>
      <c r="CP1697" t="str">
        <f>IF(CM1697&lt;Tolerances!$D$15, "High EL", "Low EL")</f>
        <v>High EL</v>
      </c>
      <c r="CQ1697" t="str">
        <f t="shared" si="200"/>
        <v>Loyalist</v>
      </c>
      <c r="CR1697" t="b">
        <f>IF(AND(CM1697&lt;Tolerances!$D$19,'Respondent data Original'!H1697&gt;Tolerances!$C$19),"Enthusiast",IF(AND(CM1697&gt;Tolerances!$D$20,'Respondent data Original'!H1697&lt;Tolerances!$C$20),"Agitator"))</f>
        <v>0</v>
      </c>
    </row>
    <row r="1698" spans="1:96">
      <c r="A1698">
        <v>2110</v>
      </c>
      <c r="B1698" t="s">
        <v>71</v>
      </c>
      <c r="C1698">
        <v>3</v>
      </c>
      <c r="D1698">
        <v>1</v>
      </c>
      <c r="E1698">
        <v>2</v>
      </c>
      <c r="F1698">
        <v>2</v>
      </c>
      <c r="G1698">
        <v>12</v>
      </c>
      <c r="H1698">
        <v>10</v>
      </c>
      <c r="J1698">
        <v>10</v>
      </c>
      <c r="L1698">
        <v>10</v>
      </c>
      <c r="N1698">
        <v>9</v>
      </c>
      <c r="P1698">
        <v>6</v>
      </c>
      <c r="Q1698">
        <v>2</v>
      </c>
      <c r="R1698">
        <v>2</v>
      </c>
      <c r="S1698">
        <v>3</v>
      </c>
      <c r="T1698">
        <v>3</v>
      </c>
      <c r="U1698">
        <v>4</v>
      </c>
      <c r="V1698">
        <v>3</v>
      </c>
      <c r="W1698">
        <v>4</v>
      </c>
      <c r="X1698">
        <v>3</v>
      </c>
      <c r="Y1698">
        <v>3</v>
      </c>
      <c r="Z1698">
        <v>3</v>
      </c>
      <c r="AA1698">
        <v>3</v>
      </c>
      <c r="AB1698">
        <v>3</v>
      </c>
      <c r="AC1698">
        <v>3</v>
      </c>
      <c r="AD1698">
        <v>3</v>
      </c>
      <c r="AE1698">
        <v>3</v>
      </c>
      <c r="AF1698">
        <v>6</v>
      </c>
      <c r="AG1698">
        <v>2</v>
      </c>
      <c r="AH1698">
        <v>2</v>
      </c>
      <c r="AI1698">
        <v>2</v>
      </c>
      <c r="AJ1698">
        <v>2</v>
      </c>
      <c r="AK1698">
        <v>2</v>
      </c>
      <c r="AL1698">
        <v>2</v>
      </c>
      <c r="AM1698">
        <v>4</v>
      </c>
      <c r="AN1698">
        <v>2</v>
      </c>
      <c r="AO1698">
        <v>2</v>
      </c>
      <c r="AP1698">
        <v>2</v>
      </c>
      <c r="AQ1698">
        <v>2</v>
      </c>
      <c r="AR1698">
        <v>2</v>
      </c>
      <c r="AS1698">
        <v>2</v>
      </c>
      <c r="AT1698">
        <v>2</v>
      </c>
      <c r="AU1698">
        <v>2</v>
      </c>
      <c r="AV1698">
        <v>1</v>
      </c>
      <c r="AW1698">
        <v>6</v>
      </c>
      <c r="AX1698">
        <v>8</v>
      </c>
      <c r="AY1698">
        <v>6</v>
      </c>
      <c r="AZ1698">
        <v>5</v>
      </c>
      <c r="BA1698">
        <v>6</v>
      </c>
      <c r="BB1698">
        <v>4</v>
      </c>
      <c r="BC1698">
        <v>4</v>
      </c>
      <c r="BD1698">
        <v>8</v>
      </c>
      <c r="BE1698">
        <v>6</v>
      </c>
      <c r="BF1698">
        <v>12</v>
      </c>
      <c r="BG1698">
        <v>12</v>
      </c>
      <c r="BH1698">
        <v>12</v>
      </c>
      <c r="BI1698">
        <v>12</v>
      </c>
      <c r="BJ1698">
        <v>12</v>
      </c>
      <c r="BK1698">
        <v>1</v>
      </c>
      <c r="BL1698">
        <v>3</v>
      </c>
      <c r="BM1698">
        <v>2</v>
      </c>
      <c r="BN1698">
        <v>2</v>
      </c>
      <c r="BO1698">
        <v>7</v>
      </c>
      <c r="BP1698">
        <v>5</v>
      </c>
      <c r="BX1698">
        <v>1</v>
      </c>
      <c r="BY1698">
        <v>6</v>
      </c>
      <c r="BZ1698">
        <v>7</v>
      </c>
      <c r="CF1698">
        <v>6</v>
      </c>
      <c r="CH1698">
        <f t="shared" si="194"/>
        <v>1</v>
      </c>
      <c r="CI1698" s="1">
        <f t="shared" si="195"/>
        <v>2.9444444444444446</v>
      </c>
      <c r="CJ1698">
        <f t="shared" si="196"/>
        <v>3</v>
      </c>
      <c r="CK1698">
        <f t="shared" si="197"/>
        <v>3</v>
      </c>
      <c r="CL1698" s="1">
        <f t="shared" si="198"/>
        <v>5.9444444444444446</v>
      </c>
      <c r="CM1698" s="1">
        <f t="shared" si="199"/>
        <v>5.9444444444444446</v>
      </c>
      <c r="CO1698" t="str">
        <f>IF(H1698&gt;Tolerances!$C$15, "High Sat", "Low Sat")</f>
        <v>High Sat</v>
      </c>
      <c r="CP1698" t="str">
        <f>IF(CM1698&lt;Tolerances!$D$15, "High EL", "Low EL")</f>
        <v>High EL</v>
      </c>
      <c r="CQ1698" t="str">
        <f t="shared" si="200"/>
        <v>Loyalist</v>
      </c>
      <c r="CR1698" t="b">
        <f>IF(AND(CM1698&lt;Tolerances!$D$19,'Respondent data Original'!H1698&gt;Tolerances!$C$19),"Enthusiast",IF(AND(CM1698&gt;Tolerances!$D$20,'Respondent data Original'!H1698&lt;Tolerances!$C$20),"Agitator"))</f>
        <v>0</v>
      </c>
    </row>
    <row r="1699" spans="1:96">
      <c r="A1699">
        <v>2112</v>
      </c>
      <c r="B1699" t="s">
        <v>71</v>
      </c>
      <c r="C1699">
        <v>3</v>
      </c>
      <c r="D1699">
        <v>2</v>
      </c>
      <c r="E1699">
        <v>2</v>
      </c>
      <c r="F1699">
        <v>2</v>
      </c>
      <c r="G1699">
        <v>10</v>
      </c>
      <c r="H1699">
        <v>10</v>
      </c>
      <c r="J1699">
        <v>10</v>
      </c>
      <c r="L1699">
        <v>10</v>
      </c>
      <c r="N1699">
        <v>6</v>
      </c>
      <c r="P1699">
        <v>4</v>
      </c>
      <c r="Q1699">
        <v>2</v>
      </c>
      <c r="R1699">
        <v>2</v>
      </c>
      <c r="S1699">
        <v>2</v>
      </c>
      <c r="T1699">
        <v>2</v>
      </c>
      <c r="U1699">
        <v>2</v>
      </c>
      <c r="V1699">
        <v>2</v>
      </c>
      <c r="W1699">
        <v>2</v>
      </c>
      <c r="X1699">
        <v>2</v>
      </c>
      <c r="Y1699">
        <v>2</v>
      </c>
      <c r="Z1699">
        <v>2</v>
      </c>
      <c r="AA1699">
        <v>2</v>
      </c>
      <c r="AB1699">
        <v>2</v>
      </c>
      <c r="AC1699">
        <v>2</v>
      </c>
      <c r="AD1699">
        <v>2</v>
      </c>
      <c r="AE1699">
        <v>2</v>
      </c>
      <c r="AF1699">
        <v>5</v>
      </c>
      <c r="AG1699">
        <v>2</v>
      </c>
      <c r="AH1699">
        <v>2</v>
      </c>
      <c r="AI1699">
        <v>2</v>
      </c>
      <c r="AJ1699">
        <v>2</v>
      </c>
      <c r="AK1699">
        <v>2</v>
      </c>
      <c r="AL1699">
        <v>2</v>
      </c>
      <c r="AM1699">
        <v>2</v>
      </c>
      <c r="AN1699">
        <v>2</v>
      </c>
      <c r="AO1699">
        <v>2</v>
      </c>
      <c r="AP1699">
        <v>2</v>
      </c>
      <c r="AQ1699">
        <v>2</v>
      </c>
      <c r="AR1699">
        <v>2</v>
      </c>
      <c r="AS1699">
        <v>2</v>
      </c>
      <c r="AT1699">
        <v>2</v>
      </c>
      <c r="AU1699">
        <v>2</v>
      </c>
      <c r="AV1699">
        <v>1</v>
      </c>
      <c r="AW1699">
        <v>7</v>
      </c>
      <c r="AX1699">
        <v>7</v>
      </c>
      <c r="AY1699">
        <v>7</v>
      </c>
      <c r="AZ1699">
        <v>7</v>
      </c>
      <c r="BA1699">
        <v>7</v>
      </c>
      <c r="BB1699">
        <v>7</v>
      </c>
      <c r="BC1699">
        <v>7</v>
      </c>
      <c r="BD1699">
        <v>7</v>
      </c>
      <c r="BE1699">
        <v>7</v>
      </c>
      <c r="BF1699">
        <v>3</v>
      </c>
      <c r="BG1699">
        <v>3</v>
      </c>
      <c r="BH1699">
        <v>3</v>
      </c>
      <c r="BI1699">
        <v>3</v>
      </c>
      <c r="BJ1699">
        <v>3</v>
      </c>
      <c r="BK1699">
        <v>1</v>
      </c>
      <c r="BL1699">
        <v>3</v>
      </c>
      <c r="BM1699">
        <v>4</v>
      </c>
      <c r="BN1699">
        <v>4</v>
      </c>
      <c r="BO1699">
        <v>10</v>
      </c>
      <c r="BX1699">
        <v>1</v>
      </c>
      <c r="BY1699">
        <v>6</v>
      </c>
      <c r="CF1699">
        <v>21</v>
      </c>
      <c r="CH1699">
        <f t="shared" si="194"/>
        <v>1</v>
      </c>
      <c r="CI1699" s="1">
        <f t="shared" si="195"/>
        <v>3.5</v>
      </c>
      <c r="CJ1699">
        <f t="shared" si="196"/>
        <v>3</v>
      </c>
      <c r="CK1699">
        <f t="shared" si="197"/>
        <v>3</v>
      </c>
      <c r="CL1699" s="1">
        <f t="shared" si="198"/>
        <v>6.5</v>
      </c>
      <c r="CM1699" s="1">
        <f t="shared" si="199"/>
        <v>6.5</v>
      </c>
      <c r="CO1699" t="str">
        <f>IF(H1699&gt;Tolerances!$C$15, "High Sat", "Low Sat")</f>
        <v>High Sat</v>
      </c>
      <c r="CP1699" t="str">
        <f>IF(CM1699&lt;Tolerances!$D$15, "High EL", "Low EL")</f>
        <v>High EL</v>
      </c>
      <c r="CQ1699" t="str">
        <f t="shared" si="200"/>
        <v>Loyalist</v>
      </c>
      <c r="CR1699" t="b">
        <f>IF(AND(CM1699&lt;Tolerances!$D$19,'Respondent data Original'!H1699&gt;Tolerances!$C$19),"Enthusiast",IF(AND(CM1699&gt;Tolerances!$D$20,'Respondent data Original'!H1699&lt;Tolerances!$C$20),"Agitator"))</f>
        <v>0</v>
      </c>
    </row>
    <row r="1700" spans="1:96">
      <c r="A1700">
        <v>2113</v>
      </c>
      <c r="B1700" t="s">
        <v>71</v>
      </c>
      <c r="C1700">
        <v>1</v>
      </c>
      <c r="D1700">
        <v>1</v>
      </c>
      <c r="E1700">
        <v>2</v>
      </c>
      <c r="F1700">
        <v>2</v>
      </c>
      <c r="G1700">
        <v>7</v>
      </c>
      <c r="H1700">
        <v>7</v>
      </c>
      <c r="J1700">
        <v>3</v>
      </c>
      <c r="L1700">
        <v>3</v>
      </c>
      <c r="N1700">
        <v>3</v>
      </c>
      <c r="P1700">
        <v>2</v>
      </c>
      <c r="Q1700">
        <v>1</v>
      </c>
      <c r="R1700">
        <v>3</v>
      </c>
      <c r="S1700">
        <v>1</v>
      </c>
      <c r="T1700">
        <v>5</v>
      </c>
      <c r="U1700">
        <v>2</v>
      </c>
      <c r="V1700">
        <v>2</v>
      </c>
      <c r="W1700">
        <v>3</v>
      </c>
      <c r="X1700">
        <v>1</v>
      </c>
      <c r="Y1700">
        <v>1</v>
      </c>
      <c r="Z1700">
        <v>5</v>
      </c>
      <c r="AA1700">
        <v>2</v>
      </c>
      <c r="AB1700">
        <v>5</v>
      </c>
      <c r="AC1700">
        <v>5</v>
      </c>
      <c r="AD1700">
        <v>4</v>
      </c>
      <c r="AE1700">
        <v>3</v>
      </c>
      <c r="AF1700">
        <v>11</v>
      </c>
      <c r="AG1700">
        <v>3</v>
      </c>
      <c r="AH1700">
        <v>4</v>
      </c>
      <c r="AI1700">
        <v>5</v>
      </c>
      <c r="AJ1700">
        <v>4</v>
      </c>
      <c r="AK1700">
        <v>4</v>
      </c>
      <c r="AL1700">
        <v>4</v>
      </c>
      <c r="AM1700">
        <v>3</v>
      </c>
      <c r="AN1700">
        <v>3</v>
      </c>
      <c r="AO1700">
        <v>3</v>
      </c>
      <c r="AP1700">
        <v>5</v>
      </c>
      <c r="AQ1700">
        <v>3</v>
      </c>
      <c r="AR1700">
        <v>5</v>
      </c>
      <c r="AS1700">
        <v>4</v>
      </c>
      <c r="AT1700">
        <v>2</v>
      </c>
      <c r="AU1700">
        <v>4</v>
      </c>
      <c r="AV1700">
        <v>2</v>
      </c>
      <c r="AW1700">
        <v>11</v>
      </c>
      <c r="AX1700">
        <v>3</v>
      </c>
      <c r="AY1700">
        <v>6</v>
      </c>
      <c r="AZ1700">
        <v>6</v>
      </c>
      <c r="BA1700">
        <v>6</v>
      </c>
      <c r="BB1700">
        <v>4</v>
      </c>
      <c r="BC1700">
        <v>3</v>
      </c>
      <c r="BD1700">
        <v>11</v>
      </c>
      <c r="BE1700">
        <v>6</v>
      </c>
      <c r="BF1700">
        <v>12</v>
      </c>
      <c r="BG1700">
        <v>12</v>
      </c>
      <c r="BH1700">
        <v>12</v>
      </c>
      <c r="BI1700">
        <v>12</v>
      </c>
      <c r="BJ1700">
        <v>12</v>
      </c>
      <c r="BK1700">
        <v>1</v>
      </c>
      <c r="BL1700">
        <v>4</v>
      </c>
      <c r="BM1700">
        <v>2</v>
      </c>
      <c r="BN1700">
        <v>1</v>
      </c>
      <c r="BO1700">
        <v>3</v>
      </c>
      <c r="BP1700">
        <v>4</v>
      </c>
      <c r="BX1700">
        <v>3</v>
      </c>
      <c r="CF1700">
        <v>6</v>
      </c>
      <c r="CH1700">
        <f t="shared" si="194"/>
        <v>3</v>
      </c>
      <c r="CI1700" s="1">
        <f t="shared" si="195"/>
        <v>3.1111111111111112</v>
      </c>
      <c r="CJ1700">
        <f t="shared" si="196"/>
        <v>4</v>
      </c>
      <c r="CK1700">
        <f t="shared" si="197"/>
        <v>2</v>
      </c>
      <c r="CL1700" s="1">
        <f t="shared" si="198"/>
        <v>5.1111111111111107</v>
      </c>
      <c r="CM1700" s="1">
        <f t="shared" si="199"/>
        <v>15.333333333333332</v>
      </c>
      <c r="CO1700" t="str">
        <f>IF(H1700&gt;Tolerances!$C$15, "High Sat", "Low Sat")</f>
        <v>Low Sat</v>
      </c>
      <c r="CP1700" t="str">
        <f>IF(CM1700&lt;Tolerances!$D$15, "High EL", "Low EL")</f>
        <v>Low EL</v>
      </c>
      <c r="CQ1700" t="str">
        <f t="shared" si="200"/>
        <v>Defector</v>
      </c>
      <c r="CR1700" t="b">
        <f>IF(AND(CM1700&lt;Tolerances!$D$19,'Respondent data Original'!H1700&gt;Tolerances!$C$19),"Enthusiast",IF(AND(CM1700&gt;Tolerances!$D$20,'Respondent data Original'!H1700&lt;Tolerances!$C$20),"Agitator"))</f>
        <v>0</v>
      </c>
    </row>
    <row r="1701" spans="1:96">
      <c r="A1701">
        <v>2116</v>
      </c>
      <c r="B1701" t="s">
        <v>71</v>
      </c>
      <c r="C1701">
        <v>4</v>
      </c>
      <c r="D1701">
        <v>1</v>
      </c>
      <c r="E1701">
        <v>2</v>
      </c>
      <c r="F1701">
        <v>2</v>
      </c>
      <c r="G1701">
        <v>11</v>
      </c>
      <c r="H1701">
        <v>7</v>
      </c>
      <c r="J1701">
        <v>7</v>
      </c>
      <c r="L1701">
        <v>6</v>
      </c>
      <c r="N1701">
        <v>7</v>
      </c>
      <c r="P1701">
        <v>6</v>
      </c>
      <c r="Q1701">
        <v>1</v>
      </c>
      <c r="R1701">
        <v>3</v>
      </c>
      <c r="S1701">
        <v>1</v>
      </c>
      <c r="T1701">
        <v>2</v>
      </c>
      <c r="U1701">
        <v>1</v>
      </c>
      <c r="V1701">
        <v>3</v>
      </c>
      <c r="W1701">
        <v>4</v>
      </c>
      <c r="X1701">
        <v>1</v>
      </c>
      <c r="Y1701">
        <v>1</v>
      </c>
      <c r="Z1701">
        <v>3</v>
      </c>
      <c r="AA1701">
        <v>2</v>
      </c>
      <c r="AB1701">
        <v>2</v>
      </c>
      <c r="AC1701">
        <v>3</v>
      </c>
      <c r="AD1701">
        <v>3</v>
      </c>
      <c r="AE1701">
        <v>1</v>
      </c>
      <c r="AF1701">
        <v>1</v>
      </c>
      <c r="AG1701">
        <v>4</v>
      </c>
      <c r="AH1701">
        <v>3</v>
      </c>
      <c r="AI1701">
        <v>3</v>
      </c>
      <c r="AJ1701">
        <v>2</v>
      </c>
      <c r="AK1701">
        <v>3</v>
      </c>
      <c r="AL1701">
        <v>4</v>
      </c>
      <c r="AN1701">
        <v>2</v>
      </c>
      <c r="AO1701">
        <v>2</v>
      </c>
      <c r="AP1701">
        <v>3</v>
      </c>
      <c r="AQ1701">
        <v>5</v>
      </c>
      <c r="AR1701">
        <v>5</v>
      </c>
      <c r="AS1701">
        <v>2</v>
      </c>
      <c r="AU1701">
        <v>3</v>
      </c>
      <c r="AV1701">
        <v>2</v>
      </c>
      <c r="AW1701">
        <v>6</v>
      </c>
      <c r="AX1701">
        <v>11</v>
      </c>
      <c r="AY1701">
        <v>9</v>
      </c>
      <c r="AZ1701">
        <v>6</v>
      </c>
      <c r="BA1701">
        <v>7</v>
      </c>
      <c r="BB1701">
        <v>3</v>
      </c>
      <c r="BC1701">
        <v>7</v>
      </c>
      <c r="BD1701">
        <v>11</v>
      </c>
      <c r="BE1701">
        <v>3</v>
      </c>
      <c r="BF1701">
        <v>12</v>
      </c>
      <c r="BG1701">
        <v>12</v>
      </c>
      <c r="BH1701">
        <v>12</v>
      </c>
      <c r="BI1701">
        <v>12</v>
      </c>
      <c r="BJ1701">
        <v>12</v>
      </c>
      <c r="BK1701">
        <v>1</v>
      </c>
      <c r="BL1701">
        <v>4</v>
      </c>
      <c r="BM1701">
        <v>2</v>
      </c>
      <c r="BN1701">
        <v>2</v>
      </c>
      <c r="BO1701">
        <v>3</v>
      </c>
      <c r="BP1701">
        <v>7</v>
      </c>
      <c r="BQ1701">
        <v>4</v>
      </c>
      <c r="BX1701">
        <v>2</v>
      </c>
      <c r="CF1701">
        <v>5</v>
      </c>
      <c r="CH1701">
        <f t="shared" si="194"/>
        <v>2</v>
      </c>
      <c r="CI1701" s="1">
        <f t="shared" si="195"/>
        <v>3.5</v>
      </c>
      <c r="CJ1701">
        <f t="shared" si="196"/>
        <v>4</v>
      </c>
      <c r="CK1701">
        <f t="shared" si="197"/>
        <v>2</v>
      </c>
      <c r="CL1701" s="1">
        <f t="shared" si="198"/>
        <v>5.5</v>
      </c>
      <c r="CM1701" s="1">
        <f t="shared" si="199"/>
        <v>11</v>
      </c>
      <c r="CO1701" t="str">
        <f>IF(H1701&gt;Tolerances!$C$15, "High Sat", "Low Sat")</f>
        <v>Low Sat</v>
      </c>
      <c r="CP1701" t="str">
        <f>IF(CM1701&lt;Tolerances!$D$15, "High EL", "Low EL")</f>
        <v>Low EL</v>
      </c>
      <c r="CQ1701" t="str">
        <f t="shared" si="200"/>
        <v>Defector</v>
      </c>
      <c r="CR1701" t="b">
        <f>IF(AND(CM1701&lt;Tolerances!$D$19,'Respondent data Original'!H1701&gt;Tolerances!$C$19),"Enthusiast",IF(AND(CM1701&gt;Tolerances!$D$20,'Respondent data Original'!H1701&lt;Tolerances!$C$20),"Agitator"))</f>
        <v>0</v>
      </c>
    </row>
    <row r="1702" spans="1:96">
      <c r="A1702">
        <v>2117</v>
      </c>
      <c r="B1702" t="s">
        <v>71</v>
      </c>
      <c r="C1702">
        <v>1</v>
      </c>
      <c r="D1702">
        <v>1</v>
      </c>
      <c r="E1702">
        <v>1</v>
      </c>
      <c r="F1702">
        <v>2</v>
      </c>
      <c r="G1702">
        <v>12</v>
      </c>
      <c r="H1702">
        <v>10</v>
      </c>
      <c r="J1702">
        <v>8</v>
      </c>
      <c r="L1702">
        <v>8</v>
      </c>
      <c r="N1702">
        <v>7</v>
      </c>
      <c r="P1702">
        <v>5</v>
      </c>
      <c r="Q1702">
        <v>1</v>
      </c>
      <c r="R1702">
        <v>2</v>
      </c>
      <c r="S1702">
        <v>1</v>
      </c>
      <c r="T1702">
        <v>1</v>
      </c>
      <c r="U1702">
        <v>1</v>
      </c>
      <c r="V1702">
        <v>2</v>
      </c>
      <c r="W1702">
        <v>3</v>
      </c>
      <c r="X1702">
        <v>1</v>
      </c>
      <c r="Y1702">
        <v>2</v>
      </c>
      <c r="Z1702">
        <v>3</v>
      </c>
      <c r="AA1702">
        <v>3</v>
      </c>
      <c r="AB1702">
        <v>3</v>
      </c>
      <c r="AC1702">
        <v>3</v>
      </c>
      <c r="AD1702">
        <v>1</v>
      </c>
      <c r="AE1702">
        <v>3</v>
      </c>
      <c r="AF1702">
        <v>10</v>
      </c>
      <c r="AG1702">
        <v>3</v>
      </c>
      <c r="AH1702">
        <v>2</v>
      </c>
      <c r="AI1702">
        <v>1</v>
      </c>
      <c r="AJ1702">
        <v>2</v>
      </c>
      <c r="AK1702">
        <v>1</v>
      </c>
      <c r="AL1702">
        <v>2</v>
      </c>
      <c r="AN1702">
        <v>2</v>
      </c>
      <c r="AO1702">
        <v>2</v>
      </c>
      <c r="AP1702">
        <v>2</v>
      </c>
      <c r="AQ1702">
        <v>3</v>
      </c>
      <c r="AS1702">
        <v>3</v>
      </c>
      <c r="AT1702">
        <v>1</v>
      </c>
      <c r="AU1702">
        <v>3</v>
      </c>
      <c r="AV1702">
        <v>3</v>
      </c>
      <c r="AW1702">
        <v>3</v>
      </c>
      <c r="AX1702">
        <v>10</v>
      </c>
      <c r="AY1702">
        <v>10</v>
      </c>
      <c r="AZ1702">
        <v>6</v>
      </c>
      <c r="BA1702">
        <v>10</v>
      </c>
      <c r="BB1702">
        <v>7</v>
      </c>
      <c r="BC1702">
        <v>10</v>
      </c>
      <c r="BD1702">
        <v>7</v>
      </c>
      <c r="BE1702">
        <v>7</v>
      </c>
      <c r="BF1702">
        <v>7</v>
      </c>
      <c r="BG1702">
        <v>3</v>
      </c>
      <c r="BH1702">
        <v>12</v>
      </c>
      <c r="BI1702">
        <v>12</v>
      </c>
      <c r="BJ1702">
        <v>12</v>
      </c>
      <c r="BK1702">
        <v>5</v>
      </c>
      <c r="BL1702">
        <v>4</v>
      </c>
      <c r="BM1702">
        <v>4</v>
      </c>
      <c r="BN1702">
        <v>4</v>
      </c>
      <c r="BO1702">
        <v>10</v>
      </c>
      <c r="BX1702">
        <v>1</v>
      </c>
      <c r="BY1702">
        <v>7</v>
      </c>
      <c r="BZ1702">
        <v>5</v>
      </c>
      <c r="CA1702">
        <v>3</v>
      </c>
      <c r="CB1702">
        <v>2</v>
      </c>
      <c r="CC1702">
        <v>1</v>
      </c>
      <c r="CF1702">
        <v>21</v>
      </c>
      <c r="CH1702">
        <f t="shared" si="194"/>
        <v>1</v>
      </c>
      <c r="CI1702" s="1">
        <f t="shared" si="195"/>
        <v>3.8888888888888888</v>
      </c>
      <c r="CJ1702">
        <f t="shared" si="196"/>
        <v>4</v>
      </c>
      <c r="CK1702">
        <f t="shared" si="197"/>
        <v>2</v>
      </c>
      <c r="CL1702" s="1">
        <f t="shared" si="198"/>
        <v>5.8888888888888893</v>
      </c>
      <c r="CM1702" s="1">
        <f t="shared" si="199"/>
        <v>5.8888888888888893</v>
      </c>
      <c r="CO1702" t="str">
        <f>IF(H1702&gt;Tolerances!$C$15, "High Sat", "Low Sat")</f>
        <v>High Sat</v>
      </c>
      <c r="CP1702" t="str">
        <f>IF(CM1702&lt;Tolerances!$D$15, "High EL", "Low EL")</f>
        <v>High EL</v>
      </c>
      <c r="CQ1702" t="str">
        <f t="shared" si="200"/>
        <v>Loyalist</v>
      </c>
      <c r="CR1702" t="b">
        <f>IF(AND(CM1702&lt;Tolerances!$D$19,'Respondent data Original'!H1702&gt;Tolerances!$C$19),"Enthusiast",IF(AND(CM1702&gt;Tolerances!$D$20,'Respondent data Original'!H1702&lt;Tolerances!$C$20),"Agitator"))</f>
        <v>0</v>
      </c>
    </row>
    <row r="1703" spans="1:96">
      <c r="A1703">
        <v>2118</v>
      </c>
      <c r="B1703" t="s">
        <v>71</v>
      </c>
      <c r="C1703">
        <v>2</v>
      </c>
      <c r="D1703">
        <v>1</v>
      </c>
      <c r="E1703">
        <v>2</v>
      </c>
      <c r="F1703">
        <v>2</v>
      </c>
      <c r="G1703">
        <v>10</v>
      </c>
      <c r="H1703">
        <v>10</v>
      </c>
      <c r="J1703">
        <v>9</v>
      </c>
      <c r="L1703">
        <v>9</v>
      </c>
      <c r="N1703">
        <v>10</v>
      </c>
      <c r="P1703">
        <v>6</v>
      </c>
      <c r="Q1703">
        <v>2</v>
      </c>
      <c r="R1703">
        <v>5</v>
      </c>
      <c r="S1703">
        <v>1</v>
      </c>
      <c r="T1703">
        <v>2</v>
      </c>
      <c r="U1703">
        <v>1</v>
      </c>
      <c r="V1703">
        <v>2</v>
      </c>
      <c r="W1703">
        <v>3</v>
      </c>
      <c r="X1703">
        <v>1</v>
      </c>
      <c r="Y1703">
        <v>2</v>
      </c>
      <c r="Z1703">
        <v>4</v>
      </c>
      <c r="AA1703">
        <v>2</v>
      </c>
      <c r="AB1703">
        <v>3</v>
      </c>
      <c r="AC1703">
        <v>4</v>
      </c>
      <c r="AD1703">
        <v>2</v>
      </c>
      <c r="AE1703">
        <v>3</v>
      </c>
      <c r="AF1703">
        <v>6</v>
      </c>
      <c r="AG1703">
        <v>3</v>
      </c>
      <c r="AI1703">
        <v>2</v>
      </c>
      <c r="AJ1703">
        <v>2</v>
      </c>
      <c r="AK1703">
        <v>2</v>
      </c>
      <c r="AL1703">
        <v>2</v>
      </c>
      <c r="AM1703">
        <v>4</v>
      </c>
      <c r="AN1703">
        <v>2</v>
      </c>
      <c r="AO1703">
        <v>2</v>
      </c>
      <c r="AP1703">
        <v>3</v>
      </c>
      <c r="AQ1703">
        <v>2</v>
      </c>
      <c r="AR1703">
        <v>2</v>
      </c>
      <c r="AS1703">
        <v>3</v>
      </c>
      <c r="AT1703">
        <v>3</v>
      </c>
      <c r="AU1703">
        <v>3</v>
      </c>
      <c r="AV1703">
        <v>1</v>
      </c>
      <c r="AW1703">
        <v>5</v>
      </c>
      <c r="AX1703">
        <v>7</v>
      </c>
      <c r="AY1703">
        <v>9</v>
      </c>
      <c r="AZ1703">
        <v>6</v>
      </c>
      <c r="BA1703">
        <v>6</v>
      </c>
      <c r="BB1703">
        <v>4</v>
      </c>
      <c r="BC1703">
        <v>4</v>
      </c>
      <c r="BD1703">
        <v>8</v>
      </c>
      <c r="BE1703">
        <v>2</v>
      </c>
      <c r="BF1703">
        <v>12</v>
      </c>
      <c r="BG1703">
        <v>1</v>
      </c>
      <c r="BH1703">
        <v>12</v>
      </c>
      <c r="BI1703">
        <v>12</v>
      </c>
      <c r="BJ1703">
        <v>12</v>
      </c>
      <c r="BK1703">
        <v>1</v>
      </c>
      <c r="BL1703">
        <v>4</v>
      </c>
      <c r="BM1703">
        <v>2</v>
      </c>
      <c r="BN1703">
        <v>2</v>
      </c>
      <c r="BO1703">
        <v>2</v>
      </c>
      <c r="BP1703">
        <v>7</v>
      </c>
      <c r="BQ1703">
        <v>6</v>
      </c>
      <c r="BR1703">
        <v>3</v>
      </c>
      <c r="BS1703">
        <v>4</v>
      </c>
      <c r="BX1703">
        <v>1</v>
      </c>
      <c r="BY1703">
        <v>1</v>
      </c>
      <c r="BZ1703">
        <v>5</v>
      </c>
      <c r="CA1703">
        <v>6</v>
      </c>
      <c r="CF1703">
        <v>7</v>
      </c>
      <c r="CH1703">
        <f t="shared" si="194"/>
        <v>1</v>
      </c>
      <c r="CI1703" s="1">
        <f t="shared" si="195"/>
        <v>2.8333333333333335</v>
      </c>
      <c r="CJ1703">
        <f t="shared" si="196"/>
        <v>4</v>
      </c>
      <c r="CK1703">
        <f t="shared" si="197"/>
        <v>2</v>
      </c>
      <c r="CL1703" s="1">
        <f t="shared" si="198"/>
        <v>4.8333333333333339</v>
      </c>
      <c r="CM1703" s="1">
        <f t="shared" si="199"/>
        <v>4.8333333333333339</v>
      </c>
      <c r="CO1703" t="str">
        <f>IF(H1703&gt;Tolerances!$C$15, "High Sat", "Low Sat")</f>
        <v>High Sat</v>
      </c>
      <c r="CP1703" t="str">
        <f>IF(CM1703&lt;Tolerances!$D$15, "High EL", "Low EL")</f>
        <v>High EL</v>
      </c>
      <c r="CQ1703" t="str">
        <f t="shared" si="200"/>
        <v>Loyalist</v>
      </c>
      <c r="CR1703" t="str">
        <f>IF(AND(CM1703&lt;Tolerances!$D$19,'Respondent data Original'!H1703&gt;Tolerances!$C$19),"Enthusiast",IF(AND(CM1703&gt;Tolerances!$D$20,'Respondent data Original'!H1703&lt;Tolerances!$C$20),"Agitator"))</f>
        <v>Enthusiast</v>
      </c>
    </row>
    <row r="1704" spans="1:96">
      <c r="A1704">
        <v>2119</v>
      </c>
      <c r="B1704" t="s">
        <v>71</v>
      </c>
      <c r="C1704">
        <v>5</v>
      </c>
      <c r="D1704">
        <v>1</v>
      </c>
      <c r="E1704">
        <v>18</v>
      </c>
      <c r="F1704">
        <v>1</v>
      </c>
      <c r="G1704">
        <v>7</v>
      </c>
      <c r="H1704">
        <v>9</v>
      </c>
      <c r="J1704">
        <v>9</v>
      </c>
      <c r="L1704">
        <v>9</v>
      </c>
      <c r="N1704">
        <v>10</v>
      </c>
      <c r="P1704">
        <v>6</v>
      </c>
      <c r="Q1704">
        <v>1</v>
      </c>
      <c r="S1704">
        <v>2</v>
      </c>
      <c r="T1704">
        <v>4</v>
      </c>
      <c r="U1704">
        <v>5</v>
      </c>
      <c r="V1704">
        <v>3</v>
      </c>
      <c r="X1704">
        <v>2</v>
      </c>
      <c r="Y1704">
        <v>2</v>
      </c>
      <c r="Z1704">
        <v>2</v>
      </c>
      <c r="AA1704">
        <v>3</v>
      </c>
      <c r="AB1704">
        <v>4</v>
      </c>
      <c r="AC1704">
        <v>3</v>
      </c>
      <c r="AD1704">
        <v>4</v>
      </c>
      <c r="AE1704">
        <v>3</v>
      </c>
      <c r="AF1704">
        <v>1</v>
      </c>
      <c r="AG1704">
        <v>1</v>
      </c>
      <c r="AI1704">
        <v>2</v>
      </c>
      <c r="AJ1704">
        <v>3</v>
      </c>
      <c r="AL1704">
        <v>3</v>
      </c>
      <c r="AN1704">
        <v>3</v>
      </c>
      <c r="AO1704">
        <v>2</v>
      </c>
      <c r="AP1704">
        <v>2</v>
      </c>
      <c r="AQ1704">
        <v>3</v>
      </c>
      <c r="AR1704">
        <v>3</v>
      </c>
      <c r="AS1704">
        <v>3</v>
      </c>
      <c r="AU1704">
        <v>4</v>
      </c>
      <c r="AV1704">
        <v>1</v>
      </c>
      <c r="AW1704">
        <v>6</v>
      </c>
      <c r="AX1704">
        <v>8</v>
      </c>
      <c r="AY1704">
        <v>10</v>
      </c>
      <c r="AZ1704">
        <v>6</v>
      </c>
      <c r="BA1704">
        <v>6</v>
      </c>
      <c r="BB1704">
        <v>7</v>
      </c>
      <c r="BC1704">
        <v>1</v>
      </c>
      <c r="BD1704">
        <v>9</v>
      </c>
      <c r="BE1704">
        <v>5</v>
      </c>
      <c r="BF1704">
        <v>6</v>
      </c>
      <c r="BG1704">
        <v>12</v>
      </c>
      <c r="BH1704">
        <v>4</v>
      </c>
      <c r="BI1704">
        <v>12</v>
      </c>
      <c r="BJ1704">
        <v>12</v>
      </c>
      <c r="BK1704">
        <v>1</v>
      </c>
      <c r="BL1704">
        <v>4</v>
      </c>
      <c r="BM1704">
        <v>2</v>
      </c>
      <c r="BN1704">
        <v>2</v>
      </c>
      <c r="BO1704">
        <v>4</v>
      </c>
      <c r="BX1704">
        <v>1</v>
      </c>
      <c r="BY1704">
        <v>6</v>
      </c>
      <c r="BZ1704">
        <v>3</v>
      </c>
      <c r="CF1704">
        <v>5</v>
      </c>
      <c r="CH1704">
        <f t="shared" si="194"/>
        <v>1</v>
      </c>
      <c r="CI1704" s="1">
        <f t="shared" si="195"/>
        <v>3.2222222222222223</v>
      </c>
      <c r="CJ1704">
        <f t="shared" si="196"/>
        <v>4</v>
      </c>
      <c r="CK1704">
        <f t="shared" si="197"/>
        <v>2</v>
      </c>
      <c r="CL1704" s="1">
        <f t="shared" si="198"/>
        <v>5.2222222222222223</v>
      </c>
      <c r="CM1704" s="1">
        <f t="shared" si="199"/>
        <v>5.2222222222222223</v>
      </c>
      <c r="CO1704" t="str">
        <f>IF(H1704&gt;Tolerances!$C$15, "High Sat", "Low Sat")</f>
        <v>High Sat</v>
      </c>
      <c r="CP1704" t="str">
        <f>IF(CM1704&lt;Tolerances!$D$15, "High EL", "Low EL")</f>
        <v>High EL</v>
      </c>
      <c r="CQ1704" t="str">
        <f t="shared" si="200"/>
        <v>Loyalist</v>
      </c>
      <c r="CR1704" t="b">
        <f>IF(AND(CM1704&lt;Tolerances!$D$19,'Respondent data Original'!H1704&gt;Tolerances!$C$19),"Enthusiast",IF(AND(CM1704&gt;Tolerances!$D$20,'Respondent data Original'!H1704&lt;Tolerances!$C$20),"Agitator"))</f>
        <v>0</v>
      </c>
    </row>
    <row r="1705" spans="1:96">
      <c r="A1705">
        <v>2120</v>
      </c>
      <c r="B1705" t="s">
        <v>71</v>
      </c>
      <c r="C1705">
        <v>3</v>
      </c>
      <c r="D1705">
        <v>2</v>
      </c>
      <c r="E1705">
        <v>2</v>
      </c>
      <c r="F1705">
        <v>2</v>
      </c>
      <c r="G1705">
        <v>12</v>
      </c>
      <c r="H1705">
        <v>11</v>
      </c>
      <c r="J1705">
        <v>11</v>
      </c>
      <c r="L1705">
        <v>11</v>
      </c>
      <c r="N1705">
        <v>11</v>
      </c>
      <c r="P1705">
        <v>6</v>
      </c>
      <c r="Q1705">
        <v>1</v>
      </c>
      <c r="R1705">
        <v>3</v>
      </c>
      <c r="S1705">
        <v>1</v>
      </c>
      <c r="T1705">
        <v>3</v>
      </c>
      <c r="U1705">
        <v>5</v>
      </c>
      <c r="V1705">
        <v>1</v>
      </c>
      <c r="W1705">
        <v>5</v>
      </c>
      <c r="X1705">
        <v>1</v>
      </c>
      <c r="Y1705">
        <v>1</v>
      </c>
      <c r="Z1705">
        <v>5</v>
      </c>
      <c r="AA1705">
        <v>1</v>
      </c>
      <c r="AB1705">
        <v>3</v>
      </c>
      <c r="AC1705">
        <v>4</v>
      </c>
      <c r="AD1705">
        <v>5</v>
      </c>
      <c r="AE1705">
        <v>4</v>
      </c>
      <c r="AF1705">
        <v>3</v>
      </c>
      <c r="AG1705">
        <v>1</v>
      </c>
      <c r="AH1705">
        <v>1</v>
      </c>
      <c r="AI1705">
        <v>1</v>
      </c>
      <c r="AJ1705">
        <v>1</v>
      </c>
      <c r="AK1705">
        <v>1</v>
      </c>
      <c r="AL1705">
        <v>1</v>
      </c>
      <c r="AN1705">
        <v>1</v>
      </c>
      <c r="AO1705">
        <v>1</v>
      </c>
      <c r="AP1705">
        <v>1</v>
      </c>
      <c r="AQ1705">
        <v>1</v>
      </c>
      <c r="AR1705">
        <v>1</v>
      </c>
      <c r="AS1705">
        <v>3</v>
      </c>
      <c r="AT1705">
        <v>2</v>
      </c>
      <c r="AU1705">
        <v>1</v>
      </c>
      <c r="AV1705">
        <v>2</v>
      </c>
      <c r="AW1705">
        <v>5</v>
      </c>
      <c r="AX1705">
        <v>7</v>
      </c>
      <c r="AY1705">
        <v>8</v>
      </c>
      <c r="AZ1705">
        <v>4</v>
      </c>
      <c r="BA1705">
        <v>7</v>
      </c>
      <c r="BB1705">
        <v>4</v>
      </c>
      <c r="BC1705">
        <v>3</v>
      </c>
      <c r="BD1705">
        <v>10</v>
      </c>
      <c r="BE1705">
        <v>6</v>
      </c>
      <c r="BF1705">
        <v>12</v>
      </c>
      <c r="BG1705">
        <v>12</v>
      </c>
      <c r="BH1705">
        <v>12</v>
      </c>
      <c r="BI1705">
        <v>12</v>
      </c>
      <c r="BJ1705">
        <v>12</v>
      </c>
      <c r="BK1705">
        <v>1</v>
      </c>
      <c r="BL1705">
        <v>3</v>
      </c>
      <c r="BM1705">
        <v>3</v>
      </c>
      <c r="BN1705">
        <v>4</v>
      </c>
      <c r="BO1705">
        <v>4</v>
      </c>
      <c r="BX1705">
        <v>1</v>
      </c>
      <c r="BY1705">
        <v>6</v>
      </c>
      <c r="CF1705">
        <v>9</v>
      </c>
      <c r="CH1705">
        <f t="shared" si="194"/>
        <v>1</v>
      </c>
      <c r="CI1705" s="1">
        <f t="shared" si="195"/>
        <v>3</v>
      </c>
      <c r="CJ1705">
        <f t="shared" si="196"/>
        <v>3</v>
      </c>
      <c r="CK1705">
        <f t="shared" si="197"/>
        <v>3</v>
      </c>
      <c r="CL1705" s="1">
        <f t="shared" si="198"/>
        <v>6</v>
      </c>
      <c r="CM1705" s="1">
        <f t="shared" si="199"/>
        <v>6</v>
      </c>
      <c r="CO1705" t="str">
        <f>IF(H1705&gt;Tolerances!$C$15, "High Sat", "Low Sat")</f>
        <v>High Sat</v>
      </c>
      <c r="CP1705" t="str">
        <f>IF(CM1705&lt;Tolerances!$D$15, "High EL", "Low EL")</f>
        <v>High EL</v>
      </c>
      <c r="CQ1705" t="str">
        <f t="shared" si="200"/>
        <v>Loyalist</v>
      </c>
      <c r="CR1705" t="b">
        <f>IF(AND(CM1705&lt;Tolerances!$D$19,'Respondent data Original'!H1705&gt;Tolerances!$C$19),"Enthusiast",IF(AND(CM1705&gt;Tolerances!$D$20,'Respondent data Original'!H1705&lt;Tolerances!$C$20),"Agitator"))</f>
        <v>0</v>
      </c>
    </row>
    <row r="1706" spans="1:96">
      <c r="A1706">
        <v>2122</v>
      </c>
      <c r="B1706" t="s">
        <v>71</v>
      </c>
      <c r="C1706">
        <v>4</v>
      </c>
      <c r="D1706">
        <v>1</v>
      </c>
      <c r="E1706">
        <v>9</v>
      </c>
      <c r="F1706">
        <v>2</v>
      </c>
      <c r="G1706">
        <v>7</v>
      </c>
      <c r="H1706">
        <v>6</v>
      </c>
      <c r="J1706">
        <v>6</v>
      </c>
      <c r="L1706">
        <v>6</v>
      </c>
      <c r="N1706">
        <v>6</v>
      </c>
      <c r="P1706">
        <v>5</v>
      </c>
      <c r="V1706">
        <v>4</v>
      </c>
      <c r="X1706">
        <v>3</v>
      </c>
      <c r="Y1706">
        <v>4</v>
      </c>
      <c r="Z1706">
        <v>4</v>
      </c>
      <c r="AA1706">
        <v>3</v>
      </c>
      <c r="AB1706">
        <v>3</v>
      </c>
      <c r="AD1706">
        <v>5</v>
      </c>
      <c r="AF1706">
        <v>1</v>
      </c>
      <c r="AV1706">
        <v>1</v>
      </c>
      <c r="AW1706">
        <v>1</v>
      </c>
      <c r="AX1706">
        <v>1</v>
      </c>
      <c r="AY1706">
        <v>1</v>
      </c>
      <c r="AZ1706">
        <v>1</v>
      </c>
      <c r="BA1706">
        <v>1</v>
      </c>
      <c r="BB1706">
        <v>1</v>
      </c>
      <c r="BC1706">
        <v>1</v>
      </c>
      <c r="BD1706">
        <v>1</v>
      </c>
      <c r="BE1706">
        <v>1</v>
      </c>
      <c r="BF1706">
        <v>12</v>
      </c>
      <c r="BG1706">
        <v>12</v>
      </c>
      <c r="BH1706">
        <v>12</v>
      </c>
      <c r="BI1706">
        <v>12</v>
      </c>
      <c r="BJ1706">
        <v>12</v>
      </c>
      <c r="BK1706">
        <v>2</v>
      </c>
      <c r="BL1706">
        <v>5</v>
      </c>
      <c r="BM1706">
        <v>5</v>
      </c>
      <c r="BN1706">
        <v>5</v>
      </c>
      <c r="BO1706">
        <v>10</v>
      </c>
      <c r="BX1706">
        <v>1</v>
      </c>
      <c r="BY1706">
        <v>3</v>
      </c>
      <c r="CF1706">
        <v>1</v>
      </c>
      <c r="CH1706">
        <f t="shared" si="194"/>
        <v>1</v>
      </c>
      <c r="CI1706" s="1">
        <f t="shared" si="195"/>
        <v>0.5</v>
      </c>
      <c r="CJ1706">
        <f t="shared" si="196"/>
        <v>5</v>
      </c>
      <c r="CK1706">
        <f t="shared" si="197"/>
        <v>1</v>
      </c>
      <c r="CL1706" s="1">
        <f t="shared" si="198"/>
        <v>1.5</v>
      </c>
      <c r="CM1706" s="1">
        <f t="shared" si="199"/>
        <v>1.5</v>
      </c>
      <c r="CO1706" t="str">
        <f>IF(H1706&gt;Tolerances!$C$15, "High Sat", "Low Sat")</f>
        <v>Low Sat</v>
      </c>
      <c r="CP1706" t="str">
        <f>IF(CM1706&lt;Tolerances!$D$15, "High EL", "Low EL")</f>
        <v>High EL</v>
      </c>
      <c r="CQ1706" t="str">
        <f t="shared" si="200"/>
        <v>Hostage</v>
      </c>
      <c r="CR1706" t="b">
        <f>IF(AND(CM1706&lt;Tolerances!$D$19,'Respondent data Original'!H1706&gt;Tolerances!$C$19),"Enthusiast",IF(AND(CM1706&gt;Tolerances!$D$20,'Respondent data Original'!H1706&lt;Tolerances!$C$20),"Agitator"))</f>
        <v>0</v>
      </c>
    </row>
    <row r="1707" spans="1:96">
      <c r="A1707">
        <v>2123</v>
      </c>
      <c r="B1707" t="s">
        <v>71</v>
      </c>
      <c r="C1707">
        <v>4</v>
      </c>
      <c r="D1707">
        <v>2</v>
      </c>
      <c r="E1707">
        <v>1</v>
      </c>
      <c r="F1707">
        <v>2</v>
      </c>
      <c r="G1707">
        <v>12</v>
      </c>
      <c r="H1707">
        <v>10</v>
      </c>
      <c r="J1707">
        <v>10</v>
      </c>
      <c r="L1707">
        <v>10</v>
      </c>
      <c r="N1707">
        <v>10</v>
      </c>
      <c r="P1707">
        <v>6</v>
      </c>
      <c r="Q1707">
        <v>2</v>
      </c>
      <c r="R1707">
        <v>1</v>
      </c>
      <c r="S1707">
        <v>3</v>
      </c>
      <c r="T1707">
        <v>1</v>
      </c>
      <c r="U1707">
        <v>1</v>
      </c>
      <c r="V1707">
        <v>2</v>
      </c>
      <c r="W1707">
        <v>4</v>
      </c>
      <c r="X1707">
        <v>1</v>
      </c>
      <c r="Y1707">
        <v>1</v>
      </c>
      <c r="Z1707">
        <v>2</v>
      </c>
      <c r="AA1707">
        <v>2</v>
      </c>
      <c r="AB1707">
        <v>2</v>
      </c>
      <c r="AC1707">
        <v>2</v>
      </c>
      <c r="AD1707">
        <v>4</v>
      </c>
      <c r="AE1707">
        <v>2</v>
      </c>
      <c r="AF1707">
        <v>1</v>
      </c>
      <c r="AG1707">
        <v>3</v>
      </c>
      <c r="AH1707">
        <v>1</v>
      </c>
      <c r="AI1707">
        <v>1</v>
      </c>
      <c r="AJ1707">
        <v>1</v>
      </c>
      <c r="AK1707">
        <v>2</v>
      </c>
      <c r="AL1707">
        <v>3</v>
      </c>
      <c r="AM1707">
        <v>5</v>
      </c>
      <c r="AN1707">
        <v>1</v>
      </c>
      <c r="AO1707">
        <v>1</v>
      </c>
      <c r="AP1707">
        <v>4</v>
      </c>
      <c r="AQ1707">
        <v>2</v>
      </c>
      <c r="AR1707">
        <v>3</v>
      </c>
      <c r="AS1707">
        <v>2</v>
      </c>
      <c r="AU1707">
        <v>2</v>
      </c>
      <c r="AV1707">
        <v>1</v>
      </c>
      <c r="AW1707">
        <v>6</v>
      </c>
      <c r="AX1707">
        <v>7</v>
      </c>
      <c r="AY1707">
        <v>7</v>
      </c>
      <c r="AZ1707">
        <v>9</v>
      </c>
      <c r="BA1707">
        <v>7</v>
      </c>
      <c r="BB1707">
        <v>6</v>
      </c>
      <c r="BC1707">
        <v>4</v>
      </c>
      <c r="BD1707">
        <v>9</v>
      </c>
      <c r="BE1707">
        <v>1</v>
      </c>
      <c r="BF1707">
        <v>12</v>
      </c>
      <c r="BG1707">
        <v>12</v>
      </c>
      <c r="BH1707">
        <v>12</v>
      </c>
      <c r="BI1707">
        <v>12</v>
      </c>
      <c r="BJ1707">
        <v>12</v>
      </c>
      <c r="BK1707">
        <v>1</v>
      </c>
      <c r="BL1707">
        <v>5</v>
      </c>
      <c r="BM1707">
        <v>4</v>
      </c>
      <c r="BN1707">
        <v>3</v>
      </c>
      <c r="BO1707">
        <v>4</v>
      </c>
      <c r="BP1707">
        <v>2</v>
      </c>
      <c r="BQ1707">
        <v>6</v>
      </c>
      <c r="BR1707">
        <v>5</v>
      </c>
      <c r="BS1707">
        <v>7</v>
      </c>
      <c r="BT1707">
        <v>3</v>
      </c>
      <c r="BX1707">
        <v>1</v>
      </c>
      <c r="BY1707">
        <v>6</v>
      </c>
      <c r="CF1707">
        <v>5</v>
      </c>
      <c r="CH1707">
        <f t="shared" si="194"/>
        <v>1</v>
      </c>
      <c r="CI1707" s="1">
        <f t="shared" si="195"/>
        <v>3.1111111111111112</v>
      </c>
      <c r="CJ1707">
        <f t="shared" si="196"/>
        <v>5</v>
      </c>
      <c r="CK1707">
        <f t="shared" si="197"/>
        <v>1</v>
      </c>
      <c r="CL1707" s="1">
        <f t="shared" si="198"/>
        <v>4.1111111111111107</v>
      </c>
      <c r="CM1707" s="1">
        <f t="shared" si="199"/>
        <v>4.1111111111111107</v>
      </c>
      <c r="CO1707" t="str">
        <f>IF(H1707&gt;Tolerances!$C$15, "High Sat", "Low Sat")</f>
        <v>High Sat</v>
      </c>
      <c r="CP1707" t="str">
        <f>IF(CM1707&lt;Tolerances!$D$15, "High EL", "Low EL")</f>
        <v>High EL</v>
      </c>
      <c r="CQ1707" t="str">
        <f t="shared" si="200"/>
        <v>Loyalist</v>
      </c>
      <c r="CR1707" t="str">
        <f>IF(AND(CM1707&lt;Tolerances!$D$19,'Respondent data Original'!H1707&gt;Tolerances!$C$19),"Enthusiast",IF(AND(CM1707&gt;Tolerances!$D$20,'Respondent data Original'!H1707&lt;Tolerances!$C$20),"Agitator"))</f>
        <v>Enthusiast</v>
      </c>
    </row>
    <row r="1708" spans="1:96">
      <c r="A1708">
        <v>2125</v>
      </c>
      <c r="B1708" t="s">
        <v>71</v>
      </c>
      <c r="C1708">
        <v>2</v>
      </c>
      <c r="D1708">
        <v>2</v>
      </c>
      <c r="E1708">
        <v>3</v>
      </c>
      <c r="F1708">
        <v>1</v>
      </c>
      <c r="G1708">
        <v>11</v>
      </c>
      <c r="H1708">
        <v>7</v>
      </c>
      <c r="J1708">
        <v>6</v>
      </c>
      <c r="L1708">
        <v>7</v>
      </c>
      <c r="N1708">
        <v>8</v>
      </c>
      <c r="P1708">
        <v>6</v>
      </c>
      <c r="Q1708">
        <v>4</v>
      </c>
      <c r="R1708">
        <v>4</v>
      </c>
      <c r="S1708">
        <v>3</v>
      </c>
      <c r="T1708">
        <v>4</v>
      </c>
      <c r="U1708">
        <v>4</v>
      </c>
      <c r="V1708">
        <v>4</v>
      </c>
      <c r="W1708">
        <v>3</v>
      </c>
      <c r="X1708">
        <v>4</v>
      </c>
      <c r="Y1708">
        <v>3</v>
      </c>
      <c r="Z1708">
        <v>3</v>
      </c>
      <c r="AA1708">
        <v>3</v>
      </c>
      <c r="AB1708">
        <v>3</v>
      </c>
      <c r="AC1708">
        <v>4</v>
      </c>
      <c r="AD1708">
        <v>4</v>
      </c>
      <c r="AE1708">
        <v>4</v>
      </c>
      <c r="AF1708">
        <v>7</v>
      </c>
      <c r="AG1708">
        <v>3</v>
      </c>
      <c r="AH1708">
        <v>3</v>
      </c>
      <c r="AI1708">
        <v>4</v>
      </c>
      <c r="AJ1708">
        <v>3</v>
      </c>
      <c r="AK1708">
        <v>3</v>
      </c>
      <c r="AL1708">
        <v>2</v>
      </c>
      <c r="AM1708">
        <v>4</v>
      </c>
      <c r="AN1708">
        <v>3</v>
      </c>
      <c r="AO1708">
        <v>3</v>
      </c>
      <c r="AP1708">
        <v>3</v>
      </c>
      <c r="AQ1708">
        <v>3</v>
      </c>
      <c r="AR1708">
        <v>3</v>
      </c>
      <c r="AS1708">
        <v>3</v>
      </c>
      <c r="AT1708">
        <v>3</v>
      </c>
      <c r="AU1708">
        <v>4</v>
      </c>
      <c r="AV1708">
        <v>1</v>
      </c>
      <c r="AW1708">
        <v>7</v>
      </c>
      <c r="AX1708">
        <v>8</v>
      </c>
      <c r="AY1708">
        <v>6</v>
      </c>
      <c r="AZ1708">
        <v>6</v>
      </c>
      <c r="BA1708">
        <v>7</v>
      </c>
      <c r="BB1708">
        <v>8</v>
      </c>
      <c r="BC1708">
        <v>7</v>
      </c>
      <c r="BD1708">
        <v>7</v>
      </c>
      <c r="BE1708">
        <v>8</v>
      </c>
      <c r="BF1708">
        <v>7</v>
      </c>
      <c r="BG1708">
        <v>6</v>
      </c>
      <c r="BH1708">
        <v>7</v>
      </c>
      <c r="BI1708">
        <v>7</v>
      </c>
      <c r="BJ1708">
        <v>8</v>
      </c>
      <c r="BK1708">
        <v>4</v>
      </c>
      <c r="BL1708">
        <v>3</v>
      </c>
      <c r="BM1708">
        <v>2</v>
      </c>
      <c r="BN1708">
        <v>3</v>
      </c>
      <c r="BO1708">
        <v>3</v>
      </c>
      <c r="BX1708">
        <v>2</v>
      </c>
      <c r="CF1708">
        <v>3</v>
      </c>
      <c r="CH1708">
        <f t="shared" si="194"/>
        <v>2</v>
      </c>
      <c r="CI1708" s="1">
        <f t="shared" si="195"/>
        <v>3.5555555555555554</v>
      </c>
      <c r="CJ1708">
        <f t="shared" si="196"/>
        <v>3</v>
      </c>
      <c r="CK1708">
        <f t="shared" si="197"/>
        <v>3</v>
      </c>
      <c r="CL1708" s="1">
        <f t="shared" si="198"/>
        <v>6.5555555555555554</v>
      </c>
      <c r="CM1708" s="1">
        <f t="shared" si="199"/>
        <v>13.111111111111111</v>
      </c>
      <c r="CO1708" t="str">
        <f>IF(H1708&gt;Tolerances!$C$15, "High Sat", "Low Sat")</f>
        <v>Low Sat</v>
      </c>
      <c r="CP1708" t="str">
        <f>IF(CM1708&lt;Tolerances!$D$15, "High EL", "Low EL")</f>
        <v>Low EL</v>
      </c>
      <c r="CQ1708" t="str">
        <f t="shared" si="200"/>
        <v>Defector</v>
      </c>
      <c r="CR1708" t="b">
        <f>IF(AND(CM1708&lt;Tolerances!$D$19,'Respondent data Original'!H1708&gt;Tolerances!$C$19),"Enthusiast",IF(AND(CM1708&gt;Tolerances!$D$20,'Respondent data Original'!H1708&lt;Tolerances!$C$20),"Agitator"))</f>
        <v>0</v>
      </c>
    </row>
    <row r="1709" spans="1:96">
      <c r="A1709">
        <v>2128</v>
      </c>
      <c r="B1709" t="s">
        <v>71</v>
      </c>
      <c r="C1709">
        <v>4</v>
      </c>
      <c r="D1709">
        <v>1</v>
      </c>
      <c r="E1709">
        <v>1</v>
      </c>
      <c r="F1709">
        <v>2</v>
      </c>
      <c r="G1709">
        <v>12</v>
      </c>
      <c r="H1709">
        <v>9</v>
      </c>
      <c r="J1709">
        <v>9</v>
      </c>
      <c r="L1709">
        <v>8</v>
      </c>
      <c r="N1709">
        <v>6</v>
      </c>
      <c r="P1709">
        <v>6</v>
      </c>
      <c r="Q1709">
        <v>2</v>
      </c>
      <c r="R1709">
        <v>2</v>
      </c>
      <c r="S1709">
        <v>2</v>
      </c>
      <c r="T1709">
        <v>5</v>
      </c>
      <c r="U1709">
        <v>5</v>
      </c>
      <c r="V1709">
        <v>3</v>
      </c>
      <c r="W1709">
        <v>4</v>
      </c>
      <c r="X1709">
        <v>2</v>
      </c>
      <c r="Y1709">
        <v>2</v>
      </c>
      <c r="Z1709">
        <v>5</v>
      </c>
      <c r="AA1709">
        <v>4</v>
      </c>
      <c r="AB1709">
        <v>3</v>
      </c>
      <c r="AC1709">
        <v>5</v>
      </c>
      <c r="AD1709">
        <v>5</v>
      </c>
      <c r="AE1709">
        <v>4</v>
      </c>
      <c r="AF1709">
        <v>1</v>
      </c>
      <c r="AG1709">
        <v>4</v>
      </c>
      <c r="AH1709">
        <v>5</v>
      </c>
      <c r="AI1709">
        <v>2</v>
      </c>
      <c r="AJ1709">
        <v>2</v>
      </c>
      <c r="AK1709">
        <v>3</v>
      </c>
      <c r="AL1709">
        <v>3</v>
      </c>
      <c r="AM1709">
        <v>5</v>
      </c>
      <c r="AN1709">
        <v>3</v>
      </c>
      <c r="AO1709">
        <v>3</v>
      </c>
      <c r="AP1709">
        <v>2</v>
      </c>
      <c r="AQ1709">
        <v>3</v>
      </c>
      <c r="AR1709">
        <v>5</v>
      </c>
      <c r="AS1709">
        <v>5</v>
      </c>
      <c r="AU1709">
        <v>3</v>
      </c>
      <c r="AV1709">
        <v>1</v>
      </c>
      <c r="AW1709">
        <v>4</v>
      </c>
      <c r="AX1709">
        <v>7</v>
      </c>
      <c r="AY1709">
        <v>6</v>
      </c>
      <c r="AZ1709">
        <v>3</v>
      </c>
      <c r="BA1709">
        <v>6</v>
      </c>
      <c r="BB1709">
        <v>4</v>
      </c>
      <c r="BC1709">
        <v>4</v>
      </c>
      <c r="BD1709">
        <v>7</v>
      </c>
      <c r="BE1709">
        <v>2</v>
      </c>
      <c r="BF1709">
        <v>12</v>
      </c>
      <c r="BG1709">
        <v>11</v>
      </c>
      <c r="BH1709">
        <v>12</v>
      </c>
      <c r="BI1709">
        <v>12</v>
      </c>
      <c r="BJ1709">
        <v>12</v>
      </c>
      <c r="BK1709">
        <v>2</v>
      </c>
      <c r="BL1709">
        <v>4</v>
      </c>
      <c r="BM1709">
        <v>3</v>
      </c>
      <c r="BN1709">
        <v>2</v>
      </c>
      <c r="BO1709">
        <v>7</v>
      </c>
      <c r="BP1709">
        <v>5</v>
      </c>
      <c r="BX1709">
        <v>1</v>
      </c>
      <c r="BY1709">
        <v>7</v>
      </c>
      <c r="BZ1709">
        <v>2</v>
      </c>
      <c r="CA1709">
        <v>8</v>
      </c>
      <c r="CF1709">
        <v>7</v>
      </c>
      <c r="CH1709">
        <f t="shared" si="194"/>
        <v>1</v>
      </c>
      <c r="CI1709" s="1">
        <f t="shared" si="195"/>
        <v>2.3888888888888888</v>
      </c>
      <c r="CJ1709">
        <f t="shared" si="196"/>
        <v>4</v>
      </c>
      <c r="CK1709">
        <f t="shared" si="197"/>
        <v>2</v>
      </c>
      <c r="CL1709" s="1">
        <f t="shared" si="198"/>
        <v>4.3888888888888893</v>
      </c>
      <c r="CM1709" s="1">
        <f t="shared" si="199"/>
        <v>4.3888888888888893</v>
      </c>
      <c r="CO1709" t="str">
        <f>IF(H1709&gt;Tolerances!$C$15, "High Sat", "Low Sat")</f>
        <v>High Sat</v>
      </c>
      <c r="CP1709" t="str">
        <f>IF(CM1709&lt;Tolerances!$D$15, "High EL", "Low EL")</f>
        <v>High EL</v>
      </c>
      <c r="CQ1709" t="str">
        <f t="shared" si="200"/>
        <v>Loyalist</v>
      </c>
      <c r="CR1709" t="b">
        <f>IF(AND(CM1709&lt;Tolerances!$D$19,'Respondent data Original'!H1709&gt;Tolerances!$C$19),"Enthusiast",IF(AND(CM1709&gt;Tolerances!$D$20,'Respondent data Original'!H1709&lt;Tolerances!$C$20),"Agitator"))</f>
        <v>0</v>
      </c>
    </row>
    <row r="1710" spans="1:96">
      <c r="A1710">
        <v>2130</v>
      </c>
      <c r="B1710" t="s">
        <v>71</v>
      </c>
      <c r="C1710">
        <v>4</v>
      </c>
      <c r="D1710">
        <v>2</v>
      </c>
      <c r="E1710">
        <v>9</v>
      </c>
      <c r="F1710">
        <v>1</v>
      </c>
      <c r="G1710">
        <v>8</v>
      </c>
      <c r="H1710">
        <v>10</v>
      </c>
      <c r="J1710">
        <v>11</v>
      </c>
      <c r="L1710">
        <v>11</v>
      </c>
      <c r="N1710">
        <v>9</v>
      </c>
      <c r="P1710">
        <v>6</v>
      </c>
      <c r="Q1710">
        <v>1</v>
      </c>
      <c r="S1710">
        <v>3</v>
      </c>
      <c r="U1710">
        <v>3</v>
      </c>
      <c r="V1710">
        <v>2</v>
      </c>
      <c r="W1710">
        <v>1</v>
      </c>
      <c r="X1710">
        <v>1</v>
      </c>
      <c r="Y1710">
        <v>1</v>
      </c>
      <c r="Z1710">
        <v>1</v>
      </c>
      <c r="AA1710">
        <v>1</v>
      </c>
      <c r="AB1710">
        <v>3</v>
      </c>
      <c r="AC1710">
        <v>3</v>
      </c>
      <c r="AD1710">
        <v>5</v>
      </c>
      <c r="AE1710">
        <v>2</v>
      </c>
      <c r="AF1710">
        <v>1</v>
      </c>
      <c r="AG1710">
        <v>2</v>
      </c>
      <c r="AI1710">
        <v>3</v>
      </c>
      <c r="AJ1710">
        <v>2</v>
      </c>
      <c r="AK1710">
        <v>4</v>
      </c>
      <c r="AL1710">
        <v>1</v>
      </c>
      <c r="AM1710">
        <v>5</v>
      </c>
      <c r="AN1710">
        <v>1</v>
      </c>
      <c r="AO1710">
        <v>1</v>
      </c>
      <c r="AP1710">
        <v>3</v>
      </c>
      <c r="AQ1710">
        <v>3</v>
      </c>
      <c r="AR1710">
        <v>4</v>
      </c>
      <c r="AS1710">
        <v>4</v>
      </c>
      <c r="AT1710">
        <v>4</v>
      </c>
      <c r="AU1710">
        <v>3</v>
      </c>
      <c r="AV1710">
        <v>1</v>
      </c>
      <c r="AW1710">
        <v>9</v>
      </c>
      <c r="AX1710">
        <v>11</v>
      </c>
      <c r="AY1710">
        <v>10</v>
      </c>
      <c r="AZ1710">
        <v>6</v>
      </c>
      <c r="BA1710">
        <v>7</v>
      </c>
      <c r="BB1710">
        <v>9</v>
      </c>
      <c r="BC1710">
        <v>9</v>
      </c>
      <c r="BD1710">
        <v>11</v>
      </c>
      <c r="BE1710">
        <v>1</v>
      </c>
      <c r="BF1710">
        <v>12</v>
      </c>
      <c r="BG1710">
        <v>12</v>
      </c>
      <c r="BH1710">
        <v>12</v>
      </c>
      <c r="BI1710">
        <v>12</v>
      </c>
      <c r="BJ1710">
        <v>12</v>
      </c>
      <c r="BK1710">
        <v>1</v>
      </c>
      <c r="BL1710">
        <v>4</v>
      </c>
      <c r="BM1710">
        <v>3</v>
      </c>
      <c r="BN1710">
        <v>3</v>
      </c>
      <c r="BO1710">
        <v>3</v>
      </c>
      <c r="BP1710">
        <v>5</v>
      </c>
      <c r="BX1710">
        <v>1</v>
      </c>
      <c r="BY1710">
        <v>3</v>
      </c>
      <c r="BZ1710">
        <v>6</v>
      </c>
      <c r="CF1710">
        <v>1</v>
      </c>
      <c r="CH1710">
        <f t="shared" si="194"/>
        <v>1</v>
      </c>
      <c r="CI1710" s="1">
        <f t="shared" si="195"/>
        <v>4.0555555555555554</v>
      </c>
      <c r="CJ1710">
        <f t="shared" si="196"/>
        <v>4</v>
      </c>
      <c r="CK1710">
        <f t="shared" si="197"/>
        <v>2</v>
      </c>
      <c r="CL1710" s="1">
        <f t="shared" si="198"/>
        <v>6.0555555555555554</v>
      </c>
      <c r="CM1710" s="1">
        <f t="shared" si="199"/>
        <v>6.0555555555555554</v>
      </c>
      <c r="CO1710" t="str">
        <f>IF(H1710&gt;Tolerances!$C$15, "High Sat", "Low Sat")</f>
        <v>High Sat</v>
      </c>
      <c r="CP1710" t="str">
        <f>IF(CM1710&lt;Tolerances!$D$15, "High EL", "Low EL")</f>
        <v>High EL</v>
      </c>
      <c r="CQ1710" t="str">
        <f t="shared" si="200"/>
        <v>Loyalist</v>
      </c>
      <c r="CR1710" t="b">
        <f>IF(AND(CM1710&lt;Tolerances!$D$19,'Respondent data Original'!H1710&gt;Tolerances!$C$19),"Enthusiast",IF(AND(CM1710&gt;Tolerances!$D$20,'Respondent data Original'!H1710&lt;Tolerances!$C$20),"Agitator"))</f>
        <v>0</v>
      </c>
    </row>
    <row r="1711" spans="1:96">
      <c r="A1711">
        <v>2131</v>
      </c>
      <c r="B1711" t="s">
        <v>71</v>
      </c>
      <c r="C1711">
        <v>4</v>
      </c>
      <c r="D1711">
        <v>1</v>
      </c>
      <c r="E1711">
        <v>8</v>
      </c>
      <c r="F1711">
        <v>1</v>
      </c>
      <c r="G1711">
        <v>10</v>
      </c>
      <c r="H1711">
        <v>10</v>
      </c>
      <c r="J1711">
        <v>11</v>
      </c>
      <c r="L1711">
        <v>11</v>
      </c>
      <c r="N1711">
        <v>10</v>
      </c>
      <c r="P1711">
        <v>3</v>
      </c>
      <c r="Q1711">
        <v>2</v>
      </c>
      <c r="R1711">
        <v>3</v>
      </c>
      <c r="S1711">
        <v>2</v>
      </c>
      <c r="T1711">
        <v>2</v>
      </c>
      <c r="U1711">
        <v>3</v>
      </c>
      <c r="V1711">
        <v>2</v>
      </c>
      <c r="W1711">
        <v>3</v>
      </c>
      <c r="X1711">
        <v>2</v>
      </c>
      <c r="Y1711">
        <v>2</v>
      </c>
      <c r="Z1711">
        <v>3</v>
      </c>
      <c r="AA1711">
        <v>2</v>
      </c>
      <c r="AB1711">
        <v>2</v>
      </c>
      <c r="AC1711">
        <v>2</v>
      </c>
      <c r="AD1711">
        <v>2</v>
      </c>
      <c r="AE1711">
        <v>2</v>
      </c>
      <c r="AF1711">
        <v>8</v>
      </c>
      <c r="AG1711">
        <v>2</v>
      </c>
      <c r="AI1711">
        <v>2</v>
      </c>
      <c r="AJ1711">
        <v>2</v>
      </c>
      <c r="AK1711">
        <v>3</v>
      </c>
      <c r="AL1711">
        <v>2</v>
      </c>
      <c r="AM1711">
        <v>2</v>
      </c>
      <c r="AN1711">
        <v>2</v>
      </c>
      <c r="AO1711">
        <v>2</v>
      </c>
      <c r="AP1711">
        <v>2</v>
      </c>
      <c r="AQ1711">
        <v>2</v>
      </c>
      <c r="AR1711">
        <v>2</v>
      </c>
      <c r="AS1711">
        <v>2</v>
      </c>
      <c r="AT1711">
        <v>2</v>
      </c>
      <c r="AU1711">
        <v>2</v>
      </c>
      <c r="AV1711">
        <v>1</v>
      </c>
      <c r="AW1711">
        <v>9</v>
      </c>
      <c r="AX1711">
        <v>11</v>
      </c>
      <c r="AY1711">
        <v>9</v>
      </c>
      <c r="AZ1711">
        <v>10</v>
      </c>
      <c r="BA1711">
        <v>10</v>
      </c>
      <c r="BB1711">
        <v>10</v>
      </c>
      <c r="BC1711">
        <v>3</v>
      </c>
      <c r="BD1711">
        <v>11</v>
      </c>
      <c r="BE1711">
        <v>1</v>
      </c>
      <c r="BF1711">
        <v>12</v>
      </c>
      <c r="BG1711">
        <v>12</v>
      </c>
      <c r="BH1711">
        <v>12</v>
      </c>
      <c r="BI1711">
        <v>12</v>
      </c>
      <c r="BJ1711">
        <v>12</v>
      </c>
      <c r="BK1711">
        <v>1</v>
      </c>
      <c r="BL1711">
        <v>2</v>
      </c>
      <c r="BM1711">
        <v>1</v>
      </c>
      <c r="BN1711">
        <v>1</v>
      </c>
      <c r="BO1711">
        <v>4</v>
      </c>
      <c r="BX1711">
        <v>2</v>
      </c>
      <c r="CF1711">
        <v>2</v>
      </c>
      <c r="CH1711">
        <f t="shared" si="194"/>
        <v>2</v>
      </c>
      <c r="CI1711" s="1">
        <f t="shared" si="195"/>
        <v>4.1111111111111107</v>
      </c>
      <c r="CJ1711">
        <f t="shared" si="196"/>
        <v>2</v>
      </c>
      <c r="CK1711">
        <f t="shared" si="197"/>
        <v>4</v>
      </c>
      <c r="CL1711" s="1">
        <f t="shared" si="198"/>
        <v>8.1111111111111107</v>
      </c>
      <c r="CM1711" s="1">
        <f t="shared" si="199"/>
        <v>16.222222222222221</v>
      </c>
      <c r="CO1711" t="str">
        <f>IF(H1711&gt;Tolerances!$C$15, "High Sat", "Low Sat")</f>
        <v>High Sat</v>
      </c>
      <c r="CP1711" t="str">
        <f>IF(CM1711&lt;Tolerances!$D$15, "High EL", "Low EL")</f>
        <v>Low EL</v>
      </c>
      <c r="CQ1711" t="str">
        <f t="shared" si="200"/>
        <v>Mercenary</v>
      </c>
      <c r="CR1711" t="b">
        <f>IF(AND(CM1711&lt;Tolerances!$D$19,'Respondent data Original'!H1711&gt;Tolerances!$C$19),"Enthusiast",IF(AND(CM1711&gt;Tolerances!$D$20,'Respondent data Original'!H1711&lt;Tolerances!$C$20),"Agitator"))</f>
        <v>0</v>
      </c>
    </row>
    <row r="1712" spans="1:96">
      <c r="A1712">
        <v>2133</v>
      </c>
      <c r="B1712" t="s">
        <v>71</v>
      </c>
      <c r="C1712">
        <v>3</v>
      </c>
      <c r="D1712">
        <v>1</v>
      </c>
      <c r="E1712">
        <v>2</v>
      </c>
      <c r="F1712">
        <v>2</v>
      </c>
      <c r="G1712">
        <v>12</v>
      </c>
      <c r="I1712">
        <v>1</v>
      </c>
      <c r="K1712">
        <v>1</v>
      </c>
      <c r="M1712">
        <v>1</v>
      </c>
      <c r="O1712">
        <v>1</v>
      </c>
      <c r="P1712">
        <v>6</v>
      </c>
      <c r="AF1712">
        <v>1</v>
      </c>
      <c r="AV1712">
        <v>2</v>
      </c>
      <c r="AW1712">
        <v>6</v>
      </c>
      <c r="AX1712">
        <v>6</v>
      </c>
      <c r="AY1712">
        <v>6</v>
      </c>
      <c r="AZ1712">
        <v>6</v>
      </c>
      <c r="BA1712">
        <v>6</v>
      </c>
      <c r="BB1712">
        <v>6</v>
      </c>
      <c r="BC1712">
        <v>6</v>
      </c>
      <c r="BD1712">
        <v>6</v>
      </c>
      <c r="BE1712">
        <v>6</v>
      </c>
      <c r="BF1712">
        <v>12</v>
      </c>
      <c r="BG1712">
        <v>12</v>
      </c>
      <c r="BH1712">
        <v>12</v>
      </c>
      <c r="BI1712">
        <v>12</v>
      </c>
      <c r="BJ1712">
        <v>12</v>
      </c>
      <c r="BK1712">
        <v>1</v>
      </c>
      <c r="BN1712">
        <v>5</v>
      </c>
      <c r="BO1712">
        <v>10</v>
      </c>
      <c r="BX1712">
        <v>3</v>
      </c>
      <c r="CF1712">
        <v>21</v>
      </c>
      <c r="CH1712">
        <f t="shared" si="194"/>
        <v>3</v>
      </c>
      <c r="CI1712" s="1">
        <f t="shared" si="195"/>
        <v>3</v>
      </c>
      <c r="CJ1712">
        <f t="shared" si="196"/>
        <v>0</v>
      </c>
      <c r="CK1712">
        <f t="shared" si="197"/>
        <v>5</v>
      </c>
      <c r="CL1712" s="1">
        <f t="shared" si="198"/>
        <v>8</v>
      </c>
      <c r="CM1712" s="1">
        <f t="shared" si="199"/>
        <v>24</v>
      </c>
      <c r="CO1712" t="str">
        <f>IF(H1712&gt;Tolerances!$C$15, "High Sat", "Low Sat")</f>
        <v>Low Sat</v>
      </c>
      <c r="CP1712" t="str">
        <f>IF(CM1712&lt;Tolerances!$D$15, "High EL", "Low EL")</f>
        <v>Low EL</v>
      </c>
      <c r="CQ1712" t="str">
        <f t="shared" si="200"/>
        <v>Defector</v>
      </c>
      <c r="CR1712" t="str">
        <f>IF(AND(CM1712&lt;Tolerances!$D$19,'Respondent data Original'!H1712&gt;Tolerances!$C$19),"Enthusiast",IF(AND(CM1712&gt;Tolerances!$D$20,'Respondent data Original'!H1712&lt;Tolerances!$C$20),"Agitator"))</f>
        <v>Agitator</v>
      </c>
    </row>
    <row r="1713" spans="1:96">
      <c r="A1713">
        <v>2138</v>
      </c>
      <c r="B1713" t="s">
        <v>71</v>
      </c>
      <c r="C1713">
        <v>4</v>
      </c>
      <c r="D1713">
        <v>2</v>
      </c>
      <c r="E1713">
        <v>2</v>
      </c>
      <c r="F1713">
        <v>2</v>
      </c>
      <c r="G1713">
        <v>12</v>
      </c>
      <c r="H1713">
        <v>6</v>
      </c>
      <c r="J1713">
        <v>6</v>
      </c>
      <c r="L1713">
        <v>6</v>
      </c>
      <c r="N1713">
        <v>6</v>
      </c>
      <c r="P1713">
        <v>5</v>
      </c>
      <c r="Q1713">
        <v>3</v>
      </c>
      <c r="R1713">
        <v>4</v>
      </c>
      <c r="S1713">
        <v>2</v>
      </c>
      <c r="T1713">
        <v>1</v>
      </c>
      <c r="U1713">
        <v>2</v>
      </c>
      <c r="V1713">
        <v>3</v>
      </c>
      <c r="W1713">
        <v>3</v>
      </c>
      <c r="X1713">
        <v>3</v>
      </c>
      <c r="Y1713">
        <v>3</v>
      </c>
      <c r="Z1713">
        <v>3</v>
      </c>
      <c r="AA1713">
        <v>3</v>
      </c>
      <c r="AB1713">
        <v>3</v>
      </c>
      <c r="AC1713">
        <v>2</v>
      </c>
      <c r="AD1713">
        <v>3</v>
      </c>
      <c r="AE1713">
        <v>3</v>
      </c>
      <c r="AF1713">
        <v>9</v>
      </c>
      <c r="AG1713">
        <v>4</v>
      </c>
      <c r="AH1713">
        <v>4</v>
      </c>
      <c r="AI1713">
        <v>1</v>
      </c>
      <c r="AJ1713">
        <v>2</v>
      </c>
      <c r="AK1713">
        <v>1</v>
      </c>
      <c r="AL1713">
        <v>4</v>
      </c>
      <c r="AN1713">
        <v>3</v>
      </c>
      <c r="AO1713">
        <v>3</v>
      </c>
      <c r="AP1713">
        <v>5</v>
      </c>
      <c r="AQ1713">
        <v>1</v>
      </c>
      <c r="AR1713">
        <v>4</v>
      </c>
      <c r="AS1713">
        <v>3</v>
      </c>
      <c r="AT1713">
        <v>1</v>
      </c>
      <c r="AU1713">
        <v>2</v>
      </c>
      <c r="AV1713">
        <v>2</v>
      </c>
      <c r="AW1713">
        <v>6</v>
      </c>
      <c r="AX1713">
        <v>10</v>
      </c>
      <c r="AY1713">
        <v>6</v>
      </c>
      <c r="AZ1713">
        <v>6</v>
      </c>
      <c r="BA1713">
        <v>6</v>
      </c>
      <c r="BB1713">
        <v>6</v>
      </c>
      <c r="BC1713">
        <v>6</v>
      </c>
      <c r="BD1713">
        <v>8</v>
      </c>
      <c r="BE1713">
        <v>3</v>
      </c>
      <c r="BF1713">
        <v>6</v>
      </c>
      <c r="BG1713">
        <v>6</v>
      </c>
      <c r="BH1713">
        <v>12</v>
      </c>
      <c r="BI1713">
        <v>12</v>
      </c>
      <c r="BJ1713">
        <v>12</v>
      </c>
      <c r="BK1713">
        <v>1</v>
      </c>
      <c r="BL1713">
        <v>3</v>
      </c>
      <c r="BM1713">
        <v>3</v>
      </c>
      <c r="BN1713">
        <v>2</v>
      </c>
      <c r="BO1713">
        <v>5</v>
      </c>
      <c r="BP1713">
        <v>2</v>
      </c>
      <c r="BX1713">
        <v>2</v>
      </c>
      <c r="CF1713">
        <v>5</v>
      </c>
      <c r="CH1713">
        <f t="shared" si="194"/>
        <v>2</v>
      </c>
      <c r="CI1713" s="1">
        <f t="shared" si="195"/>
        <v>3.1666666666666665</v>
      </c>
      <c r="CJ1713">
        <f t="shared" si="196"/>
        <v>3</v>
      </c>
      <c r="CK1713">
        <f t="shared" si="197"/>
        <v>3</v>
      </c>
      <c r="CL1713" s="1">
        <f t="shared" si="198"/>
        <v>6.1666666666666661</v>
      </c>
      <c r="CM1713" s="1">
        <f t="shared" si="199"/>
        <v>12.333333333333332</v>
      </c>
      <c r="CO1713" t="str">
        <f>IF(H1713&gt;Tolerances!$C$15, "High Sat", "Low Sat")</f>
        <v>Low Sat</v>
      </c>
      <c r="CP1713" t="str">
        <f>IF(CM1713&lt;Tolerances!$D$15, "High EL", "Low EL")</f>
        <v>Low EL</v>
      </c>
      <c r="CQ1713" t="str">
        <f t="shared" si="200"/>
        <v>Defector</v>
      </c>
      <c r="CR1713" t="b">
        <f>IF(AND(CM1713&lt;Tolerances!$D$19,'Respondent data Original'!H1713&gt;Tolerances!$C$19),"Enthusiast",IF(AND(CM1713&gt;Tolerances!$D$20,'Respondent data Original'!H1713&lt;Tolerances!$C$20),"Agitator"))</f>
        <v>0</v>
      </c>
    </row>
    <row r="1714" spans="1:96">
      <c r="A1714">
        <v>2139</v>
      </c>
      <c r="B1714" t="s">
        <v>71</v>
      </c>
      <c r="C1714">
        <v>5</v>
      </c>
      <c r="D1714">
        <v>2</v>
      </c>
      <c r="E1714">
        <v>8</v>
      </c>
      <c r="F1714">
        <v>1</v>
      </c>
      <c r="G1714">
        <v>7</v>
      </c>
      <c r="H1714">
        <v>11</v>
      </c>
      <c r="J1714">
        <v>11</v>
      </c>
      <c r="L1714">
        <v>11</v>
      </c>
      <c r="N1714">
        <v>11</v>
      </c>
      <c r="P1714">
        <v>5</v>
      </c>
      <c r="Q1714">
        <v>1</v>
      </c>
      <c r="R1714">
        <v>5</v>
      </c>
      <c r="S1714">
        <v>1</v>
      </c>
      <c r="T1714">
        <v>5</v>
      </c>
      <c r="U1714">
        <v>5</v>
      </c>
      <c r="V1714">
        <v>1</v>
      </c>
      <c r="W1714">
        <v>5</v>
      </c>
      <c r="X1714">
        <v>1</v>
      </c>
      <c r="Y1714">
        <v>1</v>
      </c>
      <c r="Z1714">
        <v>4</v>
      </c>
      <c r="AA1714">
        <v>1</v>
      </c>
      <c r="AB1714">
        <v>5</v>
      </c>
      <c r="AC1714">
        <v>5</v>
      </c>
      <c r="AD1714">
        <v>5</v>
      </c>
      <c r="AE1714">
        <v>5</v>
      </c>
      <c r="AF1714">
        <v>1</v>
      </c>
      <c r="AG1714">
        <v>1</v>
      </c>
      <c r="AI1714">
        <v>1</v>
      </c>
      <c r="AJ1714">
        <v>3</v>
      </c>
      <c r="AL1714">
        <v>1</v>
      </c>
      <c r="AN1714">
        <v>1</v>
      </c>
      <c r="AO1714">
        <v>1</v>
      </c>
      <c r="AP1714">
        <v>2</v>
      </c>
      <c r="AQ1714">
        <v>1</v>
      </c>
      <c r="AV1714">
        <v>1</v>
      </c>
      <c r="AW1714">
        <v>1</v>
      </c>
      <c r="AX1714">
        <v>1</v>
      </c>
      <c r="AY1714">
        <v>1</v>
      </c>
      <c r="AZ1714">
        <v>1</v>
      </c>
      <c r="BA1714">
        <v>1</v>
      </c>
      <c r="BB1714">
        <v>1</v>
      </c>
      <c r="BC1714">
        <v>11</v>
      </c>
      <c r="BD1714">
        <v>11</v>
      </c>
      <c r="BE1714">
        <v>1</v>
      </c>
      <c r="BF1714">
        <v>12</v>
      </c>
      <c r="BG1714">
        <v>12</v>
      </c>
      <c r="BH1714">
        <v>12</v>
      </c>
      <c r="BI1714">
        <v>12</v>
      </c>
      <c r="BJ1714">
        <v>12</v>
      </c>
      <c r="BK1714">
        <v>1</v>
      </c>
      <c r="BN1714">
        <v>5</v>
      </c>
      <c r="BO1714">
        <v>10</v>
      </c>
      <c r="BX1714">
        <v>1</v>
      </c>
      <c r="BY1714">
        <v>3</v>
      </c>
      <c r="BZ1714">
        <v>6</v>
      </c>
      <c r="CA1714">
        <v>2</v>
      </c>
      <c r="CF1714">
        <v>7</v>
      </c>
      <c r="CH1714">
        <f t="shared" si="194"/>
        <v>1</v>
      </c>
      <c r="CI1714" s="1">
        <f t="shared" si="195"/>
        <v>1.6111111111111112</v>
      </c>
      <c r="CJ1714">
        <f t="shared" si="196"/>
        <v>0</v>
      </c>
      <c r="CK1714">
        <f t="shared" si="197"/>
        <v>5</v>
      </c>
      <c r="CL1714" s="1">
        <f t="shared" si="198"/>
        <v>6.6111111111111107</v>
      </c>
      <c r="CM1714" s="1">
        <f t="shared" si="199"/>
        <v>6.6111111111111107</v>
      </c>
      <c r="CO1714" t="str">
        <f>IF(H1714&gt;Tolerances!$C$15, "High Sat", "Low Sat")</f>
        <v>High Sat</v>
      </c>
      <c r="CP1714" t="str">
        <f>IF(CM1714&lt;Tolerances!$D$15, "High EL", "Low EL")</f>
        <v>High EL</v>
      </c>
      <c r="CQ1714" t="str">
        <f t="shared" si="200"/>
        <v>Loyalist</v>
      </c>
      <c r="CR1714" t="b">
        <f>IF(AND(CM1714&lt;Tolerances!$D$19,'Respondent data Original'!H1714&gt;Tolerances!$C$19),"Enthusiast",IF(AND(CM1714&gt;Tolerances!$D$20,'Respondent data Original'!H1714&lt;Tolerances!$C$20),"Agitator"))</f>
        <v>0</v>
      </c>
    </row>
    <row r="1715" spans="1:96">
      <c r="A1715">
        <v>2140</v>
      </c>
      <c r="B1715" t="s">
        <v>71</v>
      </c>
      <c r="C1715">
        <v>4</v>
      </c>
      <c r="D1715">
        <v>1</v>
      </c>
      <c r="E1715">
        <v>1</v>
      </c>
      <c r="F1715">
        <v>2</v>
      </c>
      <c r="G1715">
        <v>8</v>
      </c>
      <c r="H1715">
        <v>11</v>
      </c>
      <c r="J1715">
        <v>10</v>
      </c>
      <c r="L1715">
        <v>8</v>
      </c>
      <c r="N1715">
        <v>10</v>
      </c>
      <c r="P1715">
        <v>5</v>
      </c>
      <c r="Q1715">
        <v>3</v>
      </c>
      <c r="R1715">
        <v>5</v>
      </c>
      <c r="S1715">
        <v>1</v>
      </c>
      <c r="T1715">
        <v>5</v>
      </c>
      <c r="U1715">
        <v>5</v>
      </c>
      <c r="V1715">
        <v>5</v>
      </c>
      <c r="W1715">
        <v>5</v>
      </c>
      <c r="X1715">
        <v>2</v>
      </c>
      <c r="Y1715">
        <v>3</v>
      </c>
      <c r="Z1715">
        <v>5</v>
      </c>
      <c r="AA1715">
        <v>4</v>
      </c>
      <c r="AB1715">
        <v>5</v>
      </c>
      <c r="AC1715">
        <v>5</v>
      </c>
      <c r="AD1715">
        <v>2</v>
      </c>
      <c r="AE1715">
        <v>5</v>
      </c>
      <c r="AF1715">
        <v>10</v>
      </c>
      <c r="AG1715">
        <v>5</v>
      </c>
      <c r="AH1715">
        <v>5</v>
      </c>
      <c r="AI1715">
        <v>1</v>
      </c>
      <c r="AJ1715">
        <v>3</v>
      </c>
      <c r="AK1715">
        <v>4</v>
      </c>
      <c r="AL1715">
        <v>4</v>
      </c>
      <c r="AM1715">
        <v>5</v>
      </c>
      <c r="AN1715">
        <v>1</v>
      </c>
      <c r="AO1715">
        <v>3</v>
      </c>
      <c r="AP1715">
        <v>4</v>
      </c>
      <c r="AQ1715">
        <v>3</v>
      </c>
      <c r="AR1715">
        <v>5</v>
      </c>
      <c r="AS1715">
        <v>4</v>
      </c>
      <c r="AT1715">
        <v>2</v>
      </c>
      <c r="AU1715">
        <v>4</v>
      </c>
      <c r="AV1715">
        <v>1</v>
      </c>
      <c r="AW1715">
        <v>6</v>
      </c>
      <c r="AX1715">
        <v>7</v>
      </c>
      <c r="AY1715">
        <v>2</v>
      </c>
      <c r="AZ1715">
        <v>5</v>
      </c>
      <c r="BA1715">
        <v>2</v>
      </c>
      <c r="BB1715">
        <v>1</v>
      </c>
      <c r="BC1715">
        <v>1</v>
      </c>
      <c r="BD1715">
        <v>6</v>
      </c>
      <c r="BE1715">
        <v>6</v>
      </c>
      <c r="BF1715">
        <v>12</v>
      </c>
      <c r="BG1715">
        <v>12</v>
      </c>
      <c r="BH1715">
        <v>1</v>
      </c>
      <c r="BI1715">
        <v>12</v>
      </c>
      <c r="BJ1715">
        <v>12</v>
      </c>
      <c r="BK1715">
        <v>1</v>
      </c>
      <c r="BL1715">
        <v>4</v>
      </c>
      <c r="BM1715">
        <v>4</v>
      </c>
      <c r="BN1715">
        <v>3</v>
      </c>
      <c r="BO1715">
        <v>4</v>
      </c>
      <c r="BX1715">
        <v>1</v>
      </c>
      <c r="BY1715">
        <v>5</v>
      </c>
      <c r="CF1715">
        <v>5</v>
      </c>
      <c r="CH1715">
        <f t="shared" si="194"/>
        <v>1</v>
      </c>
      <c r="CI1715" s="1">
        <f t="shared" si="195"/>
        <v>2</v>
      </c>
      <c r="CJ1715">
        <f t="shared" si="196"/>
        <v>4</v>
      </c>
      <c r="CK1715">
        <f t="shared" si="197"/>
        <v>2</v>
      </c>
      <c r="CL1715" s="1">
        <f t="shared" si="198"/>
        <v>4</v>
      </c>
      <c r="CM1715" s="1">
        <f t="shared" si="199"/>
        <v>4</v>
      </c>
      <c r="CO1715" t="str">
        <f>IF(H1715&gt;Tolerances!$C$15, "High Sat", "Low Sat")</f>
        <v>High Sat</v>
      </c>
      <c r="CP1715" t="str">
        <f>IF(CM1715&lt;Tolerances!$D$15, "High EL", "Low EL")</f>
        <v>High EL</v>
      </c>
      <c r="CQ1715" t="str">
        <f t="shared" si="200"/>
        <v>Loyalist</v>
      </c>
      <c r="CR1715" t="str">
        <f>IF(AND(CM1715&lt;Tolerances!$D$19,'Respondent data Original'!H1715&gt;Tolerances!$C$19),"Enthusiast",IF(AND(CM1715&gt;Tolerances!$D$20,'Respondent data Original'!H1715&lt;Tolerances!$C$20),"Agitator"))</f>
        <v>Enthusiast</v>
      </c>
    </row>
    <row r="1716" spans="1:96">
      <c r="A1716">
        <v>2141</v>
      </c>
      <c r="B1716" t="s">
        <v>71</v>
      </c>
      <c r="C1716">
        <v>2</v>
      </c>
      <c r="D1716">
        <v>2</v>
      </c>
      <c r="E1716">
        <v>3</v>
      </c>
      <c r="F1716">
        <v>2</v>
      </c>
      <c r="G1716">
        <v>12</v>
      </c>
      <c r="H1716">
        <v>9</v>
      </c>
      <c r="J1716">
        <v>8</v>
      </c>
      <c r="L1716">
        <v>9</v>
      </c>
      <c r="N1716">
        <v>8</v>
      </c>
      <c r="P1716">
        <v>1</v>
      </c>
      <c r="Q1716">
        <v>1</v>
      </c>
      <c r="S1716">
        <v>1</v>
      </c>
      <c r="T1716">
        <v>1</v>
      </c>
      <c r="U1716">
        <v>1</v>
      </c>
      <c r="V1716">
        <v>1</v>
      </c>
      <c r="W1716">
        <v>2</v>
      </c>
      <c r="X1716">
        <v>2</v>
      </c>
      <c r="Y1716">
        <v>1</v>
      </c>
      <c r="Z1716">
        <v>1</v>
      </c>
      <c r="AA1716">
        <v>1</v>
      </c>
      <c r="AB1716">
        <v>2</v>
      </c>
      <c r="AC1716">
        <v>2</v>
      </c>
      <c r="AE1716">
        <v>1</v>
      </c>
      <c r="AF1716">
        <v>1</v>
      </c>
      <c r="AG1716">
        <v>2</v>
      </c>
      <c r="AI1716">
        <v>3</v>
      </c>
      <c r="AJ1716">
        <v>1</v>
      </c>
      <c r="AK1716">
        <v>3</v>
      </c>
      <c r="AL1716">
        <v>1</v>
      </c>
      <c r="AN1716">
        <v>2</v>
      </c>
      <c r="AO1716">
        <v>2</v>
      </c>
      <c r="AP1716">
        <v>1</v>
      </c>
      <c r="AQ1716">
        <v>1</v>
      </c>
      <c r="AR1716">
        <v>2</v>
      </c>
      <c r="AS1716">
        <v>2</v>
      </c>
      <c r="AU1716">
        <v>2</v>
      </c>
      <c r="AV1716">
        <v>1</v>
      </c>
      <c r="AW1716">
        <v>8</v>
      </c>
      <c r="AX1716">
        <v>7</v>
      </c>
      <c r="AY1716">
        <v>8</v>
      </c>
      <c r="AZ1716">
        <v>8</v>
      </c>
      <c r="BA1716">
        <v>9</v>
      </c>
      <c r="BB1716">
        <v>5</v>
      </c>
      <c r="BC1716">
        <v>1</v>
      </c>
      <c r="BD1716">
        <v>11</v>
      </c>
      <c r="BE1716">
        <v>1</v>
      </c>
      <c r="BF1716">
        <v>1</v>
      </c>
      <c r="BG1716">
        <v>12</v>
      </c>
      <c r="BH1716">
        <v>1</v>
      </c>
      <c r="BI1716">
        <v>12</v>
      </c>
      <c r="BJ1716">
        <v>12</v>
      </c>
      <c r="BK1716">
        <v>1</v>
      </c>
      <c r="BL1716">
        <v>4</v>
      </c>
      <c r="BM1716">
        <v>3</v>
      </c>
      <c r="BN1716">
        <v>2</v>
      </c>
      <c r="BO1716">
        <v>4</v>
      </c>
      <c r="BP1716">
        <v>5</v>
      </c>
      <c r="BQ1716">
        <v>3</v>
      </c>
      <c r="BX1716">
        <v>1</v>
      </c>
      <c r="BY1716">
        <v>2</v>
      </c>
      <c r="BZ1716">
        <v>7</v>
      </c>
      <c r="CF1716">
        <v>1</v>
      </c>
      <c r="CH1716">
        <f t="shared" si="194"/>
        <v>1</v>
      </c>
      <c r="CI1716" s="1">
        <f t="shared" si="195"/>
        <v>3.2222222222222223</v>
      </c>
      <c r="CJ1716">
        <f t="shared" si="196"/>
        <v>4</v>
      </c>
      <c r="CK1716">
        <f t="shared" si="197"/>
        <v>2</v>
      </c>
      <c r="CL1716" s="1">
        <f t="shared" si="198"/>
        <v>5.2222222222222223</v>
      </c>
      <c r="CM1716" s="1">
        <f t="shared" si="199"/>
        <v>5.2222222222222223</v>
      </c>
      <c r="CO1716" t="str">
        <f>IF(H1716&gt;Tolerances!$C$15, "High Sat", "Low Sat")</f>
        <v>High Sat</v>
      </c>
      <c r="CP1716" t="str">
        <f>IF(CM1716&lt;Tolerances!$D$15, "High EL", "Low EL")</f>
        <v>High EL</v>
      </c>
      <c r="CQ1716" t="str">
        <f t="shared" si="200"/>
        <v>Loyalist</v>
      </c>
      <c r="CR1716" t="b">
        <f>IF(AND(CM1716&lt;Tolerances!$D$19,'Respondent data Original'!H1716&gt;Tolerances!$C$19),"Enthusiast",IF(AND(CM1716&gt;Tolerances!$D$20,'Respondent data Original'!H1716&lt;Tolerances!$C$20),"Agitator"))</f>
        <v>0</v>
      </c>
    </row>
    <row r="1717" spans="1:96">
      <c r="A1717">
        <v>2142</v>
      </c>
      <c r="B1717" t="s">
        <v>71</v>
      </c>
      <c r="C1717">
        <v>5</v>
      </c>
      <c r="D1717">
        <v>2</v>
      </c>
      <c r="E1717">
        <v>18</v>
      </c>
      <c r="F1717">
        <v>1</v>
      </c>
      <c r="G1717">
        <v>7</v>
      </c>
      <c r="H1717">
        <v>1</v>
      </c>
      <c r="J1717">
        <v>1</v>
      </c>
      <c r="L1717">
        <v>1</v>
      </c>
      <c r="N1717">
        <v>1</v>
      </c>
      <c r="P1717">
        <v>6</v>
      </c>
      <c r="Q1717">
        <v>5</v>
      </c>
      <c r="R1717">
        <v>5</v>
      </c>
      <c r="S1717">
        <v>5</v>
      </c>
      <c r="T1717">
        <v>5</v>
      </c>
      <c r="U1717">
        <v>5</v>
      </c>
      <c r="V1717">
        <v>5</v>
      </c>
      <c r="W1717">
        <v>5</v>
      </c>
      <c r="X1717">
        <v>5</v>
      </c>
      <c r="Y1717">
        <v>5</v>
      </c>
      <c r="Z1717">
        <v>5</v>
      </c>
      <c r="AA1717">
        <v>5</v>
      </c>
      <c r="AB1717">
        <v>5</v>
      </c>
      <c r="AC1717">
        <v>5</v>
      </c>
      <c r="AD1717">
        <v>5</v>
      </c>
      <c r="AE1717">
        <v>5</v>
      </c>
      <c r="AF1717">
        <v>1</v>
      </c>
      <c r="AG1717">
        <v>5</v>
      </c>
      <c r="AH1717">
        <v>5</v>
      </c>
      <c r="AI1717">
        <v>5</v>
      </c>
      <c r="AJ1717">
        <v>5</v>
      </c>
      <c r="AK1717">
        <v>5</v>
      </c>
      <c r="AL1717">
        <v>5</v>
      </c>
      <c r="AM1717">
        <v>5</v>
      </c>
      <c r="AN1717">
        <v>5</v>
      </c>
      <c r="AO1717">
        <v>5</v>
      </c>
      <c r="AP1717">
        <v>5</v>
      </c>
      <c r="AQ1717">
        <v>5</v>
      </c>
      <c r="AR1717">
        <v>5</v>
      </c>
      <c r="AS1717">
        <v>5</v>
      </c>
      <c r="AT1717">
        <v>5</v>
      </c>
      <c r="AU1717">
        <v>5</v>
      </c>
      <c r="AV1717">
        <v>2</v>
      </c>
      <c r="AW1717">
        <v>1</v>
      </c>
      <c r="AX1717">
        <v>1</v>
      </c>
      <c r="AY1717">
        <v>1</v>
      </c>
      <c r="AZ1717">
        <v>1</v>
      </c>
      <c r="BA1717">
        <v>1</v>
      </c>
      <c r="BB1717">
        <v>1</v>
      </c>
      <c r="BC1717">
        <v>1</v>
      </c>
      <c r="BD1717">
        <v>1</v>
      </c>
      <c r="BE1717">
        <v>1</v>
      </c>
      <c r="BF1717">
        <v>12</v>
      </c>
      <c r="BG1717">
        <v>12</v>
      </c>
      <c r="BH1717">
        <v>12</v>
      </c>
      <c r="BI1717">
        <v>12</v>
      </c>
      <c r="BJ1717">
        <v>12</v>
      </c>
      <c r="BK1717">
        <v>1</v>
      </c>
      <c r="BL1717">
        <v>4</v>
      </c>
      <c r="BM1717">
        <v>3</v>
      </c>
      <c r="BN1717">
        <v>1</v>
      </c>
      <c r="BO1717">
        <v>4</v>
      </c>
      <c r="BX1717">
        <v>1</v>
      </c>
      <c r="BY1717">
        <v>8</v>
      </c>
      <c r="CF1717">
        <v>2</v>
      </c>
      <c r="CH1717">
        <f t="shared" si="194"/>
        <v>1</v>
      </c>
      <c r="CI1717" s="1">
        <f t="shared" si="195"/>
        <v>0.5</v>
      </c>
      <c r="CJ1717">
        <f t="shared" si="196"/>
        <v>4</v>
      </c>
      <c r="CK1717">
        <f t="shared" si="197"/>
        <v>2</v>
      </c>
      <c r="CL1717" s="1">
        <f t="shared" si="198"/>
        <v>2.5</v>
      </c>
      <c r="CM1717" s="1">
        <f t="shared" si="199"/>
        <v>2.5</v>
      </c>
      <c r="CO1717" t="str">
        <f>IF(H1717&gt;Tolerances!$C$15, "High Sat", "Low Sat")</f>
        <v>Low Sat</v>
      </c>
      <c r="CP1717" t="str">
        <f>IF(CM1717&lt;Tolerances!$D$15, "High EL", "Low EL")</f>
        <v>High EL</v>
      </c>
      <c r="CQ1717" t="str">
        <f t="shared" si="200"/>
        <v>Hostage</v>
      </c>
      <c r="CR1717" t="b">
        <f>IF(AND(CM1717&lt;Tolerances!$D$19,'Respondent data Original'!H1717&gt;Tolerances!$C$19),"Enthusiast",IF(AND(CM1717&gt;Tolerances!$D$20,'Respondent data Original'!H1717&lt;Tolerances!$C$20),"Agitator"))</f>
        <v>0</v>
      </c>
    </row>
    <row r="1718" spans="1:96">
      <c r="A1718">
        <v>2147</v>
      </c>
      <c r="B1718" t="s">
        <v>71</v>
      </c>
      <c r="C1718">
        <v>3</v>
      </c>
      <c r="D1718">
        <v>2</v>
      </c>
      <c r="E1718">
        <v>2</v>
      </c>
      <c r="F1718">
        <v>2</v>
      </c>
      <c r="G1718">
        <v>12</v>
      </c>
      <c r="H1718">
        <v>10</v>
      </c>
      <c r="J1718">
        <v>10</v>
      </c>
      <c r="L1718">
        <v>10</v>
      </c>
      <c r="O1718">
        <v>1</v>
      </c>
      <c r="P1718">
        <v>5</v>
      </c>
      <c r="Q1718">
        <v>1</v>
      </c>
      <c r="R1718">
        <v>3</v>
      </c>
      <c r="S1718">
        <v>1</v>
      </c>
      <c r="T1718">
        <v>1</v>
      </c>
      <c r="U1718">
        <v>1</v>
      </c>
      <c r="V1718">
        <v>1</v>
      </c>
      <c r="W1718">
        <v>4</v>
      </c>
      <c r="X1718">
        <v>1</v>
      </c>
      <c r="Y1718">
        <v>1</v>
      </c>
      <c r="Z1718">
        <v>2</v>
      </c>
      <c r="AA1718">
        <v>1</v>
      </c>
      <c r="AB1718">
        <v>1</v>
      </c>
      <c r="AC1718">
        <v>3</v>
      </c>
      <c r="AD1718">
        <v>3</v>
      </c>
      <c r="AE1718">
        <v>2</v>
      </c>
      <c r="AF1718">
        <v>1</v>
      </c>
      <c r="AG1718">
        <v>2</v>
      </c>
      <c r="AH1718">
        <v>2</v>
      </c>
      <c r="AI1718">
        <v>2</v>
      </c>
      <c r="AJ1718">
        <v>2</v>
      </c>
      <c r="AK1718">
        <v>2</v>
      </c>
      <c r="AL1718">
        <v>1</v>
      </c>
      <c r="AN1718">
        <v>3</v>
      </c>
      <c r="AO1718">
        <v>2</v>
      </c>
      <c r="AP1718">
        <v>3</v>
      </c>
      <c r="AQ1718">
        <v>3</v>
      </c>
      <c r="AR1718">
        <v>3</v>
      </c>
      <c r="AS1718">
        <v>2</v>
      </c>
      <c r="AT1718">
        <v>3</v>
      </c>
      <c r="AU1718">
        <v>2</v>
      </c>
      <c r="AV1718">
        <v>1</v>
      </c>
      <c r="AW1718">
        <v>9</v>
      </c>
      <c r="AX1718">
        <v>11</v>
      </c>
      <c r="AY1718">
        <v>11</v>
      </c>
      <c r="AZ1718">
        <v>7</v>
      </c>
      <c r="BA1718">
        <v>10</v>
      </c>
      <c r="BB1718">
        <v>2</v>
      </c>
      <c r="BC1718">
        <v>9</v>
      </c>
      <c r="BD1718">
        <v>10</v>
      </c>
      <c r="BE1718">
        <v>8</v>
      </c>
      <c r="BF1718">
        <v>12</v>
      </c>
      <c r="BG1718">
        <v>1</v>
      </c>
      <c r="BH1718">
        <v>6</v>
      </c>
      <c r="BI1718">
        <v>12</v>
      </c>
      <c r="BJ1718">
        <v>12</v>
      </c>
      <c r="BK1718">
        <v>1</v>
      </c>
      <c r="BL1718">
        <v>3</v>
      </c>
      <c r="BM1718">
        <v>2</v>
      </c>
      <c r="BN1718">
        <v>1</v>
      </c>
      <c r="BO1718">
        <v>7</v>
      </c>
      <c r="BP1718">
        <v>4</v>
      </c>
      <c r="BQ1718">
        <v>3</v>
      </c>
      <c r="BX1718">
        <v>2</v>
      </c>
      <c r="CF1718">
        <v>4</v>
      </c>
      <c r="CH1718">
        <f t="shared" si="194"/>
        <v>2</v>
      </c>
      <c r="CI1718" s="1">
        <f t="shared" si="195"/>
        <v>4.2777777777777777</v>
      </c>
      <c r="CJ1718">
        <f t="shared" si="196"/>
        <v>3</v>
      </c>
      <c r="CK1718">
        <f t="shared" si="197"/>
        <v>3</v>
      </c>
      <c r="CL1718" s="1">
        <f t="shared" si="198"/>
        <v>7.2777777777777777</v>
      </c>
      <c r="CM1718" s="1">
        <f t="shared" si="199"/>
        <v>14.555555555555555</v>
      </c>
      <c r="CO1718" t="str">
        <f>IF(H1718&gt;Tolerances!$C$15, "High Sat", "Low Sat")</f>
        <v>High Sat</v>
      </c>
      <c r="CP1718" t="str">
        <f>IF(CM1718&lt;Tolerances!$D$15, "High EL", "Low EL")</f>
        <v>Low EL</v>
      </c>
      <c r="CQ1718" t="str">
        <f t="shared" si="200"/>
        <v>Mercenary</v>
      </c>
      <c r="CR1718" t="b">
        <f>IF(AND(CM1718&lt;Tolerances!$D$19,'Respondent data Original'!H1718&gt;Tolerances!$C$19),"Enthusiast",IF(AND(CM1718&gt;Tolerances!$D$20,'Respondent data Original'!H1718&lt;Tolerances!$C$20),"Agitator"))</f>
        <v>0</v>
      </c>
    </row>
    <row r="1719" spans="1:96">
      <c r="A1719">
        <v>2148</v>
      </c>
      <c r="B1719" t="s">
        <v>71</v>
      </c>
      <c r="C1719">
        <v>4</v>
      </c>
      <c r="D1719">
        <v>1</v>
      </c>
      <c r="E1719">
        <v>1</v>
      </c>
      <c r="F1719">
        <v>2</v>
      </c>
      <c r="G1719">
        <v>9</v>
      </c>
      <c r="H1719">
        <v>10</v>
      </c>
      <c r="J1719">
        <v>9</v>
      </c>
      <c r="L1719">
        <v>8</v>
      </c>
      <c r="N1719">
        <v>11</v>
      </c>
      <c r="P1719">
        <v>5</v>
      </c>
      <c r="Q1719">
        <v>1</v>
      </c>
      <c r="R1719">
        <v>4</v>
      </c>
      <c r="S1719">
        <v>1</v>
      </c>
      <c r="T1719">
        <v>3</v>
      </c>
      <c r="V1719">
        <v>2</v>
      </c>
      <c r="W1719">
        <v>4</v>
      </c>
      <c r="X1719">
        <v>1</v>
      </c>
      <c r="Y1719">
        <v>2</v>
      </c>
      <c r="Z1719">
        <v>4</v>
      </c>
      <c r="AA1719">
        <v>3</v>
      </c>
      <c r="AB1719">
        <v>3</v>
      </c>
      <c r="AC1719">
        <v>3</v>
      </c>
      <c r="AD1719">
        <v>3</v>
      </c>
      <c r="AE1719">
        <v>4</v>
      </c>
      <c r="AF1719">
        <v>11</v>
      </c>
      <c r="AG1719">
        <v>4</v>
      </c>
      <c r="AH1719">
        <v>4</v>
      </c>
      <c r="AI1719">
        <v>1</v>
      </c>
      <c r="AJ1719">
        <v>3</v>
      </c>
      <c r="AL1719">
        <v>3</v>
      </c>
      <c r="AM1719">
        <v>4</v>
      </c>
      <c r="AN1719">
        <v>2</v>
      </c>
      <c r="AO1719">
        <v>2</v>
      </c>
      <c r="AP1719">
        <v>4</v>
      </c>
      <c r="AQ1719">
        <v>2</v>
      </c>
      <c r="AR1719">
        <v>3</v>
      </c>
      <c r="AS1719">
        <v>3</v>
      </c>
      <c r="AT1719">
        <v>2</v>
      </c>
      <c r="AU1719">
        <v>3</v>
      </c>
      <c r="AV1719">
        <v>1</v>
      </c>
      <c r="AW1719">
        <v>8</v>
      </c>
      <c r="AX1719">
        <v>9</v>
      </c>
      <c r="AY1719">
        <v>6</v>
      </c>
      <c r="AZ1719">
        <v>8</v>
      </c>
      <c r="BA1719">
        <v>8</v>
      </c>
      <c r="BB1719">
        <v>8</v>
      </c>
      <c r="BC1719">
        <v>7</v>
      </c>
      <c r="BD1719">
        <v>9</v>
      </c>
      <c r="BE1719">
        <v>7</v>
      </c>
      <c r="BF1719">
        <v>3</v>
      </c>
      <c r="BG1719">
        <v>4</v>
      </c>
      <c r="BH1719">
        <v>12</v>
      </c>
      <c r="BI1719">
        <v>12</v>
      </c>
      <c r="BJ1719">
        <v>12</v>
      </c>
      <c r="BK1719">
        <v>2</v>
      </c>
      <c r="BL1719">
        <v>1</v>
      </c>
      <c r="BM1719">
        <v>4</v>
      </c>
      <c r="BN1719">
        <v>3</v>
      </c>
      <c r="BO1719">
        <v>4</v>
      </c>
      <c r="BP1719">
        <v>6</v>
      </c>
      <c r="BQ1719">
        <v>2</v>
      </c>
      <c r="BX1719">
        <v>1</v>
      </c>
      <c r="BY1719">
        <v>5</v>
      </c>
      <c r="BZ1719">
        <v>6</v>
      </c>
      <c r="CA1719">
        <v>2</v>
      </c>
      <c r="CB1719">
        <v>8</v>
      </c>
      <c r="CF1719">
        <v>5</v>
      </c>
      <c r="CH1719">
        <f t="shared" si="194"/>
        <v>1</v>
      </c>
      <c r="CI1719" s="1">
        <f t="shared" si="195"/>
        <v>3.8888888888888888</v>
      </c>
      <c r="CJ1719">
        <f t="shared" si="196"/>
        <v>1</v>
      </c>
      <c r="CK1719">
        <f t="shared" si="197"/>
        <v>5</v>
      </c>
      <c r="CL1719" s="1">
        <f t="shared" si="198"/>
        <v>8.8888888888888893</v>
      </c>
      <c r="CM1719" s="1">
        <f t="shared" si="199"/>
        <v>8.8888888888888893</v>
      </c>
      <c r="CO1719" t="str">
        <f>IF(H1719&gt;Tolerances!$C$15, "High Sat", "Low Sat")</f>
        <v>High Sat</v>
      </c>
      <c r="CP1719" t="str">
        <f>IF(CM1719&lt;Tolerances!$D$15, "High EL", "Low EL")</f>
        <v>High EL</v>
      </c>
      <c r="CQ1719" t="str">
        <f t="shared" si="200"/>
        <v>Loyalist</v>
      </c>
      <c r="CR1719" t="b">
        <f>IF(AND(CM1719&lt;Tolerances!$D$19,'Respondent data Original'!H1719&gt;Tolerances!$C$19),"Enthusiast",IF(AND(CM1719&gt;Tolerances!$D$20,'Respondent data Original'!H1719&lt;Tolerances!$C$20),"Agitator"))</f>
        <v>0</v>
      </c>
    </row>
    <row r="1720" spans="1:96">
      <c r="A1720">
        <v>2150</v>
      </c>
      <c r="B1720" t="s">
        <v>71</v>
      </c>
      <c r="C1720">
        <v>3</v>
      </c>
      <c r="D1720">
        <v>2</v>
      </c>
      <c r="E1720">
        <v>2</v>
      </c>
      <c r="F1720">
        <v>2</v>
      </c>
      <c r="G1720">
        <v>12</v>
      </c>
      <c r="H1720">
        <v>8</v>
      </c>
      <c r="J1720">
        <v>8</v>
      </c>
      <c r="L1720">
        <v>8</v>
      </c>
      <c r="N1720">
        <v>8</v>
      </c>
      <c r="P1720">
        <v>6</v>
      </c>
      <c r="Q1720">
        <v>2</v>
      </c>
      <c r="R1720">
        <v>3</v>
      </c>
      <c r="S1720">
        <v>2</v>
      </c>
      <c r="T1720">
        <v>2</v>
      </c>
      <c r="U1720">
        <v>5</v>
      </c>
      <c r="V1720">
        <v>4</v>
      </c>
      <c r="W1720">
        <v>3</v>
      </c>
      <c r="X1720">
        <v>2</v>
      </c>
      <c r="Y1720">
        <v>2</v>
      </c>
      <c r="Z1720">
        <v>5</v>
      </c>
      <c r="AA1720">
        <v>3</v>
      </c>
      <c r="AB1720">
        <v>3</v>
      </c>
      <c r="AC1720">
        <v>4</v>
      </c>
      <c r="AD1720">
        <v>3</v>
      </c>
      <c r="AE1720">
        <v>3</v>
      </c>
      <c r="AF1720">
        <v>9</v>
      </c>
      <c r="AG1720">
        <v>3</v>
      </c>
      <c r="AH1720">
        <v>3</v>
      </c>
      <c r="AI1720">
        <v>3</v>
      </c>
      <c r="AJ1720">
        <v>3</v>
      </c>
      <c r="AK1720">
        <v>3</v>
      </c>
      <c r="AL1720">
        <v>3</v>
      </c>
      <c r="AM1720">
        <v>4</v>
      </c>
      <c r="AN1720">
        <v>3</v>
      </c>
      <c r="AO1720">
        <v>3</v>
      </c>
      <c r="AP1720">
        <v>3</v>
      </c>
      <c r="AQ1720">
        <v>3</v>
      </c>
      <c r="AR1720">
        <v>3</v>
      </c>
      <c r="AS1720">
        <v>3</v>
      </c>
      <c r="AT1720">
        <v>3</v>
      </c>
      <c r="AU1720">
        <v>3</v>
      </c>
      <c r="AV1720">
        <v>1</v>
      </c>
      <c r="AW1720">
        <v>6</v>
      </c>
      <c r="AX1720">
        <v>7</v>
      </c>
      <c r="AY1720">
        <v>7</v>
      </c>
      <c r="AZ1720">
        <v>6</v>
      </c>
      <c r="BA1720">
        <v>6</v>
      </c>
      <c r="BB1720">
        <v>5</v>
      </c>
      <c r="BC1720">
        <v>5</v>
      </c>
      <c r="BD1720">
        <v>8</v>
      </c>
      <c r="BE1720">
        <v>4</v>
      </c>
      <c r="BF1720">
        <v>12</v>
      </c>
      <c r="BG1720">
        <v>12</v>
      </c>
      <c r="BH1720">
        <v>12</v>
      </c>
      <c r="BI1720">
        <v>12</v>
      </c>
      <c r="BJ1720">
        <v>12</v>
      </c>
      <c r="BK1720">
        <v>1</v>
      </c>
      <c r="BL1720">
        <v>4</v>
      </c>
      <c r="BM1720">
        <v>3</v>
      </c>
      <c r="BN1720">
        <v>2</v>
      </c>
      <c r="BO1720">
        <v>10</v>
      </c>
      <c r="BX1720">
        <v>1</v>
      </c>
      <c r="BY1720">
        <v>7</v>
      </c>
      <c r="BZ1720">
        <v>6</v>
      </c>
      <c r="CF1720">
        <v>6</v>
      </c>
      <c r="CH1720">
        <f t="shared" si="194"/>
        <v>1</v>
      </c>
      <c r="CI1720" s="1">
        <f t="shared" si="195"/>
        <v>3</v>
      </c>
      <c r="CJ1720">
        <f t="shared" si="196"/>
        <v>4</v>
      </c>
      <c r="CK1720">
        <f t="shared" si="197"/>
        <v>2</v>
      </c>
      <c r="CL1720" s="1">
        <f t="shared" si="198"/>
        <v>5</v>
      </c>
      <c r="CM1720" s="1">
        <f t="shared" si="199"/>
        <v>5</v>
      </c>
      <c r="CO1720" t="str">
        <f>IF(H1720&gt;Tolerances!$C$15, "High Sat", "Low Sat")</f>
        <v>High Sat</v>
      </c>
      <c r="CP1720" t="str">
        <f>IF(CM1720&lt;Tolerances!$D$15, "High EL", "Low EL")</f>
        <v>High EL</v>
      </c>
      <c r="CQ1720" t="str">
        <f t="shared" si="200"/>
        <v>Loyalist</v>
      </c>
      <c r="CR1720" t="b">
        <f>IF(AND(CM1720&lt;Tolerances!$D$19,'Respondent data Original'!H1720&gt;Tolerances!$C$19),"Enthusiast",IF(AND(CM1720&gt;Tolerances!$D$20,'Respondent data Original'!H1720&lt;Tolerances!$C$20),"Agitator"))</f>
        <v>0</v>
      </c>
    </row>
    <row r="1721" spans="1:96">
      <c r="A1721">
        <v>2151</v>
      </c>
      <c r="B1721" t="s">
        <v>71</v>
      </c>
      <c r="C1721">
        <v>3</v>
      </c>
      <c r="D1721">
        <v>2</v>
      </c>
      <c r="E1721">
        <v>2</v>
      </c>
      <c r="F1721">
        <v>2</v>
      </c>
      <c r="G1721">
        <v>12</v>
      </c>
      <c r="H1721">
        <v>10</v>
      </c>
      <c r="J1721">
        <v>7</v>
      </c>
      <c r="L1721">
        <v>7</v>
      </c>
      <c r="N1721">
        <v>9</v>
      </c>
      <c r="P1721">
        <v>4</v>
      </c>
      <c r="Q1721">
        <v>1</v>
      </c>
      <c r="R1721">
        <v>1</v>
      </c>
      <c r="S1721">
        <v>1</v>
      </c>
      <c r="T1721">
        <v>1</v>
      </c>
      <c r="U1721">
        <v>1</v>
      </c>
      <c r="V1721">
        <v>1</v>
      </c>
      <c r="W1721">
        <v>2</v>
      </c>
      <c r="X1721">
        <v>1</v>
      </c>
      <c r="Y1721">
        <v>1</v>
      </c>
      <c r="Z1721">
        <v>1</v>
      </c>
      <c r="AA1721">
        <v>1</v>
      </c>
      <c r="AB1721">
        <v>2</v>
      </c>
      <c r="AC1721">
        <v>2</v>
      </c>
      <c r="AD1721">
        <v>2</v>
      </c>
      <c r="AE1721">
        <v>2</v>
      </c>
      <c r="AF1721">
        <v>5</v>
      </c>
      <c r="AG1721">
        <v>1</v>
      </c>
      <c r="AH1721">
        <v>1</v>
      </c>
      <c r="AI1721">
        <v>1</v>
      </c>
      <c r="AJ1721">
        <v>1</v>
      </c>
      <c r="AK1721">
        <v>1</v>
      </c>
      <c r="AL1721">
        <v>1</v>
      </c>
      <c r="AM1721">
        <v>3</v>
      </c>
      <c r="AN1721">
        <v>1</v>
      </c>
      <c r="AO1721">
        <v>1</v>
      </c>
      <c r="AP1721">
        <v>1</v>
      </c>
      <c r="AQ1721">
        <v>1</v>
      </c>
      <c r="AR1721">
        <v>1</v>
      </c>
      <c r="AS1721">
        <v>1</v>
      </c>
      <c r="AT1721">
        <v>1</v>
      </c>
      <c r="AU1721">
        <v>1</v>
      </c>
      <c r="AV1721">
        <v>1</v>
      </c>
      <c r="AW1721">
        <v>9</v>
      </c>
      <c r="AX1721">
        <v>11</v>
      </c>
      <c r="AY1721">
        <v>9</v>
      </c>
      <c r="AZ1721">
        <v>8</v>
      </c>
      <c r="BA1721">
        <v>7</v>
      </c>
      <c r="BB1721">
        <v>8</v>
      </c>
      <c r="BC1721">
        <v>6</v>
      </c>
      <c r="BD1721">
        <v>11</v>
      </c>
      <c r="BE1721">
        <v>1</v>
      </c>
      <c r="BF1721">
        <v>1</v>
      </c>
      <c r="BG1721">
        <v>1</v>
      </c>
      <c r="BH1721">
        <v>5</v>
      </c>
      <c r="BI1721">
        <v>12</v>
      </c>
      <c r="BJ1721">
        <v>12</v>
      </c>
      <c r="BK1721">
        <v>1</v>
      </c>
      <c r="BL1721">
        <v>5</v>
      </c>
      <c r="BM1721">
        <v>3</v>
      </c>
      <c r="BN1721">
        <v>2</v>
      </c>
      <c r="BO1721">
        <v>10</v>
      </c>
      <c r="BX1721">
        <v>1</v>
      </c>
      <c r="BY1721">
        <v>2</v>
      </c>
      <c r="BZ1721">
        <v>6</v>
      </c>
      <c r="CF1721">
        <v>5</v>
      </c>
      <c r="CH1721">
        <f t="shared" si="194"/>
        <v>1</v>
      </c>
      <c r="CI1721" s="1">
        <f t="shared" si="195"/>
        <v>3.8888888888888888</v>
      </c>
      <c r="CJ1721">
        <f t="shared" si="196"/>
        <v>5</v>
      </c>
      <c r="CK1721">
        <f t="shared" si="197"/>
        <v>1</v>
      </c>
      <c r="CL1721" s="1">
        <f t="shared" si="198"/>
        <v>4.8888888888888893</v>
      </c>
      <c r="CM1721" s="1">
        <f t="shared" si="199"/>
        <v>4.8888888888888893</v>
      </c>
      <c r="CO1721" t="str">
        <f>IF(H1721&gt;Tolerances!$C$15, "High Sat", "Low Sat")</f>
        <v>High Sat</v>
      </c>
      <c r="CP1721" t="str">
        <f>IF(CM1721&lt;Tolerances!$D$15, "High EL", "Low EL")</f>
        <v>High EL</v>
      </c>
      <c r="CQ1721" t="str">
        <f t="shared" si="200"/>
        <v>Loyalist</v>
      </c>
      <c r="CR1721" t="str">
        <f>IF(AND(CM1721&lt;Tolerances!$D$19,'Respondent data Original'!H1721&gt;Tolerances!$C$19),"Enthusiast",IF(AND(CM1721&gt;Tolerances!$D$20,'Respondent data Original'!H1721&lt;Tolerances!$C$20),"Agitator"))</f>
        <v>Enthusiast</v>
      </c>
    </row>
    <row r="1722" spans="1:96">
      <c r="A1722">
        <v>2152</v>
      </c>
      <c r="B1722" t="s">
        <v>71</v>
      </c>
      <c r="C1722">
        <v>2</v>
      </c>
      <c r="D1722">
        <v>2</v>
      </c>
      <c r="E1722">
        <v>2</v>
      </c>
      <c r="F1722">
        <v>2</v>
      </c>
      <c r="G1722">
        <v>9</v>
      </c>
      <c r="H1722">
        <v>7</v>
      </c>
      <c r="J1722">
        <v>6</v>
      </c>
      <c r="L1722">
        <v>6</v>
      </c>
      <c r="N1722">
        <v>6</v>
      </c>
      <c r="P1722">
        <v>6</v>
      </c>
      <c r="Q1722">
        <v>2</v>
      </c>
      <c r="R1722">
        <v>2</v>
      </c>
      <c r="S1722">
        <v>2</v>
      </c>
      <c r="T1722">
        <v>2</v>
      </c>
      <c r="U1722">
        <v>3</v>
      </c>
      <c r="V1722">
        <v>2</v>
      </c>
      <c r="W1722">
        <v>3</v>
      </c>
      <c r="X1722">
        <v>2</v>
      </c>
      <c r="Y1722">
        <v>2</v>
      </c>
      <c r="Z1722">
        <v>3</v>
      </c>
      <c r="AA1722">
        <v>2</v>
      </c>
      <c r="AB1722">
        <v>3</v>
      </c>
      <c r="AC1722">
        <v>2</v>
      </c>
      <c r="AD1722">
        <v>2</v>
      </c>
      <c r="AE1722">
        <v>3</v>
      </c>
      <c r="AF1722">
        <v>9</v>
      </c>
      <c r="AG1722">
        <v>4</v>
      </c>
      <c r="AH1722">
        <v>3</v>
      </c>
      <c r="AI1722">
        <v>4</v>
      </c>
      <c r="AJ1722">
        <v>2</v>
      </c>
      <c r="AK1722">
        <v>3</v>
      </c>
      <c r="AL1722">
        <v>5</v>
      </c>
      <c r="AN1722">
        <v>3</v>
      </c>
      <c r="AO1722">
        <v>3</v>
      </c>
      <c r="AP1722">
        <v>3</v>
      </c>
      <c r="AQ1722">
        <v>4</v>
      </c>
      <c r="AR1722">
        <v>5</v>
      </c>
      <c r="AS1722">
        <v>4</v>
      </c>
      <c r="AT1722">
        <v>4</v>
      </c>
      <c r="AU1722">
        <v>4</v>
      </c>
      <c r="AV1722">
        <v>1</v>
      </c>
      <c r="AW1722">
        <v>7</v>
      </c>
      <c r="AX1722">
        <v>8</v>
      </c>
      <c r="AY1722">
        <v>11</v>
      </c>
      <c r="AZ1722">
        <v>9</v>
      </c>
      <c r="BA1722">
        <v>11</v>
      </c>
      <c r="BB1722">
        <v>8</v>
      </c>
      <c r="BC1722">
        <v>7</v>
      </c>
      <c r="BD1722">
        <v>11</v>
      </c>
      <c r="BE1722">
        <v>7</v>
      </c>
      <c r="BF1722">
        <v>11</v>
      </c>
      <c r="BG1722">
        <v>12</v>
      </c>
      <c r="BH1722">
        <v>12</v>
      </c>
      <c r="BI1722">
        <v>12</v>
      </c>
      <c r="BJ1722">
        <v>12</v>
      </c>
      <c r="BK1722">
        <v>4</v>
      </c>
      <c r="BL1722">
        <v>3</v>
      </c>
      <c r="BM1722">
        <v>3</v>
      </c>
      <c r="BN1722">
        <v>2</v>
      </c>
      <c r="BO1722">
        <v>3</v>
      </c>
      <c r="BP1722">
        <v>7</v>
      </c>
      <c r="BQ1722">
        <v>4</v>
      </c>
      <c r="BR1722">
        <v>5</v>
      </c>
      <c r="BS1722">
        <v>6</v>
      </c>
      <c r="BX1722">
        <v>2</v>
      </c>
      <c r="CF1722">
        <v>1</v>
      </c>
      <c r="CH1722">
        <f t="shared" si="194"/>
        <v>2</v>
      </c>
      <c r="CI1722" s="1">
        <f t="shared" si="195"/>
        <v>4.3888888888888893</v>
      </c>
      <c r="CJ1722">
        <f t="shared" si="196"/>
        <v>3</v>
      </c>
      <c r="CK1722">
        <f t="shared" si="197"/>
        <v>3</v>
      </c>
      <c r="CL1722" s="1">
        <f t="shared" si="198"/>
        <v>7.3888888888888893</v>
      </c>
      <c r="CM1722" s="1">
        <f t="shared" si="199"/>
        <v>14.777777777777779</v>
      </c>
      <c r="CO1722" t="str">
        <f>IF(H1722&gt;Tolerances!$C$15, "High Sat", "Low Sat")</f>
        <v>Low Sat</v>
      </c>
      <c r="CP1722" t="str">
        <f>IF(CM1722&lt;Tolerances!$D$15, "High EL", "Low EL")</f>
        <v>Low EL</v>
      </c>
      <c r="CQ1722" t="str">
        <f t="shared" si="200"/>
        <v>Defector</v>
      </c>
      <c r="CR1722" t="b">
        <f>IF(AND(CM1722&lt;Tolerances!$D$19,'Respondent data Original'!H1722&gt;Tolerances!$C$19),"Enthusiast",IF(AND(CM1722&gt;Tolerances!$D$20,'Respondent data Original'!H1722&lt;Tolerances!$C$20),"Agitator"))</f>
        <v>0</v>
      </c>
    </row>
    <row r="1723" spans="1:96">
      <c r="A1723">
        <v>2154</v>
      </c>
      <c r="B1723" t="s">
        <v>71</v>
      </c>
      <c r="C1723">
        <v>4</v>
      </c>
      <c r="D1723">
        <v>1</v>
      </c>
      <c r="E1723">
        <v>1</v>
      </c>
      <c r="F1723">
        <v>2</v>
      </c>
      <c r="G1723">
        <v>11</v>
      </c>
      <c r="H1723">
        <v>6</v>
      </c>
      <c r="J1723">
        <v>8</v>
      </c>
      <c r="L1723">
        <v>8</v>
      </c>
      <c r="N1723">
        <v>4</v>
      </c>
      <c r="P1723">
        <v>5</v>
      </c>
      <c r="Q1723">
        <v>3</v>
      </c>
      <c r="S1723">
        <v>1</v>
      </c>
      <c r="T1723">
        <v>3</v>
      </c>
      <c r="U1723">
        <v>2</v>
      </c>
      <c r="V1723">
        <v>3</v>
      </c>
      <c r="X1723">
        <v>1</v>
      </c>
      <c r="Y1723">
        <v>2</v>
      </c>
      <c r="Z1723">
        <v>5</v>
      </c>
      <c r="AA1723">
        <v>2</v>
      </c>
      <c r="AB1723">
        <v>3</v>
      </c>
      <c r="AD1723">
        <v>4</v>
      </c>
      <c r="AE1723">
        <v>3</v>
      </c>
      <c r="AF1723">
        <v>1</v>
      </c>
      <c r="AG1723">
        <v>4</v>
      </c>
      <c r="AH1723">
        <v>4</v>
      </c>
      <c r="AI1723">
        <v>1</v>
      </c>
      <c r="AJ1723">
        <v>2</v>
      </c>
      <c r="AK1723">
        <v>3</v>
      </c>
      <c r="AL1723">
        <v>5</v>
      </c>
      <c r="AM1723">
        <v>5</v>
      </c>
      <c r="AN1723">
        <v>2</v>
      </c>
      <c r="AO1723">
        <v>2</v>
      </c>
      <c r="AP1723">
        <v>3</v>
      </c>
      <c r="AQ1723">
        <v>3</v>
      </c>
      <c r="AR1723">
        <v>5</v>
      </c>
      <c r="AS1723">
        <v>4</v>
      </c>
      <c r="AU1723">
        <v>4</v>
      </c>
      <c r="AV1723">
        <v>2</v>
      </c>
      <c r="AW1723">
        <v>6</v>
      </c>
      <c r="AX1723">
        <v>11</v>
      </c>
      <c r="AY1723">
        <v>8</v>
      </c>
      <c r="AZ1723">
        <v>6</v>
      </c>
      <c r="BA1723">
        <v>6</v>
      </c>
      <c r="BB1723">
        <v>6</v>
      </c>
      <c r="BC1723">
        <v>6</v>
      </c>
      <c r="BD1723">
        <v>11</v>
      </c>
      <c r="BE1723">
        <v>3</v>
      </c>
      <c r="BF1723">
        <v>12</v>
      </c>
      <c r="BG1723">
        <v>12</v>
      </c>
      <c r="BH1723">
        <v>12</v>
      </c>
      <c r="BI1723">
        <v>12</v>
      </c>
      <c r="BJ1723">
        <v>12</v>
      </c>
      <c r="BK1723">
        <v>1</v>
      </c>
      <c r="BL1723">
        <v>3</v>
      </c>
      <c r="BM1723">
        <v>2</v>
      </c>
      <c r="BN1723">
        <v>1</v>
      </c>
      <c r="BO1723">
        <v>3</v>
      </c>
      <c r="BP1723">
        <v>7</v>
      </c>
      <c r="BQ1723">
        <v>6</v>
      </c>
      <c r="BR1723">
        <v>4</v>
      </c>
      <c r="BS1723">
        <v>5</v>
      </c>
      <c r="BX1723">
        <v>2</v>
      </c>
      <c r="CF1723">
        <v>5</v>
      </c>
      <c r="CH1723">
        <f t="shared" si="194"/>
        <v>2</v>
      </c>
      <c r="CI1723" s="1">
        <f t="shared" si="195"/>
        <v>3.5</v>
      </c>
      <c r="CJ1723">
        <f t="shared" si="196"/>
        <v>3</v>
      </c>
      <c r="CK1723">
        <f t="shared" si="197"/>
        <v>3</v>
      </c>
      <c r="CL1723" s="1">
        <f t="shared" si="198"/>
        <v>6.5</v>
      </c>
      <c r="CM1723" s="1">
        <f t="shared" si="199"/>
        <v>13</v>
      </c>
      <c r="CO1723" t="str">
        <f>IF(H1723&gt;Tolerances!$C$15, "High Sat", "Low Sat")</f>
        <v>Low Sat</v>
      </c>
      <c r="CP1723" t="str">
        <f>IF(CM1723&lt;Tolerances!$D$15, "High EL", "Low EL")</f>
        <v>Low EL</v>
      </c>
      <c r="CQ1723" t="str">
        <f t="shared" si="200"/>
        <v>Defector</v>
      </c>
      <c r="CR1723" t="b">
        <f>IF(AND(CM1723&lt;Tolerances!$D$19,'Respondent data Original'!H1723&gt;Tolerances!$C$19),"Enthusiast",IF(AND(CM1723&gt;Tolerances!$D$20,'Respondent data Original'!H1723&lt;Tolerances!$C$20),"Agitator"))</f>
        <v>0</v>
      </c>
    </row>
    <row r="1724" spans="1:96">
      <c r="A1724">
        <v>2157</v>
      </c>
      <c r="B1724" t="s">
        <v>71</v>
      </c>
      <c r="C1724">
        <v>3</v>
      </c>
      <c r="D1724">
        <v>1</v>
      </c>
      <c r="E1724">
        <v>2</v>
      </c>
      <c r="F1724">
        <v>2</v>
      </c>
      <c r="G1724">
        <v>11</v>
      </c>
      <c r="H1724">
        <v>9</v>
      </c>
      <c r="J1724">
        <v>6</v>
      </c>
      <c r="L1724">
        <v>7</v>
      </c>
      <c r="N1724">
        <v>7</v>
      </c>
      <c r="P1724">
        <v>5</v>
      </c>
      <c r="Q1724">
        <v>1</v>
      </c>
      <c r="R1724">
        <v>1</v>
      </c>
      <c r="S1724">
        <v>1</v>
      </c>
      <c r="T1724">
        <v>1</v>
      </c>
      <c r="U1724">
        <v>1</v>
      </c>
      <c r="V1724">
        <v>1</v>
      </c>
      <c r="W1724">
        <v>3</v>
      </c>
      <c r="X1724">
        <v>1</v>
      </c>
      <c r="Y1724">
        <v>1</v>
      </c>
      <c r="Z1724">
        <v>1</v>
      </c>
      <c r="AA1724">
        <v>1</v>
      </c>
      <c r="AB1724">
        <v>1</v>
      </c>
      <c r="AC1724">
        <v>1</v>
      </c>
      <c r="AD1724">
        <v>1</v>
      </c>
      <c r="AE1724">
        <v>1</v>
      </c>
      <c r="AF1724">
        <v>7</v>
      </c>
      <c r="AG1724">
        <v>4</v>
      </c>
      <c r="AH1724">
        <v>4</v>
      </c>
      <c r="AI1724">
        <v>4</v>
      </c>
      <c r="AJ1724">
        <v>3</v>
      </c>
      <c r="AK1724">
        <v>3</v>
      </c>
      <c r="AL1724">
        <v>4</v>
      </c>
      <c r="AM1724">
        <v>4</v>
      </c>
      <c r="AN1724">
        <v>4</v>
      </c>
      <c r="AO1724">
        <v>4</v>
      </c>
      <c r="AP1724">
        <v>4</v>
      </c>
      <c r="AQ1724">
        <v>4</v>
      </c>
      <c r="AR1724">
        <v>4</v>
      </c>
      <c r="AS1724">
        <v>4</v>
      </c>
      <c r="AT1724">
        <v>3</v>
      </c>
      <c r="AU1724">
        <v>3</v>
      </c>
      <c r="AV1724">
        <v>1</v>
      </c>
      <c r="AW1724">
        <v>6</v>
      </c>
      <c r="AX1724">
        <v>6</v>
      </c>
      <c r="AY1724">
        <v>5</v>
      </c>
      <c r="AZ1724">
        <v>7</v>
      </c>
      <c r="BA1724">
        <v>7</v>
      </c>
      <c r="BB1724">
        <v>6</v>
      </c>
      <c r="BC1724">
        <v>7</v>
      </c>
      <c r="BD1724">
        <v>7</v>
      </c>
      <c r="BE1724">
        <v>7</v>
      </c>
      <c r="BF1724">
        <v>5</v>
      </c>
      <c r="BG1724">
        <v>3</v>
      </c>
      <c r="BH1724">
        <v>4</v>
      </c>
      <c r="BI1724">
        <v>12</v>
      </c>
      <c r="BJ1724">
        <v>12</v>
      </c>
      <c r="BK1724">
        <v>1</v>
      </c>
      <c r="BL1724">
        <v>4</v>
      </c>
      <c r="BM1724">
        <v>4</v>
      </c>
      <c r="BN1724">
        <v>4</v>
      </c>
      <c r="BO1724">
        <v>3</v>
      </c>
      <c r="BX1724">
        <v>1</v>
      </c>
      <c r="BY1724">
        <v>1</v>
      </c>
      <c r="CF1724">
        <v>3</v>
      </c>
      <c r="CH1724">
        <f t="shared" si="194"/>
        <v>1</v>
      </c>
      <c r="CI1724" s="1">
        <f t="shared" si="195"/>
        <v>3.2222222222222223</v>
      </c>
      <c r="CJ1724">
        <f t="shared" si="196"/>
        <v>4</v>
      </c>
      <c r="CK1724">
        <f t="shared" si="197"/>
        <v>2</v>
      </c>
      <c r="CL1724" s="1">
        <f t="shared" si="198"/>
        <v>5.2222222222222223</v>
      </c>
      <c r="CM1724" s="1">
        <f t="shared" si="199"/>
        <v>5.2222222222222223</v>
      </c>
      <c r="CO1724" t="str">
        <f>IF(H1724&gt;Tolerances!$C$15, "High Sat", "Low Sat")</f>
        <v>High Sat</v>
      </c>
      <c r="CP1724" t="str">
        <f>IF(CM1724&lt;Tolerances!$D$15, "High EL", "Low EL")</f>
        <v>High EL</v>
      </c>
      <c r="CQ1724" t="str">
        <f t="shared" si="200"/>
        <v>Loyalist</v>
      </c>
      <c r="CR1724" t="b">
        <f>IF(AND(CM1724&lt;Tolerances!$D$19,'Respondent data Original'!H1724&gt;Tolerances!$C$19),"Enthusiast",IF(AND(CM1724&gt;Tolerances!$D$20,'Respondent data Original'!H1724&lt;Tolerances!$C$20),"Agitator"))</f>
        <v>0</v>
      </c>
    </row>
    <row r="1725" spans="1:96">
      <c r="A1725">
        <v>2159</v>
      </c>
      <c r="B1725" t="s">
        <v>71</v>
      </c>
      <c r="C1725">
        <v>4</v>
      </c>
      <c r="D1725">
        <v>1</v>
      </c>
      <c r="E1725">
        <v>2</v>
      </c>
      <c r="F1725">
        <v>2</v>
      </c>
      <c r="G1725">
        <v>9</v>
      </c>
      <c r="H1725">
        <v>10</v>
      </c>
      <c r="J1725">
        <v>10</v>
      </c>
      <c r="L1725">
        <v>10</v>
      </c>
      <c r="N1725">
        <v>10</v>
      </c>
      <c r="P1725">
        <v>6</v>
      </c>
      <c r="Q1725">
        <v>2</v>
      </c>
      <c r="R1725">
        <v>3</v>
      </c>
      <c r="S1725">
        <v>2</v>
      </c>
      <c r="T1725">
        <v>4</v>
      </c>
      <c r="U1725">
        <v>5</v>
      </c>
      <c r="V1725">
        <v>2</v>
      </c>
      <c r="W1725">
        <v>4</v>
      </c>
      <c r="X1725">
        <v>2</v>
      </c>
      <c r="Y1725">
        <v>2</v>
      </c>
      <c r="Z1725">
        <v>4</v>
      </c>
      <c r="AA1725">
        <v>2</v>
      </c>
      <c r="AB1725">
        <v>3</v>
      </c>
      <c r="AC1725">
        <v>4</v>
      </c>
      <c r="AD1725">
        <v>4</v>
      </c>
      <c r="AE1725">
        <v>4</v>
      </c>
      <c r="AF1725">
        <v>2</v>
      </c>
      <c r="AG1725">
        <v>2</v>
      </c>
      <c r="AH1725">
        <v>2</v>
      </c>
      <c r="AI1725">
        <v>2</v>
      </c>
      <c r="AJ1725">
        <v>3</v>
      </c>
      <c r="AL1725">
        <v>2</v>
      </c>
      <c r="AM1725">
        <v>3</v>
      </c>
      <c r="AN1725">
        <v>2</v>
      </c>
      <c r="AO1725">
        <v>3</v>
      </c>
      <c r="AQ1725">
        <v>3</v>
      </c>
      <c r="AR1725">
        <v>3</v>
      </c>
      <c r="AS1725">
        <v>3</v>
      </c>
      <c r="AT1725">
        <v>3</v>
      </c>
      <c r="AU1725">
        <v>3</v>
      </c>
      <c r="AV1725">
        <v>1</v>
      </c>
      <c r="AW1725">
        <v>8</v>
      </c>
      <c r="AX1725">
        <v>6</v>
      </c>
      <c r="AY1725">
        <v>6</v>
      </c>
      <c r="AZ1725">
        <v>8</v>
      </c>
      <c r="BA1725">
        <v>6</v>
      </c>
      <c r="BB1725">
        <v>8</v>
      </c>
      <c r="BC1725">
        <v>11</v>
      </c>
      <c r="BD1725">
        <v>3</v>
      </c>
      <c r="BE1725">
        <v>9</v>
      </c>
      <c r="BF1725">
        <v>12</v>
      </c>
      <c r="BG1725">
        <v>12</v>
      </c>
      <c r="BH1725">
        <v>12</v>
      </c>
      <c r="BI1725">
        <v>12</v>
      </c>
      <c r="BJ1725">
        <v>12</v>
      </c>
      <c r="BK1725">
        <v>1</v>
      </c>
      <c r="BL1725">
        <v>4</v>
      </c>
      <c r="BM1725">
        <v>4</v>
      </c>
      <c r="BN1725">
        <v>4</v>
      </c>
      <c r="BO1725">
        <v>4</v>
      </c>
      <c r="BX1725">
        <v>1</v>
      </c>
      <c r="BY1725">
        <v>8</v>
      </c>
      <c r="CF1725">
        <v>10</v>
      </c>
      <c r="CH1725">
        <f t="shared" si="194"/>
        <v>1</v>
      </c>
      <c r="CI1725" s="1">
        <f t="shared" si="195"/>
        <v>3.6111111111111112</v>
      </c>
      <c r="CJ1725">
        <f t="shared" si="196"/>
        <v>4</v>
      </c>
      <c r="CK1725">
        <f t="shared" si="197"/>
        <v>2</v>
      </c>
      <c r="CL1725" s="1">
        <f t="shared" si="198"/>
        <v>5.6111111111111107</v>
      </c>
      <c r="CM1725" s="1">
        <f t="shared" si="199"/>
        <v>5.6111111111111107</v>
      </c>
      <c r="CO1725" t="str">
        <f>IF(H1725&gt;Tolerances!$C$15, "High Sat", "Low Sat")</f>
        <v>High Sat</v>
      </c>
      <c r="CP1725" t="str">
        <f>IF(CM1725&lt;Tolerances!$D$15, "High EL", "Low EL")</f>
        <v>High EL</v>
      </c>
      <c r="CQ1725" t="str">
        <f t="shared" si="200"/>
        <v>Loyalist</v>
      </c>
      <c r="CR1725" t="b">
        <f>IF(AND(CM1725&lt;Tolerances!$D$19,'Respondent data Original'!H1725&gt;Tolerances!$C$19),"Enthusiast",IF(AND(CM1725&gt;Tolerances!$D$20,'Respondent data Original'!H1725&lt;Tolerances!$C$20),"Agitator"))</f>
        <v>0</v>
      </c>
    </row>
    <row r="1726" spans="1:96">
      <c r="A1726">
        <v>2160</v>
      </c>
      <c r="B1726" t="s">
        <v>71</v>
      </c>
      <c r="C1726">
        <v>4</v>
      </c>
      <c r="D1726">
        <v>1</v>
      </c>
      <c r="E1726">
        <v>2</v>
      </c>
      <c r="F1726">
        <v>2</v>
      </c>
      <c r="G1726">
        <v>12</v>
      </c>
      <c r="H1726">
        <v>7</v>
      </c>
      <c r="J1726">
        <v>7</v>
      </c>
      <c r="L1726">
        <v>6</v>
      </c>
      <c r="N1726">
        <v>6</v>
      </c>
      <c r="P1726">
        <v>6</v>
      </c>
      <c r="Q1726">
        <v>2</v>
      </c>
      <c r="R1726">
        <v>3</v>
      </c>
      <c r="S1726">
        <v>1</v>
      </c>
      <c r="T1726">
        <v>1</v>
      </c>
      <c r="U1726">
        <v>1</v>
      </c>
      <c r="V1726">
        <v>3</v>
      </c>
      <c r="W1726">
        <v>5</v>
      </c>
      <c r="X1726">
        <v>1</v>
      </c>
      <c r="Y1726">
        <v>1</v>
      </c>
      <c r="Z1726">
        <v>5</v>
      </c>
      <c r="AA1726">
        <v>2</v>
      </c>
      <c r="AB1726">
        <v>2</v>
      </c>
      <c r="AC1726">
        <v>2</v>
      </c>
      <c r="AD1726">
        <v>3</v>
      </c>
      <c r="AE1726">
        <v>2</v>
      </c>
      <c r="AF1726">
        <v>6</v>
      </c>
      <c r="AG1726">
        <v>2</v>
      </c>
      <c r="AH1726">
        <v>3</v>
      </c>
      <c r="AI1726">
        <v>2</v>
      </c>
      <c r="AJ1726">
        <v>2</v>
      </c>
      <c r="AK1726">
        <v>2</v>
      </c>
      <c r="AL1726">
        <v>2</v>
      </c>
      <c r="AM1726">
        <v>5</v>
      </c>
      <c r="AN1726">
        <v>2</v>
      </c>
      <c r="AO1726">
        <v>2</v>
      </c>
      <c r="AP1726">
        <v>2</v>
      </c>
      <c r="AQ1726">
        <v>3</v>
      </c>
      <c r="AR1726">
        <v>3</v>
      </c>
      <c r="AS1726">
        <v>2</v>
      </c>
      <c r="AT1726">
        <v>3</v>
      </c>
      <c r="AU1726">
        <v>2</v>
      </c>
      <c r="AV1726">
        <v>1</v>
      </c>
      <c r="AW1726">
        <v>6</v>
      </c>
      <c r="AX1726">
        <v>8</v>
      </c>
      <c r="AY1726">
        <v>5</v>
      </c>
      <c r="AZ1726">
        <v>9</v>
      </c>
      <c r="BA1726">
        <v>8</v>
      </c>
      <c r="BB1726">
        <v>4</v>
      </c>
      <c r="BC1726">
        <v>7</v>
      </c>
      <c r="BD1726">
        <v>6</v>
      </c>
      <c r="BE1726">
        <v>4</v>
      </c>
      <c r="BF1726">
        <v>6</v>
      </c>
      <c r="BG1726">
        <v>2</v>
      </c>
      <c r="BH1726">
        <v>3</v>
      </c>
      <c r="BI1726">
        <v>5</v>
      </c>
      <c r="BJ1726">
        <v>2</v>
      </c>
      <c r="BK1726">
        <v>1</v>
      </c>
      <c r="BL1726">
        <v>5</v>
      </c>
      <c r="BM1726">
        <v>3</v>
      </c>
      <c r="BN1726">
        <v>3</v>
      </c>
      <c r="BO1726">
        <v>3</v>
      </c>
      <c r="BP1726">
        <v>4</v>
      </c>
      <c r="BQ1726">
        <v>7</v>
      </c>
      <c r="BX1726">
        <v>1</v>
      </c>
      <c r="BY1726">
        <v>5</v>
      </c>
      <c r="BZ1726">
        <v>6</v>
      </c>
      <c r="CF1726">
        <v>10</v>
      </c>
      <c r="CH1726">
        <f t="shared" si="194"/>
        <v>1</v>
      </c>
      <c r="CI1726" s="1">
        <f t="shared" si="195"/>
        <v>3.1666666666666665</v>
      </c>
      <c r="CJ1726">
        <f t="shared" si="196"/>
        <v>5</v>
      </c>
      <c r="CK1726">
        <f t="shared" si="197"/>
        <v>1</v>
      </c>
      <c r="CL1726" s="1">
        <f t="shared" si="198"/>
        <v>4.1666666666666661</v>
      </c>
      <c r="CM1726" s="1">
        <f t="shared" si="199"/>
        <v>4.1666666666666661</v>
      </c>
      <c r="CO1726" t="str">
        <f>IF(H1726&gt;Tolerances!$C$15, "High Sat", "Low Sat")</f>
        <v>Low Sat</v>
      </c>
      <c r="CP1726" t="str">
        <f>IF(CM1726&lt;Tolerances!$D$15, "High EL", "Low EL")</f>
        <v>High EL</v>
      </c>
      <c r="CQ1726" t="str">
        <f t="shared" si="200"/>
        <v>Hostage</v>
      </c>
      <c r="CR1726" t="b">
        <f>IF(AND(CM1726&lt;Tolerances!$D$19,'Respondent data Original'!H1726&gt;Tolerances!$C$19),"Enthusiast",IF(AND(CM1726&gt;Tolerances!$D$20,'Respondent data Original'!H1726&lt;Tolerances!$C$20),"Agitator"))</f>
        <v>0</v>
      </c>
    </row>
    <row r="1727" spans="1:96">
      <c r="A1727">
        <v>2161</v>
      </c>
      <c r="B1727" t="s">
        <v>71</v>
      </c>
      <c r="C1727">
        <v>1</v>
      </c>
      <c r="D1727">
        <v>2</v>
      </c>
      <c r="E1727">
        <v>2</v>
      </c>
      <c r="F1727">
        <v>2</v>
      </c>
      <c r="G1727">
        <v>9</v>
      </c>
      <c r="H1727">
        <v>11</v>
      </c>
      <c r="J1727">
        <v>11</v>
      </c>
      <c r="L1727">
        <v>11</v>
      </c>
      <c r="N1727">
        <v>11</v>
      </c>
      <c r="P1727">
        <v>3</v>
      </c>
      <c r="Q1727">
        <v>1</v>
      </c>
      <c r="S1727">
        <v>1</v>
      </c>
      <c r="T1727">
        <v>2</v>
      </c>
      <c r="U1727">
        <v>4</v>
      </c>
      <c r="V1727">
        <v>1</v>
      </c>
      <c r="X1727">
        <v>1</v>
      </c>
      <c r="Y1727">
        <v>1</v>
      </c>
      <c r="AA1727">
        <v>1</v>
      </c>
      <c r="AB1727">
        <v>3</v>
      </c>
      <c r="AC1727">
        <v>4</v>
      </c>
      <c r="AD1727">
        <v>3</v>
      </c>
      <c r="AE1727">
        <v>2</v>
      </c>
      <c r="AF1727">
        <v>10</v>
      </c>
      <c r="AG1727">
        <v>2</v>
      </c>
      <c r="AI1727">
        <v>2</v>
      </c>
      <c r="AJ1727">
        <v>1</v>
      </c>
      <c r="AK1727">
        <v>2</v>
      </c>
      <c r="AL1727">
        <v>1</v>
      </c>
      <c r="AN1727">
        <v>2</v>
      </c>
      <c r="AO1727">
        <v>2</v>
      </c>
      <c r="AQ1727">
        <v>1</v>
      </c>
      <c r="AR1727">
        <v>2</v>
      </c>
      <c r="AS1727">
        <v>2</v>
      </c>
      <c r="AT1727">
        <v>1</v>
      </c>
      <c r="AU1727">
        <v>1</v>
      </c>
      <c r="AV1727">
        <v>3</v>
      </c>
      <c r="AW1727">
        <v>6</v>
      </c>
      <c r="AX1727">
        <v>6</v>
      </c>
      <c r="AY1727">
        <v>6</v>
      </c>
      <c r="AZ1727">
        <v>6</v>
      </c>
      <c r="BA1727">
        <v>6</v>
      </c>
      <c r="BB1727">
        <v>3</v>
      </c>
      <c r="BC1727">
        <v>4</v>
      </c>
      <c r="BD1727">
        <v>11</v>
      </c>
      <c r="BE1727">
        <v>1</v>
      </c>
      <c r="BF1727">
        <v>12</v>
      </c>
      <c r="BG1727">
        <v>12</v>
      </c>
      <c r="BH1727">
        <v>12</v>
      </c>
      <c r="BI1727">
        <v>12</v>
      </c>
      <c r="BJ1727">
        <v>2</v>
      </c>
      <c r="BK1727">
        <v>1</v>
      </c>
      <c r="BL1727">
        <v>3</v>
      </c>
      <c r="BM1727">
        <v>3</v>
      </c>
      <c r="BN1727">
        <v>3</v>
      </c>
      <c r="BO1727">
        <v>10</v>
      </c>
      <c r="BX1727">
        <v>1</v>
      </c>
      <c r="BY1727">
        <v>6</v>
      </c>
      <c r="BZ1727">
        <v>3</v>
      </c>
      <c r="CA1727">
        <v>2</v>
      </c>
      <c r="CB1727">
        <v>5</v>
      </c>
      <c r="CF1727">
        <v>1</v>
      </c>
      <c r="CH1727">
        <f t="shared" si="194"/>
        <v>1</v>
      </c>
      <c r="CI1727" s="1">
        <f t="shared" si="195"/>
        <v>2.7222222222222223</v>
      </c>
      <c r="CJ1727">
        <f t="shared" si="196"/>
        <v>3</v>
      </c>
      <c r="CK1727">
        <f t="shared" si="197"/>
        <v>3</v>
      </c>
      <c r="CL1727" s="1">
        <f t="shared" si="198"/>
        <v>5.7222222222222223</v>
      </c>
      <c r="CM1727" s="1">
        <f t="shared" si="199"/>
        <v>5.7222222222222223</v>
      </c>
      <c r="CO1727" t="str">
        <f>IF(H1727&gt;Tolerances!$C$15, "High Sat", "Low Sat")</f>
        <v>High Sat</v>
      </c>
      <c r="CP1727" t="str">
        <f>IF(CM1727&lt;Tolerances!$D$15, "High EL", "Low EL")</f>
        <v>High EL</v>
      </c>
      <c r="CQ1727" t="str">
        <f t="shared" si="200"/>
        <v>Loyalist</v>
      </c>
      <c r="CR1727" t="b">
        <f>IF(AND(CM1727&lt;Tolerances!$D$19,'Respondent data Original'!H1727&gt;Tolerances!$C$19),"Enthusiast",IF(AND(CM1727&gt;Tolerances!$D$20,'Respondent data Original'!H1727&lt;Tolerances!$C$20),"Agitator"))</f>
        <v>0</v>
      </c>
    </row>
    <row r="1728" spans="1:96">
      <c r="A1728">
        <v>2162</v>
      </c>
      <c r="B1728" t="s">
        <v>71</v>
      </c>
      <c r="C1728">
        <v>3</v>
      </c>
      <c r="D1728">
        <v>1</v>
      </c>
      <c r="E1728">
        <v>2</v>
      </c>
      <c r="F1728">
        <v>2</v>
      </c>
      <c r="G1728">
        <v>10</v>
      </c>
      <c r="H1728">
        <v>10</v>
      </c>
      <c r="J1728">
        <v>11</v>
      </c>
      <c r="L1728">
        <v>9</v>
      </c>
      <c r="N1728">
        <v>9</v>
      </c>
      <c r="P1728">
        <v>2</v>
      </c>
      <c r="Q1728">
        <v>2</v>
      </c>
      <c r="R1728">
        <v>5</v>
      </c>
      <c r="S1728">
        <v>2</v>
      </c>
      <c r="T1728">
        <v>2</v>
      </c>
      <c r="U1728">
        <v>1</v>
      </c>
      <c r="V1728">
        <v>2</v>
      </c>
      <c r="W1728">
        <v>4</v>
      </c>
      <c r="X1728">
        <v>1</v>
      </c>
      <c r="Y1728">
        <v>1</v>
      </c>
      <c r="Z1728">
        <v>3</v>
      </c>
      <c r="AA1728">
        <v>1</v>
      </c>
      <c r="AB1728">
        <v>3</v>
      </c>
      <c r="AC1728">
        <v>3</v>
      </c>
      <c r="AD1728">
        <v>3</v>
      </c>
      <c r="AE1728">
        <v>1</v>
      </c>
      <c r="AF1728">
        <v>4</v>
      </c>
      <c r="AG1728">
        <v>2</v>
      </c>
      <c r="AH1728">
        <v>3</v>
      </c>
      <c r="AI1728">
        <v>1</v>
      </c>
      <c r="AJ1728">
        <v>1</v>
      </c>
      <c r="AK1728">
        <v>1</v>
      </c>
      <c r="AL1728">
        <v>1</v>
      </c>
      <c r="AM1728">
        <v>3</v>
      </c>
      <c r="AN1728">
        <v>1</v>
      </c>
      <c r="AO1728">
        <v>1</v>
      </c>
      <c r="AP1728">
        <v>4</v>
      </c>
      <c r="AQ1728">
        <v>1</v>
      </c>
      <c r="AR1728">
        <v>2</v>
      </c>
      <c r="AS1728">
        <v>3</v>
      </c>
      <c r="AT1728">
        <v>3</v>
      </c>
      <c r="AU1728">
        <v>1</v>
      </c>
      <c r="AV1728">
        <v>1</v>
      </c>
      <c r="AW1728">
        <v>9</v>
      </c>
      <c r="AX1728">
        <v>7</v>
      </c>
      <c r="AY1728">
        <v>7</v>
      </c>
      <c r="AZ1728">
        <v>9</v>
      </c>
      <c r="BA1728">
        <v>8</v>
      </c>
      <c r="BB1728">
        <v>4</v>
      </c>
      <c r="BC1728">
        <v>9</v>
      </c>
      <c r="BD1728">
        <v>10</v>
      </c>
      <c r="BE1728">
        <v>3</v>
      </c>
      <c r="BF1728">
        <v>12</v>
      </c>
      <c r="BG1728">
        <v>12</v>
      </c>
      <c r="BH1728">
        <v>1</v>
      </c>
      <c r="BI1728">
        <v>12</v>
      </c>
      <c r="BJ1728">
        <v>12</v>
      </c>
      <c r="BK1728">
        <v>1</v>
      </c>
      <c r="BL1728">
        <v>4</v>
      </c>
      <c r="BM1728">
        <v>2</v>
      </c>
      <c r="BN1728">
        <v>3</v>
      </c>
      <c r="BO1728">
        <v>7</v>
      </c>
      <c r="BX1728">
        <v>2</v>
      </c>
      <c r="CF1728">
        <v>5</v>
      </c>
      <c r="CH1728">
        <f t="shared" si="194"/>
        <v>2</v>
      </c>
      <c r="CI1728" s="1">
        <f t="shared" si="195"/>
        <v>3.6666666666666665</v>
      </c>
      <c r="CJ1728">
        <f t="shared" si="196"/>
        <v>4</v>
      </c>
      <c r="CK1728">
        <f t="shared" si="197"/>
        <v>2</v>
      </c>
      <c r="CL1728" s="1">
        <f t="shared" si="198"/>
        <v>5.6666666666666661</v>
      </c>
      <c r="CM1728" s="1">
        <f t="shared" si="199"/>
        <v>11.333333333333332</v>
      </c>
      <c r="CO1728" t="str">
        <f>IF(H1728&gt;Tolerances!$C$15, "High Sat", "Low Sat")</f>
        <v>High Sat</v>
      </c>
      <c r="CP1728" t="str">
        <f>IF(CM1728&lt;Tolerances!$D$15, "High EL", "Low EL")</f>
        <v>Low EL</v>
      </c>
      <c r="CQ1728" t="str">
        <f t="shared" si="200"/>
        <v>Mercenary</v>
      </c>
      <c r="CR1728" t="b">
        <f>IF(AND(CM1728&lt;Tolerances!$D$19,'Respondent data Original'!H1728&gt;Tolerances!$C$19),"Enthusiast",IF(AND(CM1728&gt;Tolerances!$D$20,'Respondent data Original'!H1728&lt;Tolerances!$C$20),"Agitator"))</f>
        <v>0</v>
      </c>
    </row>
    <row r="1729" spans="1:96">
      <c r="A1729">
        <v>2163</v>
      </c>
      <c r="B1729" t="s">
        <v>71</v>
      </c>
      <c r="C1729">
        <v>3</v>
      </c>
      <c r="D1729">
        <v>2</v>
      </c>
      <c r="E1729">
        <v>4</v>
      </c>
      <c r="F1729">
        <v>2</v>
      </c>
      <c r="G1729">
        <v>12</v>
      </c>
      <c r="H1729">
        <v>10</v>
      </c>
      <c r="J1729">
        <v>11</v>
      </c>
      <c r="L1729">
        <v>11</v>
      </c>
      <c r="N1729">
        <v>10</v>
      </c>
      <c r="P1729">
        <v>6</v>
      </c>
      <c r="Q1729">
        <v>1</v>
      </c>
      <c r="R1729">
        <v>3</v>
      </c>
      <c r="S1729">
        <v>2</v>
      </c>
      <c r="T1729">
        <v>1</v>
      </c>
      <c r="U1729">
        <v>2</v>
      </c>
      <c r="V1729">
        <v>1</v>
      </c>
      <c r="W1729">
        <v>3</v>
      </c>
      <c r="X1729">
        <v>1</v>
      </c>
      <c r="Y1729">
        <v>1</v>
      </c>
      <c r="Z1729">
        <v>2</v>
      </c>
      <c r="AA1729">
        <v>2</v>
      </c>
      <c r="AB1729">
        <v>2</v>
      </c>
      <c r="AC1729">
        <v>3</v>
      </c>
      <c r="AD1729">
        <v>2</v>
      </c>
      <c r="AE1729">
        <v>2</v>
      </c>
      <c r="AF1729">
        <v>8</v>
      </c>
      <c r="AG1729">
        <v>1</v>
      </c>
      <c r="AH1729">
        <v>1</v>
      </c>
      <c r="AI1729">
        <v>1</v>
      </c>
      <c r="AJ1729">
        <v>1</v>
      </c>
      <c r="AK1729">
        <v>1</v>
      </c>
      <c r="AL1729">
        <v>1</v>
      </c>
      <c r="AM1729">
        <v>1</v>
      </c>
      <c r="AN1729">
        <v>1</v>
      </c>
      <c r="AO1729">
        <v>1</v>
      </c>
      <c r="AP1729">
        <v>1</v>
      </c>
      <c r="AQ1729">
        <v>1</v>
      </c>
      <c r="AR1729">
        <v>1</v>
      </c>
      <c r="AS1729">
        <v>1</v>
      </c>
      <c r="AT1729">
        <v>1</v>
      </c>
      <c r="AU1729">
        <v>1</v>
      </c>
      <c r="AV1729">
        <v>1</v>
      </c>
      <c r="AW1729">
        <v>5</v>
      </c>
      <c r="AX1729">
        <v>6</v>
      </c>
      <c r="AY1729">
        <v>5</v>
      </c>
      <c r="AZ1729">
        <v>6</v>
      </c>
      <c r="BA1729">
        <v>4</v>
      </c>
      <c r="BB1729">
        <v>5</v>
      </c>
      <c r="BC1729">
        <v>4</v>
      </c>
      <c r="BD1729">
        <v>8</v>
      </c>
      <c r="BE1729">
        <v>1</v>
      </c>
      <c r="BF1729">
        <v>1</v>
      </c>
      <c r="BG1729">
        <v>1</v>
      </c>
      <c r="BH1729">
        <v>2</v>
      </c>
      <c r="BI1729">
        <v>2</v>
      </c>
      <c r="BJ1729">
        <v>2</v>
      </c>
      <c r="BK1729">
        <v>2</v>
      </c>
      <c r="BL1729">
        <v>4</v>
      </c>
      <c r="BM1729">
        <v>4</v>
      </c>
      <c r="BN1729">
        <v>4</v>
      </c>
      <c r="BO1729">
        <v>10</v>
      </c>
      <c r="BX1729">
        <v>1</v>
      </c>
      <c r="BY1729">
        <v>3</v>
      </c>
      <c r="CF1729">
        <v>2</v>
      </c>
      <c r="CH1729">
        <f t="shared" si="194"/>
        <v>1</v>
      </c>
      <c r="CI1729" s="1">
        <f t="shared" si="195"/>
        <v>2.4444444444444446</v>
      </c>
      <c r="CJ1729">
        <f t="shared" si="196"/>
        <v>4</v>
      </c>
      <c r="CK1729">
        <f t="shared" si="197"/>
        <v>2</v>
      </c>
      <c r="CL1729" s="1">
        <f t="shared" si="198"/>
        <v>4.4444444444444446</v>
      </c>
      <c r="CM1729" s="1">
        <f t="shared" si="199"/>
        <v>4.4444444444444446</v>
      </c>
      <c r="CO1729" t="str">
        <f>IF(H1729&gt;Tolerances!$C$15, "High Sat", "Low Sat")</f>
        <v>High Sat</v>
      </c>
      <c r="CP1729" t="str">
        <f>IF(CM1729&lt;Tolerances!$D$15, "High EL", "Low EL")</f>
        <v>High EL</v>
      </c>
      <c r="CQ1729" t="str">
        <f t="shared" si="200"/>
        <v>Loyalist</v>
      </c>
      <c r="CR1729" t="str">
        <f>IF(AND(CM1729&lt;Tolerances!$D$19,'Respondent data Original'!H1729&gt;Tolerances!$C$19),"Enthusiast",IF(AND(CM1729&gt;Tolerances!$D$20,'Respondent data Original'!H1729&lt;Tolerances!$C$20),"Agitator"))</f>
        <v>Enthusiast</v>
      </c>
    </row>
    <row r="1730" spans="1:96">
      <c r="A1730">
        <v>2165</v>
      </c>
      <c r="B1730" t="s">
        <v>71</v>
      </c>
      <c r="C1730">
        <v>3</v>
      </c>
      <c r="D1730">
        <v>1</v>
      </c>
      <c r="E1730">
        <v>2</v>
      </c>
      <c r="F1730">
        <v>2</v>
      </c>
      <c r="G1730">
        <v>12</v>
      </c>
      <c r="H1730">
        <v>6</v>
      </c>
      <c r="J1730">
        <v>6</v>
      </c>
      <c r="L1730">
        <v>6</v>
      </c>
      <c r="N1730">
        <v>6</v>
      </c>
      <c r="P1730">
        <v>3</v>
      </c>
      <c r="Q1730">
        <v>1</v>
      </c>
      <c r="R1730">
        <v>2</v>
      </c>
      <c r="S1730">
        <v>2</v>
      </c>
      <c r="T1730">
        <v>1</v>
      </c>
      <c r="U1730">
        <v>1</v>
      </c>
      <c r="V1730">
        <v>1</v>
      </c>
      <c r="W1730">
        <v>2</v>
      </c>
      <c r="X1730">
        <v>1</v>
      </c>
      <c r="Y1730">
        <v>2</v>
      </c>
      <c r="Z1730">
        <v>1</v>
      </c>
      <c r="AA1730">
        <v>2</v>
      </c>
      <c r="AB1730">
        <v>1</v>
      </c>
      <c r="AC1730">
        <v>2</v>
      </c>
      <c r="AD1730">
        <v>1</v>
      </c>
      <c r="AE1730">
        <v>2</v>
      </c>
      <c r="AF1730">
        <v>10</v>
      </c>
      <c r="AG1730">
        <v>4</v>
      </c>
      <c r="AH1730">
        <v>3</v>
      </c>
      <c r="AI1730">
        <v>2</v>
      </c>
      <c r="AJ1730">
        <v>2</v>
      </c>
      <c r="AK1730">
        <v>2</v>
      </c>
      <c r="AL1730">
        <v>3</v>
      </c>
      <c r="AN1730">
        <v>2</v>
      </c>
      <c r="AO1730">
        <v>3</v>
      </c>
      <c r="AP1730">
        <v>2</v>
      </c>
      <c r="AQ1730">
        <v>2</v>
      </c>
      <c r="AR1730">
        <v>1</v>
      </c>
      <c r="AS1730">
        <v>2</v>
      </c>
      <c r="AU1730">
        <v>2</v>
      </c>
      <c r="AV1730">
        <v>1</v>
      </c>
      <c r="AW1730">
        <v>10</v>
      </c>
      <c r="AX1730">
        <v>11</v>
      </c>
      <c r="AY1730">
        <v>10</v>
      </c>
      <c r="AZ1730">
        <v>10</v>
      </c>
      <c r="BA1730">
        <v>10</v>
      </c>
      <c r="BB1730">
        <v>10</v>
      </c>
      <c r="BC1730">
        <v>11</v>
      </c>
      <c r="BD1730">
        <v>10</v>
      </c>
      <c r="BE1730">
        <v>10</v>
      </c>
      <c r="BF1730">
        <v>6</v>
      </c>
      <c r="BG1730">
        <v>6</v>
      </c>
      <c r="BH1730">
        <v>5</v>
      </c>
      <c r="BI1730">
        <v>5</v>
      </c>
      <c r="BJ1730">
        <v>12</v>
      </c>
      <c r="BK1730">
        <v>3</v>
      </c>
      <c r="BL1730">
        <v>5</v>
      </c>
      <c r="BM1730">
        <v>3</v>
      </c>
      <c r="BN1730">
        <v>3</v>
      </c>
      <c r="BO1730">
        <v>6</v>
      </c>
      <c r="BP1730">
        <v>3</v>
      </c>
      <c r="BX1730">
        <v>1</v>
      </c>
      <c r="BY1730">
        <v>5</v>
      </c>
      <c r="CF1730">
        <v>3</v>
      </c>
      <c r="CH1730">
        <f t="shared" ref="CH1730:CH1793" si="201">BX1730</f>
        <v>1</v>
      </c>
      <c r="CI1730" s="1">
        <f t="shared" ref="CI1730:CI1793" si="202">AVERAGE(AW1730:BE1730)/2</f>
        <v>5.1111111111111107</v>
      </c>
      <c r="CJ1730">
        <f t="shared" ref="CJ1730:CJ1793" si="203">BL1730</f>
        <v>5</v>
      </c>
      <c r="CK1730">
        <f t="shared" ref="CK1730:CK1793" si="204">IF(AND(CJ1730=5),1,IF(AND(CJ1730=4),2,IF(AND(CJ1730=3),3,IF(AND(CJ1730=2),4,IF(AND(CJ1730=1),5,IF(AND(CJ1730=0),5))))))</f>
        <v>1</v>
      </c>
      <c r="CL1730" s="1">
        <f t="shared" ref="CL1730:CL1793" si="205">CI1730+CK1730</f>
        <v>6.1111111111111107</v>
      </c>
      <c r="CM1730" s="1">
        <f t="shared" ref="CM1730:CM1793" si="206">CH1730*CL1730</f>
        <v>6.1111111111111107</v>
      </c>
      <c r="CO1730" t="str">
        <f>IF(H1730&gt;Tolerances!$C$15, "High Sat", "Low Sat")</f>
        <v>Low Sat</v>
      </c>
      <c r="CP1730" t="str">
        <f>IF(CM1730&lt;Tolerances!$D$15, "High EL", "Low EL")</f>
        <v>High EL</v>
      </c>
      <c r="CQ1730" t="str">
        <f t="shared" si="200"/>
        <v>Hostage</v>
      </c>
      <c r="CR1730" t="b">
        <f>IF(AND(CM1730&lt;Tolerances!$D$19,'Respondent data Original'!H1730&gt;Tolerances!$C$19),"Enthusiast",IF(AND(CM1730&gt;Tolerances!$D$20,'Respondent data Original'!H1730&lt;Tolerances!$C$20),"Agitator"))</f>
        <v>0</v>
      </c>
    </row>
    <row r="1731" spans="1:96">
      <c r="A1731">
        <v>2166</v>
      </c>
      <c r="B1731" t="s">
        <v>71</v>
      </c>
      <c r="C1731">
        <v>1</v>
      </c>
      <c r="D1731">
        <v>1</v>
      </c>
      <c r="E1731">
        <v>5</v>
      </c>
      <c r="F1731">
        <v>2</v>
      </c>
      <c r="G1731">
        <v>9</v>
      </c>
      <c r="H1731">
        <v>6</v>
      </c>
      <c r="J1731">
        <v>7</v>
      </c>
      <c r="L1731">
        <v>7</v>
      </c>
      <c r="N1731">
        <v>7</v>
      </c>
      <c r="P1731">
        <v>4</v>
      </c>
      <c r="Q1731">
        <v>3</v>
      </c>
      <c r="R1731">
        <v>5</v>
      </c>
      <c r="S1731">
        <v>3</v>
      </c>
      <c r="T1731">
        <v>2</v>
      </c>
      <c r="U1731">
        <v>3</v>
      </c>
      <c r="V1731">
        <v>2</v>
      </c>
      <c r="W1731">
        <v>4</v>
      </c>
      <c r="X1731">
        <v>2</v>
      </c>
      <c r="Y1731">
        <v>3</v>
      </c>
      <c r="Z1731">
        <v>3</v>
      </c>
      <c r="AA1731">
        <v>3</v>
      </c>
      <c r="AB1731">
        <v>4</v>
      </c>
      <c r="AC1731">
        <v>3</v>
      </c>
      <c r="AD1731">
        <v>4</v>
      </c>
      <c r="AE1731">
        <v>3</v>
      </c>
      <c r="AF1731">
        <v>4</v>
      </c>
      <c r="AG1731">
        <v>4</v>
      </c>
      <c r="AI1731">
        <v>4</v>
      </c>
      <c r="AJ1731">
        <v>3</v>
      </c>
      <c r="AK1731">
        <v>4</v>
      </c>
      <c r="AL1731">
        <v>4</v>
      </c>
      <c r="AN1731">
        <v>4</v>
      </c>
      <c r="AO1731">
        <v>4</v>
      </c>
      <c r="AP1731">
        <v>3</v>
      </c>
      <c r="AQ1731">
        <v>4</v>
      </c>
      <c r="AS1731">
        <v>4</v>
      </c>
      <c r="AT1731">
        <v>4</v>
      </c>
      <c r="AU1731">
        <v>4</v>
      </c>
      <c r="AV1731">
        <v>1</v>
      </c>
      <c r="AW1731">
        <v>6</v>
      </c>
      <c r="AX1731">
        <v>6</v>
      </c>
      <c r="AY1731">
        <v>6</v>
      </c>
      <c r="AZ1731">
        <v>6</v>
      </c>
      <c r="BA1731">
        <v>6</v>
      </c>
      <c r="BB1731">
        <v>2</v>
      </c>
      <c r="BC1731">
        <v>3</v>
      </c>
      <c r="BD1731">
        <v>8</v>
      </c>
      <c r="BE1731">
        <v>1</v>
      </c>
      <c r="BF1731">
        <v>12</v>
      </c>
      <c r="BG1731">
        <v>5</v>
      </c>
      <c r="BH1731">
        <v>5</v>
      </c>
      <c r="BI1731">
        <v>12</v>
      </c>
      <c r="BJ1731">
        <v>12</v>
      </c>
      <c r="BK1731">
        <v>2</v>
      </c>
      <c r="BL1731">
        <v>3</v>
      </c>
      <c r="BM1731">
        <v>3</v>
      </c>
      <c r="BN1731">
        <v>3</v>
      </c>
      <c r="BO1731">
        <v>1</v>
      </c>
      <c r="BP1731">
        <v>3</v>
      </c>
      <c r="BQ1731">
        <v>4</v>
      </c>
      <c r="BR1731">
        <v>6</v>
      </c>
      <c r="BS1731">
        <v>7</v>
      </c>
      <c r="BT1731">
        <v>2</v>
      </c>
      <c r="BX1731">
        <v>1</v>
      </c>
      <c r="BY1731">
        <v>8</v>
      </c>
      <c r="CF1731">
        <v>1</v>
      </c>
      <c r="CH1731">
        <f t="shared" si="201"/>
        <v>1</v>
      </c>
      <c r="CI1731" s="1">
        <f t="shared" si="202"/>
        <v>2.4444444444444446</v>
      </c>
      <c r="CJ1731">
        <f t="shared" si="203"/>
        <v>3</v>
      </c>
      <c r="CK1731">
        <f t="shared" si="204"/>
        <v>3</v>
      </c>
      <c r="CL1731" s="1">
        <f t="shared" si="205"/>
        <v>5.4444444444444446</v>
      </c>
      <c r="CM1731" s="1">
        <f t="shared" si="206"/>
        <v>5.4444444444444446</v>
      </c>
      <c r="CO1731" t="str">
        <f>IF(H1731&gt;Tolerances!$C$15, "High Sat", "Low Sat")</f>
        <v>Low Sat</v>
      </c>
      <c r="CP1731" t="str">
        <f>IF(CM1731&lt;Tolerances!$D$15, "High EL", "Low EL")</f>
        <v>High EL</v>
      </c>
      <c r="CQ1731" t="str">
        <f t="shared" si="200"/>
        <v>Hostage</v>
      </c>
      <c r="CR1731" t="b">
        <f>IF(AND(CM1731&lt;Tolerances!$D$19,'Respondent data Original'!H1731&gt;Tolerances!$C$19),"Enthusiast",IF(AND(CM1731&gt;Tolerances!$D$20,'Respondent data Original'!H1731&lt;Tolerances!$C$20),"Agitator"))</f>
        <v>0</v>
      </c>
    </row>
    <row r="1732" spans="1:96">
      <c r="A1732">
        <v>2167</v>
      </c>
      <c r="B1732" t="s">
        <v>71</v>
      </c>
      <c r="C1732">
        <v>4</v>
      </c>
      <c r="D1732">
        <v>2</v>
      </c>
      <c r="E1732">
        <v>6</v>
      </c>
      <c r="F1732">
        <v>2</v>
      </c>
      <c r="G1732">
        <v>12</v>
      </c>
      <c r="H1732">
        <v>7</v>
      </c>
      <c r="J1732">
        <v>7</v>
      </c>
      <c r="L1732">
        <v>7</v>
      </c>
      <c r="N1732">
        <v>7</v>
      </c>
      <c r="P1732">
        <v>6</v>
      </c>
      <c r="R1732">
        <v>1</v>
      </c>
      <c r="S1732">
        <v>3</v>
      </c>
      <c r="T1732">
        <v>3</v>
      </c>
      <c r="V1732">
        <v>3</v>
      </c>
      <c r="X1732">
        <v>3</v>
      </c>
      <c r="Y1732">
        <v>3</v>
      </c>
      <c r="AA1732">
        <v>3</v>
      </c>
      <c r="AB1732">
        <v>3</v>
      </c>
      <c r="AD1732">
        <v>3</v>
      </c>
      <c r="AF1732">
        <v>3</v>
      </c>
      <c r="AG1732">
        <v>3</v>
      </c>
      <c r="AH1732">
        <v>3</v>
      </c>
      <c r="AI1732">
        <v>3</v>
      </c>
      <c r="AJ1732">
        <v>3</v>
      </c>
      <c r="AK1732">
        <v>3</v>
      </c>
      <c r="AL1732">
        <v>3</v>
      </c>
      <c r="AM1732">
        <v>3</v>
      </c>
      <c r="AN1732">
        <v>3</v>
      </c>
      <c r="AO1732">
        <v>3</v>
      </c>
      <c r="AP1732">
        <v>3</v>
      </c>
      <c r="AQ1732">
        <v>3</v>
      </c>
      <c r="AR1732">
        <v>3</v>
      </c>
      <c r="AS1732">
        <v>3</v>
      </c>
      <c r="AT1732">
        <v>3</v>
      </c>
      <c r="AU1732">
        <v>3</v>
      </c>
      <c r="AV1732">
        <v>1</v>
      </c>
      <c r="AW1732">
        <v>7</v>
      </c>
      <c r="AX1732">
        <v>11</v>
      </c>
      <c r="AY1732">
        <v>7</v>
      </c>
      <c r="AZ1732">
        <v>11</v>
      </c>
      <c r="BA1732">
        <v>8</v>
      </c>
      <c r="BB1732">
        <v>7</v>
      </c>
      <c r="BC1732">
        <v>1</v>
      </c>
      <c r="BD1732">
        <v>11</v>
      </c>
      <c r="BE1732">
        <v>1</v>
      </c>
      <c r="BF1732">
        <v>12</v>
      </c>
      <c r="BG1732">
        <v>12</v>
      </c>
      <c r="BH1732">
        <v>12</v>
      </c>
      <c r="BI1732">
        <v>12</v>
      </c>
      <c r="BJ1732">
        <v>12</v>
      </c>
      <c r="BK1732">
        <v>1</v>
      </c>
      <c r="BL1732">
        <v>3</v>
      </c>
      <c r="BM1732">
        <v>2</v>
      </c>
      <c r="BN1732">
        <v>1</v>
      </c>
      <c r="BO1732">
        <v>5</v>
      </c>
      <c r="BP1732">
        <v>2</v>
      </c>
      <c r="BX1732">
        <v>1</v>
      </c>
      <c r="BY1732">
        <v>2</v>
      </c>
      <c r="CF1732">
        <v>5</v>
      </c>
      <c r="CH1732">
        <f t="shared" si="201"/>
        <v>1</v>
      </c>
      <c r="CI1732" s="1">
        <f t="shared" si="202"/>
        <v>3.5555555555555554</v>
      </c>
      <c r="CJ1732">
        <f t="shared" si="203"/>
        <v>3</v>
      </c>
      <c r="CK1732">
        <f t="shared" si="204"/>
        <v>3</v>
      </c>
      <c r="CL1732" s="1">
        <f t="shared" si="205"/>
        <v>6.5555555555555554</v>
      </c>
      <c r="CM1732" s="1">
        <f t="shared" si="206"/>
        <v>6.5555555555555554</v>
      </c>
      <c r="CO1732" t="str">
        <f>IF(H1732&gt;Tolerances!$C$15, "High Sat", "Low Sat")</f>
        <v>Low Sat</v>
      </c>
      <c r="CP1732" t="str">
        <f>IF(CM1732&lt;Tolerances!$D$15, "High EL", "Low EL")</f>
        <v>High EL</v>
      </c>
      <c r="CQ1732" t="str">
        <f t="shared" si="200"/>
        <v>Hostage</v>
      </c>
      <c r="CR1732" t="b">
        <f>IF(AND(CM1732&lt;Tolerances!$D$19,'Respondent data Original'!H1732&gt;Tolerances!$C$19),"Enthusiast",IF(AND(CM1732&gt;Tolerances!$D$20,'Respondent data Original'!H1732&lt;Tolerances!$C$20),"Agitator"))</f>
        <v>0</v>
      </c>
    </row>
    <row r="1733" spans="1:96">
      <c r="A1733">
        <v>2169</v>
      </c>
      <c r="B1733" t="s">
        <v>71</v>
      </c>
      <c r="C1733">
        <v>3</v>
      </c>
      <c r="D1733">
        <v>2</v>
      </c>
      <c r="E1733">
        <v>3</v>
      </c>
      <c r="F1733">
        <v>2</v>
      </c>
      <c r="G1733">
        <v>10</v>
      </c>
      <c r="H1733">
        <v>5</v>
      </c>
      <c r="J1733">
        <v>9</v>
      </c>
      <c r="L1733">
        <v>8</v>
      </c>
      <c r="N1733">
        <v>7</v>
      </c>
      <c r="P1733">
        <v>6</v>
      </c>
      <c r="Q1733">
        <v>1</v>
      </c>
      <c r="R1733">
        <v>1</v>
      </c>
      <c r="S1733">
        <v>1</v>
      </c>
      <c r="T1733">
        <v>2</v>
      </c>
      <c r="U1733">
        <v>2</v>
      </c>
      <c r="V1733">
        <v>3</v>
      </c>
      <c r="W1733">
        <v>1</v>
      </c>
      <c r="X1733">
        <v>1</v>
      </c>
      <c r="Y1733">
        <v>2</v>
      </c>
      <c r="Z1733">
        <v>5</v>
      </c>
      <c r="AA1733">
        <v>2</v>
      </c>
      <c r="AB1733">
        <v>3</v>
      </c>
      <c r="AC1733">
        <v>5</v>
      </c>
      <c r="AD1733">
        <v>5</v>
      </c>
      <c r="AE1733">
        <v>5</v>
      </c>
      <c r="AF1733">
        <v>5</v>
      </c>
      <c r="AG1733">
        <v>3</v>
      </c>
      <c r="AH1733">
        <v>1</v>
      </c>
      <c r="AI1733">
        <v>2</v>
      </c>
      <c r="AJ1733">
        <v>1</v>
      </c>
      <c r="AK1733">
        <v>2</v>
      </c>
      <c r="AL1733">
        <v>4</v>
      </c>
      <c r="AM1733">
        <v>3</v>
      </c>
      <c r="AN1733">
        <v>2</v>
      </c>
      <c r="AO1733">
        <v>2</v>
      </c>
      <c r="AP1733">
        <v>2</v>
      </c>
      <c r="AQ1733">
        <v>2</v>
      </c>
      <c r="AR1733">
        <v>3</v>
      </c>
      <c r="AV1733">
        <v>1</v>
      </c>
      <c r="AW1733">
        <v>5</v>
      </c>
      <c r="AX1733">
        <v>9</v>
      </c>
      <c r="AY1733">
        <v>8</v>
      </c>
      <c r="AZ1733">
        <v>8</v>
      </c>
      <c r="BA1733">
        <v>7</v>
      </c>
      <c r="BB1733">
        <v>5</v>
      </c>
      <c r="BC1733">
        <v>5</v>
      </c>
      <c r="BD1733">
        <v>10</v>
      </c>
      <c r="BE1733">
        <v>2</v>
      </c>
      <c r="BF1733">
        <v>12</v>
      </c>
      <c r="BG1733">
        <v>12</v>
      </c>
      <c r="BH1733">
        <v>2</v>
      </c>
      <c r="BI1733">
        <v>12</v>
      </c>
      <c r="BJ1733">
        <v>12</v>
      </c>
      <c r="BK1733">
        <v>1</v>
      </c>
      <c r="BL1733">
        <v>3</v>
      </c>
      <c r="BM1733">
        <v>2</v>
      </c>
      <c r="BN1733">
        <v>2</v>
      </c>
      <c r="BO1733">
        <v>7</v>
      </c>
      <c r="BP1733">
        <v>6</v>
      </c>
      <c r="BQ1733">
        <v>5</v>
      </c>
      <c r="BX1733">
        <v>1</v>
      </c>
      <c r="BY1733">
        <v>2</v>
      </c>
      <c r="BZ1733">
        <v>7</v>
      </c>
      <c r="CF1733">
        <v>8</v>
      </c>
      <c r="CH1733">
        <f t="shared" si="201"/>
        <v>1</v>
      </c>
      <c r="CI1733" s="1">
        <f t="shared" si="202"/>
        <v>3.2777777777777777</v>
      </c>
      <c r="CJ1733">
        <f t="shared" si="203"/>
        <v>3</v>
      </c>
      <c r="CK1733">
        <f t="shared" si="204"/>
        <v>3</v>
      </c>
      <c r="CL1733" s="1">
        <f t="shared" si="205"/>
        <v>6.2777777777777777</v>
      </c>
      <c r="CM1733" s="1">
        <f t="shared" si="206"/>
        <v>6.2777777777777777</v>
      </c>
      <c r="CO1733" t="str">
        <f>IF(H1733&gt;Tolerances!$C$15, "High Sat", "Low Sat")</f>
        <v>Low Sat</v>
      </c>
      <c r="CP1733" t="str">
        <f>IF(CM1733&lt;Tolerances!$D$15, "High EL", "Low EL")</f>
        <v>High EL</v>
      </c>
      <c r="CQ1733" t="str">
        <f t="shared" si="200"/>
        <v>Hostage</v>
      </c>
      <c r="CR1733" t="b">
        <f>IF(AND(CM1733&lt;Tolerances!$D$19,'Respondent data Original'!H1733&gt;Tolerances!$C$19),"Enthusiast",IF(AND(CM1733&gt;Tolerances!$D$20,'Respondent data Original'!H1733&lt;Tolerances!$C$20),"Agitator"))</f>
        <v>0</v>
      </c>
    </row>
    <row r="1734" spans="1:96">
      <c r="A1734">
        <v>2172</v>
      </c>
      <c r="B1734" t="s">
        <v>71</v>
      </c>
      <c r="C1734">
        <v>1</v>
      </c>
      <c r="D1734">
        <v>1</v>
      </c>
      <c r="E1734">
        <v>5</v>
      </c>
      <c r="F1734">
        <v>2</v>
      </c>
      <c r="G1734">
        <v>9</v>
      </c>
      <c r="H1734">
        <v>8</v>
      </c>
      <c r="J1734">
        <v>8</v>
      </c>
      <c r="L1734">
        <v>6</v>
      </c>
      <c r="N1734">
        <v>6</v>
      </c>
      <c r="P1734">
        <v>2</v>
      </c>
      <c r="Q1734">
        <v>1</v>
      </c>
      <c r="R1734">
        <v>4</v>
      </c>
      <c r="S1734">
        <v>2</v>
      </c>
      <c r="T1734">
        <v>3</v>
      </c>
      <c r="U1734">
        <v>3</v>
      </c>
      <c r="V1734">
        <v>3</v>
      </c>
      <c r="W1734">
        <v>4</v>
      </c>
      <c r="X1734">
        <v>2</v>
      </c>
      <c r="Y1734">
        <v>2</v>
      </c>
      <c r="Z1734">
        <v>3</v>
      </c>
      <c r="AA1734">
        <v>2</v>
      </c>
      <c r="AB1734">
        <v>3</v>
      </c>
      <c r="AC1734">
        <v>4</v>
      </c>
      <c r="AD1734">
        <v>4</v>
      </c>
      <c r="AE1734">
        <v>2</v>
      </c>
      <c r="AF1734">
        <v>6</v>
      </c>
      <c r="AG1734">
        <v>1</v>
      </c>
      <c r="AH1734">
        <v>4</v>
      </c>
      <c r="AI1734">
        <v>2</v>
      </c>
      <c r="AJ1734">
        <v>3</v>
      </c>
      <c r="AK1734">
        <v>3</v>
      </c>
      <c r="AL1734">
        <v>1</v>
      </c>
      <c r="AM1734">
        <v>3</v>
      </c>
      <c r="AN1734">
        <v>2</v>
      </c>
      <c r="AO1734">
        <v>2</v>
      </c>
      <c r="AP1734">
        <v>3</v>
      </c>
      <c r="AQ1734">
        <v>3</v>
      </c>
      <c r="AR1734">
        <v>3</v>
      </c>
      <c r="AS1734">
        <v>3</v>
      </c>
      <c r="AT1734">
        <v>3</v>
      </c>
      <c r="AU1734">
        <v>3</v>
      </c>
      <c r="AV1734">
        <v>3</v>
      </c>
      <c r="AW1734">
        <v>10</v>
      </c>
      <c r="AX1734">
        <v>10</v>
      </c>
      <c r="AY1734">
        <v>9</v>
      </c>
      <c r="AZ1734">
        <v>8</v>
      </c>
      <c r="BA1734">
        <v>6</v>
      </c>
      <c r="BB1734">
        <v>9</v>
      </c>
      <c r="BC1734">
        <v>6</v>
      </c>
      <c r="BD1734">
        <v>8</v>
      </c>
      <c r="BE1734">
        <v>3</v>
      </c>
      <c r="BF1734">
        <v>12</v>
      </c>
      <c r="BG1734">
        <v>3</v>
      </c>
      <c r="BH1734">
        <v>12</v>
      </c>
      <c r="BI1734">
        <v>12</v>
      </c>
      <c r="BJ1734">
        <v>12</v>
      </c>
      <c r="BK1734">
        <v>2</v>
      </c>
      <c r="BL1734">
        <v>3</v>
      </c>
      <c r="BM1734">
        <v>3</v>
      </c>
      <c r="BN1734">
        <v>2</v>
      </c>
      <c r="BO1734">
        <v>3</v>
      </c>
      <c r="BP1734">
        <v>7</v>
      </c>
      <c r="BX1734">
        <v>1</v>
      </c>
      <c r="BY1734">
        <v>3</v>
      </c>
      <c r="BZ1734">
        <v>5</v>
      </c>
      <c r="CF1734">
        <v>21</v>
      </c>
      <c r="CH1734">
        <f t="shared" si="201"/>
        <v>1</v>
      </c>
      <c r="CI1734" s="1">
        <f t="shared" si="202"/>
        <v>3.8333333333333335</v>
      </c>
      <c r="CJ1734">
        <f t="shared" si="203"/>
        <v>3</v>
      </c>
      <c r="CK1734">
        <f t="shared" si="204"/>
        <v>3</v>
      </c>
      <c r="CL1734" s="1">
        <f t="shared" si="205"/>
        <v>6.8333333333333339</v>
      </c>
      <c r="CM1734" s="1">
        <f t="shared" si="206"/>
        <v>6.8333333333333339</v>
      </c>
      <c r="CO1734" t="str">
        <f>IF(H1734&gt;Tolerances!$C$15, "High Sat", "Low Sat")</f>
        <v>High Sat</v>
      </c>
      <c r="CP1734" t="str">
        <f>IF(CM1734&lt;Tolerances!$D$15, "High EL", "Low EL")</f>
        <v>High EL</v>
      </c>
      <c r="CQ1734" t="str">
        <f t="shared" si="200"/>
        <v>Loyalist</v>
      </c>
      <c r="CR1734" t="b">
        <f>IF(AND(CM1734&lt;Tolerances!$D$19,'Respondent data Original'!H1734&gt;Tolerances!$C$19),"Enthusiast",IF(AND(CM1734&gt;Tolerances!$D$20,'Respondent data Original'!H1734&lt;Tolerances!$C$20),"Agitator"))</f>
        <v>0</v>
      </c>
    </row>
    <row r="1735" spans="1:96">
      <c r="A1735">
        <v>2173</v>
      </c>
      <c r="B1735" t="s">
        <v>71</v>
      </c>
      <c r="C1735">
        <v>3</v>
      </c>
      <c r="D1735">
        <v>2</v>
      </c>
      <c r="E1735">
        <v>5</v>
      </c>
      <c r="F1735">
        <v>2</v>
      </c>
      <c r="G1735">
        <v>11</v>
      </c>
      <c r="H1735">
        <v>5</v>
      </c>
      <c r="J1735">
        <v>6</v>
      </c>
      <c r="L1735">
        <v>1</v>
      </c>
      <c r="N1735">
        <v>6</v>
      </c>
      <c r="P1735">
        <v>3</v>
      </c>
      <c r="Q1735">
        <v>1</v>
      </c>
      <c r="R1735">
        <v>1</v>
      </c>
      <c r="S1735">
        <v>1</v>
      </c>
      <c r="T1735">
        <v>1</v>
      </c>
      <c r="U1735">
        <v>1</v>
      </c>
      <c r="V1735">
        <v>1</v>
      </c>
      <c r="W1735">
        <v>1</v>
      </c>
      <c r="X1735">
        <v>1</v>
      </c>
      <c r="Y1735">
        <v>1</v>
      </c>
      <c r="Z1735">
        <v>1</v>
      </c>
      <c r="AA1735">
        <v>1</v>
      </c>
      <c r="AB1735">
        <v>1</v>
      </c>
      <c r="AC1735">
        <v>1</v>
      </c>
      <c r="AD1735">
        <v>1</v>
      </c>
      <c r="AE1735">
        <v>1</v>
      </c>
      <c r="AF1735">
        <v>7</v>
      </c>
      <c r="AG1735">
        <v>5</v>
      </c>
      <c r="AH1735">
        <v>5</v>
      </c>
      <c r="AI1735">
        <v>5</v>
      </c>
      <c r="AJ1735">
        <v>5</v>
      </c>
      <c r="AK1735">
        <v>5</v>
      </c>
      <c r="AL1735">
        <v>5</v>
      </c>
      <c r="AM1735">
        <v>5</v>
      </c>
      <c r="AN1735">
        <v>5</v>
      </c>
      <c r="AO1735">
        <v>5</v>
      </c>
      <c r="AP1735">
        <v>5</v>
      </c>
      <c r="AQ1735">
        <v>5</v>
      </c>
      <c r="AR1735">
        <v>5</v>
      </c>
      <c r="AS1735">
        <v>5</v>
      </c>
      <c r="AT1735">
        <v>5</v>
      </c>
      <c r="AU1735">
        <v>5</v>
      </c>
      <c r="AV1735">
        <v>1</v>
      </c>
      <c r="AW1735">
        <v>6</v>
      </c>
      <c r="AX1735">
        <v>11</v>
      </c>
      <c r="AY1735">
        <v>11</v>
      </c>
      <c r="AZ1735">
        <v>6</v>
      </c>
      <c r="BA1735">
        <v>11</v>
      </c>
      <c r="BB1735">
        <v>1</v>
      </c>
      <c r="BC1735">
        <v>6</v>
      </c>
      <c r="BD1735">
        <v>11</v>
      </c>
      <c r="BE1735">
        <v>1</v>
      </c>
      <c r="BF1735">
        <v>12</v>
      </c>
      <c r="BG1735">
        <v>12</v>
      </c>
      <c r="BH1735">
        <v>6</v>
      </c>
      <c r="BI1735">
        <v>12</v>
      </c>
      <c r="BJ1735">
        <v>12</v>
      </c>
      <c r="BK1735">
        <v>3</v>
      </c>
      <c r="BL1735">
        <v>1</v>
      </c>
      <c r="BO1735">
        <v>7</v>
      </c>
      <c r="BP1735">
        <v>2</v>
      </c>
      <c r="BQ1735">
        <v>1</v>
      </c>
      <c r="BR1735">
        <v>3</v>
      </c>
      <c r="BS1735">
        <v>8</v>
      </c>
      <c r="BT1735">
        <v>4</v>
      </c>
      <c r="BU1735">
        <v>6</v>
      </c>
      <c r="BV1735">
        <v>5</v>
      </c>
      <c r="BX1735">
        <v>3</v>
      </c>
      <c r="CF1735">
        <v>5</v>
      </c>
      <c r="CH1735">
        <f t="shared" si="201"/>
        <v>3</v>
      </c>
      <c r="CI1735" s="1">
        <f t="shared" si="202"/>
        <v>3.5555555555555554</v>
      </c>
      <c r="CJ1735">
        <f t="shared" si="203"/>
        <v>1</v>
      </c>
      <c r="CK1735">
        <f t="shared" si="204"/>
        <v>5</v>
      </c>
      <c r="CL1735" s="1">
        <f t="shared" si="205"/>
        <v>8.5555555555555554</v>
      </c>
      <c r="CM1735" s="1">
        <f t="shared" si="206"/>
        <v>25.666666666666664</v>
      </c>
      <c r="CO1735" t="str">
        <f>IF(H1735&gt;Tolerances!$C$15, "High Sat", "Low Sat")</f>
        <v>Low Sat</v>
      </c>
      <c r="CP1735" t="str">
        <f>IF(CM1735&lt;Tolerances!$D$15, "High EL", "Low EL")</f>
        <v>Low EL</v>
      </c>
      <c r="CQ1735" t="str">
        <f t="shared" si="200"/>
        <v>Defector</v>
      </c>
      <c r="CR1735" t="str">
        <f>IF(AND(CM1735&lt;Tolerances!$D$19,'Respondent data Original'!H1735&gt;Tolerances!$C$19),"Enthusiast",IF(AND(CM1735&gt;Tolerances!$D$20,'Respondent data Original'!H1735&lt;Tolerances!$C$20),"Agitator"))</f>
        <v>Agitator</v>
      </c>
    </row>
    <row r="1736" spans="1:96">
      <c r="A1736">
        <v>2174</v>
      </c>
      <c r="B1736" t="s">
        <v>71</v>
      </c>
      <c r="C1736">
        <v>5</v>
      </c>
      <c r="D1736">
        <v>2</v>
      </c>
      <c r="E1736">
        <v>1</v>
      </c>
      <c r="F1736">
        <v>2</v>
      </c>
      <c r="G1736">
        <v>12</v>
      </c>
      <c r="H1736">
        <v>11</v>
      </c>
      <c r="J1736">
        <v>11</v>
      </c>
      <c r="L1736">
        <v>11</v>
      </c>
      <c r="N1736">
        <v>11</v>
      </c>
      <c r="P1736">
        <v>6</v>
      </c>
      <c r="Q1736">
        <v>2</v>
      </c>
      <c r="R1736">
        <v>1</v>
      </c>
      <c r="S1736">
        <v>1</v>
      </c>
      <c r="T1736">
        <v>2</v>
      </c>
      <c r="U1736">
        <v>1</v>
      </c>
      <c r="V1736">
        <v>1</v>
      </c>
      <c r="W1736">
        <v>4</v>
      </c>
      <c r="X1736">
        <v>1</v>
      </c>
      <c r="Y1736">
        <v>1</v>
      </c>
      <c r="Z1736">
        <v>2</v>
      </c>
      <c r="AA1736">
        <v>1</v>
      </c>
      <c r="AB1736">
        <v>1</v>
      </c>
      <c r="AC1736">
        <v>4</v>
      </c>
      <c r="AD1736">
        <v>4</v>
      </c>
      <c r="AE1736">
        <v>2</v>
      </c>
      <c r="AF1736">
        <v>1</v>
      </c>
      <c r="AG1736">
        <v>2</v>
      </c>
      <c r="AH1736">
        <v>1</v>
      </c>
      <c r="AI1736">
        <v>1</v>
      </c>
      <c r="AJ1736">
        <v>1</v>
      </c>
      <c r="AK1736">
        <v>1</v>
      </c>
      <c r="AL1736">
        <v>1</v>
      </c>
      <c r="AM1736">
        <v>2</v>
      </c>
      <c r="AN1736">
        <v>1</v>
      </c>
      <c r="AO1736">
        <v>1</v>
      </c>
      <c r="AP1736">
        <v>1</v>
      </c>
      <c r="AQ1736">
        <v>1</v>
      </c>
      <c r="AR1736">
        <v>1</v>
      </c>
      <c r="AS1736">
        <v>2</v>
      </c>
      <c r="AT1736">
        <v>2</v>
      </c>
      <c r="AU1736">
        <v>2</v>
      </c>
      <c r="AV1736">
        <v>1</v>
      </c>
      <c r="AW1736">
        <v>6</v>
      </c>
      <c r="AX1736">
        <v>9</v>
      </c>
      <c r="AY1736">
        <v>6</v>
      </c>
      <c r="AZ1736">
        <v>6</v>
      </c>
      <c r="BA1736">
        <v>6</v>
      </c>
      <c r="BB1736">
        <v>1</v>
      </c>
      <c r="BC1736">
        <v>1</v>
      </c>
      <c r="BD1736">
        <v>9</v>
      </c>
      <c r="BE1736">
        <v>1</v>
      </c>
      <c r="BF1736">
        <v>1</v>
      </c>
      <c r="BG1736">
        <v>1</v>
      </c>
      <c r="BH1736">
        <v>1</v>
      </c>
      <c r="BI1736">
        <v>12</v>
      </c>
      <c r="BJ1736">
        <v>12</v>
      </c>
      <c r="BK1736">
        <v>1</v>
      </c>
      <c r="BN1736">
        <v>5</v>
      </c>
      <c r="BO1736">
        <v>10</v>
      </c>
      <c r="BX1736">
        <v>1</v>
      </c>
      <c r="BY1736">
        <v>6</v>
      </c>
      <c r="BZ1736">
        <v>5</v>
      </c>
      <c r="CA1736">
        <v>1</v>
      </c>
      <c r="CF1736">
        <v>21</v>
      </c>
      <c r="CH1736">
        <f t="shared" si="201"/>
        <v>1</v>
      </c>
      <c r="CI1736" s="1">
        <f t="shared" si="202"/>
        <v>2.5</v>
      </c>
      <c r="CJ1736">
        <f t="shared" si="203"/>
        <v>0</v>
      </c>
      <c r="CK1736">
        <f t="shared" si="204"/>
        <v>5</v>
      </c>
      <c r="CL1736" s="1">
        <f t="shared" si="205"/>
        <v>7.5</v>
      </c>
      <c r="CM1736" s="1">
        <f t="shared" si="206"/>
        <v>7.5</v>
      </c>
      <c r="CO1736" t="str">
        <f>IF(H1736&gt;Tolerances!$C$15, "High Sat", "Low Sat")</f>
        <v>High Sat</v>
      </c>
      <c r="CP1736" t="str">
        <f>IF(CM1736&lt;Tolerances!$D$15, "High EL", "Low EL")</f>
        <v>High EL</v>
      </c>
      <c r="CQ1736" t="str">
        <f t="shared" si="200"/>
        <v>Loyalist</v>
      </c>
      <c r="CR1736" t="b">
        <f>IF(AND(CM1736&lt;Tolerances!$D$19,'Respondent data Original'!H1736&gt;Tolerances!$C$19),"Enthusiast",IF(AND(CM1736&gt;Tolerances!$D$20,'Respondent data Original'!H1736&lt;Tolerances!$C$20),"Agitator"))</f>
        <v>0</v>
      </c>
    </row>
    <row r="1737" spans="1:96">
      <c r="A1737">
        <v>2175</v>
      </c>
      <c r="B1737" t="s">
        <v>71</v>
      </c>
      <c r="C1737">
        <v>4</v>
      </c>
      <c r="D1737">
        <v>1</v>
      </c>
      <c r="E1737">
        <v>2</v>
      </c>
      <c r="F1737">
        <v>2</v>
      </c>
      <c r="G1737">
        <v>9</v>
      </c>
      <c r="H1737">
        <v>6</v>
      </c>
      <c r="J1737">
        <v>6</v>
      </c>
      <c r="L1737">
        <v>6</v>
      </c>
      <c r="N1737">
        <v>6</v>
      </c>
      <c r="P1737">
        <v>6</v>
      </c>
      <c r="AF1737">
        <v>7</v>
      </c>
      <c r="AV1737">
        <v>2</v>
      </c>
      <c r="AW1737">
        <v>10</v>
      </c>
      <c r="AX1737">
        <v>10</v>
      </c>
      <c r="AY1737">
        <v>10</v>
      </c>
      <c r="AZ1737">
        <v>7</v>
      </c>
      <c r="BA1737">
        <v>7</v>
      </c>
      <c r="BB1737">
        <v>7</v>
      </c>
      <c r="BC1737">
        <v>6</v>
      </c>
      <c r="BD1737">
        <v>11</v>
      </c>
      <c r="BE1737">
        <v>6</v>
      </c>
      <c r="BF1737">
        <v>6</v>
      </c>
      <c r="BG1737">
        <v>12</v>
      </c>
      <c r="BH1737">
        <v>11</v>
      </c>
      <c r="BI1737">
        <v>12</v>
      </c>
      <c r="BJ1737">
        <v>12</v>
      </c>
      <c r="BK1737">
        <v>2</v>
      </c>
      <c r="BL1737">
        <v>3</v>
      </c>
      <c r="BM1737">
        <v>3</v>
      </c>
      <c r="BN1737">
        <v>3</v>
      </c>
      <c r="BO1737">
        <v>10</v>
      </c>
      <c r="BX1737">
        <v>1</v>
      </c>
      <c r="BY1737">
        <v>2</v>
      </c>
      <c r="CF1737">
        <v>9</v>
      </c>
      <c r="CH1737">
        <f t="shared" si="201"/>
        <v>1</v>
      </c>
      <c r="CI1737" s="1">
        <f t="shared" si="202"/>
        <v>4.1111111111111107</v>
      </c>
      <c r="CJ1737">
        <f t="shared" si="203"/>
        <v>3</v>
      </c>
      <c r="CK1737">
        <f t="shared" si="204"/>
        <v>3</v>
      </c>
      <c r="CL1737" s="1">
        <f t="shared" si="205"/>
        <v>7.1111111111111107</v>
      </c>
      <c r="CM1737" s="1">
        <f t="shared" si="206"/>
        <v>7.1111111111111107</v>
      </c>
      <c r="CO1737" t="str">
        <f>IF(H1737&gt;Tolerances!$C$15, "High Sat", "Low Sat")</f>
        <v>Low Sat</v>
      </c>
      <c r="CP1737" t="str">
        <f>IF(CM1737&lt;Tolerances!$D$15, "High EL", "Low EL")</f>
        <v>High EL</v>
      </c>
      <c r="CQ1737" t="str">
        <f t="shared" si="200"/>
        <v>Hostage</v>
      </c>
      <c r="CR1737" t="b">
        <f>IF(AND(CM1737&lt;Tolerances!$D$19,'Respondent data Original'!H1737&gt;Tolerances!$C$19),"Enthusiast",IF(AND(CM1737&gt;Tolerances!$D$20,'Respondent data Original'!H1737&lt;Tolerances!$C$20),"Agitator"))</f>
        <v>0</v>
      </c>
    </row>
    <row r="1738" spans="1:96">
      <c r="A1738">
        <v>2176</v>
      </c>
      <c r="B1738" t="s">
        <v>71</v>
      </c>
      <c r="C1738">
        <v>4</v>
      </c>
      <c r="D1738">
        <v>2</v>
      </c>
      <c r="E1738">
        <v>18</v>
      </c>
      <c r="F1738">
        <v>2</v>
      </c>
      <c r="G1738">
        <v>12</v>
      </c>
      <c r="H1738">
        <v>6</v>
      </c>
      <c r="J1738">
        <v>5</v>
      </c>
      <c r="L1738">
        <v>3</v>
      </c>
      <c r="N1738">
        <v>6</v>
      </c>
      <c r="P1738">
        <v>5</v>
      </c>
      <c r="Q1738">
        <v>1</v>
      </c>
      <c r="R1738">
        <v>4</v>
      </c>
      <c r="S1738">
        <v>2</v>
      </c>
      <c r="T1738">
        <v>4</v>
      </c>
      <c r="U1738">
        <v>4</v>
      </c>
      <c r="V1738">
        <v>2</v>
      </c>
      <c r="W1738">
        <v>2</v>
      </c>
      <c r="X1738">
        <v>1</v>
      </c>
      <c r="Y1738">
        <v>3</v>
      </c>
      <c r="Z1738">
        <v>4</v>
      </c>
      <c r="AA1738">
        <v>4</v>
      </c>
      <c r="AB1738">
        <v>4</v>
      </c>
      <c r="AC1738">
        <v>2</v>
      </c>
      <c r="AD1738">
        <v>3</v>
      </c>
      <c r="AE1738">
        <v>3</v>
      </c>
      <c r="AF1738">
        <v>9</v>
      </c>
      <c r="AG1738">
        <v>5</v>
      </c>
      <c r="AH1738">
        <v>5</v>
      </c>
      <c r="AI1738">
        <v>5</v>
      </c>
      <c r="AJ1738">
        <v>3</v>
      </c>
      <c r="AK1738">
        <v>3</v>
      </c>
      <c r="AL1738">
        <v>4</v>
      </c>
      <c r="AM1738">
        <v>4</v>
      </c>
      <c r="AN1738">
        <v>4</v>
      </c>
      <c r="AO1738">
        <v>3</v>
      </c>
      <c r="AP1738">
        <v>3</v>
      </c>
      <c r="AQ1738">
        <v>4</v>
      </c>
      <c r="AR1738">
        <v>4</v>
      </c>
      <c r="AS1738">
        <v>5</v>
      </c>
      <c r="AT1738">
        <v>3</v>
      </c>
      <c r="AU1738">
        <v>4</v>
      </c>
      <c r="AV1738">
        <v>2</v>
      </c>
      <c r="AW1738">
        <v>10</v>
      </c>
      <c r="AX1738">
        <v>10</v>
      </c>
      <c r="AY1738">
        <v>10</v>
      </c>
      <c r="AZ1738">
        <v>10</v>
      </c>
      <c r="BA1738">
        <v>6</v>
      </c>
      <c r="BB1738">
        <v>9</v>
      </c>
      <c r="BC1738">
        <v>2</v>
      </c>
      <c r="BD1738">
        <v>11</v>
      </c>
      <c r="BE1738">
        <v>11</v>
      </c>
      <c r="BF1738">
        <v>12</v>
      </c>
      <c r="BG1738">
        <v>12</v>
      </c>
      <c r="BH1738">
        <v>12</v>
      </c>
      <c r="BI1738">
        <v>12</v>
      </c>
      <c r="BJ1738">
        <v>12</v>
      </c>
      <c r="BK1738">
        <v>1</v>
      </c>
      <c r="BL1738">
        <v>3</v>
      </c>
      <c r="BM1738">
        <v>2</v>
      </c>
      <c r="BN1738">
        <v>2</v>
      </c>
      <c r="BO1738">
        <v>2</v>
      </c>
      <c r="BP1738">
        <v>4</v>
      </c>
      <c r="BX1738">
        <v>2</v>
      </c>
      <c r="CF1738">
        <v>5</v>
      </c>
      <c r="CH1738">
        <f t="shared" si="201"/>
        <v>2</v>
      </c>
      <c r="CI1738" s="1">
        <f t="shared" si="202"/>
        <v>4.3888888888888893</v>
      </c>
      <c r="CJ1738">
        <f t="shared" si="203"/>
        <v>3</v>
      </c>
      <c r="CK1738">
        <f t="shared" si="204"/>
        <v>3</v>
      </c>
      <c r="CL1738" s="1">
        <f t="shared" si="205"/>
        <v>7.3888888888888893</v>
      </c>
      <c r="CM1738" s="1">
        <f t="shared" si="206"/>
        <v>14.777777777777779</v>
      </c>
      <c r="CO1738" t="str">
        <f>IF(H1738&gt;Tolerances!$C$15, "High Sat", "Low Sat")</f>
        <v>Low Sat</v>
      </c>
      <c r="CP1738" t="str">
        <f>IF(CM1738&lt;Tolerances!$D$15, "High EL", "Low EL")</f>
        <v>Low EL</v>
      </c>
      <c r="CQ1738" t="str">
        <f t="shared" si="200"/>
        <v>Defector</v>
      </c>
      <c r="CR1738" t="b">
        <f>IF(AND(CM1738&lt;Tolerances!$D$19,'Respondent data Original'!H1738&gt;Tolerances!$C$19),"Enthusiast",IF(AND(CM1738&gt;Tolerances!$D$20,'Respondent data Original'!H1738&lt;Tolerances!$C$20),"Agitator"))</f>
        <v>0</v>
      </c>
    </row>
    <row r="1739" spans="1:96">
      <c r="A1739">
        <v>2178</v>
      </c>
      <c r="B1739" t="s">
        <v>71</v>
      </c>
      <c r="C1739">
        <v>4</v>
      </c>
      <c r="D1739">
        <v>1</v>
      </c>
      <c r="E1739">
        <v>4</v>
      </c>
      <c r="F1739">
        <v>2</v>
      </c>
      <c r="G1739">
        <v>8</v>
      </c>
      <c r="H1739">
        <v>10</v>
      </c>
      <c r="J1739">
        <v>10</v>
      </c>
      <c r="L1739">
        <v>10</v>
      </c>
      <c r="N1739">
        <v>9</v>
      </c>
      <c r="P1739">
        <v>5</v>
      </c>
      <c r="Q1739">
        <v>2</v>
      </c>
      <c r="R1739">
        <v>3</v>
      </c>
      <c r="S1739">
        <v>2</v>
      </c>
      <c r="T1739">
        <v>4</v>
      </c>
      <c r="U1739">
        <v>2</v>
      </c>
      <c r="V1739">
        <v>3</v>
      </c>
      <c r="W1739">
        <v>4</v>
      </c>
      <c r="X1739">
        <v>1</v>
      </c>
      <c r="Y1739">
        <v>2</v>
      </c>
      <c r="Z1739">
        <v>3</v>
      </c>
      <c r="AA1739">
        <v>4</v>
      </c>
      <c r="AB1739">
        <v>4</v>
      </c>
      <c r="AC1739">
        <v>4</v>
      </c>
      <c r="AD1739">
        <v>4</v>
      </c>
      <c r="AE1739">
        <v>4</v>
      </c>
      <c r="AF1739">
        <v>9</v>
      </c>
      <c r="AG1739">
        <v>2</v>
      </c>
      <c r="AI1739">
        <v>2</v>
      </c>
      <c r="AK1739">
        <v>2</v>
      </c>
      <c r="AL1739">
        <v>2</v>
      </c>
      <c r="AN1739">
        <v>2</v>
      </c>
      <c r="AO1739">
        <v>2</v>
      </c>
      <c r="AP1739">
        <v>3</v>
      </c>
      <c r="AR1739">
        <v>3</v>
      </c>
      <c r="AT1739">
        <v>3</v>
      </c>
      <c r="AV1739">
        <v>2</v>
      </c>
      <c r="AW1739">
        <v>5</v>
      </c>
      <c r="AX1739">
        <v>11</v>
      </c>
      <c r="AY1739">
        <v>5</v>
      </c>
      <c r="AZ1739">
        <v>4</v>
      </c>
      <c r="BA1739">
        <v>6</v>
      </c>
      <c r="BB1739">
        <v>3</v>
      </c>
      <c r="BC1739">
        <v>1</v>
      </c>
      <c r="BD1739">
        <v>10</v>
      </c>
      <c r="BE1739">
        <v>3</v>
      </c>
      <c r="BF1739">
        <v>6</v>
      </c>
      <c r="BG1739">
        <v>12</v>
      </c>
      <c r="BH1739">
        <v>3</v>
      </c>
      <c r="BI1739">
        <v>12</v>
      </c>
      <c r="BJ1739">
        <v>12</v>
      </c>
      <c r="BK1739">
        <v>2</v>
      </c>
      <c r="BL1739">
        <v>3</v>
      </c>
      <c r="BM1739">
        <v>3</v>
      </c>
      <c r="BN1739">
        <v>2</v>
      </c>
      <c r="BO1739">
        <v>4</v>
      </c>
      <c r="BX1739">
        <v>1</v>
      </c>
      <c r="BY1739">
        <v>6</v>
      </c>
      <c r="BZ1739">
        <v>3</v>
      </c>
      <c r="CF1739">
        <v>21</v>
      </c>
      <c r="CH1739">
        <f t="shared" si="201"/>
        <v>1</v>
      </c>
      <c r="CI1739" s="1">
        <f t="shared" si="202"/>
        <v>2.6666666666666665</v>
      </c>
      <c r="CJ1739">
        <f t="shared" si="203"/>
        <v>3</v>
      </c>
      <c r="CK1739">
        <f t="shared" si="204"/>
        <v>3</v>
      </c>
      <c r="CL1739" s="1">
        <f t="shared" si="205"/>
        <v>5.6666666666666661</v>
      </c>
      <c r="CM1739" s="1">
        <f t="shared" si="206"/>
        <v>5.6666666666666661</v>
      </c>
      <c r="CO1739" t="str">
        <f>IF(H1739&gt;Tolerances!$C$15, "High Sat", "Low Sat")</f>
        <v>High Sat</v>
      </c>
      <c r="CP1739" t="str">
        <f>IF(CM1739&lt;Tolerances!$D$15, "High EL", "Low EL")</f>
        <v>High EL</v>
      </c>
      <c r="CQ1739" t="str">
        <f t="shared" si="200"/>
        <v>Loyalist</v>
      </c>
      <c r="CR1739" t="b">
        <f>IF(AND(CM1739&lt;Tolerances!$D$19,'Respondent data Original'!H1739&gt;Tolerances!$C$19),"Enthusiast",IF(AND(CM1739&gt;Tolerances!$D$20,'Respondent data Original'!H1739&lt;Tolerances!$C$20),"Agitator"))</f>
        <v>0</v>
      </c>
    </row>
    <row r="1740" spans="1:96">
      <c r="A1740">
        <v>2179</v>
      </c>
      <c r="B1740" t="s">
        <v>71</v>
      </c>
      <c r="C1740">
        <v>4</v>
      </c>
      <c r="D1740">
        <v>1</v>
      </c>
      <c r="E1740">
        <v>18</v>
      </c>
      <c r="F1740">
        <v>2</v>
      </c>
      <c r="G1740">
        <v>12</v>
      </c>
      <c r="H1740">
        <v>9</v>
      </c>
      <c r="J1740">
        <v>9</v>
      </c>
      <c r="L1740">
        <v>8</v>
      </c>
      <c r="N1740">
        <v>8</v>
      </c>
      <c r="P1740">
        <v>5</v>
      </c>
      <c r="Q1740">
        <v>2</v>
      </c>
      <c r="R1740">
        <v>3</v>
      </c>
      <c r="S1740">
        <v>3</v>
      </c>
      <c r="T1740">
        <v>4</v>
      </c>
      <c r="U1740">
        <v>2</v>
      </c>
      <c r="V1740">
        <v>2</v>
      </c>
      <c r="W1740">
        <v>4</v>
      </c>
      <c r="X1740">
        <v>1</v>
      </c>
      <c r="Y1740">
        <v>1</v>
      </c>
      <c r="Z1740">
        <v>5</v>
      </c>
      <c r="AA1740">
        <v>2</v>
      </c>
      <c r="AB1740">
        <v>5</v>
      </c>
      <c r="AC1740">
        <v>5</v>
      </c>
      <c r="AD1740">
        <v>5</v>
      </c>
      <c r="AE1740">
        <v>5</v>
      </c>
      <c r="AF1740">
        <v>1</v>
      </c>
      <c r="AG1740">
        <v>1</v>
      </c>
      <c r="AH1740">
        <v>3</v>
      </c>
      <c r="AI1740">
        <v>3</v>
      </c>
      <c r="AJ1740">
        <v>2</v>
      </c>
      <c r="AK1740">
        <v>3</v>
      </c>
      <c r="AL1740">
        <v>3</v>
      </c>
      <c r="AM1740">
        <v>3</v>
      </c>
      <c r="AN1740">
        <v>2</v>
      </c>
      <c r="AO1740">
        <v>2</v>
      </c>
      <c r="AP1740">
        <v>3</v>
      </c>
      <c r="AQ1740">
        <v>2</v>
      </c>
      <c r="AR1740">
        <v>2</v>
      </c>
      <c r="AS1740">
        <v>4</v>
      </c>
      <c r="AU1740">
        <v>3</v>
      </c>
      <c r="AV1740">
        <v>1</v>
      </c>
      <c r="AW1740">
        <v>8</v>
      </c>
      <c r="AX1740">
        <v>6</v>
      </c>
      <c r="AY1740">
        <v>9</v>
      </c>
      <c r="AZ1740">
        <v>5</v>
      </c>
      <c r="BA1740">
        <v>9</v>
      </c>
      <c r="BB1740">
        <v>4</v>
      </c>
      <c r="BC1740">
        <v>1</v>
      </c>
      <c r="BD1740">
        <v>9</v>
      </c>
      <c r="BE1740">
        <v>1</v>
      </c>
      <c r="BF1740">
        <v>3</v>
      </c>
      <c r="BG1740">
        <v>12</v>
      </c>
      <c r="BH1740">
        <v>12</v>
      </c>
      <c r="BI1740">
        <v>12</v>
      </c>
      <c r="BJ1740">
        <v>12</v>
      </c>
      <c r="BK1740">
        <v>2</v>
      </c>
      <c r="BL1740">
        <v>3</v>
      </c>
      <c r="BM1740">
        <v>3</v>
      </c>
      <c r="BN1740">
        <v>2</v>
      </c>
      <c r="BO1740">
        <v>3</v>
      </c>
      <c r="BP1740">
        <v>7</v>
      </c>
      <c r="BQ1740">
        <v>9</v>
      </c>
      <c r="BX1740">
        <v>2</v>
      </c>
      <c r="CF1740">
        <v>6</v>
      </c>
      <c r="CH1740">
        <f t="shared" si="201"/>
        <v>2</v>
      </c>
      <c r="CI1740" s="1">
        <f t="shared" si="202"/>
        <v>2.8888888888888888</v>
      </c>
      <c r="CJ1740">
        <f t="shared" si="203"/>
        <v>3</v>
      </c>
      <c r="CK1740">
        <f t="shared" si="204"/>
        <v>3</v>
      </c>
      <c r="CL1740" s="1">
        <f t="shared" si="205"/>
        <v>5.8888888888888893</v>
      </c>
      <c r="CM1740" s="1">
        <f t="shared" si="206"/>
        <v>11.777777777777779</v>
      </c>
      <c r="CO1740" t="str">
        <f>IF(H1740&gt;Tolerances!$C$15, "High Sat", "Low Sat")</f>
        <v>High Sat</v>
      </c>
      <c r="CP1740" t="str">
        <f>IF(CM1740&lt;Tolerances!$D$15, "High EL", "Low EL")</f>
        <v>Low EL</v>
      </c>
      <c r="CQ1740" t="str">
        <f t="shared" ref="CQ1740:CQ1803" si="207">IF(AND(CP1740="High EL", CO1740="High Sat"),"Loyalist", IF(AND(CP1740="High EL", CO1740="Low Sat"),"Hostage", IF(AND(CP1740="Low EL", CO1740="Low Sat"),"Defector",IF(AND(CP1740="Low EL", CO1740="High Sat"),"Mercenary"))))</f>
        <v>Mercenary</v>
      </c>
      <c r="CR1740" t="b">
        <f>IF(AND(CM1740&lt;Tolerances!$D$19,'Respondent data Original'!H1740&gt;Tolerances!$C$19),"Enthusiast",IF(AND(CM1740&gt;Tolerances!$D$20,'Respondent data Original'!H1740&lt;Tolerances!$C$20),"Agitator"))</f>
        <v>0</v>
      </c>
    </row>
    <row r="1741" spans="1:96">
      <c r="A1741">
        <v>2180</v>
      </c>
      <c r="B1741" t="s">
        <v>71</v>
      </c>
      <c r="C1741">
        <v>4</v>
      </c>
      <c r="D1741">
        <v>2</v>
      </c>
      <c r="E1741">
        <v>1</v>
      </c>
      <c r="F1741">
        <v>2</v>
      </c>
      <c r="G1741">
        <v>11</v>
      </c>
      <c r="H1741">
        <v>10</v>
      </c>
      <c r="J1741">
        <v>10</v>
      </c>
      <c r="L1741">
        <v>10</v>
      </c>
      <c r="N1741">
        <v>10</v>
      </c>
      <c r="P1741">
        <v>5</v>
      </c>
      <c r="Q1741">
        <v>1</v>
      </c>
      <c r="R1741">
        <v>2</v>
      </c>
      <c r="S1741">
        <v>2</v>
      </c>
      <c r="T1741">
        <v>2</v>
      </c>
      <c r="U1741">
        <v>3</v>
      </c>
      <c r="V1741">
        <v>3</v>
      </c>
      <c r="W1741">
        <v>3</v>
      </c>
      <c r="X1741">
        <v>1</v>
      </c>
      <c r="Y1741">
        <v>1</v>
      </c>
      <c r="Z1741">
        <v>3</v>
      </c>
      <c r="AA1741">
        <v>3</v>
      </c>
      <c r="AB1741">
        <v>4</v>
      </c>
      <c r="AC1741">
        <v>5</v>
      </c>
      <c r="AD1741">
        <v>5</v>
      </c>
      <c r="AE1741">
        <v>4</v>
      </c>
      <c r="AF1741">
        <v>10</v>
      </c>
      <c r="AG1741">
        <v>4</v>
      </c>
      <c r="AH1741">
        <v>2</v>
      </c>
      <c r="AI1741">
        <v>3</v>
      </c>
      <c r="AJ1741">
        <v>2</v>
      </c>
      <c r="AK1741">
        <v>3</v>
      </c>
      <c r="AL1741">
        <v>4</v>
      </c>
      <c r="AM1741">
        <v>5</v>
      </c>
      <c r="AN1741">
        <v>1</v>
      </c>
      <c r="AO1741">
        <v>2</v>
      </c>
      <c r="AP1741">
        <v>4</v>
      </c>
      <c r="AQ1741">
        <v>4</v>
      </c>
      <c r="AV1741">
        <v>1</v>
      </c>
      <c r="AW1741">
        <v>8</v>
      </c>
      <c r="AX1741">
        <v>9</v>
      </c>
      <c r="AY1741">
        <v>7</v>
      </c>
      <c r="AZ1741">
        <v>9</v>
      </c>
      <c r="BA1741">
        <v>6</v>
      </c>
      <c r="BB1741">
        <v>6</v>
      </c>
      <c r="BC1741">
        <v>6</v>
      </c>
      <c r="BD1741">
        <v>10</v>
      </c>
      <c r="BE1741">
        <v>10</v>
      </c>
      <c r="BF1741">
        <v>12</v>
      </c>
      <c r="BG1741">
        <v>12</v>
      </c>
      <c r="BH1741">
        <v>12</v>
      </c>
      <c r="BI1741">
        <v>12</v>
      </c>
      <c r="BJ1741">
        <v>12</v>
      </c>
      <c r="BK1741">
        <v>1</v>
      </c>
      <c r="BL1741">
        <v>4</v>
      </c>
      <c r="BM1741">
        <v>4</v>
      </c>
      <c r="BN1741">
        <v>4</v>
      </c>
      <c r="BO1741">
        <v>10</v>
      </c>
      <c r="BX1741">
        <v>1</v>
      </c>
      <c r="BY1741">
        <v>2</v>
      </c>
      <c r="CF1741">
        <v>21</v>
      </c>
      <c r="CH1741">
        <f t="shared" si="201"/>
        <v>1</v>
      </c>
      <c r="CI1741" s="1">
        <f t="shared" si="202"/>
        <v>3.9444444444444446</v>
      </c>
      <c r="CJ1741">
        <f t="shared" si="203"/>
        <v>4</v>
      </c>
      <c r="CK1741">
        <f t="shared" si="204"/>
        <v>2</v>
      </c>
      <c r="CL1741" s="1">
        <f t="shared" si="205"/>
        <v>5.9444444444444446</v>
      </c>
      <c r="CM1741" s="1">
        <f t="shared" si="206"/>
        <v>5.9444444444444446</v>
      </c>
      <c r="CO1741" t="str">
        <f>IF(H1741&gt;Tolerances!$C$15, "High Sat", "Low Sat")</f>
        <v>High Sat</v>
      </c>
      <c r="CP1741" t="str">
        <f>IF(CM1741&lt;Tolerances!$D$15, "High EL", "Low EL")</f>
        <v>High EL</v>
      </c>
      <c r="CQ1741" t="str">
        <f t="shared" si="207"/>
        <v>Loyalist</v>
      </c>
      <c r="CR1741" t="b">
        <f>IF(AND(CM1741&lt;Tolerances!$D$19,'Respondent data Original'!H1741&gt;Tolerances!$C$19),"Enthusiast",IF(AND(CM1741&gt;Tolerances!$D$20,'Respondent data Original'!H1741&lt;Tolerances!$C$20),"Agitator"))</f>
        <v>0</v>
      </c>
    </row>
    <row r="1742" spans="1:96">
      <c r="A1742">
        <v>2181</v>
      </c>
      <c r="B1742" t="s">
        <v>71</v>
      </c>
      <c r="C1742">
        <v>3</v>
      </c>
      <c r="D1742">
        <v>2</v>
      </c>
      <c r="E1742">
        <v>1</v>
      </c>
      <c r="F1742">
        <v>2</v>
      </c>
      <c r="G1742">
        <v>10</v>
      </c>
      <c r="H1742">
        <v>9</v>
      </c>
      <c r="J1742">
        <v>9</v>
      </c>
      <c r="L1742">
        <v>9</v>
      </c>
      <c r="N1742">
        <v>9</v>
      </c>
      <c r="P1742">
        <v>6</v>
      </c>
      <c r="Q1742">
        <v>2</v>
      </c>
      <c r="R1742">
        <v>1</v>
      </c>
      <c r="S1742">
        <v>1</v>
      </c>
      <c r="T1742">
        <v>1</v>
      </c>
      <c r="U1742">
        <v>1</v>
      </c>
      <c r="V1742">
        <v>2</v>
      </c>
      <c r="X1742">
        <v>1</v>
      </c>
      <c r="Y1742">
        <v>1</v>
      </c>
      <c r="AA1742">
        <v>1</v>
      </c>
      <c r="AB1742">
        <v>2</v>
      </c>
      <c r="AC1742">
        <v>2</v>
      </c>
      <c r="AD1742">
        <v>5</v>
      </c>
      <c r="AE1742">
        <v>1</v>
      </c>
      <c r="AF1742">
        <v>1</v>
      </c>
      <c r="AG1742">
        <v>1</v>
      </c>
      <c r="AI1742">
        <v>2</v>
      </c>
      <c r="AJ1742">
        <v>1</v>
      </c>
      <c r="AK1742">
        <v>1</v>
      </c>
      <c r="AL1742">
        <v>1</v>
      </c>
      <c r="AN1742">
        <v>1</v>
      </c>
      <c r="AO1742">
        <v>1</v>
      </c>
      <c r="AP1742">
        <v>1</v>
      </c>
      <c r="AQ1742">
        <v>1</v>
      </c>
      <c r="AR1742">
        <v>1</v>
      </c>
      <c r="AS1742">
        <v>1</v>
      </c>
      <c r="AT1742">
        <v>1</v>
      </c>
      <c r="AU1742">
        <v>1</v>
      </c>
      <c r="AV1742">
        <v>1</v>
      </c>
      <c r="AW1742">
        <v>9</v>
      </c>
      <c r="AX1742">
        <v>11</v>
      </c>
      <c r="AY1742">
        <v>7</v>
      </c>
      <c r="AZ1742">
        <v>8</v>
      </c>
      <c r="BA1742">
        <v>8</v>
      </c>
      <c r="BB1742">
        <v>7</v>
      </c>
      <c r="BC1742">
        <v>1</v>
      </c>
      <c r="BD1742">
        <v>11</v>
      </c>
      <c r="BE1742">
        <v>7</v>
      </c>
      <c r="BF1742">
        <v>12</v>
      </c>
      <c r="BG1742">
        <v>1</v>
      </c>
      <c r="BH1742">
        <v>12</v>
      </c>
      <c r="BI1742">
        <v>12</v>
      </c>
      <c r="BJ1742">
        <v>12</v>
      </c>
      <c r="BK1742">
        <v>1</v>
      </c>
      <c r="BL1742">
        <v>5</v>
      </c>
      <c r="BM1742">
        <v>3</v>
      </c>
      <c r="BN1742">
        <v>3</v>
      </c>
      <c r="BO1742">
        <v>7</v>
      </c>
      <c r="BX1742">
        <v>1</v>
      </c>
      <c r="BY1742">
        <v>7</v>
      </c>
      <c r="CF1742">
        <v>21</v>
      </c>
      <c r="CH1742">
        <f t="shared" si="201"/>
        <v>1</v>
      </c>
      <c r="CI1742" s="1">
        <f t="shared" si="202"/>
        <v>3.8333333333333335</v>
      </c>
      <c r="CJ1742">
        <f t="shared" si="203"/>
        <v>5</v>
      </c>
      <c r="CK1742">
        <f t="shared" si="204"/>
        <v>1</v>
      </c>
      <c r="CL1742" s="1">
        <f t="shared" si="205"/>
        <v>4.8333333333333339</v>
      </c>
      <c r="CM1742" s="1">
        <f t="shared" si="206"/>
        <v>4.8333333333333339</v>
      </c>
      <c r="CO1742" t="str">
        <f>IF(H1742&gt;Tolerances!$C$15, "High Sat", "Low Sat")</f>
        <v>High Sat</v>
      </c>
      <c r="CP1742" t="str">
        <f>IF(CM1742&lt;Tolerances!$D$15, "High EL", "Low EL")</f>
        <v>High EL</v>
      </c>
      <c r="CQ1742" t="str">
        <f t="shared" si="207"/>
        <v>Loyalist</v>
      </c>
      <c r="CR1742" t="b">
        <f>IF(AND(CM1742&lt;Tolerances!$D$19,'Respondent data Original'!H1742&gt;Tolerances!$C$19),"Enthusiast",IF(AND(CM1742&gt;Tolerances!$D$20,'Respondent data Original'!H1742&lt;Tolerances!$C$20),"Agitator"))</f>
        <v>0</v>
      </c>
    </row>
    <row r="1743" spans="1:96">
      <c r="A1743">
        <v>2183</v>
      </c>
      <c r="B1743" t="s">
        <v>71</v>
      </c>
      <c r="C1743">
        <v>4</v>
      </c>
      <c r="D1743">
        <v>1</v>
      </c>
      <c r="E1743">
        <v>18</v>
      </c>
      <c r="F1743">
        <v>1</v>
      </c>
      <c r="G1743">
        <v>9</v>
      </c>
      <c r="H1743">
        <v>10</v>
      </c>
      <c r="J1743">
        <v>10</v>
      </c>
      <c r="L1743">
        <v>10</v>
      </c>
      <c r="N1743">
        <v>10</v>
      </c>
      <c r="P1743">
        <v>3</v>
      </c>
      <c r="Q1743">
        <v>1</v>
      </c>
      <c r="R1743">
        <v>4</v>
      </c>
      <c r="S1743">
        <v>1</v>
      </c>
      <c r="T1743">
        <v>3</v>
      </c>
      <c r="U1743">
        <v>1</v>
      </c>
      <c r="V1743">
        <v>2</v>
      </c>
      <c r="W1743">
        <v>1</v>
      </c>
      <c r="X1743">
        <v>1</v>
      </c>
      <c r="Y1743">
        <v>1</v>
      </c>
      <c r="Z1743">
        <v>1</v>
      </c>
      <c r="AA1743">
        <v>1</v>
      </c>
      <c r="AB1743">
        <v>3</v>
      </c>
      <c r="AC1743">
        <v>4</v>
      </c>
      <c r="AD1743">
        <v>4</v>
      </c>
      <c r="AE1743">
        <v>1</v>
      </c>
      <c r="AF1743">
        <v>9</v>
      </c>
      <c r="AG1743">
        <v>1</v>
      </c>
      <c r="AI1743">
        <v>1</v>
      </c>
      <c r="AJ1743">
        <v>2</v>
      </c>
      <c r="AK1743">
        <v>1</v>
      </c>
      <c r="AL1743">
        <v>1</v>
      </c>
      <c r="AM1743">
        <v>1</v>
      </c>
      <c r="AN1743">
        <v>1</v>
      </c>
      <c r="AO1743">
        <v>1</v>
      </c>
      <c r="AP1743">
        <v>1</v>
      </c>
      <c r="AQ1743">
        <v>1</v>
      </c>
      <c r="AR1743">
        <v>3</v>
      </c>
      <c r="AS1743">
        <v>3</v>
      </c>
      <c r="AT1743">
        <v>3</v>
      </c>
      <c r="AU1743">
        <v>3</v>
      </c>
      <c r="AV1743">
        <v>1</v>
      </c>
      <c r="AW1743">
        <v>8</v>
      </c>
      <c r="AX1743">
        <v>3</v>
      </c>
      <c r="AY1743">
        <v>8</v>
      </c>
      <c r="AZ1743">
        <v>2</v>
      </c>
      <c r="BA1743">
        <v>6</v>
      </c>
      <c r="BB1743">
        <v>3</v>
      </c>
      <c r="BC1743">
        <v>2</v>
      </c>
      <c r="BD1743">
        <v>8</v>
      </c>
      <c r="BE1743">
        <v>3</v>
      </c>
      <c r="BF1743">
        <v>5</v>
      </c>
      <c r="BG1743">
        <v>2</v>
      </c>
      <c r="BH1743">
        <v>1</v>
      </c>
      <c r="BI1743">
        <v>1</v>
      </c>
      <c r="BJ1743">
        <v>12</v>
      </c>
      <c r="BK1743">
        <v>2</v>
      </c>
      <c r="BL1743">
        <v>5</v>
      </c>
      <c r="BM1743">
        <v>3</v>
      </c>
      <c r="BN1743">
        <v>2</v>
      </c>
      <c r="BO1743">
        <v>5</v>
      </c>
      <c r="BP1743">
        <v>3</v>
      </c>
      <c r="BQ1743">
        <v>7</v>
      </c>
      <c r="BX1743">
        <v>1</v>
      </c>
      <c r="BY1743">
        <v>3</v>
      </c>
      <c r="BZ1743">
        <v>1</v>
      </c>
      <c r="CA1743">
        <v>6</v>
      </c>
      <c r="CB1743">
        <v>4</v>
      </c>
      <c r="CC1743">
        <v>5</v>
      </c>
      <c r="CF1743">
        <v>6</v>
      </c>
      <c r="CH1743">
        <f t="shared" si="201"/>
        <v>1</v>
      </c>
      <c r="CI1743" s="1">
        <f t="shared" si="202"/>
        <v>2.3888888888888888</v>
      </c>
      <c r="CJ1743">
        <f t="shared" si="203"/>
        <v>5</v>
      </c>
      <c r="CK1743">
        <f t="shared" si="204"/>
        <v>1</v>
      </c>
      <c r="CL1743" s="1">
        <f t="shared" si="205"/>
        <v>3.3888888888888888</v>
      </c>
      <c r="CM1743" s="1">
        <f t="shared" si="206"/>
        <v>3.3888888888888888</v>
      </c>
      <c r="CO1743" t="str">
        <f>IF(H1743&gt;Tolerances!$C$15, "High Sat", "Low Sat")</f>
        <v>High Sat</v>
      </c>
      <c r="CP1743" t="str">
        <f>IF(CM1743&lt;Tolerances!$D$15, "High EL", "Low EL")</f>
        <v>High EL</v>
      </c>
      <c r="CQ1743" t="str">
        <f t="shared" si="207"/>
        <v>Loyalist</v>
      </c>
      <c r="CR1743" t="str">
        <f>IF(AND(CM1743&lt;Tolerances!$D$19,'Respondent data Original'!H1743&gt;Tolerances!$C$19),"Enthusiast",IF(AND(CM1743&gt;Tolerances!$D$20,'Respondent data Original'!H1743&lt;Tolerances!$C$20),"Agitator"))</f>
        <v>Enthusiast</v>
      </c>
    </row>
    <row r="1744" spans="1:96">
      <c r="A1744">
        <v>2184</v>
      </c>
      <c r="B1744" t="s">
        <v>71</v>
      </c>
      <c r="C1744">
        <v>4</v>
      </c>
      <c r="D1744">
        <v>2</v>
      </c>
      <c r="E1744">
        <v>2</v>
      </c>
      <c r="F1744">
        <v>2</v>
      </c>
      <c r="G1744">
        <v>11</v>
      </c>
      <c r="H1744">
        <v>11</v>
      </c>
      <c r="J1744">
        <v>11</v>
      </c>
      <c r="L1744">
        <v>11</v>
      </c>
      <c r="N1744">
        <v>11</v>
      </c>
      <c r="P1744">
        <v>4</v>
      </c>
      <c r="Q1744">
        <v>1</v>
      </c>
      <c r="R1744">
        <v>1</v>
      </c>
      <c r="S1744">
        <v>3</v>
      </c>
      <c r="T1744">
        <v>2</v>
      </c>
      <c r="U1744">
        <v>2</v>
      </c>
      <c r="V1744">
        <v>2</v>
      </c>
      <c r="W1744">
        <v>3</v>
      </c>
      <c r="X1744">
        <v>1</v>
      </c>
      <c r="Y1744">
        <v>2</v>
      </c>
      <c r="Z1744">
        <v>2</v>
      </c>
      <c r="AA1744">
        <v>1</v>
      </c>
      <c r="AB1744">
        <v>3</v>
      </c>
      <c r="AC1744">
        <v>2</v>
      </c>
      <c r="AD1744">
        <v>4</v>
      </c>
      <c r="AE1744">
        <v>2</v>
      </c>
      <c r="AF1744">
        <v>1</v>
      </c>
      <c r="AG1744">
        <v>1</v>
      </c>
      <c r="AH1744">
        <v>1</v>
      </c>
      <c r="AI1744">
        <v>1</v>
      </c>
      <c r="AJ1744">
        <v>1</v>
      </c>
      <c r="AK1744">
        <v>2</v>
      </c>
      <c r="AL1744">
        <v>2</v>
      </c>
      <c r="AM1744">
        <v>1</v>
      </c>
      <c r="AN1744">
        <v>1</v>
      </c>
      <c r="AO1744">
        <v>2</v>
      </c>
      <c r="AP1744">
        <v>1</v>
      </c>
      <c r="AQ1744">
        <v>1</v>
      </c>
      <c r="AR1744">
        <v>1</v>
      </c>
      <c r="AS1744">
        <v>1</v>
      </c>
      <c r="AU1744">
        <v>1</v>
      </c>
      <c r="AV1744">
        <v>1</v>
      </c>
      <c r="AW1744">
        <v>6</v>
      </c>
      <c r="AX1744">
        <v>11</v>
      </c>
      <c r="AY1744">
        <v>7</v>
      </c>
      <c r="AZ1744">
        <v>7</v>
      </c>
      <c r="BA1744">
        <v>9</v>
      </c>
      <c r="BB1744">
        <v>2</v>
      </c>
      <c r="BC1744">
        <v>6</v>
      </c>
      <c r="BD1744">
        <v>10</v>
      </c>
      <c r="BE1744">
        <v>1</v>
      </c>
      <c r="BF1744">
        <v>1</v>
      </c>
      <c r="BG1744">
        <v>12</v>
      </c>
      <c r="BH1744">
        <v>12</v>
      </c>
      <c r="BI1744">
        <v>12</v>
      </c>
      <c r="BJ1744">
        <v>12</v>
      </c>
      <c r="BK1744">
        <v>2</v>
      </c>
      <c r="BL1744">
        <v>3</v>
      </c>
      <c r="BM1744">
        <v>2</v>
      </c>
      <c r="BN1744">
        <v>1</v>
      </c>
      <c r="BO1744">
        <v>7</v>
      </c>
      <c r="BX1744">
        <v>1</v>
      </c>
      <c r="BY1744">
        <v>4</v>
      </c>
      <c r="BZ1744">
        <v>1</v>
      </c>
      <c r="CA1744">
        <v>6</v>
      </c>
      <c r="CF1744">
        <v>7</v>
      </c>
      <c r="CH1744">
        <f t="shared" si="201"/>
        <v>1</v>
      </c>
      <c r="CI1744" s="1">
        <f t="shared" si="202"/>
        <v>3.2777777777777777</v>
      </c>
      <c r="CJ1744">
        <f t="shared" si="203"/>
        <v>3</v>
      </c>
      <c r="CK1744">
        <f t="shared" si="204"/>
        <v>3</v>
      </c>
      <c r="CL1744" s="1">
        <f t="shared" si="205"/>
        <v>6.2777777777777777</v>
      </c>
      <c r="CM1744" s="1">
        <f t="shared" si="206"/>
        <v>6.2777777777777777</v>
      </c>
      <c r="CO1744" t="str">
        <f>IF(H1744&gt;Tolerances!$C$15, "High Sat", "Low Sat")</f>
        <v>High Sat</v>
      </c>
      <c r="CP1744" t="str">
        <f>IF(CM1744&lt;Tolerances!$D$15, "High EL", "Low EL")</f>
        <v>High EL</v>
      </c>
      <c r="CQ1744" t="str">
        <f t="shared" si="207"/>
        <v>Loyalist</v>
      </c>
      <c r="CR1744" t="b">
        <f>IF(AND(CM1744&lt;Tolerances!$D$19,'Respondent data Original'!H1744&gt;Tolerances!$C$19),"Enthusiast",IF(AND(CM1744&gt;Tolerances!$D$20,'Respondent data Original'!H1744&lt;Tolerances!$C$20),"Agitator"))</f>
        <v>0</v>
      </c>
    </row>
    <row r="1745" spans="1:96">
      <c r="A1745">
        <v>2185</v>
      </c>
      <c r="B1745" t="s">
        <v>71</v>
      </c>
      <c r="C1745">
        <v>4</v>
      </c>
      <c r="D1745">
        <v>2</v>
      </c>
      <c r="E1745">
        <v>18</v>
      </c>
      <c r="F1745">
        <v>1</v>
      </c>
      <c r="G1745">
        <v>9</v>
      </c>
      <c r="H1745">
        <v>10</v>
      </c>
      <c r="J1745">
        <v>10</v>
      </c>
      <c r="L1745">
        <v>11</v>
      </c>
      <c r="N1745">
        <v>10</v>
      </c>
      <c r="P1745">
        <v>3</v>
      </c>
      <c r="Q1745">
        <v>3</v>
      </c>
      <c r="R1745">
        <v>3</v>
      </c>
      <c r="S1745">
        <v>3</v>
      </c>
      <c r="T1745">
        <v>3</v>
      </c>
      <c r="U1745">
        <v>3</v>
      </c>
      <c r="V1745">
        <v>3</v>
      </c>
      <c r="W1745">
        <v>3</v>
      </c>
      <c r="X1745">
        <v>3</v>
      </c>
      <c r="Y1745">
        <v>3</v>
      </c>
      <c r="Z1745">
        <v>3</v>
      </c>
      <c r="AA1745">
        <v>3</v>
      </c>
      <c r="AB1745">
        <v>3</v>
      </c>
      <c r="AC1745">
        <v>3</v>
      </c>
      <c r="AD1745">
        <v>3</v>
      </c>
      <c r="AE1745">
        <v>3</v>
      </c>
      <c r="AF1745">
        <v>1</v>
      </c>
      <c r="AG1745">
        <v>3</v>
      </c>
      <c r="AH1745">
        <v>3</v>
      </c>
      <c r="AI1745">
        <v>3</v>
      </c>
      <c r="AJ1745">
        <v>3</v>
      </c>
      <c r="AK1745">
        <v>3</v>
      </c>
      <c r="AL1745">
        <v>3</v>
      </c>
      <c r="AM1745">
        <v>3</v>
      </c>
      <c r="AN1745">
        <v>3</v>
      </c>
      <c r="AO1745">
        <v>3</v>
      </c>
      <c r="AP1745">
        <v>3</v>
      </c>
      <c r="AQ1745">
        <v>3</v>
      </c>
      <c r="AR1745">
        <v>3</v>
      </c>
      <c r="AS1745">
        <v>3</v>
      </c>
      <c r="AT1745">
        <v>3</v>
      </c>
      <c r="AU1745">
        <v>3</v>
      </c>
      <c r="AV1745">
        <v>1</v>
      </c>
      <c r="AW1745">
        <v>1</v>
      </c>
      <c r="AX1745">
        <v>11</v>
      </c>
      <c r="AY1745">
        <v>6</v>
      </c>
      <c r="AZ1745">
        <v>6</v>
      </c>
      <c r="BA1745">
        <v>6</v>
      </c>
      <c r="BB1745">
        <v>6</v>
      </c>
      <c r="BC1745">
        <v>1</v>
      </c>
      <c r="BD1745">
        <v>8</v>
      </c>
      <c r="BE1745">
        <v>1</v>
      </c>
      <c r="BF1745">
        <v>12</v>
      </c>
      <c r="BG1745">
        <v>1</v>
      </c>
      <c r="BH1745">
        <v>12</v>
      </c>
      <c r="BI1745">
        <v>12</v>
      </c>
      <c r="BJ1745">
        <v>12</v>
      </c>
      <c r="BK1745">
        <v>1</v>
      </c>
      <c r="BL1745">
        <v>4</v>
      </c>
      <c r="BM1745">
        <v>1</v>
      </c>
      <c r="BO1745">
        <v>10</v>
      </c>
      <c r="BX1745">
        <v>1</v>
      </c>
      <c r="BY1745">
        <v>6</v>
      </c>
      <c r="CF1745">
        <v>2</v>
      </c>
      <c r="CH1745">
        <f t="shared" si="201"/>
        <v>1</v>
      </c>
      <c r="CI1745" s="1">
        <f t="shared" si="202"/>
        <v>2.5555555555555554</v>
      </c>
      <c r="CJ1745">
        <f t="shared" si="203"/>
        <v>4</v>
      </c>
      <c r="CK1745">
        <f t="shared" si="204"/>
        <v>2</v>
      </c>
      <c r="CL1745" s="1">
        <f t="shared" si="205"/>
        <v>4.5555555555555554</v>
      </c>
      <c r="CM1745" s="1">
        <f t="shared" si="206"/>
        <v>4.5555555555555554</v>
      </c>
      <c r="CO1745" t="str">
        <f>IF(H1745&gt;Tolerances!$C$15, "High Sat", "Low Sat")</f>
        <v>High Sat</v>
      </c>
      <c r="CP1745" t="str">
        <f>IF(CM1745&lt;Tolerances!$D$15, "High EL", "Low EL")</f>
        <v>High EL</v>
      </c>
      <c r="CQ1745" t="str">
        <f t="shared" si="207"/>
        <v>Loyalist</v>
      </c>
      <c r="CR1745" t="str">
        <f>IF(AND(CM1745&lt;Tolerances!$D$19,'Respondent data Original'!H1745&gt;Tolerances!$C$19),"Enthusiast",IF(AND(CM1745&gt;Tolerances!$D$20,'Respondent data Original'!H1745&lt;Tolerances!$C$20),"Agitator"))</f>
        <v>Enthusiast</v>
      </c>
    </row>
    <row r="1746" spans="1:96">
      <c r="A1746">
        <v>2186</v>
      </c>
      <c r="B1746" t="s">
        <v>71</v>
      </c>
      <c r="C1746">
        <v>4</v>
      </c>
      <c r="D1746">
        <v>1</v>
      </c>
      <c r="E1746">
        <v>2</v>
      </c>
      <c r="F1746">
        <v>2</v>
      </c>
      <c r="G1746">
        <v>11</v>
      </c>
      <c r="H1746">
        <v>6</v>
      </c>
      <c r="J1746">
        <v>5</v>
      </c>
      <c r="L1746">
        <v>6</v>
      </c>
      <c r="N1746">
        <v>5</v>
      </c>
      <c r="P1746">
        <v>4</v>
      </c>
      <c r="Q1746">
        <v>2</v>
      </c>
      <c r="R1746">
        <v>3</v>
      </c>
      <c r="S1746">
        <v>1</v>
      </c>
      <c r="T1746">
        <v>2</v>
      </c>
      <c r="U1746">
        <v>1</v>
      </c>
      <c r="V1746">
        <v>2</v>
      </c>
      <c r="W1746">
        <v>4</v>
      </c>
      <c r="X1746">
        <v>1</v>
      </c>
      <c r="Y1746">
        <v>2</v>
      </c>
      <c r="Z1746">
        <v>3</v>
      </c>
      <c r="AA1746">
        <v>2</v>
      </c>
      <c r="AB1746">
        <v>4</v>
      </c>
      <c r="AC1746">
        <v>3</v>
      </c>
      <c r="AD1746">
        <v>3</v>
      </c>
      <c r="AE1746">
        <v>2</v>
      </c>
      <c r="AF1746">
        <v>4</v>
      </c>
      <c r="AG1746">
        <v>3</v>
      </c>
      <c r="AI1746">
        <v>3</v>
      </c>
      <c r="AJ1746">
        <v>2</v>
      </c>
      <c r="AK1746">
        <v>3</v>
      </c>
      <c r="AL1746">
        <v>3</v>
      </c>
      <c r="AM1746">
        <v>5</v>
      </c>
      <c r="AN1746">
        <v>3</v>
      </c>
      <c r="AO1746">
        <v>4</v>
      </c>
      <c r="AP1746">
        <v>3</v>
      </c>
      <c r="AQ1746">
        <v>3</v>
      </c>
      <c r="AR1746">
        <v>3</v>
      </c>
      <c r="AS1746">
        <v>4</v>
      </c>
      <c r="AU1746">
        <v>4</v>
      </c>
      <c r="AV1746">
        <v>2</v>
      </c>
      <c r="AW1746">
        <v>7</v>
      </c>
      <c r="AX1746">
        <v>7</v>
      </c>
      <c r="AY1746">
        <v>9</v>
      </c>
      <c r="AZ1746">
        <v>7</v>
      </c>
      <c r="BA1746">
        <v>7</v>
      </c>
      <c r="BB1746">
        <v>8</v>
      </c>
      <c r="BC1746">
        <v>7</v>
      </c>
      <c r="BD1746">
        <v>9</v>
      </c>
      <c r="BE1746">
        <v>5</v>
      </c>
      <c r="BF1746">
        <v>12</v>
      </c>
      <c r="BG1746">
        <v>12</v>
      </c>
      <c r="BH1746">
        <v>12</v>
      </c>
      <c r="BI1746">
        <v>12</v>
      </c>
      <c r="BJ1746">
        <v>12</v>
      </c>
      <c r="BK1746">
        <v>1</v>
      </c>
      <c r="BL1746">
        <v>4</v>
      </c>
      <c r="BM1746">
        <v>3</v>
      </c>
      <c r="BN1746">
        <v>3</v>
      </c>
      <c r="BO1746">
        <v>4</v>
      </c>
      <c r="BP1746">
        <v>3</v>
      </c>
      <c r="BQ1746">
        <v>5</v>
      </c>
      <c r="BX1746">
        <v>2</v>
      </c>
      <c r="CF1746">
        <v>5</v>
      </c>
      <c r="CH1746">
        <f t="shared" si="201"/>
        <v>2</v>
      </c>
      <c r="CI1746" s="1">
        <f t="shared" si="202"/>
        <v>3.6666666666666665</v>
      </c>
      <c r="CJ1746">
        <f t="shared" si="203"/>
        <v>4</v>
      </c>
      <c r="CK1746">
        <f t="shared" si="204"/>
        <v>2</v>
      </c>
      <c r="CL1746" s="1">
        <f t="shared" si="205"/>
        <v>5.6666666666666661</v>
      </c>
      <c r="CM1746" s="1">
        <f t="shared" si="206"/>
        <v>11.333333333333332</v>
      </c>
      <c r="CO1746" t="str">
        <f>IF(H1746&gt;Tolerances!$C$15, "High Sat", "Low Sat")</f>
        <v>Low Sat</v>
      </c>
      <c r="CP1746" t="str">
        <f>IF(CM1746&lt;Tolerances!$D$15, "High EL", "Low EL")</f>
        <v>Low EL</v>
      </c>
      <c r="CQ1746" t="str">
        <f t="shared" si="207"/>
        <v>Defector</v>
      </c>
      <c r="CR1746" t="b">
        <f>IF(AND(CM1746&lt;Tolerances!$D$19,'Respondent data Original'!H1746&gt;Tolerances!$C$19),"Enthusiast",IF(AND(CM1746&gt;Tolerances!$D$20,'Respondent data Original'!H1746&lt;Tolerances!$C$20),"Agitator"))</f>
        <v>0</v>
      </c>
    </row>
    <row r="1747" spans="1:96">
      <c r="A1747">
        <v>2188</v>
      </c>
      <c r="B1747" t="s">
        <v>71</v>
      </c>
      <c r="C1747">
        <v>4</v>
      </c>
      <c r="D1747">
        <v>1</v>
      </c>
      <c r="E1747">
        <v>1</v>
      </c>
      <c r="F1747">
        <v>2</v>
      </c>
      <c r="G1747">
        <v>11</v>
      </c>
      <c r="H1747">
        <v>7</v>
      </c>
      <c r="J1747">
        <v>8</v>
      </c>
      <c r="L1747">
        <v>8</v>
      </c>
      <c r="N1747">
        <v>6</v>
      </c>
      <c r="P1747">
        <v>5</v>
      </c>
      <c r="Q1747">
        <v>1</v>
      </c>
      <c r="R1747">
        <v>2</v>
      </c>
      <c r="S1747">
        <v>1</v>
      </c>
      <c r="T1747">
        <v>2</v>
      </c>
      <c r="U1747">
        <v>4</v>
      </c>
      <c r="V1747">
        <v>1</v>
      </c>
      <c r="W1747">
        <v>4</v>
      </c>
      <c r="X1747">
        <v>1</v>
      </c>
      <c r="Y1747">
        <v>1</v>
      </c>
      <c r="Z1747">
        <v>4</v>
      </c>
      <c r="AA1747">
        <v>2</v>
      </c>
      <c r="AB1747">
        <v>5</v>
      </c>
      <c r="AC1747">
        <v>4</v>
      </c>
      <c r="AD1747">
        <v>4</v>
      </c>
      <c r="AE1747">
        <v>4</v>
      </c>
      <c r="AF1747">
        <v>1</v>
      </c>
      <c r="AG1747">
        <v>4</v>
      </c>
      <c r="AH1747">
        <v>1</v>
      </c>
      <c r="AI1747">
        <v>1</v>
      </c>
      <c r="AJ1747">
        <v>2</v>
      </c>
      <c r="AK1747">
        <v>3</v>
      </c>
      <c r="AL1747">
        <v>3</v>
      </c>
      <c r="AM1747">
        <v>5</v>
      </c>
      <c r="AN1747">
        <v>1</v>
      </c>
      <c r="AO1747">
        <v>2</v>
      </c>
      <c r="AP1747">
        <v>4</v>
      </c>
      <c r="AQ1747">
        <v>2</v>
      </c>
      <c r="AR1747">
        <v>4</v>
      </c>
      <c r="AS1747">
        <v>4</v>
      </c>
      <c r="AU1747">
        <v>3</v>
      </c>
      <c r="AV1747">
        <v>1</v>
      </c>
      <c r="AW1747">
        <v>6</v>
      </c>
      <c r="AX1747">
        <v>11</v>
      </c>
      <c r="AY1747">
        <v>9</v>
      </c>
      <c r="AZ1747">
        <v>8</v>
      </c>
      <c r="BA1747">
        <v>9</v>
      </c>
      <c r="BB1747">
        <v>7</v>
      </c>
      <c r="BC1747">
        <v>1</v>
      </c>
      <c r="BD1747">
        <v>10</v>
      </c>
      <c r="BE1747">
        <v>1</v>
      </c>
      <c r="BF1747">
        <v>12</v>
      </c>
      <c r="BG1747">
        <v>12</v>
      </c>
      <c r="BH1747">
        <v>12</v>
      </c>
      <c r="BI1747">
        <v>12</v>
      </c>
      <c r="BJ1747">
        <v>12</v>
      </c>
      <c r="BK1747">
        <v>1</v>
      </c>
      <c r="BL1747">
        <v>3</v>
      </c>
      <c r="BM1747">
        <v>2</v>
      </c>
      <c r="BN1747">
        <v>2</v>
      </c>
      <c r="BO1747">
        <v>4</v>
      </c>
      <c r="BX1747">
        <v>1</v>
      </c>
      <c r="BY1747">
        <v>5</v>
      </c>
      <c r="BZ1747">
        <v>2</v>
      </c>
      <c r="CA1747">
        <v>6</v>
      </c>
      <c r="CF1747">
        <v>7</v>
      </c>
      <c r="CH1747">
        <f t="shared" si="201"/>
        <v>1</v>
      </c>
      <c r="CI1747" s="1">
        <f t="shared" si="202"/>
        <v>3.4444444444444446</v>
      </c>
      <c r="CJ1747">
        <f t="shared" si="203"/>
        <v>3</v>
      </c>
      <c r="CK1747">
        <f t="shared" si="204"/>
        <v>3</v>
      </c>
      <c r="CL1747" s="1">
        <f t="shared" si="205"/>
        <v>6.4444444444444446</v>
      </c>
      <c r="CM1747" s="1">
        <f t="shared" si="206"/>
        <v>6.4444444444444446</v>
      </c>
      <c r="CO1747" t="str">
        <f>IF(H1747&gt;Tolerances!$C$15, "High Sat", "Low Sat")</f>
        <v>Low Sat</v>
      </c>
      <c r="CP1747" t="str">
        <f>IF(CM1747&lt;Tolerances!$D$15, "High EL", "Low EL")</f>
        <v>High EL</v>
      </c>
      <c r="CQ1747" t="str">
        <f t="shared" si="207"/>
        <v>Hostage</v>
      </c>
      <c r="CR1747" t="b">
        <f>IF(AND(CM1747&lt;Tolerances!$D$19,'Respondent data Original'!H1747&gt;Tolerances!$C$19),"Enthusiast",IF(AND(CM1747&gt;Tolerances!$D$20,'Respondent data Original'!H1747&lt;Tolerances!$C$20),"Agitator"))</f>
        <v>0</v>
      </c>
    </row>
    <row r="1748" spans="1:96">
      <c r="A1748">
        <v>2189</v>
      </c>
      <c r="B1748" t="s">
        <v>71</v>
      </c>
      <c r="C1748">
        <v>5</v>
      </c>
      <c r="D1748">
        <v>1</v>
      </c>
      <c r="E1748">
        <v>1</v>
      </c>
      <c r="F1748">
        <v>2</v>
      </c>
      <c r="G1748">
        <v>12</v>
      </c>
      <c r="H1748">
        <v>10</v>
      </c>
      <c r="J1748">
        <v>10</v>
      </c>
      <c r="L1748">
        <v>10</v>
      </c>
      <c r="O1748">
        <v>1</v>
      </c>
      <c r="P1748">
        <v>4</v>
      </c>
      <c r="Q1748">
        <v>1</v>
      </c>
      <c r="R1748">
        <v>4</v>
      </c>
      <c r="S1748">
        <v>1</v>
      </c>
      <c r="T1748">
        <v>3</v>
      </c>
      <c r="U1748">
        <v>2</v>
      </c>
      <c r="V1748">
        <v>2</v>
      </c>
      <c r="W1748">
        <v>5</v>
      </c>
      <c r="X1748">
        <v>1</v>
      </c>
      <c r="Y1748">
        <v>2</v>
      </c>
      <c r="Z1748">
        <v>4</v>
      </c>
      <c r="AA1748">
        <v>3</v>
      </c>
      <c r="AB1748">
        <v>3</v>
      </c>
      <c r="AC1748">
        <v>4</v>
      </c>
      <c r="AD1748">
        <v>4</v>
      </c>
      <c r="AE1748">
        <v>4</v>
      </c>
      <c r="AF1748">
        <v>6</v>
      </c>
      <c r="AG1748">
        <v>4</v>
      </c>
      <c r="AH1748">
        <v>2</v>
      </c>
      <c r="AI1748">
        <v>2</v>
      </c>
      <c r="AJ1748">
        <v>2</v>
      </c>
      <c r="AK1748">
        <v>2</v>
      </c>
      <c r="AL1748">
        <v>1</v>
      </c>
      <c r="AN1748">
        <v>2</v>
      </c>
      <c r="AO1748">
        <v>2</v>
      </c>
      <c r="AP1748">
        <v>4</v>
      </c>
      <c r="AQ1748">
        <v>2</v>
      </c>
      <c r="AR1748">
        <v>2</v>
      </c>
      <c r="AS1748">
        <v>3</v>
      </c>
      <c r="AT1748">
        <v>3</v>
      </c>
      <c r="AU1748">
        <v>3</v>
      </c>
      <c r="AV1748">
        <v>1</v>
      </c>
      <c r="AW1748">
        <v>5</v>
      </c>
      <c r="AX1748">
        <v>7</v>
      </c>
      <c r="AY1748">
        <v>6</v>
      </c>
      <c r="AZ1748">
        <v>6</v>
      </c>
      <c r="BA1748">
        <v>8</v>
      </c>
      <c r="BB1748">
        <v>5</v>
      </c>
      <c r="BC1748">
        <v>6</v>
      </c>
      <c r="BD1748">
        <v>7</v>
      </c>
      <c r="BE1748">
        <v>1</v>
      </c>
      <c r="BF1748">
        <v>12</v>
      </c>
      <c r="BG1748">
        <v>3</v>
      </c>
      <c r="BH1748">
        <v>12</v>
      </c>
      <c r="BI1748">
        <v>12</v>
      </c>
      <c r="BJ1748">
        <v>12</v>
      </c>
      <c r="BK1748">
        <v>2</v>
      </c>
      <c r="BL1748">
        <v>4</v>
      </c>
      <c r="BM1748">
        <v>3</v>
      </c>
      <c r="BN1748">
        <v>3</v>
      </c>
      <c r="BO1748">
        <v>6</v>
      </c>
      <c r="BP1748">
        <v>7</v>
      </c>
      <c r="BQ1748">
        <v>3</v>
      </c>
      <c r="BR1748">
        <v>4</v>
      </c>
      <c r="BX1748">
        <v>1</v>
      </c>
      <c r="BY1748">
        <v>6</v>
      </c>
      <c r="BZ1748">
        <v>2</v>
      </c>
      <c r="CA1748">
        <v>5</v>
      </c>
      <c r="CF1748">
        <v>7</v>
      </c>
      <c r="CH1748">
        <f t="shared" si="201"/>
        <v>1</v>
      </c>
      <c r="CI1748" s="1">
        <f t="shared" si="202"/>
        <v>2.8333333333333335</v>
      </c>
      <c r="CJ1748">
        <f t="shared" si="203"/>
        <v>4</v>
      </c>
      <c r="CK1748">
        <f t="shared" si="204"/>
        <v>2</v>
      </c>
      <c r="CL1748" s="1">
        <f t="shared" si="205"/>
        <v>4.8333333333333339</v>
      </c>
      <c r="CM1748" s="1">
        <f t="shared" si="206"/>
        <v>4.8333333333333339</v>
      </c>
      <c r="CO1748" t="str">
        <f>IF(H1748&gt;Tolerances!$C$15, "High Sat", "Low Sat")</f>
        <v>High Sat</v>
      </c>
      <c r="CP1748" t="str">
        <f>IF(CM1748&lt;Tolerances!$D$15, "High EL", "Low EL")</f>
        <v>High EL</v>
      </c>
      <c r="CQ1748" t="str">
        <f t="shared" si="207"/>
        <v>Loyalist</v>
      </c>
      <c r="CR1748" t="str">
        <f>IF(AND(CM1748&lt;Tolerances!$D$19,'Respondent data Original'!H1748&gt;Tolerances!$C$19),"Enthusiast",IF(AND(CM1748&gt;Tolerances!$D$20,'Respondent data Original'!H1748&lt;Tolerances!$C$20),"Agitator"))</f>
        <v>Enthusiast</v>
      </c>
    </row>
    <row r="1749" spans="1:96">
      <c r="A1749">
        <v>2192</v>
      </c>
      <c r="B1749" t="s">
        <v>71</v>
      </c>
      <c r="C1749">
        <v>4</v>
      </c>
      <c r="D1749">
        <v>2</v>
      </c>
      <c r="E1749">
        <v>1</v>
      </c>
      <c r="F1749">
        <v>2</v>
      </c>
      <c r="G1749">
        <v>9</v>
      </c>
      <c r="H1749">
        <v>8</v>
      </c>
      <c r="J1749">
        <v>8</v>
      </c>
      <c r="L1749">
        <v>8</v>
      </c>
      <c r="N1749">
        <v>8</v>
      </c>
      <c r="P1749">
        <v>6</v>
      </c>
      <c r="Q1749">
        <v>3</v>
      </c>
      <c r="R1749">
        <v>2</v>
      </c>
      <c r="S1749">
        <v>2</v>
      </c>
      <c r="T1749">
        <v>3</v>
      </c>
      <c r="U1749">
        <v>5</v>
      </c>
      <c r="V1749">
        <v>2</v>
      </c>
      <c r="W1749">
        <v>4</v>
      </c>
      <c r="X1749">
        <v>2</v>
      </c>
      <c r="Y1749">
        <v>3</v>
      </c>
      <c r="Z1749">
        <v>3</v>
      </c>
      <c r="AA1749">
        <v>2</v>
      </c>
      <c r="AB1749">
        <v>5</v>
      </c>
      <c r="AC1749">
        <v>4</v>
      </c>
      <c r="AD1749">
        <v>5</v>
      </c>
      <c r="AE1749">
        <v>4</v>
      </c>
      <c r="AF1749">
        <v>1</v>
      </c>
      <c r="AG1749">
        <v>4</v>
      </c>
      <c r="AH1749">
        <v>4</v>
      </c>
      <c r="AI1749">
        <v>2</v>
      </c>
      <c r="AJ1749">
        <v>3</v>
      </c>
      <c r="AL1749">
        <v>3</v>
      </c>
      <c r="AN1749">
        <v>3</v>
      </c>
      <c r="AO1749">
        <v>3</v>
      </c>
      <c r="AP1749">
        <v>3</v>
      </c>
      <c r="AQ1749">
        <v>3</v>
      </c>
      <c r="AR1749">
        <v>4</v>
      </c>
      <c r="AS1749">
        <v>3</v>
      </c>
      <c r="AU1749">
        <v>4</v>
      </c>
      <c r="AV1749">
        <v>2</v>
      </c>
      <c r="AW1749">
        <v>6</v>
      </c>
      <c r="AX1749">
        <v>1</v>
      </c>
      <c r="AY1749">
        <v>6</v>
      </c>
      <c r="AZ1749">
        <v>4</v>
      </c>
      <c r="BA1749">
        <v>6</v>
      </c>
      <c r="BB1749">
        <v>6</v>
      </c>
      <c r="BC1749">
        <v>10</v>
      </c>
      <c r="BD1749">
        <v>1</v>
      </c>
      <c r="BE1749">
        <v>9</v>
      </c>
      <c r="BF1749">
        <v>6</v>
      </c>
      <c r="BG1749">
        <v>12</v>
      </c>
      <c r="BH1749">
        <v>12</v>
      </c>
      <c r="BI1749">
        <v>12</v>
      </c>
      <c r="BJ1749">
        <v>12</v>
      </c>
      <c r="BK1749">
        <v>1</v>
      </c>
      <c r="BL1749">
        <v>2</v>
      </c>
      <c r="BM1749">
        <v>2</v>
      </c>
      <c r="BN1749">
        <v>1</v>
      </c>
      <c r="BO1749">
        <v>4</v>
      </c>
      <c r="BX1749">
        <v>2</v>
      </c>
      <c r="CF1749">
        <v>21</v>
      </c>
      <c r="CH1749">
        <f t="shared" si="201"/>
        <v>2</v>
      </c>
      <c r="CI1749" s="1">
        <f t="shared" si="202"/>
        <v>2.7222222222222223</v>
      </c>
      <c r="CJ1749">
        <f t="shared" si="203"/>
        <v>2</v>
      </c>
      <c r="CK1749">
        <f t="shared" si="204"/>
        <v>4</v>
      </c>
      <c r="CL1749" s="1">
        <f t="shared" si="205"/>
        <v>6.7222222222222223</v>
      </c>
      <c r="CM1749" s="1">
        <f t="shared" si="206"/>
        <v>13.444444444444445</v>
      </c>
      <c r="CO1749" t="str">
        <f>IF(H1749&gt;Tolerances!$C$15, "High Sat", "Low Sat")</f>
        <v>High Sat</v>
      </c>
      <c r="CP1749" t="str">
        <f>IF(CM1749&lt;Tolerances!$D$15, "High EL", "Low EL")</f>
        <v>Low EL</v>
      </c>
      <c r="CQ1749" t="str">
        <f t="shared" si="207"/>
        <v>Mercenary</v>
      </c>
      <c r="CR1749" t="b">
        <f>IF(AND(CM1749&lt;Tolerances!$D$19,'Respondent data Original'!H1749&gt;Tolerances!$C$19),"Enthusiast",IF(AND(CM1749&gt;Tolerances!$D$20,'Respondent data Original'!H1749&lt;Tolerances!$C$20),"Agitator"))</f>
        <v>0</v>
      </c>
    </row>
    <row r="1750" spans="1:96">
      <c r="A1750">
        <v>2194</v>
      </c>
      <c r="B1750" t="s">
        <v>71</v>
      </c>
      <c r="C1750">
        <v>3</v>
      </c>
      <c r="D1750">
        <v>1</v>
      </c>
      <c r="E1750">
        <v>2</v>
      </c>
      <c r="F1750">
        <v>2</v>
      </c>
      <c r="G1750">
        <v>11</v>
      </c>
      <c r="H1750">
        <v>7</v>
      </c>
      <c r="J1750">
        <v>7</v>
      </c>
      <c r="L1750">
        <v>6</v>
      </c>
      <c r="N1750">
        <v>6</v>
      </c>
      <c r="P1750">
        <v>6</v>
      </c>
      <c r="Q1750">
        <v>1</v>
      </c>
      <c r="R1750">
        <v>1</v>
      </c>
      <c r="S1750">
        <v>1</v>
      </c>
      <c r="T1750">
        <v>1</v>
      </c>
      <c r="U1750">
        <v>1</v>
      </c>
      <c r="V1750">
        <v>1</v>
      </c>
      <c r="W1750">
        <v>1</v>
      </c>
      <c r="X1750">
        <v>1</v>
      </c>
      <c r="Y1750">
        <v>2</v>
      </c>
      <c r="Z1750">
        <v>3</v>
      </c>
      <c r="AA1750">
        <v>1</v>
      </c>
      <c r="AB1750">
        <v>1</v>
      </c>
      <c r="AC1750">
        <v>2</v>
      </c>
      <c r="AD1750">
        <v>4</v>
      </c>
      <c r="AE1750">
        <v>1</v>
      </c>
      <c r="AF1750">
        <v>8</v>
      </c>
      <c r="AG1750">
        <v>4</v>
      </c>
      <c r="AH1750">
        <v>1</v>
      </c>
      <c r="AI1750">
        <v>4</v>
      </c>
      <c r="AJ1750">
        <v>3</v>
      </c>
      <c r="AK1750">
        <v>4</v>
      </c>
      <c r="AL1750">
        <v>4</v>
      </c>
      <c r="AM1750">
        <v>5</v>
      </c>
      <c r="AN1750">
        <v>3</v>
      </c>
      <c r="AO1750">
        <v>3</v>
      </c>
      <c r="AP1750">
        <v>2</v>
      </c>
      <c r="AQ1750">
        <v>4</v>
      </c>
      <c r="AR1750">
        <v>5</v>
      </c>
      <c r="AS1750">
        <v>4</v>
      </c>
      <c r="AT1750">
        <v>3</v>
      </c>
      <c r="AU1750">
        <v>2</v>
      </c>
      <c r="AV1750">
        <v>2</v>
      </c>
      <c r="AW1750">
        <v>9</v>
      </c>
      <c r="AX1750">
        <v>10</v>
      </c>
      <c r="AY1750">
        <v>9</v>
      </c>
      <c r="AZ1750">
        <v>8</v>
      </c>
      <c r="BA1750">
        <v>7</v>
      </c>
      <c r="BB1750">
        <v>6</v>
      </c>
      <c r="BC1750">
        <v>9</v>
      </c>
      <c r="BD1750">
        <v>8</v>
      </c>
      <c r="BE1750">
        <v>4</v>
      </c>
      <c r="BF1750">
        <v>12</v>
      </c>
      <c r="BG1750">
        <v>12</v>
      </c>
      <c r="BH1750">
        <v>11</v>
      </c>
      <c r="BI1750">
        <v>12</v>
      </c>
      <c r="BJ1750">
        <v>12</v>
      </c>
      <c r="BK1750">
        <v>2</v>
      </c>
      <c r="BL1750">
        <v>3</v>
      </c>
      <c r="BM1750">
        <v>3</v>
      </c>
      <c r="BN1750">
        <v>3</v>
      </c>
      <c r="BO1750">
        <v>3</v>
      </c>
      <c r="BP1750">
        <v>2</v>
      </c>
      <c r="BQ1750">
        <v>8</v>
      </c>
      <c r="BR1750">
        <v>4</v>
      </c>
      <c r="BS1750">
        <v>1</v>
      </c>
      <c r="BT1750">
        <v>7</v>
      </c>
      <c r="BU1750">
        <v>5</v>
      </c>
      <c r="BV1750">
        <v>6</v>
      </c>
      <c r="BX1750">
        <v>2</v>
      </c>
      <c r="CF1750">
        <v>6</v>
      </c>
      <c r="CH1750">
        <f t="shared" si="201"/>
        <v>2</v>
      </c>
      <c r="CI1750" s="1">
        <f t="shared" si="202"/>
        <v>3.8888888888888888</v>
      </c>
      <c r="CJ1750">
        <f t="shared" si="203"/>
        <v>3</v>
      </c>
      <c r="CK1750">
        <f t="shared" si="204"/>
        <v>3</v>
      </c>
      <c r="CL1750" s="1">
        <f t="shared" si="205"/>
        <v>6.8888888888888893</v>
      </c>
      <c r="CM1750" s="1">
        <f t="shared" si="206"/>
        <v>13.777777777777779</v>
      </c>
      <c r="CO1750" t="str">
        <f>IF(H1750&gt;Tolerances!$C$15, "High Sat", "Low Sat")</f>
        <v>Low Sat</v>
      </c>
      <c r="CP1750" t="str">
        <f>IF(CM1750&lt;Tolerances!$D$15, "High EL", "Low EL")</f>
        <v>Low EL</v>
      </c>
      <c r="CQ1750" t="str">
        <f t="shared" si="207"/>
        <v>Defector</v>
      </c>
      <c r="CR1750" t="b">
        <f>IF(AND(CM1750&lt;Tolerances!$D$19,'Respondent data Original'!H1750&gt;Tolerances!$C$19),"Enthusiast",IF(AND(CM1750&gt;Tolerances!$D$20,'Respondent data Original'!H1750&lt;Tolerances!$C$20),"Agitator"))</f>
        <v>0</v>
      </c>
    </row>
    <row r="1751" spans="1:96">
      <c r="A1751">
        <v>2198</v>
      </c>
      <c r="B1751" t="s">
        <v>71</v>
      </c>
      <c r="C1751">
        <v>4</v>
      </c>
      <c r="D1751">
        <v>2</v>
      </c>
      <c r="E1751">
        <v>1</v>
      </c>
      <c r="F1751">
        <v>2</v>
      </c>
      <c r="G1751">
        <v>12</v>
      </c>
      <c r="H1751">
        <v>8</v>
      </c>
      <c r="J1751">
        <v>6</v>
      </c>
      <c r="L1751">
        <v>8</v>
      </c>
      <c r="N1751">
        <v>6</v>
      </c>
      <c r="P1751">
        <v>6</v>
      </c>
      <c r="Q1751">
        <v>1</v>
      </c>
      <c r="R1751">
        <v>1</v>
      </c>
      <c r="S1751">
        <v>1</v>
      </c>
      <c r="T1751">
        <v>2</v>
      </c>
      <c r="U1751">
        <v>3</v>
      </c>
      <c r="V1751">
        <v>1</v>
      </c>
      <c r="W1751">
        <v>1</v>
      </c>
      <c r="X1751">
        <v>1</v>
      </c>
      <c r="Y1751">
        <v>1</v>
      </c>
      <c r="Z1751">
        <v>1</v>
      </c>
      <c r="AA1751">
        <v>1</v>
      </c>
      <c r="AB1751">
        <v>1</v>
      </c>
      <c r="AC1751">
        <v>3</v>
      </c>
      <c r="AD1751">
        <v>2</v>
      </c>
      <c r="AE1751">
        <v>3</v>
      </c>
      <c r="AF1751">
        <v>9</v>
      </c>
      <c r="AG1751">
        <v>3</v>
      </c>
      <c r="AH1751">
        <v>2</v>
      </c>
      <c r="AI1751">
        <v>2</v>
      </c>
      <c r="AJ1751">
        <v>2</v>
      </c>
      <c r="AK1751">
        <v>3</v>
      </c>
      <c r="AL1751">
        <v>2</v>
      </c>
      <c r="AM1751">
        <v>2</v>
      </c>
      <c r="AN1751">
        <v>2</v>
      </c>
      <c r="AO1751">
        <v>2</v>
      </c>
      <c r="AP1751">
        <v>2</v>
      </c>
      <c r="AQ1751">
        <v>2</v>
      </c>
      <c r="AR1751">
        <v>2</v>
      </c>
      <c r="AS1751">
        <v>2</v>
      </c>
      <c r="AT1751">
        <v>2</v>
      </c>
      <c r="AU1751">
        <v>2</v>
      </c>
      <c r="AV1751">
        <v>1</v>
      </c>
      <c r="AW1751">
        <v>6</v>
      </c>
      <c r="AX1751">
        <v>11</v>
      </c>
      <c r="AY1751">
        <v>9</v>
      </c>
      <c r="AZ1751">
        <v>11</v>
      </c>
      <c r="BA1751">
        <v>8</v>
      </c>
      <c r="BB1751">
        <v>11</v>
      </c>
      <c r="BC1751">
        <v>8</v>
      </c>
      <c r="BD1751">
        <v>8</v>
      </c>
      <c r="BE1751">
        <v>11</v>
      </c>
      <c r="BF1751">
        <v>6</v>
      </c>
      <c r="BG1751">
        <v>11</v>
      </c>
      <c r="BH1751">
        <v>9</v>
      </c>
      <c r="BI1751">
        <v>9</v>
      </c>
      <c r="BJ1751">
        <v>9</v>
      </c>
      <c r="BK1751">
        <v>6</v>
      </c>
      <c r="BL1751">
        <v>3</v>
      </c>
      <c r="BM1751">
        <v>3</v>
      </c>
      <c r="BN1751">
        <v>3</v>
      </c>
      <c r="BO1751">
        <v>3</v>
      </c>
      <c r="BP1751">
        <v>2</v>
      </c>
      <c r="BQ1751">
        <v>7</v>
      </c>
      <c r="BX1751">
        <v>2</v>
      </c>
      <c r="CF1751">
        <v>5</v>
      </c>
      <c r="CH1751">
        <f t="shared" si="201"/>
        <v>2</v>
      </c>
      <c r="CI1751" s="1">
        <f t="shared" si="202"/>
        <v>4.6111111111111107</v>
      </c>
      <c r="CJ1751">
        <f t="shared" si="203"/>
        <v>3</v>
      </c>
      <c r="CK1751">
        <f t="shared" si="204"/>
        <v>3</v>
      </c>
      <c r="CL1751" s="1">
        <f t="shared" si="205"/>
        <v>7.6111111111111107</v>
      </c>
      <c r="CM1751" s="1">
        <f t="shared" si="206"/>
        <v>15.222222222222221</v>
      </c>
      <c r="CO1751" t="str">
        <f>IF(H1751&gt;Tolerances!$C$15, "High Sat", "Low Sat")</f>
        <v>High Sat</v>
      </c>
      <c r="CP1751" t="str">
        <f>IF(CM1751&lt;Tolerances!$D$15, "High EL", "Low EL")</f>
        <v>Low EL</v>
      </c>
      <c r="CQ1751" t="str">
        <f t="shared" si="207"/>
        <v>Mercenary</v>
      </c>
      <c r="CR1751" t="b">
        <f>IF(AND(CM1751&lt;Tolerances!$D$19,'Respondent data Original'!H1751&gt;Tolerances!$C$19),"Enthusiast",IF(AND(CM1751&gt;Tolerances!$D$20,'Respondent data Original'!H1751&lt;Tolerances!$C$20),"Agitator"))</f>
        <v>0</v>
      </c>
    </row>
    <row r="1752" spans="1:96">
      <c r="A1752">
        <v>2199</v>
      </c>
      <c r="B1752" t="s">
        <v>71</v>
      </c>
      <c r="C1752">
        <v>4</v>
      </c>
      <c r="D1752">
        <v>1</v>
      </c>
      <c r="E1752">
        <v>8</v>
      </c>
      <c r="F1752">
        <v>1</v>
      </c>
      <c r="G1752">
        <v>7</v>
      </c>
      <c r="H1752">
        <v>9</v>
      </c>
      <c r="J1752">
        <v>9</v>
      </c>
      <c r="M1752">
        <v>1</v>
      </c>
      <c r="O1752">
        <v>1</v>
      </c>
      <c r="P1752">
        <v>4</v>
      </c>
      <c r="Q1752">
        <v>1</v>
      </c>
      <c r="R1752">
        <v>1</v>
      </c>
      <c r="S1752">
        <v>1</v>
      </c>
      <c r="T1752">
        <v>3</v>
      </c>
      <c r="U1752">
        <v>3</v>
      </c>
      <c r="V1752">
        <v>1</v>
      </c>
      <c r="W1752">
        <v>3</v>
      </c>
      <c r="X1752">
        <v>1</v>
      </c>
      <c r="Y1752">
        <v>1</v>
      </c>
      <c r="Z1752">
        <v>3</v>
      </c>
      <c r="AA1752">
        <v>1</v>
      </c>
      <c r="AB1752">
        <v>1</v>
      </c>
      <c r="AC1752">
        <v>3</v>
      </c>
      <c r="AD1752">
        <v>4</v>
      </c>
      <c r="AE1752">
        <v>3</v>
      </c>
      <c r="AF1752">
        <v>1</v>
      </c>
      <c r="AG1752">
        <v>1</v>
      </c>
      <c r="AI1752">
        <v>2</v>
      </c>
      <c r="AL1752">
        <v>1</v>
      </c>
      <c r="AN1752">
        <v>2</v>
      </c>
      <c r="AO1752">
        <v>2</v>
      </c>
      <c r="AP1752">
        <v>3</v>
      </c>
      <c r="AQ1752">
        <v>2</v>
      </c>
      <c r="AR1752">
        <v>1</v>
      </c>
      <c r="AV1752">
        <v>3</v>
      </c>
      <c r="AW1752">
        <v>6</v>
      </c>
      <c r="AX1752">
        <v>11</v>
      </c>
      <c r="AY1752">
        <v>11</v>
      </c>
      <c r="AZ1752">
        <v>6</v>
      </c>
      <c r="BA1752">
        <v>6</v>
      </c>
      <c r="BB1752">
        <v>6</v>
      </c>
      <c r="BC1752">
        <v>1</v>
      </c>
      <c r="BD1752">
        <v>11</v>
      </c>
      <c r="BE1752">
        <v>1</v>
      </c>
      <c r="BF1752">
        <v>12</v>
      </c>
      <c r="BG1752">
        <v>12</v>
      </c>
      <c r="BH1752">
        <v>12</v>
      </c>
      <c r="BI1752">
        <v>12</v>
      </c>
      <c r="BJ1752">
        <v>12</v>
      </c>
      <c r="BK1752">
        <v>1</v>
      </c>
      <c r="BL1752">
        <v>2</v>
      </c>
      <c r="BM1752">
        <v>1</v>
      </c>
      <c r="BO1752">
        <v>7</v>
      </c>
      <c r="BX1752">
        <v>1</v>
      </c>
      <c r="BY1752">
        <v>1</v>
      </c>
      <c r="BZ1752">
        <v>6</v>
      </c>
      <c r="CA1752">
        <v>3</v>
      </c>
      <c r="CF1752">
        <v>5</v>
      </c>
      <c r="CH1752">
        <f t="shared" si="201"/>
        <v>1</v>
      </c>
      <c r="CI1752" s="1">
        <f t="shared" si="202"/>
        <v>3.2777777777777777</v>
      </c>
      <c r="CJ1752">
        <f t="shared" si="203"/>
        <v>2</v>
      </c>
      <c r="CK1752">
        <f t="shared" si="204"/>
        <v>4</v>
      </c>
      <c r="CL1752" s="1">
        <f t="shared" si="205"/>
        <v>7.2777777777777777</v>
      </c>
      <c r="CM1752" s="1">
        <f t="shared" si="206"/>
        <v>7.2777777777777777</v>
      </c>
      <c r="CO1752" t="str">
        <f>IF(H1752&gt;Tolerances!$C$15, "High Sat", "Low Sat")</f>
        <v>High Sat</v>
      </c>
      <c r="CP1752" t="str">
        <f>IF(CM1752&lt;Tolerances!$D$15, "High EL", "Low EL")</f>
        <v>High EL</v>
      </c>
      <c r="CQ1752" t="str">
        <f t="shared" si="207"/>
        <v>Loyalist</v>
      </c>
      <c r="CR1752" t="b">
        <f>IF(AND(CM1752&lt;Tolerances!$D$19,'Respondent data Original'!H1752&gt;Tolerances!$C$19),"Enthusiast",IF(AND(CM1752&gt;Tolerances!$D$20,'Respondent data Original'!H1752&lt;Tolerances!$C$20),"Agitator"))</f>
        <v>0</v>
      </c>
    </row>
    <row r="1753" spans="1:96">
      <c r="A1753">
        <v>2200</v>
      </c>
      <c r="B1753" t="s">
        <v>71</v>
      </c>
      <c r="C1753">
        <v>4</v>
      </c>
      <c r="D1753">
        <v>1</v>
      </c>
      <c r="E1753">
        <v>2</v>
      </c>
      <c r="F1753">
        <v>2</v>
      </c>
      <c r="G1753">
        <v>9</v>
      </c>
      <c r="H1753">
        <v>9</v>
      </c>
      <c r="J1753">
        <v>7</v>
      </c>
      <c r="L1753">
        <v>7</v>
      </c>
      <c r="N1753">
        <v>8</v>
      </c>
      <c r="P1753">
        <v>6</v>
      </c>
      <c r="Q1753">
        <v>3</v>
      </c>
      <c r="R1753">
        <v>2</v>
      </c>
      <c r="S1753">
        <v>2</v>
      </c>
      <c r="T1753">
        <v>3</v>
      </c>
      <c r="U1753">
        <v>3</v>
      </c>
      <c r="V1753">
        <v>2</v>
      </c>
      <c r="W1753">
        <v>5</v>
      </c>
      <c r="X1753">
        <v>2</v>
      </c>
      <c r="Y1753">
        <v>2</v>
      </c>
      <c r="Z1753">
        <v>5</v>
      </c>
      <c r="AA1753">
        <v>3</v>
      </c>
      <c r="AB1753">
        <v>4</v>
      </c>
      <c r="AC1753">
        <v>5</v>
      </c>
      <c r="AD1753">
        <v>5</v>
      </c>
      <c r="AE1753">
        <v>3</v>
      </c>
      <c r="AF1753">
        <v>8</v>
      </c>
      <c r="AG1753">
        <v>4</v>
      </c>
      <c r="AH1753">
        <v>2</v>
      </c>
      <c r="AI1753">
        <v>4</v>
      </c>
      <c r="AJ1753">
        <v>4</v>
      </c>
      <c r="AK1753">
        <v>4</v>
      </c>
      <c r="AL1753">
        <v>5</v>
      </c>
      <c r="AN1753">
        <v>4</v>
      </c>
      <c r="AO1753">
        <v>4</v>
      </c>
      <c r="AP1753">
        <v>5</v>
      </c>
      <c r="AQ1753">
        <v>4</v>
      </c>
      <c r="AR1753">
        <v>5</v>
      </c>
      <c r="AS1753">
        <v>4</v>
      </c>
      <c r="AT1753">
        <v>4</v>
      </c>
      <c r="AU1753">
        <v>4</v>
      </c>
      <c r="AV1753">
        <v>1</v>
      </c>
      <c r="AW1753">
        <v>9</v>
      </c>
      <c r="AX1753">
        <v>10</v>
      </c>
      <c r="AY1753">
        <v>10</v>
      </c>
      <c r="AZ1753">
        <v>10</v>
      </c>
      <c r="BA1753">
        <v>10</v>
      </c>
      <c r="BB1753">
        <v>8</v>
      </c>
      <c r="BC1753">
        <v>3</v>
      </c>
      <c r="BD1753">
        <v>10</v>
      </c>
      <c r="BE1753">
        <v>3</v>
      </c>
      <c r="BF1753">
        <v>12</v>
      </c>
      <c r="BG1753">
        <v>12</v>
      </c>
      <c r="BH1753">
        <v>12</v>
      </c>
      <c r="BI1753">
        <v>12</v>
      </c>
      <c r="BJ1753">
        <v>12</v>
      </c>
      <c r="BK1753">
        <v>2</v>
      </c>
      <c r="BN1753">
        <v>5</v>
      </c>
      <c r="BO1753">
        <v>10</v>
      </c>
      <c r="BX1753">
        <v>1</v>
      </c>
      <c r="BY1753">
        <v>5</v>
      </c>
      <c r="CF1753">
        <v>7</v>
      </c>
      <c r="CH1753">
        <f t="shared" si="201"/>
        <v>1</v>
      </c>
      <c r="CI1753" s="1">
        <f t="shared" si="202"/>
        <v>4.0555555555555554</v>
      </c>
      <c r="CJ1753">
        <f t="shared" si="203"/>
        <v>0</v>
      </c>
      <c r="CK1753">
        <f t="shared" si="204"/>
        <v>5</v>
      </c>
      <c r="CL1753" s="1">
        <f t="shared" si="205"/>
        <v>9.0555555555555554</v>
      </c>
      <c r="CM1753" s="1">
        <f t="shared" si="206"/>
        <v>9.0555555555555554</v>
      </c>
      <c r="CO1753" t="str">
        <f>IF(H1753&gt;Tolerances!$C$15, "High Sat", "Low Sat")</f>
        <v>High Sat</v>
      </c>
      <c r="CP1753" t="str">
        <f>IF(CM1753&lt;Tolerances!$D$15, "High EL", "Low EL")</f>
        <v>High EL</v>
      </c>
      <c r="CQ1753" t="str">
        <f t="shared" si="207"/>
        <v>Loyalist</v>
      </c>
      <c r="CR1753" t="b">
        <f>IF(AND(CM1753&lt;Tolerances!$D$19,'Respondent data Original'!H1753&gt;Tolerances!$C$19),"Enthusiast",IF(AND(CM1753&gt;Tolerances!$D$20,'Respondent data Original'!H1753&lt;Tolerances!$C$20),"Agitator"))</f>
        <v>0</v>
      </c>
    </row>
    <row r="1754" spans="1:96">
      <c r="A1754">
        <v>2201</v>
      </c>
      <c r="B1754" t="s">
        <v>71</v>
      </c>
      <c r="C1754">
        <v>5</v>
      </c>
      <c r="D1754">
        <v>1</v>
      </c>
      <c r="E1754">
        <v>1</v>
      </c>
      <c r="F1754">
        <v>2</v>
      </c>
      <c r="G1754">
        <v>9</v>
      </c>
      <c r="H1754">
        <v>10</v>
      </c>
      <c r="J1754">
        <v>10</v>
      </c>
      <c r="L1754">
        <v>10</v>
      </c>
      <c r="N1754">
        <v>9</v>
      </c>
      <c r="P1754">
        <v>6</v>
      </c>
      <c r="Q1754">
        <v>2</v>
      </c>
      <c r="R1754">
        <v>3</v>
      </c>
      <c r="S1754">
        <v>1</v>
      </c>
      <c r="T1754">
        <v>3</v>
      </c>
      <c r="V1754">
        <v>2</v>
      </c>
      <c r="W1754">
        <v>3</v>
      </c>
      <c r="X1754">
        <v>2</v>
      </c>
      <c r="Y1754">
        <v>2</v>
      </c>
      <c r="Z1754">
        <v>2</v>
      </c>
      <c r="AA1754">
        <v>2</v>
      </c>
      <c r="AB1754">
        <v>2</v>
      </c>
      <c r="AC1754">
        <v>3</v>
      </c>
      <c r="AD1754">
        <v>2</v>
      </c>
      <c r="AE1754">
        <v>2</v>
      </c>
      <c r="AF1754">
        <v>1</v>
      </c>
      <c r="AG1754">
        <v>2</v>
      </c>
      <c r="AH1754">
        <v>3</v>
      </c>
      <c r="AI1754">
        <v>2</v>
      </c>
      <c r="AJ1754">
        <v>2</v>
      </c>
      <c r="AL1754">
        <v>2</v>
      </c>
      <c r="AM1754">
        <v>3</v>
      </c>
      <c r="AN1754">
        <v>2</v>
      </c>
      <c r="AO1754">
        <v>2</v>
      </c>
      <c r="AP1754">
        <v>2</v>
      </c>
      <c r="AQ1754">
        <v>2</v>
      </c>
      <c r="AR1754">
        <v>2</v>
      </c>
      <c r="AS1754">
        <v>2</v>
      </c>
      <c r="AT1754">
        <v>2</v>
      </c>
      <c r="AU1754">
        <v>2</v>
      </c>
      <c r="AV1754">
        <v>1</v>
      </c>
      <c r="AW1754">
        <v>7</v>
      </c>
      <c r="AX1754">
        <v>5</v>
      </c>
      <c r="AY1754">
        <v>7</v>
      </c>
      <c r="AZ1754">
        <v>6</v>
      </c>
      <c r="BA1754">
        <v>6</v>
      </c>
      <c r="BB1754">
        <v>7</v>
      </c>
      <c r="BC1754">
        <v>6</v>
      </c>
      <c r="BD1754">
        <v>6</v>
      </c>
      <c r="BE1754">
        <v>4</v>
      </c>
      <c r="BF1754">
        <v>12</v>
      </c>
      <c r="BG1754">
        <v>12</v>
      </c>
      <c r="BH1754">
        <v>12</v>
      </c>
      <c r="BI1754">
        <v>12</v>
      </c>
      <c r="BJ1754">
        <v>12</v>
      </c>
      <c r="BK1754">
        <v>1</v>
      </c>
      <c r="BN1754">
        <v>5</v>
      </c>
      <c r="BO1754">
        <v>10</v>
      </c>
      <c r="BX1754">
        <v>1</v>
      </c>
      <c r="BY1754">
        <v>3</v>
      </c>
      <c r="BZ1754">
        <v>5</v>
      </c>
      <c r="CA1754">
        <v>6</v>
      </c>
      <c r="CF1754">
        <v>4</v>
      </c>
      <c r="CH1754">
        <f t="shared" si="201"/>
        <v>1</v>
      </c>
      <c r="CI1754" s="1">
        <f t="shared" si="202"/>
        <v>3</v>
      </c>
      <c r="CJ1754">
        <f t="shared" si="203"/>
        <v>0</v>
      </c>
      <c r="CK1754">
        <f t="shared" si="204"/>
        <v>5</v>
      </c>
      <c r="CL1754" s="1">
        <f t="shared" si="205"/>
        <v>8</v>
      </c>
      <c r="CM1754" s="1">
        <f t="shared" si="206"/>
        <v>8</v>
      </c>
      <c r="CO1754" t="str">
        <f>IF(H1754&gt;Tolerances!$C$15, "High Sat", "Low Sat")</f>
        <v>High Sat</v>
      </c>
      <c r="CP1754" t="str">
        <f>IF(CM1754&lt;Tolerances!$D$15, "High EL", "Low EL")</f>
        <v>High EL</v>
      </c>
      <c r="CQ1754" t="str">
        <f t="shared" si="207"/>
        <v>Loyalist</v>
      </c>
      <c r="CR1754" t="b">
        <f>IF(AND(CM1754&lt;Tolerances!$D$19,'Respondent data Original'!H1754&gt;Tolerances!$C$19),"Enthusiast",IF(AND(CM1754&gt;Tolerances!$D$20,'Respondent data Original'!H1754&lt;Tolerances!$C$20),"Agitator"))</f>
        <v>0</v>
      </c>
    </row>
    <row r="1755" spans="1:96">
      <c r="A1755">
        <v>2203</v>
      </c>
      <c r="B1755" t="s">
        <v>71</v>
      </c>
      <c r="C1755">
        <v>4</v>
      </c>
      <c r="D1755">
        <v>1</v>
      </c>
      <c r="E1755">
        <v>9</v>
      </c>
      <c r="F1755">
        <v>1</v>
      </c>
      <c r="G1755">
        <v>8</v>
      </c>
      <c r="H1755">
        <v>8</v>
      </c>
      <c r="J1755">
        <v>6</v>
      </c>
      <c r="L1755">
        <v>6</v>
      </c>
      <c r="N1755">
        <v>8</v>
      </c>
      <c r="P1755">
        <v>1</v>
      </c>
      <c r="Q1755">
        <v>2</v>
      </c>
      <c r="R1755">
        <v>3</v>
      </c>
      <c r="S1755">
        <v>1</v>
      </c>
      <c r="T1755">
        <v>3</v>
      </c>
      <c r="U1755">
        <v>3</v>
      </c>
      <c r="V1755">
        <v>3</v>
      </c>
      <c r="W1755">
        <v>4</v>
      </c>
      <c r="X1755">
        <v>2</v>
      </c>
      <c r="Y1755">
        <v>2</v>
      </c>
      <c r="Z1755">
        <v>3</v>
      </c>
      <c r="AA1755">
        <v>2</v>
      </c>
      <c r="AB1755">
        <v>3</v>
      </c>
      <c r="AC1755">
        <v>4</v>
      </c>
      <c r="AD1755">
        <v>4</v>
      </c>
      <c r="AE1755">
        <v>4</v>
      </c>
      <c r="AF1755">
        <v>8</v>
      </c>
      <c r="AG1755">
        <v>3</v>
      </c>
      <c r="AH1755">
        <v>2</v>
      </c>
      <c r="AI1755">
        <v>3</v>
      </c>
      <c r="AJ1755">
        <v>4</v>
      </c>
      <c r="AK1755">
        <v>4</v>
      </c>
      <c r="AN1755">
        <v>4</v>
      </c>
      <c r="AO1755">
        <v>4</v>
      </c>
      <c r="AP1755">
        <v>3</v>
      </c>
      <c r="AQ1755">
        <v>4</v>
      </c>
      <c r="AR1755">
        <v>4</v>
      </c>
      <c r="AS1755">
        <v>4</v>
      </c>
      <c r="AT1755">
        <v>4</v>
      </c>
      <c r="AU1755">
        <v>4</v>
      </c>
      <c r="AV1755">
        <v>2</v>
      </c>
      <c r="AW1755">
        <v>8</v>
      </c>
      <c r="AX1755">
        <v>8</v>
      </c>
      <c r="AY1755">
        <v>6</v>
      </c>
      <c r="AZ1755">
        <v>6</v>
      </c>
      <c r="BA1755">
        <v>9</v>
      </c>
      <c r="BB1755">
        <v>6</v>
      </c>
      <c r="BC1755">
        <v>8</v>
      </c>
      <c r="BD1755">
        <v>11</v>
      </c>
      <c r="BE1755">
        <v>1</v>
      </c>
      <c r="BF1755">
        <v>12</v>
      </c>
      <c r="BG1755">
        <v>12</v>
      </c>
      <c r="BH1755">
        <v>5</v>
      </c>
      <c r="BI1755">
        <v>5</v>
      </c>
      <c r="BJ1755">
        <v>12</v>
      </c>
      <c r="BK1755">
        <v>1</v>
      </c>
      <c r="BL1755">
        <v>3</v>
      </c>
      <c r="BM1755">
        <v>2</v>
      </c>
      <c r="BN1755">
        <v>1</v>
      </c>
      <c r="BO1755">
        <v>1</v>
      </c>
      <c r="BP1755">
        <v>2</v>
      </c>
      <c r="BQ1755">
        <v>3</v>
      </c>
      <c r="BR1755">
        <v>8</v>
      </c>
      <c r="BS1755">
        <v>5</v>
      </c>
      <c r="BT1755">
        <v>4</v>
      </c>
      <c r="BU1755">
        <v>7</v>
      </c>
      <c r="BV1755">
        <v>6</v>
      </c>
      <c r="BX1755">
        <v>2</v>
      </c>
      <c r="CF1755">
        <v>1</v>
      </c>
      <c r="CH1755">
        <f t="shared" si="201"/>
        <v>2</v>
      </c>
      <c r="CI1755" s="1">
        <f t="shared" si="202"/>
        <v>3.5</v>
      </c>
      <c r="CJ1755">
        <f t="shared" si="203"/>
        <v>3</v>
      </c>
      <c r="CK1755">
        <f t="shared" si="204"/>
        <v>3</v>
      </c>
      <c r="CL1755" s="1">
        <f t="shared" si="205"/>
        <v>6.5</v>
      </c>
      <c r="CM1755" s="1">
        <f t="shared" si="206"/>
        <v>13</v>
      </c>
      <c r="CO1755" t="str">
        <f>IF(H1755&gt;Tolerances!$C$15, "High Sat", "Low Sat")</f>
        <v>High Sat</v>
      </c>
      <c r="CP1755" t="str">
        <f>IF(CM1755&lt;Tolerances!$D$15, "High EL", "Low EL")</f>
        <v>Low EL</v>
      </c>
      <c r="CQ1755" t="str">
        <f t="shared" si="207"/>
        <v>Mercenary</v>
      </c>
      <c r="CR1755" t="b">
        <f>IF(AND(CM1755&lt;Tolerances!$D$19,'Respondent data Original'!H1755&gt;Tolerances!$C$19),"Enthusiast",IF(AND(CM1755&gt;Tolerances!$D$20,'Respondent data Original'!H1755&lt;Tolerances!$C$20),"Agitator"))</f>
        <v>0</v>
      </c>
    </row>
    <row r="1756" spans="1:96">
      <c r="A1756">
        <v>2205</v>
      </c>
      <c r="B1756" t="s">
        <v>71</v>
      </c>
      <c r="C1756">
        <v>4</v>
      </c>
      <c r="D1756">
        <v>1</v>
      </c>
      <c r="E1756">
        <v>2</v>
      </c>
      <c r="F1756">
        <v>2</v>
      </c>
      <c r="G1756">
        <v>11</v>
      </c>
      <c r="H1756">
        <v>10</v>
      </c>
      <c r="J1756">
        <v>11</v>
      </c>
      <c r="L1756">
        <v>11</v>
      </c>
      <c r="N1756">
        <v>6</v>
      </c>
      <c r="P1756">
        <v>5</v>
      </c>
      <c r="Q1756">
        <v>2</v>
      </c>
      <c r="R1756">
        <v>5</v>
      </c>
      <c r="S1756">
        <v>3</v>
      </c>
      <c r="T1756">
        <v>2</v>
      </c>
      <c r="U1756">
        <v>4</v>
      </c>
      <c r="V1756">
        <v>3</v>
      </c>
      <c r="W1756">
        <v>4</v>
      </c>
      <c r="X1756">
        <v>2</v>
      </c>
      <c r="Y1756">
        <v>3</v>
      </c>
      <c r="Z1756">
        <v>3</v>
      </c>
      <c r="AA1756">
        <v>2</v>
      </c>
      <c r="AB1756">
        <v>3</v>
      </c>
      <c r="AC1756">
        <v>4</v>
      </c>
      <c r="AD1756">
        <v>3</v>
      </c>
      <c r="AE1756">
        <v>4</v>
      </c>
      <c r="AF1756">
        <v>2</v>
      </c>
      <c r="AG1756">
        <v>3</v>
      </c>
      <c r="AI1756">
        <v>2</v>
      </c>
      <c r="AJ1756">
        <v>2</v>
      </c>
      <c r="AN1756">
        <v>2</v>
      </c>
      <c r="AO1756">
        <v>2</v>
      </c>
      <c r="AP1756">
        <v>2</v>
      </c>
      <c r="AQ1756">
        <v>2</v>
      </c>
      <c r="AR1756">
        <v>3</v>
      </c>
      <c r="AS1756">
        <v>2</v>
      </c>
      <c r="AT1756">
        <v>3</v>
      </c>
      <c r="AU1756">
        <v>3</v>
      </c>
      <c r="AV1756">
        <v>1</v>
      </c>
      <c r="AW1756">
        <v>6</v>
      </c>
      <c r="AX1756">
        <v>7</v>
      </c>
      <c r="AY1756">
        <v>7</v>
      </c>
      <c r="AZ1756">
        <v>6</v>
      </c>
      <c r="BA1756">
        <v>6</v>
      </c>
      <c r="BB1756">
        <v>4</v>
      </c>
      <c r="BC1756">
        <v>4</v>
      </c>
      <c r="BD1756">
        <v>8</v>
      </c>
      <c r="BE1756">
        <v>3</v>
      </c>
      <c r="BF1756">
        <v>12</v>
      </c>
      <c r="BG1756">
        <v>12</v>
      </c>
      <c r="BH1756">
        <v>12</v>
      </c>
      <c r="BI1756">
        <v>12</v>
      </c>
      <c r="BJ1756">
        <v>12</v>
      </c>
      <c r="BK1756">
        <v>1</v>
      </c>
      <c r="BL1756">
        <v>5</v>
      </c>
      <c r="BM1756">
        <v>4</v>
      </c>
      <c r="BN1756">
        <v>3</v>
      </c>
      <c r="BO1756">
        <v>10</v>
      </c>
      <c r="BX1756">
        <v>1</v>
      </c>
      <c r="BY1756">
        <v>6</v>
      </c>
      <c r="BZ1756">
        <v>1</v>
      </c>
      <c r="CF1756">
        <v>4</v>
      </c>
      <c r="CH1756">
        <f t="shared" si="201"/>
        <v>1</v>
      </c>
      <c r="CI1756" s="1">
        <f t="shared" si="202"/>
        <v>2.8333333333333335</v>
      </c>
      <c r="CJ1756">
        <f t="shared" si="203"/>
        <v>5</v>
      </c>
      <c r="CK1756">
        <f t="shared" si="204"/>
        <v>1</v>
      </c>
      <c r="CL1756" s="1">
        <f t="shared" si="205"/>
        <v>3.8333333333333335</v>
      </c>
      <c r="CM1756" s="1">
        <f t="shared" si="206"/>
        <v>3.8333333333333335</v>
      </c>
      <c r="CO1756" t="str">
        <f>IF(H1756&gt;Tolerances!$C$15, "High Sat", "Low Sat")</f>
        <v>High Sat</v>
      </c>
      <c r="CP1756" t="str">
        <f>IF(CM1756&lt;Tolerances!$D$15, "High EL", "Low EL")</f>
        <v>High EL</v>
      </c>
      <c r="CQ1756" t="str">
        <f t="shared" si="207"/>
        <v>Loyalist</v>
      </c>
      <c r="CR1756" t="str">
        <f>IF(AND(CM1756&lt;Tolerances!$D$19,'Respondent data Original'!H1756&gt;Tolerances!$C$19),"Enthusiast",IF(AND(CM1756&gt;Tolerances!$D$20,'Respondent data Original'!H1756&lt;Tolerances!$C$20),"Agitator"))</f>
        <v>Enthusiast</v>
      </c>
    </row>
    <row r="1757" spans="1:96">
      <c r="A1757">
        <v>2206</v>
      </c>
      <c r="B1757" t="s">
        <v>71</v>
      </c>
      <c r="C1757">
        <v>4</v>
      </c>
      <c r="D1757">
        <v>1</v>
      </c>
      <c r="E1757">
        <v>3</v>
      </c>
      <c r="F1757">
        <v>2</v>
      </c>
      <c r="G1757">
        <v>8</v>
      </c>
      <c r="H1757">
        <v>9</v>
      </c>
      <c r="J1757">
        <v>9</v>
      </c>
      <c r="L1757">
        <v>9</v>
      </c>
      <c r="N1757">
        <v>9</v>
      </c>
      <c r="P1757">
        <v>2</v>
      </c>
      <c r="Q1757">
        <v>3</v>
      </c>
      <c r="R1757">
        <v>2</v>
      </c>
      <c r="S1757">
        <v>3</v>
      </c>
      <c r="T1757">
        <v>3</v>
      </c>
      <c r="U1757">
        <v>3</v>
      </c>
      <c r="V1757">
        <v>2</v>
      </c>
      <c r="W1757">
        <v>3</v>
      </c>
      <c r="X1757">
        <v>2</v>
      </c>
      <c r="Y1757">
        <v>2</v>
      </c>
      <c r="Z1757">
        <v>3</v>
      </c>
      <c r="AA1757">
        <v>3</v>
      </c>
      <c r="AB1757">
        <v>2</v>
      </c>
      <c r="AC1757">
        <v>2</v>
      </c>
      <c r="AD1757">
        <v>2</v>
      </c>
      <c r="AE1757">
        <v>3</v>
      </c>
      <c r="AF1757">
        <v>9</v>
      </c>
      <c r="AG1757">
        <v>2</v>
      </c>
      <c r="AH1757">
        <v>3</v>
      </c>
      <c r="AI1757">
        <v>2</v>
      </c>
      <c r="AJ1757">
        <v>3</v>
      </c>
      <c r="AK1757">
        <v>2</v>
      </c>
      <c r="AL1757">
        <v>2</v>
      </c>
      <c r="AM1757">
        <v>3</v>
      </c>
      <c r="AN1757">
        <v>2</v>
      </c>
      <c r="AO1757">
        <v>2</v>
      </c>
      <c r="AP1757">
        <v>2</v>
      </c>
      <c r="AQ1757">
        <v>2</v>
      </c>
      <c r="AR1757">
        <v>2</v>
      </c>
      <c r="AS1757">
        <v>2</v>
      </c>
      <c r="AT1757">
        <v>2</v>
      </c>
      <c r="AU1757">
        <v>2</v>
      </c>
      <c r="AV1757">
        <v>1</v>
      </c>
      <c r="AW1757">
        <v>7</v>
      </c>
      <c r="AX1757">
        <v>7</v>
      </c>
      <c r="AY1757">
        <v>6</v>
      </c>
      <c r="AZ1757">
        <v>7</v>
      </c>
      <c r="BA1757">
        <v>6</v>
      </c>
      <c r="BB1757">
        <v>6</v>
      </c>
      <c r="BC1757">
        <v>6</v>
      </c>
      <c r="BD1757">
        <v>6</v>
      </c>
      <c r="BE1757">
        <v>6</v>
      </c>
      <c r="BF1757">
        <v>3</v>
      </c>
      <c r="BG1757">
        <v>3</v>
      </c>
      <c r="BH1757">
        <v>4</v>
      </c>
      <c r="BI1757">
        <v>4</v>
      </c>
      <c r="BJ1757">
        <v>3</v>
      </c>
      <c r="BK1757">
        <v>1</v>
      </c>
      <c r="BL1757">
        <v>5</v>
      </c>
      <c r="BM1757">
        <v>3</v>
      </c>
      <c r="BN1757">
        <v>3</v>
      </c>
      <c r="BO1757">
        <v>6</v>
      </c>
      <c r="BP1757">
        <v>8</v>
      </c>
      <c r="BX1757">
        <v>1</v>
      </c>
      <c r="BY1757">
        <v>6</v>
      </c>
      <c r="BZ1757">
        <v>3</v>
      </c>
      <c r="CF1757">
        <v>4</v>
      </c>
      <c r="CH1757">
        <f t="shared" si="201"/>
        <v>1</v>
      </c>
      <c r="CI1757" s="1">
        <f t="shared" si="202"/>
        <v>3.1666666666666665</v>
      </c>
      <c r="CJ1757">
        <f t="shared" si="203"/>
        <v>5</v>
      </c>
      <c r="CK1757">
        <f t="shared" si="204"/>
        <v>1</v>
      </c>
      <c r="CL1757" s="1">
        <f t="shared" si="205"/>
        <v>4.1666666666666661</v>
      </c>
      <c r="CM1757" s="1">
        <f t="shared" si="206"/>
        <v>4.1666666666666661</v>
      </c>
      <c r="CO1757" t="str">
        <f>IF(H1757&gt;Tolerances!$C$15, "High Sat", "Low Sat")</f>
        <v>High Sat</v>
      </c>
      <c r="CP1757" t="str">
        <f>IF(CM1757&lt;Tolerances!$D$15, "High EL", "Low EL")</f>
        <v>High EL</v>
      </c>
      <c r="CQ1757" t="str">
        <f t="shared" si="207"/>
        <v>Loyalist</v>
      </c>
      <c r="CR1757" t="b">
        <f>IF(AND(CM1757&lt;Tolerances!$D$19,'Respondent data Original'!H1757&gt;Tolerances!$C$19),"Enthusiast",IF(AND(CM1757&gt;Tolerances!$D$20,'Respondent data Original'!H1757&lt;Tolerances!$C$20),"Agitator"))</f>
        <v>0</v>
      </c>
    </row>
    <row r="1758" spans="1:96">
      <c r="A1758">
        <v>2207</v>
      </c>
      <c r="B1758" t="s">
        <v>71</v>
      </c>
      <c r="C1758">
        <v>2</v>
      </c>
      <c r="D1758">
        <v>1</v>
      </c>
      <c r="E1758">
        <v>5</v>
      </c>
      <c r="F1758">
        <v>1</v>
      </c>
      <c r="G1758">
        <v>9</v>
      </c>
      <c r="H1758">
        <v>6</v>
      </c>
      <c r="J1758">
        <v>6</v>
      </c>
      <c r="L1758">
        <v>6</v>
      </c>
      <c r="N1758">
        <v>6</v>
      </c>
      <c r="P1758">
        <v>5</v>
      </c>
      <c r="Q1758">
        <v>1</v>
      </c>
      <c r="R1758">
        <v>2</v>
      </c>
      <c r="S1758">
        <v>2</v>
      </c>
      <c r="T1758">
        <v>3</v>
      </c>
      <c r="U1758">
        <v>2</v>
      </c>
      <c r="V1758">
        <v>3</v>
      </c>
      <c r="W1758">
        <v>3</v>
      </c>
      <c r="X1758">
        <v>2</v>
      </c>
      <c r="Y1758">
        <v>3</v>
      </c>
      <c r="Z1758">
        <v>2</v>
      </c>
      <c r="AA1758">
        <v>1</v>
      </c>
      <c r="AB1758">
        <v>2</v>
      </c>
      <c r="AC1758">
        <v>3</v>
      </c>
      <c r="AD1758">
        <v>3</v>
      </c>
      <c r="AE1758">
        <v>3</v>
      </c>
      <c r="AF1758">
        <v>5</v>
      </c>
      <c r="AG1758">
        <v>3</v>
      </c>
      <c r="AH1758">
        <v>3</v>
      </c>
      <c r="AI1758">
        <v>3</v>
      </c>
      <c r="AJ1758">
        <v>3</v>
      </c>
      <c r="AK1758">
        <v>1</v>
      </c>
      <c r="AL1758">
        <v>2</v>
      </c>
      <c r="AM1758">
        <v>2</v>
      </c>
      <c r="AN1758">
        <v>2</v>
      </c>
      <c r="AO1758">
        <v>3</v>
      </c>
      <c r="AP1758">
        <v>1</v>
      </c>
      <c r="AQ1758">
        <v>2</v>
      </c>
      <c r="AR1758">
        <v>3</v>
      </c>
      <c r="AS1758">
        <v>2</v>
      </c>
      <c r="AT1758">
        <v>2</v>
      </c>
      <c r="AU1758">
        <v>1</v>
      </c>
      <c r="AV1758">
        <v>1</v>
      </c>
      <c r="AW1758">
        <v>7</v>
      </c>
      <c r="AX1758">
        <v>8</v>
      </c>
      <c r="AY1758">
        <v>10</v>
      </c>
      <c r="AZ1758">
        <v>8</v>
      </c>
      <c r="BA1758">
        <v>7</v>
      </c>
      <c r="BB1758">
        <v>7</v>
      </c>
      <c r="BC1758">
        <v>7</v>
      </c>
      <c r="BD1758">
        <v>7</v>
      </c>
      <c r="BE1758">
        <v>8</v>
      </c>
      <c r="BF1758">
        <v>4</v>
      </c>
      <c r="BG1758">
        <v>9</v>
      </c>
      <c r="BH1758">
        <v>6</v>
      </c>
      <c r="BI1758">
        <v>8</v>
      </c>
      <c r="BJ1758">
        <v>4</v>
      </c>
      <c r="BK1758">
        <v>2</v>
      </c>
      <c r="BL1758">
        <v>3</v>
      </c>
      <c r="BM1758">
        <v>2</v>
      </c>
      <c r="BN1758">
        <v>2</v>
      </c>
      <c r="BO1758">
        <v>6</v>
      </c>
      <c r="BP1758">
        <v>3</v>
      </c>
      <c r="BQ1758">
        <v>7</v>
      </c>
      <c r="BR1758">
        <v>1</v>
      </c>
      <c r="BX1758">
        <v>3</v>
      </c>
      <c r="CF1758">
        <v>4</v>
      </c>
      <c r="CH1758">
        <f t="shared" si="201"/>
        <v>3</v>
      </c>
      <c r="CI1758" s="1">
        <f t="shared" si="202"/>
        <v>3.8333333333333335</v>
      </c>
      <c r="CJ1758">
        <f t="shared" si="203"/>
        <v>3</v>
      </c>
      <c r="CK1758">
        <f t="shared" si="204"/>
        <v>3</v>
      </c>
      <c r="CL1758" s="1">
        <f t="shared" si="205"/>
        <v>6.8333333333333339</v>
      </c>
      <c r="CM1758" s="1">
        <f t="shared" si="206"/>
        <v>20.5</v>
      </c>
      <c r="CO1758" t="str">
        <f>IF(H1758&gt;Tolerances!$C$15, "High Sat", "Low Sat")</f>
        <v>Low Sat</v>
      </c>
      <c r="CP1758" t="str">
        <f>IF(CM1758&lt;Tolerances!$D$15, "High EL", "Low EL")</f>
        <v>Low EL</v>
      </c>
      <c r="CQ1758" t="str">
        <f t="shared" si="207"/>
        <v>Defector</v>
      </c>
      <c r="CR1758" t="b">
        <f>IF(AND(CM1758&lt;Tolerances!$D$19,'Respondent data Original'!H1758&gt;Tolerances!$C$19),"Enthusiast",IF(AND(CM1758&gt;Tolerances!$D$20,'Respondent data Original'!H1758&lt;Tolerances!$C$20),"Agitator"))</f>
        <v>0</v>
      </c>
    </row>
    <row r="1759" spans="1:96">
      <c r="A1759">
        <v>2208</v>
      </c>
      <c r="B1759" t="s">
        <v>71</v>
      </c>
      <c r="C1759">
        <v>4</v>
      </c>
      <c r="D1759">
        <v>2</v>
      </c>
      <c r="E1759">
        <v>18</v>
      </c>
      <c r="F1759">
        <v>1</v>
      </c>
      <c r="G1759">
        <v>9</v>
      </c>
      <c r="H1759">
        <v>11</v>
      </c>
      <c r="J1759">
        <v>11</v>
      </c>
      <c r="L1759">
        <v>11</v>
      </c>
      <c r="N1759">
        <v>11</v>
      </c>
      <c r="P1759">
        <v>2</v>
      </c>
      <c r="Q1759">
        <v>1</v>
      </c>
      <c r="R1759">
        <v>1</v>
      </c>
      <c r="S1759">
        <v>1</v>
      </c>
      <c r="T1759">
        <v>2</v>
      </c>
      <c r="U1759">
        <v>1</v>
      </c>
      <c r="V1759">
        <v>1</v>
      </c>
      <c r="W1759">
        <v>1</v>
      </c>
      <c r="X1759">
        <v>1</v>
      </c>
      <c r="Y1759">
        <v>1</v>
      </c>
      <c r="Z1759">
        <v>2</v>
      </c>
      <c r="AA1759">
        <v>1</v>
      </c>
      <c r="AB1759">
        <v>1</v>
      </c>
      <c r="AC1759">
        <v>2</v>
      </c>
      <c r="AD1759">
        <v>2</v>
      </c>
      <c r="AE1759">
        <v>1</v>
      </c>
      <c r="AF1759">
        <v>1</v>
      </c>
      <c r="AG1759">
        <v>2</v>
      </c>
      <c r="AI1759">
        <v>1</v>
      </c>
      <c r="AJ1759">
        <v>1</v>
      </c>
      <c r="AK1759">
        <v>1</v>
      </c>
      <c r="AL1759">
        <v>1</v>
      </c>
      <c r="AM1759">
        <v>1</v>
      </c>
      <c r="AN1759">
        <v>1</v>
      </c>
      <c r="AO1759">
        <v>1</v>
      </c>
      <c r="AP1759">
        <v>1</v>
      </c>
      <c r="AQ1759">
        <v>1</v>
      </c>
      <c r="AR1759">
        <v>1</v>
      </c>
      <c r="AS1759">
        <v>1</v>
      </c>
      <c r="AT1759">
        <v>1</v>
      </c>
      <c r="AU1759">
        <v>1</v>
      </c>
      <c r="AV1759">
        <v>1</v>
      </c>
      <c r="AW1759">
        <v>11</v>
      </c>
      <c r="AX1759">
        <v>10</v>
      </c>
      <c r="AY1759">
        <v>9</v>
      </c>
      <c r="AZ1759">
        <v>8</v>
      </c>
      <c r="BA1759">
        <v>11</v>
      </c>
      <c r="BB1759">
        <v>7</v>
      </c>
      <c r="BC1759">
        <v>7</v>
      </c>
      <c r="BD1759">
        <v>11</v>
      </c>
      <c r="BE1759">
        <v>7</v>
      </c>
      <c r="BF1759">
        <v>3</v>
      </c>
      <c r="BG1759">
        <v>1</v>
      </c>
      <c r="BH1759">
        <v>2</v>
      </c>
      <c r="BI1759">
        <v>4</v>
      </c>
      <c r="BJ1759">
        <v>1</v>
      </c>
      <c r="BK1759">
        <v>1</v>
      </c>
      <c r="BL1759">
        <v>3</v>
      </c>
      <c r="BM1759">
        <v>3</v>
      </c>
      <c r="BN1759">
        <v>3</v>
      </c>
      <c r="BO1759">
        <v>1</v>
      </c>
      <c r="BP1759">
        <v>2</v>
      </c>
      <c r="BQ1759">
        <v>7</v>
      </c>
      <c r="BR1759">
        <v>3</v>
      </c>
      <c r="BS1759">
        <v>5</v>
      </c>
      <c r="BX1759">
        <v>2</v>
      </c>
      <c r="CF1759">
        <v>2</v>
      </c>
      <c r="CH1759">
        <f t="shared" si="201"/>
        <v>2</v>
      </c>
      <c r="CI1759" s="1">
        <f t="shared" si="202"/>
        <v>4.5</v>
      </c>
      <c r="CJ1759">
        <f t="shared" si="203"/>
        <v>3</v>
      </c>
      <c r="CK1759">
        <f t="shared" si="204"/>
        <v>3</v>
      </c>
      <c r="CL1759" s="1">
        <f t="shared" si="205"/>
        <v>7.5</v>
      </c>
      <c r="CM1759" s="1">
        <f t="shared" si="206"/>
        <v>15</v>
      </c>
      <c r="CO1759" t="str">
        <f>IF(H1759&gt;Tolerances!$C$15, "High Sat", "Low Sat")</f>
        <v>High Sat</v>
      </c>
      <c r="CP1759" t="str">
        <f>IF(CM1759&lt;Tolerances!$D$15, "High EL", "Low EL")</f>
        <v>Low EL</v>
      </c>
      <c r="CQ1759" t="str">
        <f t="shared" si="207"/>
        <v>Mercenary</v>
      </c>
      <c r="CR1759" t="b">
        <f>IF(AND(CM1759&lt;Tolerances!$D$19,'Respondent data Original'!H1759&gt;Tolerances!$C$19),"Enthusiast",IF(AND(CM1759&gt;Tolerances!$D$20,'Respondent data Original'!H1759&lt;Tolerances!$C$20),"Agitator"))</f>
        <v>0</v>
      </c>
    </row>
    <row r="1760" spans="1:96">
      <c r="A1760">
        <v>2209</v>
      </c>
      <c r="B1760" t="s">
        <v>71</v>
      </c>
      <c r="C1760">
        <v>5</v>
      </c>
      <c r="D1760">
        <v>1</v>
      </c>
      <c r="E1760">
        <v>2</v>
      </c>
      <c r="F1760">
        <v>2</v>
      </c>
      <c r="G1760">
        <v>10</v>
      </c>
      <c r="H1760">
        <v>10</v>
      </c>
      <c r="J1760">
        <v>11</v>
      </c>
      <c r="L1760">
        <v>10</v>
      </c>
      <c r="N1760">
        <v>10</v>
      </c>
      <c r="P1760">
        <v>6</v>
      </c>
      <c r="Q1760">
        <v>1</v>
      </c>
      <c r="R1760">
        <v>5</v>
      </c>
      <c r="S1760">
        <v>1</v>
      </c>
      <c r="T1760">
        <v>5</v>
      </c>
      <c r="U1760">
        <v>1</v>
      </c>
      <c r="V1760">
        <v>2</v>
      </c>
      <c r="W1760">
        <v>5</v>
      </c>
      <c r="X1760">
        <v>1</v>
      </c>
      <c r="Y1760">
        <v>1</v>
      </c>
      <c r="Z1760">
        <v>4</v>
      </c>
      <c r="AA1760">
        <v>1</v>
      </c>
      <c r="AB1760">
        <v>2</v>
      </c>
      <c r="AC1760">
        <v>2</v>
      </c>
      <c r="AD1760">
        <v>5</v>
      </c>
      <c r="AE1760">
        <v>1</v>
      </c>
      <c r="AF1760">
        <v>1</v>
      </c>
      <c r="AG1760">
        <v>1</v>
      </c>
      <c r="AH1760">
        <v>2</v>
      </c>
      <c r="AI1760">
        <v>1</v>
      </c>
      <c r="AK1760">
        <v>1</v>
      </c>
      <c r="AL1760">
        <v>1</v>
      </c>
      <c r="AN1760">
        <v>1</v>
      </c>
      <c r="AO1760">
        <v>1</v>
      </c>
      <c r="AP1760">
        <v>2</v>
      </c>
      <c r="AQ1760">
        <v>1</v>
      </c>
      <c r="AR1760">
        <v>2</v>
      </c>
      <c r="AS1760">
        <v>2</v>
      </c>
      <c r="AU1760">
        <v>1</v>
      </c>
      <c r="AV1760">
        <v>1</v>
      </c>
      <c r="AW1760">
        <v>1</v>
      </c>
      <c r="AX1760">
        <v>6</v>
      </c>
      <c r="AY1760">
        <v>3</v>
      </c>
      <c r="AZ1760">
        <v>3</v>
      </c>
      <c r="BA1760">
        <v>3</v>
      </c>
      <c r="BB1760">
        <v>1</v>
      </c>
      <c r="BC1760">
        <v>1</v>
      </c>
      <c r="BD1760">
        <v>6</v>
      </c>
      <c r="BE1760">
        <v>1</v>
      </c>
      <c r="BF1760">
        <v>12</v>
      </c>
      <c r="BG1760">
        <v>12</v>
      </c>
      <c r="BH1760">
        <v>12</v>
      </c>
      <c r="BI1760">
        <v>12</v>
      </c>
      <c r="BJ1760">
        <v>12</v>
      </c>
      <c r="BK1760">
        <v>1</v>
      </c>
      <c r="BL1760">
        <v>5</v>
      </c>
      <c r="BM1760">
        <v>5</v>
      </c>
      <c r="BN1760">
        <v>5</v>
      </c>
      <c r="BO1760">
        <v>10</v>
      </c>
      <c r="BX1760">
        <v>1</v>
      </c>
      <c r="BY1760">
        <v>1</v>
      </c>
      <c r="BZ1760">
        <v>5</v>
      </c>
      <c r="CA1760">
        <v>3</v>
      </c>
      <c r="CB1760">
        <v>6</v>
      </c>
      <c r="CF1760">
        <v>6</v>
      </c>
      <c r="CH1760">
        <f t="shared" si="201"/>
        <v>1</v>
      </c>
      <c r="CI1760" s="1">
        <f t="shared" si="202"/>
        <v>1.3888888888888888</v>
      </c>
      <c r="CJ1760">
        <f t="shared" si="203"/>
        <v>5</v>
      </c>
      <c r="CK1760">
        <f t="shared" si="204"/>
        <v>1</v>
      </c>
      <c r="CL1760" s="1">
        <f t="shared" si="205"/>
        <v>2.3888888888888888</v>
      </c>
      <c r="CM1760" s="1">
        <f t="shared" si="206"/>
        <v>2.3888888888888888</v>
      </c>
      <c r="CO1760" t="str">
        <f>IF(H1760&gt;Tolerances!$C$15, "High Sat", "Low Sat")</f>
        <v>High Sat</v>
      </c>
      <c r="CP1760" t="str">
        <f>IF(CM1760&lt;Tolerances!$D$15, "High EL", "Low EL")</f>
        <v>High EL</v>
      </c>
      <c r="CQ1760" t="str">
        <f t="shared" si="207"/>
        <v>Loyalist</v>
      </c>
      <c r="CR1760" t="str">
        <f>IF(AND(CM1760&lt;Tolerances!$D$19,'Respondent data Original'!H1760&gt;Tolerances!$C$19),"Enthusiast",IF(AND(CM1760&gt;Tolerances!$D$20,'Respondent data Original'!H1760&lt;Tolerances!$C$20),"Agitator"))</f>
        <v>Enthusiast</v>
      </c>
    </row>
    <row r="1761" spans="1:96">
      <c r="A1761">
        <v>2212</v>
      </c>
      <c r="B1761" t="s">
        <v>71</v>
      </c>
      <c r="C1761">
        <v>2</v>
      </c>
      <c r="D1761">
        <v>1</v>
      </c>
      <c r="E1761">
        <v>1</v>
      </c>
      <c r="F1761">
        <v>2</v>
      </c>
      <c r="G1761">
        <v>11</v>
      </c>
      <c r="H1761">
        <v>9</v>
      </c>
      <c r="J1761">
        <v>6</v>
      </c>
      <c r="L1761">
        <v>6</v>
      </c>
      <c r="N1761">
        <v>7</v>
      </c>
      <c r="P1761">
        <v>3</v>
      </c>
      <c r="Q1761">
        <v>1</v>
      </c>
      <c r="R1761">
        <v>1</v>
      </c>
      <c r="S1761">
        <v>1</v>
      </c>
      <c r="T1761">
        <v>2</v>
      </c>
      <c r="U1761">
        <v>1</v>
      </c>
      <c r="V1761">
        <v>1</v>
      </c>
      <c r="W1761">
        <v>1</v>
      </c>
      <c r="X1761">
        <v>1</v>
      </c>
      <c r="Y1761">
        <v>1</v>
      </c>
      <c r="Z1761">
        <v>1</v>
      </c>
      <c r="AA1761">
        <v>1</v>
      </c>
      <c r="AB1761">
        <v>1</v>
      </c>
      <c r="AC1761">
        <v>3</v>
      </c>
      <c r="AD1761">
        <v>1</v>
      </c>
      <c r="AE1761">
        <v>2</v>
      </c>
      <c r="AF1761">
        <v>9</v>
      </c>
      <c r="AG1761">
        <v>3</v>
      </c>
      <c r="AH1761">
        <v>4</v>
      </c>
      <c r="AI1761">
        <v>2</v>
      </c>
      <c r="AJ1761">
        <v>2</v>
      </c>
      <c r="AK1761">
        <v>2</v>
      </c>
      <c r="AL1761">
        <v>4</v>
      </c>
      <c r="AM1761">
        <v>4</v>
      </c>
      <c r="AN1761">
        <v>2</v>
      </c>
      <c r="AO1761">
        <v>1</v>
      </c>
      <c r="AP1761">
        <v>3</v>
      </c>
      <c r="AQ1761">
        <v>3</v>
      </c>
      <c r="AR1761">
        <v>4</v>
      </c>
      <c r="AS1761">
        <v>3</v>
      </c>
      <c r="AT1761">
        <v>3</v>
      </c>
      <c r="AU1761">
        <v>3</v>
      </c>
      <c r="AV1761">
        <v>1</v>
      </c>
      <c r="AW1761">
        <v>4</v>
      </c>
      <c r="AX1761">
        <v>11</v>
      </c>
      <c r="AY1761">
        <v>9</v>
      </c>
      <c r="AZ1761">
        <v>9</v>
      </c>
      <c r="BA1761">
        <v>10</v>
      </c>
      <c r="BB1761">
        <v>5</v>
      </c>
      <c r="BC1761">
        <v>2</v>
      </c>
      <c r="BD1761">
        <v>9</v>
      </c>
      <c r="BE1761">
        <v>6</v>
      </c>
      <c r="BF1761">
        <v>4</v>
      </c>
      <c r="BG1761">
        <v>5</v>
      </c>
      <c r="BH1761">
        <v>5</v>
      </c>
      <c r="BI1761">
        <v>6</v>
      </c>
      <c r="BJ1761">
        <v>6</v>
      </c>
      <c r="BK1761">
        <v>3</v>
      </c>
      <c r="BL1761">
        <v>2</v>
      </c>
      <c r="BM1761">
        <v>1</v>
      </c>
      <c r="BO1761">
        <v>5</v>
      </c>
      <c r="BP1761">
        <v>4</v>
      </c>
      <c r="BQ1761">
        <v>6</v>
      </c>
      <c r="BR1761">
        <v>7</v>
      </c>
      <c r="BS1761">
        <v>8</v>
      </c>
      <c r="BT1761">
        <v>2</v>
      </c>
      <c r="BU1761">
        <v>1</v>
      </c>
      <c r="BV1761">
        <v>3</v>
      </c>
      <c r="BX1761">
        <v>3</v>
      </c>
      <c r="CF1761">
        <v>2</v>
      </c>
      <c r="CH1761">
        <f t="shared" si="201"/>
        <v>3</v>
      </c>
      <c r="CI1761" s="1">
        <f t="shared" si="202"/>
        <v>3.6111111111111112</v>
      </c>
      <c r="CJ1761">
        <f t="shared" si="203"/>
        <v>2</v>
      </c>
      <c r="CK1761">
        <f t="shared" si="204"/>
        <v>4</v>
      </c>
      <c r="CL1761" s="1">
        <f t="shared" si="205"/>
        <v>7.6111111111111107</v>
      </c>
      <c r="CM1761" s="1">
        <f t="shared" si="206"/>
        <v>22.833333333333332</v>
      </c>
      <c r="CO1761" t="str">
        <f>IF(H1761&gt;Tolerances!$C$15, "High Sat", "Low Sat")</f>
        <v>High Sat</v>
      </c>
      <c r="CP1761" t="str">
        <f>IF(CM1761&lt;Tolerances!$D$15, "High EL", "Low EL")</f>
        <v>Low EL</v>
      </c>
      <c r="CQ1761" t="str">
        <f t="shared" si="207"/>
        <v>Mercenary</v>
      </c>
      <c r="CR1761" t="b">
        <f>IF(AND(CM1761&lt;Tolerances!$D$19,'Respondent data Original'!H1761&gt;Tolerances!$C$19),"Enthusiast",IF(AND(CM1761&gt;Tolerances!$D$20,'Respondent data Original'!H1761&lt;Tolerances!$C$20),"Agitator"))</f>
        <v>0</v>
      </c>
    </row>
    <row r="1762" spans="1:96">
      <c r="A1762">
        <v>2215</v>
      </c>
      <c r="B1762" t="s">
        <v>71</v>
      </c>
      <c r="C1762">
        <v>4</v>
      </c>
      <c r="D1762">
        <v>2</v>
      </c>
      <c r="E1762">
        <v>1</v>
      </c>
      <c r="F1762">
        <v>2</v>
      </c>
      <c r="G1762">
        <v>11</v>
      </c>
      <c r="H1762">
        <v>10</v>
      </c>
      <c r="J1762">
        <v>10</v>
      </c>
      <c r="L1762">
        <v>10</v>
      </c>
      <c r="N1762">
        <v>9</v>
      </c>
      <c r="P1762">
        <v>6</v>
      </c>
      <c r="Q1762">
        <v>1</v>
      </c>
      <c r="R1762">
        <v>2</v>
      </c>
      <c r="S1762">
        <v>1</v>
      </c>
      <c r="T1762">
        <v>1</v>
      </c>
      <c r="U1762">
        <v>1</v>
      </c>
      <c r="V1762">
        <v>1</v>
      </c>
      <c r="W1762">
        <v>2</v>
      </c>
      <c r="X1762">
        <v>1</v>
      </c>
      <c r="Y1762">
        <v>1</v>
      </c>
      <c r="Z1762">
        <v>2</v>
      </c>
      <c r="AA1762">
        <v>1</v>
      </c>
      <c r="AB1762">
        <v>2</v>
      </c>
      <c r="AC1762">
        <v>2</v>
      </c>
      <c r="AD1762">
        <v>2</v>
      </c>
      <c r="AE1762">
        <v>1</v>
      </c>
      <c r="AF1762">
        <v>6</v>
      </c>
      <c r="AG1762">
        <v>3</v>
      </c>
      <c r="AH1762">
        <v>2</v>
      </c>
      <c r="AI1762">
        <v>1</v>
      </c>
      <c r="AJ1762">
        <v>2</v>
      </c>
      <c r="AK1762">
        <v>2</v>
      </c>
      <c r="AL1762">
        <v>2</v>
      </c>
      <c r="AM1762">
        <v>2</v>
      </c>
      <c r="AN1762">
        <v>1</v>
      </c>
      <c r="AO1762">
        <v>1</v>
      </c>
      <c r="AP1762">
        <v>2</v>
      </c>
      <c r="AQ1762">
        <v>3</v>
      </c>
      <c r="AR1762">
        <v>2</v>
      </c>
      <c r="AS1762">
        <v>2</v>
      </c>
      <c r="AT1762">
        <v>2</v>
      </c>
      <c r="AU1762">
        <v>2</v>
      </c>
      <c r="AV1762">
        <v>3</v>
      </c>
      <c r="AW1762">
        <v>6</v>
      </c>
      <c r="AX1762">
        <v>9</v>
      </c>
      <c r="AY1762">
        <v>9</v>
      </c>
      <c r="AZ1762">
        <v>7</v>
      </c>
      <c r="BA1762">
        <v>5</v>
      </c>
      <c r="BB1762">
        <v>6</v>
      </c>
      <c r="BC1762">
        <v>6</v>
      </c>
      <c r="BD1762">
        <v>9</v>
      </c>
      <c r="BE1762">
        <v>1</v>
      </c>
      <c r="BF1762">
        <v>3</v>
      </c>
      <c r="BG1762">
        <v>5</v>
      </c>
      <c r="BH1762">
        <v>2</v>
      </c>
      <c r="BI1762">
        <v>12</v>
      </c>
      <c r="BJ1762">
        <v>12</v>
      </c>
      <c r="BK1762">
        <v>1</v>
      </c>
      <c r="BL1762">
        <v>4</v>
      </c>
      <c r="BM1762">
        <v>4</v>
      </c>
      <c r="BN1762">
        <v>3</v>
      </c>
      <c r="BO1762">
        <v>10</v>
      </c>
      <c r="BX1762">
        <v>1</v>
      </c>
      <c r="BY1762">
        <v>5</v>
      </c>
      <c r="BZ1762">
        <v>2</v>
      </c>
      <c r="CA1762">
        <v>1</v>
      </c>
      <c r="CF1762">
        <v>4</v>
      </c>
      <c r="CH1762">
        <f t="shared" si="201"/>
        <v>1</v>
      </c>
      <c r="CI1762" s="1">
        <f t="shared" si="202"/>
        <v>3.2222222222222223</v>
      </c>
      <c r="CJ1762">
        <f t="shared" si="203"/>
        <v>4</v>
      </c>
      <c r="CK1762">
        <f t="shared" si="204"/>
        <v>2</v>
      </c>
      <c r="CL1762" s="1">
        <f t="shared" si="205"/>
        <v>5.2222222222222223</v>
      </c>
      <c r="CM1762" s="1">
        <f t="shared" si="206"/>
        <v>5.2222222222222223</v>
      </c>
      <c r="CO1762" t="str">
        <f>IF(H1762&gt;Tolerances!$C$15, "High Sat", "Low Sat")</f>
        <v>High Sat</v>
      </c>
      <c r="CP1762" t="str">
        <f>IF(CM1762&lt;Tolerances!$D$15, "High EL", "Low EL")</f>
        <v>High EL</v>
      </c>
      <c r="CQ1762" t="str">
        <f t="shared" si="207"/>
        <v>Loyalist</v>
      </c>
      <c r="CR1762" t="b">
        <f>IF(AND(CM1762&lt;Tolerances!$D$19,'Respondent data Original'!H1762&gt;Tolerances!$C$19),"Enthusiast",IF(AND(CM1762&gt;Tolerances!$D$20,'Respondent data Original'!H1762&lt;Tolerances!$C$20),"Agitator"))</f>
        <v>0</v>
      </c>
    </row>
    <row r="1763" spans="1:96">
      <c r="A1763">
        <v>2216</v>
      </c>
      <c r="B1763" t="s">
        <v>71</v>
      </c>
      <c r="C1763">
        <v>4</v>
      </c>
      <c r="D1763">
        <v>1</v>
      </c>
      <c r="E1763">
        <v>1</v>
      </c>
      <c r="F1763">
        <v>2</v>
      </c>
      <c r="G1763">
        <v>11</v>
      </c>
      <c r="H1763">
        <v>11</v>
      </c>
      <c r="J1763">
        <v>11</v>
      </c>
      <c r="L1763">
        <v>11</v>
      </c>
      <c r="N1763">
        <v>11</v>
      </c>
      <c r="P1763">
        <v>6</v>
      </c>
      <c r="Q1763">
        <v>2</v>
      </c>
      <c r="R1763">
        <v>2</v>
      </c>
      <c r="S1763">
        <v>1</v>
      </c>
      <c r="T1763">
        <v>3</v>
      </c>
      <c r="U1763">
        <v>3</v>
      </c>
      <c r="V1763">
        <v>1</v>
      </c>
      <c r="W1763">
        <v>4</v>
      </c>
      <c r="X1763">
        <v>1</v>
      </c>
      <c r="Y1763">
        <v>1</v>
      </c>
      <c r="Z1763">
        <v>3</v>
      </c>
      <c r="AA1763">
        <v>3</v>
      </c>
      <c r="AB1763">
        <v>3</v>
      </c>
      <c r="AC1763">
        <v>3</v>
      </c>
      <c r="AD1763">
        <v>3</v>
      </c>
      <c r="AE1763">
        <v>4</v>
      </c>
      <c r="AF1763">
        <v>11</v>
      </c>
      <c r="AG1763">
        <v>3</v>
      </c>
      <c r="AH1763">
        <v>3</v>
      </c>
      <c r="AI1763">
        <v>3</v>
      </c>
      <c r="AJ1763">
        <v>3</v>
      </c>
      <c r="AK1763">
        <v>3</v>
      </c>
      <c r="AL1763">
        <v>3</v>
      </c>
      <c r="AM1763">
        <v>3</v>
      </c>
      <c r="AN1763">
        <v>3</v>
      </c>
      <c r="AO1763">
        <v>3</v>
      </c>
      <c r="AP1763">
        <v>3</v>
      </c>
      <c r="AQ1763">
        <v>3</v>
      </c>
      <c r="AR1763">
        <v>3</v>
      </c>
      <c r="AS1763">
        <v>2</v>
      </c>
      <c r="AT1763">
        <v>3</v>
      </c>
      <c r="AU1763">
        <v>3</v>
      </c>
      <c r="AV1763">
        <v>1</v>
      </c>
      <c r="AW1763">
        <v>3</v>
      </c>
      <c r="AX1763">
        <v>3</v>
      </c>
      <c r="AY1763">
        <v>3</v>
      </c>
      <c r="AZ1763">
        <v>3</v>
      </c>
      <c r="BA1763">
        <v>3</v>
      </c>
      <c r="BB1763">
        <v>3</v>
      </c>
      <c r="BC1763">
        <v>3</v>
      </c>
      <c r="BD1763">
        <v>3</v>
      </c>
      <c r="BE1763">
        <v>3</v>
      </c>
      <c r="BF1763">
        <v>5</v>
      </c>
      <c r="BG1763">
        <v>5</v>
      </c>
      <c r="BH1763">
        <v>5</v>
      </c>
      <c r="BI1763">
        <v>6</v>
      </c>
      <c r="BJ1763">
        <v>5</v>
      </c>
      <c r="BK1763">
        <v>1</v>
      </c>
      <c r="BM1763">
        <v>5</v>
      </c>
      <c r="BN1763">
        <v>3</v>
      </c>
      <c r="BO1763">
        <v>10</v>
      </c>
      <c r="BX1763">
        <v>1</v>
      </c>
      <c r="BY1763">
        <v>4</v>
      </c>
      <c r="CF1763">
        <v>7</v>
      </c>
      <c r="CH1763">
        <f t="shared" si="201"/>
        <v>1</v>
      </c>
      <c r="CI1763" s="1">
        <f t="shared" si="202"/>
        <v>1.5</v>
      </c>
      <c r="CJ1763">
        <f t="shared" si="203"/>
        <v>0</v>
      </c>
      <c r="CK1763">
        <f t="shared" si="204"/>
        <v>5</v>
      </c>
      <c r="CL1763" s="1">
        <f t="shared" si="205"/>
        <v>6.5</v>
      </c>
      <c r="CM1763" s="1">
        <f t="shared" si="206"/>
        <v>6.5</v>
      </c>
      <c r="CO1763" t="str">
        <f>IF(H1763&gt;Tolerances!$C$15, "High Sat", "Low Sat")</f>
        <v>High Sat</v>
      </c>
      <c r="CP1763" t="str">
        <f>IF(CM1763&lt;Tolerances!$D$15, "High EL", "Low EL")</f>
        <v>High EL</v>
      </c>
      <c r="CQ1763" t="str">
        <f t="shared" si="207"/>
        <v>Loyalist</v>
      </c>
      <c r="CR1763" t="b">
        <f>IF(AND(CM1763&lt;Tolerances!$D$19,'Respondent data Original'!H1763&gt;Tolerances!$C$19),"Enthusiast",IF(AND(CM1763&gt;Tolerances!$D$20,'Respondent data Original'!H1763&lt;Tolerances!$C$20),"Agitator"))</f>
        <v>0</v>
      </c>
    </row>
    <row r="1764" spans="1:96">
      <c r="A1764">
        <v>2217</v>
      </c>
      <c r="B1764" t="s">
        <v>71</v>
      </c>
      <c r="C1764">
        <v>1</v>
      </c>
      <c r="D1764">
        <v>1</v>
      </c>
      <c r="E1764">
        <v>4</v>
      </c>
      <c r="F1764">
        <v>1</v>
      </c>
      <c r="G1764">
        <v>9</v>
      </c>
      <c r="H1764">
        <v>11</v>
      </c>
      <c r="J1764">
        <v>10</v>
      </c>
      <c r="L1764">
        <v>9</v>
      </c>
      <c r="N1764">
        <v>11</v>
      </c>
      <c r="P1764">
        <v>1</v>
      </c>
      <c r="Q1764">
        <v>1</v>
      </c>
      <c r="R1764">
        <v>4</v>
      </c>
      <c r="S1764">
        <v>1</v>
      </c>
      <c r="T1764">
        <v>1</v>
      </c>
      <c r="U1764">
        <v>1</v>
      </c>
      <c r="V1764">
        <v>1</v>
      </c>
      <c r="W1764">
        <v>1</v>
      </c>
      <c r="X1764">
        <v>1</v>
      </c>
      <c r="Y1764">
        <v>1</v>
      </c>
      <c r="Z1764">
        <v>1</v>
      </c>
      <c r="AA1764">
        <v>1</v>
      </c>
      <c r="AB1764">
        <v>1</v>
      </c>
      <c r="AC1764">
        <v>1</v>
      </c>
      <c r="AD1764">
        <v>4</v>
      </c>
      <c r="AE1764">
        <v>1</v>
      </c>
      <c r="AF1764">
        <v>11</v>
      </c>
      <c r="AG1764">
        <v>1</v>
      </c>
      <c r="AH1764">
        <v>1</v>
      </c>
      <c r="AI1764">
        <v>1</v>
      </c>
      <c r="AJ1764">
        <v>1</v>
      </c>
      <c r="AK1764">
        <v>1</v>
      </c>
      <c r="AL1764">
        <v>1</v>
      </c>
      <c r="AM1764">
        <v>1</v>
      </c>
      <c r="AN1764">
        <v>1</v>
      </c>
      <c r="AO1764">
        <v>1</v>
      </c>
      <c r="AP1764">
        <v>1</v>
      </c>
      <c r="AQ1764">
        <v>1</v>
      </c>
      <c r="AR1764">
        <v>1</v>
      </c>
      <c r="AS1764">
        <v>1</v>
      </c>
      <c r="AT1764">
        <v>1</v>
      </c>
      <c r="AU1764">
        <v>1</v>
      </c>
      <c r="AV1764">
        <v>1</v>
      </c>
      <c r="AW1764">
        <v>9</v>
      </c>
      <c r="AX1764">
        <v>11</v>
      </c>
      <c r="AY1764">
        <v>11</v>
      </c>
      <c r="AZ1764">
        <v>9</v>
      </c>
      <c r="BA1764">
        <v>9</v>
      </c>
      <c r="BB1764">
        <v>9</v>
      </c>
      <c r="BC1764">
        <v>1</v>
      </c>
      <c r="BD1764">
        <v>11</v>
      </c>
      <c r="BE1764">
        <v>11</v>
      </c>
      <c r="BF1764">
        <v>12</v>
      </c>
      <c r="BG1764">
        <v>12</v>
      </c>
      <c r="BH1764">
        <v>12</v>
      </c>
      <c r="BI1764">
        <v>12</v>
      </c>
      <c r="BJ1764">
        <v>12</v>
      </c>
      <c r="BK1764">
        <v>1</v>
      </c>
      <c r="BL1764">
        <v>4</v>
      </c>
      <c r="BM1764">
        <v>1</v>
      </c>
      <c r="BN1764">
        <v>1</v>
      </c>
      <c r="BO1764">
        <v>4</v>
      </c>
      <c r="BP1764">
        <v>7</v>
      </c>
      <c r="BQ1764">
        <v>3</v>
      </c>
      <c r="BR1764">
        <v>6</v>
      </c>
      <c r="BS1764">
        <v>8</v>
      </c>
      <c r="BT1764">
        <v>5</v>
      </c>
      <c r="BX1764">
        <v>1</v>
      </c>
      <c r="BY1764">
        <v>4</v>
      </c>
      <c r="CF1764">
        <v>5</v>
      </c>
      <c r="CH1764">
        <f t="shared" si="201"/>
        <v>1</v>
      </c>
      <c r="CI1764" s="1">
        <f t="shared" si="202"/>
        <v>4.5</v>
      </c>
      <c r="CJ1764">
        <f t="shared" si="203"/>
        <v>4</v>
      </c>
      <c r="CK1764">
        <f t="shared" si="204"/>
        <v>2</v>
      </c>
      <c r="CL1764" s="1">
        <f t="shared" si="205"/>
        <v>6.5</v>
      </c>
      <c r="CM1764" s="1">
        <f t="shared" si="206"/>
        <v>6.5</v>
      </c>
      <c r="CO1764" t="str">
        <f>IF(H1764&gt;Tolerances!$C$15, "High Sat", "Low Sat")</f>
        <v>High Sat</v>
      </c>
      <c r="CP1764" t="str">
        <f>IF(CM1764&lt;Tolerances!$D$15, "High EL", "Low EL")</f>
        <v>High EL</v>
      </c>
      <c r="CQ1764" t="str">
        <f t="shared" si="207"/>
        <v>Loyalist</v>
      </c>
      <c r="CR1764" t="b">
        <f>IF(AND(CM1764&lt;Tolerances!$D$19,'Respondent data Original'!H1764&gt;Tolerances!$C$19),"Enthusiast",IF(AND(CM1764&gt;Tolerances!$D$20,'Respondent data Original'!H1764&lt;Tolerances!$C$20),"Agitator"))</f>
        <v>0</v>
      </c>
    </row>
    <row r="1765" spans="1:96">
      <c r="A1765">
        <v>2220</v>
      </c>
      <c r="B1765" t="s">
        <v>71</v>
      </c>
      <c r="C1765">
        <v>4</v>
      </c>
      <c r="D1765">
        <v>1</v>
      </c>
      <c r="E1765">
        <v>3</v>
      </c>
      <c r="F1765">
        <v>2</v>
      </c>
      <c r="G1765">
        <v>9</v>
      </c>
      <c r="H1765">
        <v>10</v>
      </c>
      <c r="J1765">
        <v>10</v>
      </c>
      <c r="L1765">
        <v>9</v>
      </c>
      <c r="N1765">
        <v>9</v>
      </c>
      <c r="P1765">
        <v>4</v>
      </c>
      <c r="Q1765">
        <v>4</v>
      </c>
      <c r="R1765">
        <v>4</v>
      </c>
      <c r="S1765">
        <v>3</v>
      </c>
      <c r="T1765">
        <v>3</v>
      </c>
      <c r="U1765">
        <v>3</v>
      </c>
      <c r="V1765">
        <v>3</v>
      </c>
      <c r="W1765">
        <v>3</v>
      </c>
      <c r="X1765">
        <v>2</v>
      </c>
      <c r="Y1765">
        <v>2</v>
      </c>
      <c r="Z1765">
        <v>5</v>
      </c>
      <c r="AA1765">
        <v>4</v>
      </c>
      <c r="AB1765">
        <v>5</v>
      </c>
      <c r="AC1765">
        <v>4</v>
      </c>
      <c r="AD1765">
        <v>5</v>
      </c>
      <c r="AE1765">
        <v>4</v>
      </c>
      <c r="AF1765">
        <v>10</v>
      </c>
      <c r="AG1765">
        <v>3</v>
      </c>
      <c r="AH1765">
        <v>2</v>
      </c>
      <c r="AI1765">
        <v>2</v>
      </c>
      <c r="AJ1765">
        <v>2</v>
      </c>
      <c r="AK1765">
        <v>2</v>
      </c>
      <c r="AL1765">
        <v>2</v>
      </c>
      <c r="AM1765">
        <v>3</v>
      </c>
      <c r="AN1765">
        <v>2</v>
      </c>
      <c r="AO1765">
        <v>2</v>
      </c>
      <c r="AP1765">
        <v>3</v>
      </c>
      <c r="AQ1765">
        <v>3</v>
      </c>
      <c r="AR1765">
        <v>3</v>
      </c>
      <c r="AS1765">
        <v>3</v>
      </c>
      <c r="AT1765">
        <v>2</v>
      </c>
      <c r="AU1765">
        <v>2</v>
      </c>
      <c r="AV1765">
        <v>1</v>
      </c>
      <c r="AW1765">
        <v>8</v>
      </c>
      <c r="AX1765">
        <v>6</v>
      </c>
      <c r="AY1765">
        <v>7</v>
      </c>
      <c r="AZ1765">
        <v>9</v>
      </c>
      <c r="BA1765">
        <v>3</v>
      </c>
      <c r="BB1765">
        <v>4</v>
      </c>
      <c r="BC1765">
        <v>4</v>
      </c>
      <c r="BD1765">
        <v>10</v>
      </c>
      <c r="BE1765">
        <v>11</v>
      </c>
      <c r="BF1765">
        <v>12</v>
      </c>
      <c r="BG1765">
        <v>12</v>
      </c>
      <c r="BH1765">
        <v>12</v>
      </c>
      <c r="BI1765">
        <v>12</v>
      </c>
      <c r="BJ1765">
        <v>12</v>
      </c>
      <c r="BK1765">
        <v>1</v>
      </c>
      <c r="BL1765">
        <v>5</v>
      </c>
      <c r="BM1765">
        <v>5</v>
      </c>
      <c r="BN1765">
        <v>3</v>
      </c>
      <c r="BO1765">
        <v>10</v>
      </c>
      <c r="BX1765">
        <v>1</v>
      </c>
      <c r="BY1765">
        <v>6</v>
      </c>
      <c r="CF1765">
        <v>5</v>
      </c>
      <c r="CH1765">
        <f t="shared" si="201"/>
        <v>1</v>
      </c>
      <c r="CI1765" s="1">
        <f t="shared" si="202"/>
        <v>3.4444444444444446</v>
      </c>
      <c r="CJ1765">
        <f t="shared" si="203"/>
        <v>5</v>
      </c>
      <c r="CK1765">
        <f t="shared" si="204"/>
        <v>1</v>
      </c>
      <c r="CL1765" s="1">
        <f t="shared" si="205"/>
        <v>4.4444444444444446</v>
      </c>
      <c r="CM1765" s="1">
        <f t="shared" si="206"/>
        <v>4.4444444444444446</v>
      </c>
      <c r="CO1765" t="str">
        <f>IF(H1765&gt;Tolerances!$C$15, "High Sat", "Low Sat")</f>
        <v>High Sat</v>
      </c>
      <c r="CP1765" t="str">
        <f>IF(CM1765&lt;Tolerances!$D$15, "High EL", "Low EL")</f>
        <v>High EL</v>
      </c>
      <c r="CQ1765" t="str">
        <f t="shared" si="207"/>
        <v>Loyalist</v>
      </c>
      <c r="CR1765" t="str">
        <f>IF(AND(CM1765&lt;Tolerances!$D$19,'Respondent data Original'!H1765&gt;Tolerances!$C$19),"Enthusiast",IF(AND(CM1765&gt;Tolerances!$D$20,'Respondent data Original'!H1765&lt;Tolerances!$C$20),"Agitator"))</f>
        <v>Enthusiast</v>
      </c>
    </row>
    <row r="1766" spans="1:96">
      <c r="A1766">
        <v>2221</v>
      </c>
      <c r="B1766" t="s">
        <v>71</v>
      </c>
      <c r="C1766">
        <v>1</v>
      </c>
      <c r="D1766">
        <v>2</v>
      </c>
      <c r="E1766">
        <v>18</v>
      </c>
      <c r="F1766">
        <v>1</v>
      </c>
      <c r="G1766">
        <v>9</v>
      </c>
      <c r="H1766">
        <v>11</v>
      </c>
      <c r="J1766">
        <v>6</v>
      </c>
      <c r="L1766">
        <v>1</v>
      </c>
      <c r="N1766">
        <v>5</v>
      </c>
      <c r="P1766">
        <v>3</v>
      </c>
      <c r="Q1766">
        <v>4</v>
      </c>
      <c r="R1766">
        <v>5</v>
      </c>
      <c r="S1766">
        <v>5</v>
      </c>
      <c r="V1766">
        <v>4</v>
      </c>
      <c r="W1766">
        <v>5</v>
      </c>
      <c r="X1766">
        <v>3</v>
      </c>
      <c r="Z1766">
        <v>5</v>
      </c>
      <c r="AA1766">
        <v>5</v>
      </c>
      <c r="AC1766">
        <v>4</v>
      </c>
      <c r="AD1766">
        <v>5</v>
      </c>
      <c r="AF1766">
        <v>7</v>
      </c>
      <c r="AG1766">
        <v>5</v>
      </c>
      <c r="AH1766">
        <v>4</v>
      </c>
      <c r="AI1766">
        <v>3</v>
      </c>
      <c r="AJ1766">
        <v>5</v>
      </c>
      <c r="AK1766">
        <v>3</v>
      </c>
      <c r="AL1766">
        <v>1</v>
      </c>
      <c r="AM1766">
        <v>5</v>
      </c>
      <c r="AN1766">
        <v>5</v>
      </c>
      <c r="AO1766">
        <v>4</v>
      </c>
      <c r="AP1766">
        <v>3</v>
      </c>
      <c r="AQ1766">
        <v>2</v>
      </c>
      <c r="AR1766">
        <v>1</v>
      </c>
      <c r="AS1766">
        <v>5</v>
      </c>
      <c r="AT1766">
        <v>5</v>
      </c>
      <c r="AU1766">
        <v>4</v>
      </c>
      <c r="AV1766">
        <v>1</v>
      </c>
      <c r="AW1766">
        <v>9</v>
      </c>
      <c r="AX1766">
        <v>11</v>
      </c>
      <c r="AY1766">
        <v>11</v>
      </c>
      <c r="AZ1766">
        <v>11</v>
      </c>
      <c r="BA1766">
        <v>11</v>
      </c>
      <c r="BB1766">
        <v>11</v>
      </c>
      <c r="BC1766">
        <v>1</v>
      </c>
      <c r="BD1766">
        <v>11</v>
      </c>
      <c r="BE1766">
        <v>1</v>
      </c>
      <c r="BF1766">
        <v>1</v>
      </c>
      <c r="BG1766">
        <v>1</v>
      </c>
      <c r="BH1766">
        <v>1</v>
      </c>
      <c r="BI1766">
        <v>1</v>
      </c>
      <c r="BJ1766">
        <v>1</v>
      </c>
      <c r="BK1766">
        <v>3</v>
      </c>
      <c r="BL1766">
        <v>4</v>
      </c>
      <c r="BM1766">
        <v>1</v>
      </c>
      <c r="BN1766">
        <v>1</v>
      </c>
      <c r="BO1766">
        <v>1</v>
      </c>
      <c r="BP1766">
        <v>3</v>
      </c>
      <c r="BQ1766">
        <v>8</v>
      </c>
      <c r="BR1766">
        <v>4</v>
      </c>
      <c r="BS1766">
        <v>7</v>
      </c>
      <c r="BX1766">
        <v>3</v>
      </c>
      <c r="CF1766">
        <v>4</v>
      </c>
      <c r="CH1766">
        <f t="shared" si="201"/>
        <v>3</v>
      </c>
      <c r="CI1766" s="1">
        <f t="shared" si="202"/>
        <v>4.2777777777777777</v>
      </c>
      <c r="CJ1766">
        <f t="shared" si="203"/>
        <v>4</v>
      </c>
      <c r="CK1766">
        <f t="shared" si="204"/>
        <v>2</v>
      </c>
      <c r="CL1766" s="1">
        <f t="shared" si="205"/>
        <v>6.2777777777777777</v>
      </c>
      <c r="CM1766" s="1">
        <f t="shared" si="206"/>
        <v>18.833333333333332</v>
      </c>
      <c r="CO1766" t="str">
        <f>IF(H1766&gt;Tolerances!$C$15, "High Sat", "Low Sat")</f>
        <v>High Sat</v>
      </c>
      <c r="CP1766" t="str">
        <f>IF(CM1766&lt;Tolerances!$D$15, "High EL", "Low EL")</f>
        <v>Low EL</v>
      </c>
      <c r="CQ1766" t="str">
        <f t="shared" si="207"/>
        <v>Mercenary</v>
      </c>
      <c r="CR1766" t="b">
        <f>IF(AND(CM1766&lt;Tolerances!$D$19,'Respondent data Original'!H1766&gt;Tolerances!$C$19),"Enthusiast",IF(AND(CM1766&gt;Tolerances!$D$20,'Respondent data Original'!H1766&lt;Tolerances!$C$20),"Agitator"))</f>
        <v>0</v>
      </c>
    </row>
    <row r="1767" spans="1:96">
      <c r="A1767">
        <v>2222</v>
      </c>
      <c r="B1767" t="s">
        <v>71</v>
      </c>
      <c r="C1767">
        <v>4</v>
      </c>
      <c r="D1767">
        <v>1</v>
      </c>
      <c r="E1767">
        <v>2</v>
      </c>
      <c r="F1767">
        <v>2</v>
      </c>
      <c r="G1767">
        <v>11</v>
      </c>
      <c r="H1767">
        <v>9</v>
      </c>
      <c r="J1767">
        <v>8</v>
      </c>
      <c r="L1767">
        <v>6</v>
      </c>
      <c r="N1767">
        <v>6</v>
      </c>
      <c r="P1767">
        <v>2</v>
      </c>
      <c r="Q1767">
        <v>3</v>
      </c>
      <c r="R1767">
        <v>2</v>
      </c>
      <c r="S1767">
        <v>2</v>
      </c>
      <c r="T1767">
        <v>2</v>
      </c>
      <c r="U1767">
        <v>2</v>
      </c>
      <c r="V1767">
        <v>3</v>
      </c>
      <c r="W1767">
        <v>3</v>
      </c>
      <c r="X1767">
        <v>2</v>
      </c>
      <c r="Y1767">
        <v>2</v>
      </c>
      <c r="Z1767">
        <v>2</v>
      </c>
      <c r="AA1767">
        <v>3</v>
      </c>
      <c r="AB1767">
        <v>3</v>
      </c>
      <c r="AC1767">
        <v>3</v>
      </c>
      <c r="AD1767">
        <v>5</v>
      </c>
      <c r="AE1767">
        <v>3</v>
      </c>
      <c r="AF1767">
        <v>1</v>
      </c>
      <c r="AG1767">
        <v>4</v>
      </c>
      <c r="AH1767">
        <v>4</v>
      </c>
      <c r="AI1767">
        <v>4</v>
      </c>
      <c r="AJ1767">
        <v>4</v>
      </c>
      <c r="AK1767">
        <v>4</v>
      </c>
      <c r="AL1767">
        <v>4</v>
      </c>
      <c r="AM1767">
        <v>4</v>
      </c>
      <c r="AN1767">
        <v>4</v>
      </c>
      <c r="AO1767">
        <v>4</v>
      </c>
      <c r="AP1767">
        <v>4</v>
      </c>
      <c r="AQ1767">
        <v>4</v>
      </c>
      <c r="AR1767">
        <v>4</v>
      </c>
      <c r="AS1767">
        <v>4</v>
      </c>
      <c r="AT1767">
        <v>4</v>
      </c>
      <c r="AU1767">
        <v>4</v>
      </c>
      <c r="AV1767">
        <v>1</v>
      </c>
      <c r="AW1767">
        <v>8</v>
      </c>
      <c r="AX1767">
        <v>10</v>
      </c>
      <c r="AY1767">
        <v>8</v>
      </c>
      <c r="AZ1767">
        <v>8</v>
      </c>
      <c r="BA1767">
        <v>6</v>
      </c>
      <c r="BB1767">
        <v>8</v>
      </c>
      <c r="BC1767">
        <v>10</v>
      </c>
      <c r="BD1767">
        <v>10</v>
      </c>
      <c r="BE1767">
        <v>1</v>
      </c>
      <c r="BF1767">
        <v>2</v>
      </c>
      <c r="BG1767">
        <v>12</v>
      </c>
      <c r="BH1767">
        <v>12</v>
      </c>
      <c r="BI1767">
        <v>12</v>
      </c>
      <c r="BJ1767">
        <v>12</v>
      </c>
      <c r="BK1767">
        <v>2</v>
      </c>
      <c r="BL1767">
        <v>2</v>
      </c>
      <c r="BM1767">
        <v>2</v>
      </c>
      <c r="BN1767">
        <v>2</v>
      </c>
      <c r="BO1767">
        <v>5</v>
      </c>
      <c r="BP1767">
        <v>2</v>
      </c>
      <c r="BQ1767">
        <v>3</v>
      </c>
      <c r="BR1767">
        <v>4</v>
      </c>
      <c r="BS1767">
        <v>1</v>
      </c>
      <c r="BT1767">
        <v>7</v>
      </c>
      <c r="BU1767">
        <v>6</v>
      </c>
      <c r="BX1767">
        <v>2</v>
      </c>
      <c r="CF1767">
        <v>6</v>
      </c>
      <c r="CH1767">
        <f t="shared" si="201"/>
        <v>2</v>
      </c>
      <c r="CI1767" s="1">
        <f t="shared" si="202"/>
        <v>3.8333333333333335</v>
      </c>
      <c r="CJ1767">
        <f t="shared" si="203"/>
        <v>2</v>
      </c>
      <c r="CK1767">
        <f t="shared" si="204"/>
        <v>4</v>
      </c>
      <c r="CL1767" s="1">
        <f t="shared" si="205"/>
        <v>7.8333333333333339</v>
      </c>
      <c r="CM1767" s="1">
        <f t="shared" si="206"/>
        <v>15.666666666666668</v>
      </c>
      <c r="CO1767" t="str">
        <f>IF(H1767&gt;Tolerances!$C$15, "High Sat", "Low Sat")</f>
        <v>High Sat</v>
      </c>
      <c r="CP1767" t="str">
        <f>IF(CM1767&lt;Tolerances!$D$15, "High EL", "Low EL")</f>
        <v>Low EL</v>
      </c>
      <c r="CQ1767" t="str">
        <f t="shared" si="207"/>
        <v>Mercenary</v>
      </c>
      <c r="CR1767" t="b">
        <f>IF(AND(CM1767&lt;Tolerances!$D$19,'Respondent data Original'!H1767&gt;Tolerances!$C$19),"Enthusiast",IF(AND(CM1767&gt;Tolerances!$D$20,'Respondent data Original'!H1767&lt;Tolerances!$C$20),"Agitator"))</f>
        <v>0</v>
      </c>
    </row>
    <row r="1768" spans="1:96">
      <c r="A1768">
        <v>2224</v>
      </c>
      <c r="B1768" t="s">
        <v>71</v>
      </c>
      <c r="C1768">
        <v>4</v>
      </c>
      <c r="D1768">
        <v>1</v>
      </c>
      <c r="E1768">
        <v>4</v>
      </c>
      <c r="F1768">
        <v>2</v>
      </c>
      <c r="G1768">
        <v>12</v>
      </c>
      <c r="H1768">
        <v>9</v>
      </c>
      <c r="J1768">
        <v>6</v>
      </c>
      <c r="L1768">
        <v>10</v>
      </c>
      <c r="N1768">
        <v>9</v>
      </c>
      <c r="P1768">
        <v>6</v>
      </c>
      <c r="Q1768">
        <v>1</v>
      </c>
      <c r="R1768">
        <v>1</v>
      </c>
      <c r="S1768">
        <v>1</v>
      </c>
      <c r="T1768">
        <v>1</v>
      </c>
      <c r="U1768">
        <v>1</v>
      </c>
      <c r="V1768">
        <v>1</v>
      </c>
      <c r="W1768">
        <v>1</v>
      </c>
      <c r="X1768">
        <v>1</v>
      </c>
      <c r="Y1768">
        <v>1</v>
      </c>
      <c r="Z1768">
        <v>1</v>
      </c>
      <c r="AA1768">
        <v>1</v>
      </c>
      <c r="AB1768">
        <v>1</v>
      </c>
      <c r="AC1768">
        <v>1</v>
      </c>
      <c r="AD1768">
        <v>1</v>
      </c>
      <c r="AE1768">
        <v>1</v>
      </c>
      <c r="AF1768">
        <v>1</v>
      </c>
      <c r="AG1768">
        <v>3</v>
      </c>
      <c r="AH1768">
        <v>2</v>
      </c>
      <c r="AI1768">
        <v>1</v>
      </c>
      <c r="AJ1768">
        <v>1</v>
      </c>
      <c r="AK1768">
        <v>2</v>
      </c>
      <c r="AL1768">
        <v>1</v>
      </c>
      <c r="AM1768">
        <v>3</v>
      </c>
      <c r="AN1768">
        <v>1</v>
      </c>
      <c r="AO1768">
        <v>1</v>
      </c>
      <c r="AP1768">
        <v>1</v>
      </c>
      <c r="AQ1768">
        <v>1</v>
      </c>
      <c r="AR1768">
        <v>3</v>
      </c>
      <c r="AS1768">
        <v>2</v>
      </c>
      <c r="AT1768">
        <v>4</v>
      </c>
      <c r="AU1768">
        <v>1</v>
      </c>
      <c r="AV1768">
        <v>1</v>
      </c>
      <c r="AW1768">
        <v>1</v>
      </c>
      <c r="AX1768">
        <v>10</v>
      </c>
      <c r="AY1768">
        <v>9</v>
      </c>
      <c r="AZ1768">
        <v>1</v>
      </c>
      <c r="BA1768">
        <v>5</v>
      </c>
      <c r="BB1768">
        <v>1</v>
      </c>
      <c r="BC1768">
        <v>10</v>
      </c>
      <c r="BD1768">
        <v>11</v>
      </c>
      <c r="BE1768">
        <v>1</v>
      </c>
      <c r="BF1768">
        <v>2</v>
      </c>
      <c r="BG1768">
        <v>1</v>
      </c>
      <c r="BH1768">
        <v>1</v>
      </c>
      <c r="BI1768">
        <v>12</v>
      </c>
      <c r="BJ1768">
        <v>12</v>
      </c>
      <c r="BK1768">
        <v>2</v>
      </c>
      <c r="BL1768">
        <v>3</v>
      </c>
      <c r="BM1768">
        <v>3</v>
      </c>
      <c r="BN1768">
        <v>2</v>
      </c>
      <c r="BO1768">
        <v>5</v>
      </c>
      <c r="BP1768">
        <v>2</v>
      </c>
      <c r="BQ1768">
        <v>3</v>
      </c>
      <c r="BR1768">
        <v>7</v>
      </c>
      <c r="BS1768">
        <v>4</v>
      </c>
      <c r="BX1768">
        <v>1</v>
      </c>
      <c r="BY1768">
        <v>6</v>
      </c>
      <c r="BZ1768">
        <v>3</v>
      </c>
      <c r="CA1768">
        <v>1</v>
      </c>
      <c r="CF1768">
        <v>7</v>
      </c>
      <c r="CH1768">
        <f t="shared" si="201"/>
        <v>1</v>
      </c>
      <c r="CI1768" s="1">
        <f t="shared" si="202"/>
        <v>2.7222222222222223</v>
      </c>
      <c r="CJ1768">
        <f t="shared" si="203"/>
        <v>3</v>
      </c>
      <c r="CK1768">
        <f t="shared" si="204"/>
        <v>3</v>
      </c>
      <c r="CL1768" s="1">
        <f t="shared" si="205"/>
        <v>5.7222222222222223</v>
      </c>
      <c r="CM1768" s="1">
        <f t="shared" si="206"/>
        <v>5.7222222222222223</v>
      </c>
      <c r="CO1768" t="str">
        <f>IF(H1768&gt;Tolerances!$C$15, "High Sat", "Low Sat")</f>
        <v>High Sat</v>
      </c>
      <c r="CP1768" t="str">
        <f>IF(CM1768&lt;Tolerances!$D$15, "High EL", "Low EL")</f>
        <v>High EL</v>
      </c>
      <c r="CQ1768" t="str">
        <f t="shared" si="207"/>
        <v>Loyalist</v>
      </c>
      <c r="CR1768" t="b">
        <f>IF(AND(CM1768&lt;Tolerances!$D$19,'Respondent data Original'!H1768&gt;Tolerances!$C$19),"Enthusiast",IF(AND(CM1768&gt;Tolerances!$D$20,'Respondent data Original'!H1768&lt;Tolerances!$C$20),"Agitator"))</f>
        <v>0</v>
      </c>
    </row>
    <row r="1769" spans="1:96">
      <c r="A1769">
        <v>2225</v>
      </c>
      <c r="B1769" t="s">
        <v>71</v>
      </c>
      <c r="C1769">
        <v>5</v>
      </c>
      <c r="D1769">
        <v>1</v>
      </c>
      <c r="E1769">
        <v>1</v>
      </c>
      <c r="F1769">
        <v>1</v>
      </c>
      <c r="G1769">
        <v>7</v>
      </c>
      <c r="H1769">
        <v>9</v>
      </c>
      <c r="J1769">
        <v>8</v>
      </c>
      <c r="L1769">
        <v>9</v>
      </c>
      <c r="N1769">
        <v>9</v>
      </c>
      <c r="P1769">
        <v>4</v>
      </c>
      <c r="Q1769">
        <v>1</v>
      </c>
      <c r="S1769">
        <v>1</v>
      </c>
      <c r="T1769">
        <v>2</v>
      </c>
      <c r="V1769">
        <v>2</v>
      </c>
      <c r="X1769">
        <v>1</v>
      </c>
      <c r="Y1769">
        <v>1</v>
      </c>
      <c r="Z1769">
        <v>2</v>
      </c>
      <c r="AA1769">
        <v>2</v>
      </c>
      <c r="AB1769">
        <v>3</v>
      </c>
      <c r="AC1769">
        <v>4</v>
      </c>
      <c r="AE1769">
        <v>3</v>
      </c>
      <c r="AF1769">
        <v>2</v>
      </c>
      <c r="AG1769">
        <v>1</v>
      </c>
      <c r="AI1769">
        <v>1</v>
      </c>
      <c r="AJ1769">
        <v>3</v>
      </c>
      <c r="AL1769">
        <v>2</v>
      </c>
      <c r="AN1769">
        <v>2</v>
      </c>
      <c r="AO1769">
        <v>2</v>
      </c>
      <c r="AP1769">
        <v>2</v>
      </c>
      <c r="AQ1769">
        <v>2</v>
      </c>
      <c r="AR1769">
        <v>3</v>
      </c>
      <c r="AU1769">
        <v>3</v>
      </c>
      <c r="AV1769">
        <v>1</v>
      </c>
      <c r="AW1769">
        <v>6</v>
      </c>
      <c r="AX1769">
        <v>9</v>
      </c>
      <c r="AY1769">
        <v>8</v>
      </c>
      <c r="AZ1769">
        <v>7</v>
      </c>
      <c r="BA1769">
        <v>8</v>
      </c>
      <c r="BB1769">
        <v>6</v>
      </c>
      <c r="BC1769">
        <v>6</v>
      </c>
      <c r="BD1769">
        <v>9</v>
      </c>
      <c r="BE1769">
        <v>1</v>
      </c>
      <c r="BF1769">
        <v>12</v>
      </c>
      <c r="BG1769">
        <v>12</v>
      </c>
      <c r="BH1769">
        <v>12</v>
      </c>
      <c r="BI1769">
        <v>12</v>
      </c>
      <c r="BJ1769">
        <v>12</v>
      </c>
      <c r="BK1769">
        <v>1</v>
      </c>
      <c r="BL1769">
        <v>5</v>
      </c>
      <c r="BM1769">
        <v>5</v>
      </c>
      <c r="BN1769">
        <v>5</v>
      </c>
      <c r="BO1769">
        <v>4</v>
      </c>
      <c r="BX1769">
        <v>1</v>
      </c>
      <c r="BY1769">
        <v>6</v>
      </c>
      <c r="BZ1769">
        <v>5</v>
      </c>
      <c r="CA1769">
        <v>8</v>
      </c>
      <c r="CF1769">
        <v>21</v>
      </c>
      <c r="CH1769">
        <f t="shared" si="201"/>
        <v>1</v>
      </c>
      <c r="CI1769" s="1">
        <f t="shared" si="202"/>
        <v>3.3333333333333335</v>
      </c>
      <c r="CJ1769">
        <f t="shared" si="203"/>
        <v>5</v>
      </c>
      <c r="CK1769">
        <f t="shared" si="204"/>
        <v>1</v>
      </c>
      <c r="CL1769" s="1">
        <f t="shared" si="205"/>
        <v>4.3333333333333339</v>
      </c>
      <c r="CM1769" s="1">
        <f t="shared" si="206"/>
        <v>4.3333333333333339</v>
      </c>
      <c r="CO1769" t="str">
        <f>IF(H1769&gt;Tolerances!$C$15, "High Sat", "Low Sat")</f>
        <v>High Sat</v>
      </c>
      <c r="CP1769" t="str">
        <f>IF(CM1769&lt;Tolerances!$D$15, "High EL", "Low EL")</f>
        <v>High EL</v>
      </c>
      <c r="CQ1769" t="str">
        <f t="shared" si="207"/>
        <v>Loyalist</v>
      </c>
      <c r="CR1769" t="b">
        <f>IF(AND(CM1769&lt;Tolerances!$D$19,'Respondent data Original'!H1769&gt;Tolerances!$C$19),"Enthusiast",IF(AND(CM1769&gt;Tolerances!$D$20,'Respondent data Original'!H1769&lt;Tolerances!$C$20),"Agitator"))</f>
        <v>0</v>
      </c>
    </row>
    <row r="1770" spans="1:96">
      <c r="A1770">
        <v>2226</v>
      </c>
      <c r="B1770" t="s">
        <v>71</v>
      </c>
      <c r="C1770">
        <v>3</v>
      </c>
      <c r="D1770">
        <v>2</v>
      </c>
      <c r="E1770">
        <v>3</v>
      </c>
      <c r="F1770">
        <v>2</v>
      </c>
      <c r="G1770">
        <v>8</v>
      </c>
      <c r="H1770">
        <v>9</v>
      </c>
      <c r="J1770">
        <v>9</v>
      </c>
      <c r="L1770">
        <v>9</v>
      </c>
      <c r="N1770">
        <v>8</v>
      </c>
      <c r="P1770">
        <v>6</v>
      </c>
      <c r="Q1770">
        <v>1</v>
      </c>
      <c r="R1770">
        <v>3</v>
      </c>
      <c r="S1770">
        <v>1</v>
      </c>
      <c r="T1770">
        <v>2</v>
      </c>
      <c r="U1770">
        <v>2</v>
      </c>
      <c r="V1770">
        <v>2</v>
      </c>
      <c r="W1770">
        <v>3</v>
      </c>
      <c r="X1770">
        <v>1</v>
      </c>
      <c r="Y1770">
        <v>2</v>
      </c>
      <c r="Z1770">
        <v>3</v>
      </c>
      <c r="AA1770">
        <v>2</v>
      </c>
      <c r="AB1770">
        <v>2</v>
      </c>
      <c r="AC1770">
        <v>3</v>
      </c>
      <c r="AD1770">
        <v>3</v>
      </c>
      <c r="AE1770">
        <v>2</v>
      </c>
      <c r="AF1770">
        <v>10</v>
      </c>
      <c r="AG1770">
        <v>3</v>
      </c>
      <c r="AH1770">
        <v>4</v>
      </c>
      <c r="AI1770">
        <v>2</v>
      </c>
      <c r="AJ1770">
        <v>2</v>
      </c>
      <c r="AK1770">
        <v>3</v>
      </c>
      <c r="AL1770">
        <v>3</v>
      </c>
      <c r="AM1770">
        <v>3</v>
      </c>
      <c r="AN1770">
        <v>3</v>
      </c>
      <c r="AO1770">
        <v>1</v>
      </c>
      <c r="AP1770">
        <v>4</v>
      </c>
      <c r="AQ1770">
        <v>3</v>
      </c>
      <c r="AR1770">
        <v>3</v>
      </c>
      <c r="AS1770">
        <v>3</v>
      </c>
      <c r="AT1770">
        <v>3</v>
      </c>
      <c r="AU1770">
        <v>3</v>
      </c>
      <c r="AV1770">
        <v>1</v>
      </c>
      <c r="AW1770">
        <v>7</v>
      </c>
      <c r="AX1770">
        <v>6</v>
      </c>
      <c r="AY1770">
        <v>6</v>
      </c>
      <c r="AZ1770">
        <v>3</v>
      </c>
      <c r="BA1770">
        <v>4</v>
      </c>
      <c r="BB1770">
        <v>6</v>
      </c>
      <c r="BC1770">
        <v>6</v>
      </c>
      <c r="BD1770">
        <v>8</v>
      </c>
      <c r="BE1770">
        <v>9</v>
      </c>
      <c r="BF1770">
        <v>5</v>
      </c>
      <c r="BG1770">
        <v>3</v>
      </c>
      <c r="BH1770">
        <v>6</v>
      </c>
      <c r="BI1770">
        <v>4</v>
      </c>
      <c r="BJ1770">
        <v>4</v>
      </c>
      <c r="BK1770">
        <v>2</v>
      </c>
      <c r="BL1770">
        <v>4</v>
      </c>
      <c r="BM1770">
        <v>4</v>
      </c>
      <c r="BN1770">
        <v>4</v>
      </c>
      <c r="BO1770">
        <v>10</v>
      </c>
      <c r="BX1770">
        <v>1</v>
      </c>
      <c r="BY1770">
        <v>8</v>
      </c>
      <c r="CF1770">
        <v>3</v>
      </c>
      <c r="CH1770">
        <f t="shared" si="201"/>
        <v>1</v>
      </c>
      <c r="CI1770" s="1">
        <f t="shared" si="202"/>
        <v>3.0555555555555554</v>
      </c>
      <c r="CJ1770">
        <f t="shared" si="203"/>
        <v>4</v>
      </c>
      <c r="CK1770">
        <f t="shared" si="204"/>
        <v>2</v>
      </c>
      <c r="CL1770" s="1">
        <f t="shared" si="205"/>
        <v>5.0555555555555554</v>
      </c>
      <c r="CM1770" s="1">
        <f t="shared" si="206"/>
        <v>5.0555555555555554</v>
      </c>
      <c r="CO1770" t="str">
        <f>IF(H1770&gt;Tolerances!$C$15, "High Sat", "Low Sat")</f>
        <v>High Sat</v>
      </c>
      <c r="CP1770" t="str">
        <f>IF(CM1770&lt;Tolerances!$D$15, "High EL", "Low EL")</f>
        <v>High EL</v>
      </c>
      <c r="CQ1770" t="str">
        <f t="shared" si="207"/>
        <v>Loyalist</v>
      </c>
      <c r="CR1770" t="b">
        <f>IF(AND(CM1770&lt;Tolerances!$D$19,'Respondent data Original'!H1770&gt;Tolerances!$C$19),"Enthusiast",IF(AND(CM1770&gt;Tolerances!$D$20,'Respondent data Original'!H1770&lt;Tolerances!$C$20),"Agitator"))</f>
        <v>0</v>
      </c>
    </row>
    <row r="1771" spans="1:96">
      <c r="A1771">
        <v>2228</v>
      </c>
      <c r="B1771" t="s">
        <v>71</v>
      </c>
      <c r="C1771">
        <v>1</v>
      </c>
      <c r="D1771">
        <v>1</v>
      </c>
      <c r="E1771">
        <v>3</v>
      </c>
      <c r="F1771">
        <v>2</v>
      </c>
      <c r="G1771">
        <v>10</v>
      </c>
      <c r="H1771">
        <v>11</v>
      </c>
      <c r="J1771">
        <v>11</v>
      </c>
      <c r="L1771">
        <v>11</v>
      </c>
      <c r="N1771">
        <v>11</v>
      </c>
      <c r="P1771">
        <v>3</v>
      </c>
      <c r="Q1771">
        <v>1</v>
      </c>
      <c r="R1771">
        <v>1</v>
      </c>
      <c r="S1771">
        <v>1</v>
      </c>
      <c r="T1771">
        <v>1</v>
      </c>
      <c r="U1771">
        <v>1</v>
      </c>
      <c r="V1771">
        <v>1</v>
      </c>
      <c r="W1771">
        <v>1</v>
      </c>
      <c r="X1771">
        <v>1</v>
      </c>
      <c r="Y1771">
        <v>1</v>
      </c>
      <c r="Z1771">
        <v>1</v>
      </c>
      <c r="AA1771">
        <v>1</v>
      </c>
      <c r="AB1771">
        <v>1</v>
      </c>
      <c r="AC1771">
        <v>1</v>
      </c>
      <c r="AD1771">
        <v>1</v>
      </c>
      <c r="AE1771">
        <v>1</v>
      </c>
      <c r="AF1771">
        <v>11</v>
      </c>
      <c r="AG1771">
        <v>1</v>
      </c>
      <c r="AH1771">
        <v>1</v>
      </c>
      <c r="AI1771">
        <v>1</v>
      </c>
      <c r="AJ1771">
        <v>1</v>
      </c>
      <c r="AK1771">
        <v>1</v>
      </c>
      <c r="AL1771">
        <v>1</v>
      </c>
      <c r="AM1771">
        <v>1</v>
      </c>
      <c r="AN1771">
        <v>1</v>
      </c>
      <c r="AO1771">
        <v>1</v>
      </c>
      <c r="AP1771">
        <v>1</v>
      </c>
      <c r="AQ1771">
        <v>1</v>
      </c>
      <c r="AR1771">
        <v>1</v>
      </c>
      <c r="AS1771">
        <v>1</v>
      </c>
      <c r="AT1771">
        <v>1</v>
      </c>
      <c r="AU1771">
        <v>1</v>
      </c>
      <c r="AV1771">
        <v>1</v>
      </c>
      <c r="AW1771">
        <v>6</v>
      </c>
      <c r="AX1771">
        <v>8</v>
      </c>
      <c r="AY1771">
        <v>6</v>
      </c>
      <c r="AZ1771">
        <v>6</v>
      </c>
      <c r="BA1771">
        <v>6</v>
      </c>
      <c r="BB1771">
        <v>6</v>
      </c>
      <c r="BC1771">
        <v>6</v>
      </c>
      <c r="BD1771">
        <v>6</v>
      </c>
      <c r="BE1771">
        <v>6</v>
      </c>
      <c r="BF1771">
        <v>12</v>
      </c>
      <c r="BG1771">
        <v>12</v>
      </c>
      <c r="BH1771">
        <v>12</v>
      </c>
      <c r="BI1771">
        <v>12</v>
      </c>
      <c r="BJ1771">
        <v>12</v>
      </c>
      <c r="BK1771">
        <v>1</v>
      </c>
      <c r="BN1771">
        <v>5</v>
      </c>
      <c r="BO1771">
        <v>10</v>
      </c>
      <c r="BX1771">
        <v>1</v>
      </c>
      <c r="BY1771">
        <v>1</v>
      </c>
      <c r="CF1771">
        <v>7</v>
      </c>
      <c r="CH1771">
        <f t="shared" si="201"/>
        <v>1</v>
      </c>
      <c r="CI1771" s="1">
        <f t="shared" si="202"/>
        <v>3.1111111111111112</v>
      </c>
      <c r="CJ1771">
        <f t="shared" si="203"/>
        <v>0</v>
      </c>
      <c r="CK1771">
        <f t="shared" si="204"/>
        <v>5</v>
      </c>
      <c r="CL1771" s="1">
        <f t="shared" si="205"/>
        <v>8.1111111111111107</v>
      </c>
      <c r="CM1771" s="1">
        <f t="shared" si="206"/>
        <v>8.1111111111111107</v>
      </c>
      <c r="CO1771" t="str">
        <f>IF(H1771&gt;Tolerances!$C$15, "High Sat", "Low Sat")</f>
        <v>High Sat</v>
      </c>
      <c r="CP1771" t="str">
        <f>IF(CM1771&lt;Tolerances!$D$15, "High EL", "Low EL")</f>
        <v>High EL</v>
      </c>
      <c r="CQ1771" t="str">
        <f t="shared" si="207"/>
        <v>Loyalist</v>
      </c>
      <c r="CR1771" t="b">
        <f>IF(AND(CM1771&lt;Tolerances!$D$19,'Respondent data Original'!H1771&gt;Tolerances!$C$19),"Enthusiast",IF(AND(CM1771&gt;Tolerances!$D$20,'Respondent data Original'!H1771&lt;Tolerances!$C$20),"Agitator"))</f>
        <v>0</v>
      </c>
    </row>
    <row r="1772" spans="1:96">
      <c r="A1772">
        <v>2232</v>
      </c>
      <c r="B1772" t="s">
        <v>71</v>
      </c>
      <c r="C1772">
        <v>4</v>
      </c>
      <c r="D1772">
        <v>2</v>
      </c>
      <c r="E1772">
        <v>2</v>
      </c>
      <c r="F1772">
        <v>2</v>
      </c>
      <c r="G1772">
        <v>11</v>
      </c>
      <c r="H1772">
        <v>11</v>
      </c>
      <c r="J1772">
        <v>11</v>
      </c>
      <c r="L1772">
        <v>11</v>
      </c>
      <c r="N1772">
        <v>11</v>
      </c>
      <c r="P1772">
        <v>6</v>
      </c>
      <c r="Q1772">
        <v>1</v>
      </c>
      <c r="R1772">
        <v>1</v>
      </c>
      <c r="S1772">
        <v>2</v>
      </c>
      <c r="T1772">
        <v>4</v>
      </c>
      <c r="U1772">
        <v>5</v>
      </c>
      <c r="V1772">
        <v>3</v>
      </c>
      <c r="W1772">
        <v>5</v>
      </c>
      <c r="X1772">
        <v>1</v>
      </c>
      <c r="Y1772">
        <v>2</v>
      </c>
      <c r="Z1772">
        <v>4</v>
      </c>
      <c r="AA1772">
        <v>3</v>
      </c>
      <c r="AB1772">
        <v>3</v>
      </c>
      <c r="AC1772">
        <v>2</v>
      </c>
      <c r="AD1772">
        <v>1</v>
      </c>
      <c r="AE1772">
        <v>2</v>
      </c>
      <c r="AF1772">
        <v>7</v>
      </c>
      <c r="AG1772">
        <v>1</v>
      </c>
      <c r="AH1772">
        <v>1</v>
      </c>
      <c r="AI1772">
        <v>1</v>
      </c>
      <c r="AJ1772">
        <v>1</v>
      </c>
      <c r="AL1772">
        <v>1</v>
      </c>
      <c r="AN1772">
        <v>1</v>
      </c>
      <c r="AO1772">
        <v>1</v>
      </c>
      <c r="AP1772">
        <v>2</v>
      </c>
      <c r="AQ1772">
        <v>1</v>
      </c>
      <c r="AR1772">
        <v>2</v>
      </c>
      <c r="AS1772">
        <v>1</v>
      </c>
      <c r="AT1772">
        <v>2</v>
      </c>
      <c r="AU1772">
        <v>1</v>
      </c>
      <c r="AV1772">
        <v>1</v>
      </c>
      <c r="AW1772">
        <v>3</v>
      </c>
      <c r="AX1772">
        <v>6</v>
      </c>
      <c r="AY1772">
        <v>7</v>
      </c>
      <c r="AZ1772">
        <v>5</v>
      </c>
      <c r="BA1772">
        <v>6</v>
      </c>
      <c r="BB1772">
        <v>1</v>
      </c>
      <c r="BC1772">
        <v>2</v>
      </c>
      <c r="BD1772">
        <v>8</v>
      </c>
      <c r="BE1772">
        <v>1</v>
      </c>
      <c r="BF1772">
        <v>12</v>
      </c>
      <c r="BG1772">
        <v>12</v>
      </c>
      <c r="BH1772">
        <v>1</v>
      </c>
      <c r="BI1772">
        <v>12</v>
      </c>
      <c r="BJ1772">
        <v>12</v>
      </c>
      <c r="BK1772">
        <v>1</v>
      </c>
      <c r="BL1772">
        <v>5</v>
      </c>
      <c r="BM1772">
        <v>4</v>
      </c>
      <c r="BN1772">
        <v>3</v>
      </c>
      <c r="BO1772">
        <v>5</v>
      </c>
      <c r="BP1772">
        <v>9</v>
      </c>
      <c r="BX1772">
        <v>1</v>
      </c>
      <c r="BY1772">
        <v>1</v>
      </c>
      <c r="BZ1772">
        <v>2</v>
      </c>
      <c r="CA1772">
        <v>4</v>
      </c>
      <c r="CB1772">
        <v>3</v>
      </c>
      <c r="CF1772">
        <v>5</v>
      </c>
      <c r="CH1772">
        <f t="shared" si="201"/>
        <v>1</v>
      </c>
      <c r="CI1772" s="1">
        <f t="shared" si="202"/>
        <v>2.1666666666666665</v>
      </c>
      <c r="CJ1772">
        <f t="shared" si="203"/>
        <v>5</v>
      </c>
      <c r="CK1772">
        <f t="shared" si="204"/>
        <v>1</v>
      </c>
      <c r="CL1772" s="1">
        <f t="shared" si="205"/>
        <v>3.1666666666666665</v>
      </c>
      <c r="CM1772" s="1">
        <f t="shared" si="206"/>
        <v>3.1666666666666665</v>
      </c>
      <c r="CO1772" t="str">
        <f>IF(H1772&gt;Tolerances!$C$15, "High Sat", "Low Sat")</f>
        <v>High Sat</v>
      </c>
      <c r="CP1772" t="str">
        <f>IF(CM1772&lt;Tolerances!$D$15, "High EL", "Low EL")</f>
        <v>High EL</v>
      </c>
      <c r="CQ1772" t="str">
        <f t="shared" si="207"/>
        <v>Loyalist</v>
      </c>
      <c r="CR1772" t="str">
        <f>IF(AND(CM1772&lt;Tolerances!$D$19,'Respondent data Original'!H1772&gt;Tolerances!$C$19),"Enthusiast",IF(AND(CM1772&gt;Tolerances!$D$20,'Respondent data Original'!H1772&lt;Tolerances!$C$20),"Agitator"))</f>
        <v>Enthusiast</v>
      </c>
    </row>
    <row r="1773" spans="1:96">
      <c r="A1773">
        <v>2233</v>
      </c>
      <c r="B1773" t="s">
        <v>71</v>
      </c>
      <c r="C1773">
        <v>5</v>
      </c>
      <c r="D1773">
        <v>1</v>
      </c>
      <c r="E1773">
        <v>2</v>
      </c>
      <c r="F1773">
        <v>2</v>
      </c>
      <c r="G1773">
        <v>8</v>
      </c>
      <c r="H1773">
        <v>8</v>
      </c>
      <c r="J1773">
        <v>8</v>
      </c>
      <c r="L1773">
        <v>6</v>
      </c>
      <c r="N1773">
        <v>1</v>
      </c>
      <c r="P1773">
        <v>6</v>
      </c>
      <c r="Q1773">
        <v>3</v>
      </c>
      <c r="R1773">
        <v>3</v>
      </c>
      <c r="S1773">
        <v>3</v>
      </c>
      <c r="T1773">
        <v>3</v>
      </c>
      <c r="U1773">
        <v>3</v>
      </c>
      <c r="V1773">
        <v>3</v>
      </c>
      <c r="W1773">
        <v>3</v>
      </c>
      <c r="X1773">
        <v>3</v>
      </c>
      <c r="Y1773">
        <v>3</v>
      </c>
      <c r="Z1773">
        <v>3</v>
      </c>
      <c r="AA1773">
        <v>3</v>
      </c>
      <c r="AB1773">
        <v>3</v>
      </c>
      <c r="AC1773">
        <v>3</v>
      </c>
      <c r="AD1773">
        <v>3</v>
      </c>
      <c r="AE1773">
        <v>3</v>
      </c>
      <c r="AF1773">
        <v>1</v>
      </c>
      <c r="AG1773">
        <v>3</v>
      </c>
      <c r="AH1773">
        <v>3</v>
      </c>
      <c r="AI1773">
        <v>3</v>
      </c>
      <c r="AJ1773">
        <v>3</v>
      </c>
      <c r="AK1773">
        <v>3</v>
      </c>
      <c r="AL1773">
        <v>3</v>
      </c>
      <c r="AM1773">
        <v>3</v>
      </c>
      <c r="AN1773">
        <v>3</v>
      </c>
      <c r="AO1773">
        <v>3</v>
      </c>
      <c r="AP1773">
        <v>3</v>
      </c>
      <c r="AQ1773">
        <v>3</v>
      </c>
      <c r="AR1773">
        <v>3</v>
      </c>
      <c r="AS1773">
        <v>3</v>
      </c>
      <c r="AT1773">
        <v>3</v>
      </c>
      <c r="AU1773">
        <v>3</v>
      </c>
      <c r="AV1773">
        <v>1</v>
      </c>
      <c r="AW1773">
        <v>6</v>
      </c>
      <c r="AX1773">
        <v>6</v>
      </c>
      <c r="AY1773">
        <v>6</v>
      </c>
      <c r="AZ1773">
        <v>6</v>
      </c>
      <c r="BA1773">
        <v>6</v>
      </c>
      <c r="BB1773">
        <v>6</v>
      </c>
      <c r="BC1773">
        <v>6</v>
      </c>
      <c r="BD1773">
        <v>6</v>
      </c>
      <c r="BE1773">
        <v>6</v>
      </c>
      <c r="BF1773">
        <v>12</v>
      </c>
      <c r="BG1773">
        <v>12</v>
      </c>
      <c r="BH1773">
        <v>12</v>
      </c>
      <c r="BI1773">
        <v>12</v>
      </c>
      <c r="BJ1773">
        <v>12</v>
      </c>
      <c r="BK1773">
        <v>1</v>
      </c>
      <c r="BL1773">
        <v>5</v>
      </c>
      <c r="BM1773">
        <v>5</v>
      </c>
      <c r="BN1773">
        <v>5</v>
      </c>
      <c r="BO1773">
        <v>10</v>
      </c>
      <c r="BX1773">
        <v>1</v>
      </c>
      <c r="BY1773">
        <v>7</v>
      </c>
      <c r="CF1773">
        <v>5</v>
      </c>
      <c r="CH1773">
        <f t="shared" si="201"/>
        <v>1</v>
      </c>
      <c r="CI1773" s="1">
        <f t="shared" si="202"/>
        <v>3</v>
      </c>
      <c r="CJ1773">
        <f t="shared" si="203"/>
        <v>5</v>
      </c>
      <c r="CK1773">
        <f t="shared" si="204"/>
        <v>1</v>
      </c>
      <c r="CL1773" s="1">
        <f t="shared" si="205"/>
        <v>4</v>
      </c>
      <c r="CM1773" s="1">
        <f t="shared" si="206"/>
        <v>4</v>
      </c>
      <c r="CO1773" t="str">
        <f>IF(H1773&gt;Tolerances!$C$15, "High Sat", "Low Sat")</f>
        <v>High Sat</v>
      </c>
      <c r="CP1773" t="str">
        <f>IF(CM1773&lt;Tolerances!$D$15, "High EL", "Low EL")</f>
        <v>High EL</v>
      </c>
      <c r="CQ1773" t="str">
        <f t="shared" si="207"/>
        <v>Loyalist</v>
      </c>
      <c r="CR1773" t="b">
        <f>IF(AND(CM1773&lt;Tolerances!$D$19,'Respondent data Original'!H1773&gt;Tolerances!$C$19),"Enthusiast",IF(AND(CM1773&gt;Tolerances!$D$20,'Respondent data Original'!H1773&lt;Tolerances!$C$20),"Agitator"))</f>
        <v>0</v>
      </c>
    </row>
    <row r="1774" spans="1:96">
      <c r="A1774">
        <v>2234</v>
      </c>
      <c r="B1774" t="s">
        <v>71</v>
      </c>
      <c r="C1774">
        <v>4</v>
      </c>
      <c r="D1774">
        <v>2</v>
      </c>
      <c r="E1774">
        <v>1</v>
      </c>
      <c r="F1774">
        <v>2</v>
      </c>
      <c r="G1774">
        <v>12</v>
      </c>
      <c r="H1774">
        <v>10</v>
      </c>
      <c r="J1774">
        <v>10</v>
      </c>
      <c r="L1774">
        <v>10</v>
      </c>
      <c r="N1774">
        <v>8</v>
      </c>
      <c r="P1774">
        <v>6</v>
      </c>
      <c r="Q1774">
        <v>1</v>
      </c>
      <c r="R1774">
        <v>1</v>
      </c>
      <c r="T1774">
        <v>1</v>
      </c>
      <c r="V1774">
        <v>1</v>
      </c>
      <c r="W1774">
        <v>1</v>
      </c>
      <c r="X1774">
        <v>1</v>
      </c>
      <c r="Y1774">
        <v>1</v>
      </c>
      <c r="Z1774">
        <v>1</v>
      </c>
      <c r="AA1774">
        <v>1</v>
      </c>
      <c r="AB1774">
        <v>1</v>
      </c>
      <c r="AC1774">
        <v>4</v>
      </c>
      <c r="AD1774">
        <v>4</v>
      </c>
      <c r="AE1774">
        <v>1</v>
      </c>
      <c r="AF1774">
        <v>1</v>
      </c>
      <c r="AG1774">
        <v>4</v>
      </c>
      <c r="AH1774">
        <v>5</v>
      </c>
      <c r="AJ1774">
        <v>3</v>
      </c>
      <c r="AL1774">
        <v>1</v>
      </c>
      <c r="AN1774">
        <v>1</v>
      </c>
      <c r="AO1774">
        <v>2</v>
      </c>
      <c r="AP1774">
        <v>5</v>
      </c>
      <c r="AQ1774">
        <v>3</v>
      </c>
      <c r="AR1774">
        <v>1</v>
      </c>
      <c r="AS1774">
        <v>1</v>
      </c>
      <c r="AT1774">
        <v>4</v>
      </c>
      <c r="AU1774">
        <v>2</v>
      </c>
      <c r="AV1774">
        <v>1</v>
      </c>
      <c r="AW1774">
        <v>8</v>
      </c>
      <c r="AX1774">
        <v>11</v>
      </c>
      <c r="AY1774">
        <v>9</v>
      </c>
      <c r="AZ1774">
        <v>9</v>
      </c>
      <c r="BA1774">
        <v>6</v>
      </c>
      <c r="BB1774">
        <v>5</v>
      </c>
      <c r="BC1774">
        <v>1</v>
      </c>
      <c r="BD1774">
        <v>11</v>
      </c>
      <c r="BE1774">
        <v>2</v>
      </c>
      <c r="BF1774">
        <v>5</v>
      </c>
      <c r="BG1774">
        <v>1</v>
      </c>
      <c r="BH1774">
        <v>12</v>
      </c>
      <c r="BI1774">
        <v>12</v>
      </c>
      <c r="BJ1774">
        <v>12</v>
      </c>
      <c r="BK1774">
        <v>3</v>
      </c>
      <c r="BL1774">
        <v>4</v>
      </c>
      <c r="BM1774">
        <v>3</v>
      </c>
      <c r="BN1774">
        <v>2</v>
      </c>
      <c r="BO1774">
        <v>5</v>
      </c>
      <c r="BP1774">
        <v>2</v>
      </c>
      <c r="BX1774">
        <v>1</v>
      </c>
      <c r="BY1774">
        <v>8</v>
      </c>
      <c r="CF1774">
        <v>21</v>
      </c>
      <c r="CH1774">
        <f t="shared" si="201"/>
        <v>1</v>
      </c>
      <c r="CI1774" s="1">
        <f t="shared" si="202"/>
        <v>3.4444444444444446</v>
      </c>
      <c r="CJ1774">
        <f t="shared" si="203"/>
        <v>4</v>
      </c>
      <c r="CK1774">
        <f t="shared" si="204"/>
        <v>2</v>
      </c>
      <c r="CL1774" s="1">
        <f t="shared" si="205"/>
        <v>5.4444444444444446</v>
      </c>
      <c r="CM1774" s="1">
        <f t="shared" si="206"/>
        <v>5.4444444444444446</v>
      </c>
      <c r="CO1774" t="str">
        <f>IF(H1774&gt;Tolerances!$C$15, "High Sat", "Low Sat")</f>
        <v>High Sat</v>
      </c>
      <c r="CP1774" t="str">
        <f>IF(CM1774&lt;Tolerances!$D$15, "High EL", "Low EL")</f>
        <v>High EL</v>
      </c>
      <c r="CQ1774" t="str">
        <f t="shared" si="207"/>
        <v>Loyalist</v>
      </c>
      <c r="CR1774" t="b">
        <f>IF(AND(CM1774&lt;Tolerances!$D$19,'Respondent data Original'!H1774&gt;Tolerances!$C$19),"Enthusiast",IF(AND(CM1774&gt;Tolerances!$D$20,'Respondent data Original'!H1774&lt;Tolerances!$C$20),"Agitator"))</f>
        <v>0</v>
      </c>
    </row>
    <row r="1775" spans="1:96">
      <c r="A1775">
        <v>2235</v>
      </c>
      <c r="B1775" t="s">
        <v>71</v>
      </c>
      <c r="C1775">
        <v>1</v>
      </c>
      <c r="D1775">
        <v>1</v>
      </c>
      <c r="E1775">
        <v>6</v>
      </c>
      <c r="F1775">
        <v>2</v>
      </c>
      <c r="G1775">
        <v>12</v>
      </c>
      <c r="H1775">
        <v>9</v>
      </c>
      <c r="J1775">
        <v>10</v>
      </c>
      <c r="L1775">
        <v>10</v>
      </c>
      <c r="N1775">
        <v>9</v>
      </c>
      <c r="P1775">
        <v>6</v>
      </c>
      <c r="Q1775">
        <v>1</v>
      </c>
      <c r="R1775">
        <v>3</v>
      </c>
      <c r="S1775">
        <v>1</v>
      </c>
      <c r="T1775">
        <v>3</v>
      </c>
      <c r="U1775">
        <v>1</v>
      </c>
      <c r="V1775">
        <v>1</v>
      </c>
      <c r="W1775">
        <v>1</v>
      </c>
      <c r="X1775">
        <v>1</v>
      </c>
      <c r="Y1775">
        <v>1</v>
      </c>
      <c r="Z1775">
        <v>3</v>
      </c>
      <c r="AA1775">
        <v>1</v>
      </c>
      <c r="AB1775">
        <v>1</v>
      </c>
      <c r="AC1775">
        <v>1</v>
      </c>
      <c r="AD1775">
        <v>1</v>
      </c>
      <c r="AE1775">
        <v>1</v>
      </c>
      <c r="AF1775">
        <v>1</v>
      </c>
      <c r="AG1775">
        <v>4</v>
      </c>
      <c r="AH1775">
        <v>3</v>
      </c>
      <c r="AI1775">
        <v>1</v>
      </c>
      <c r="AJ1775">
        <v>4</v>
      </c>
      <c r="AK1775">
        <v>1</v>
      </c>
      <c r="AL1775">
        <v>1</v>
      </c>
      <c r="AM1775">
        <v>1</v>
      </c>
      <c r="AN1775">
        <v>1</v>
      </c>
      <c r="AO1775">
        <v>1</v>
      </c>
      <c r="AP1775">
        <v>3</v>
      </c>
      <c r="AQ1775">
        <v>1</v>
      </c>
      <c r="AR1775">
        <v>1</v>
      </c>
      <c r="AS1775">
        <v>3</v>
      </c>
      <c r="AT1775">
        <v>3</v>
      </c>
      <c r="AU1775">
        <v>3</v>
      </c>
      <c r="AV1775">
        <v>1</v>
      </c>
      <c r="AW1775">
        <v>6</v>
      </c>
      <c r="AX1775">
        <v>8</v>
      </c>
      <c r="AY1775">
        <v>8</v>
      </c>
      <c r="AZ1775">
        <v>4</v>
      </c>
      <c r="BA1775">
        <v>6</v>
      </c>
      <c r="BB1775">
        <v>6</v>
      </c>
      <c r="BC1775">
        <v>6</v>
      </c>
      <c r="BD1775">
        <v>11</v>
      </c>
      <c r="BE1775">
        <v>1</v>
      </c>
      <c r="BF1775">
        <v>12</v>
      </c>
      <c r="BG1775">
        <v>12</v>
      </c>
      <c r="BH1775">
        <v>12</v>
      </c>
      <c r="BI1775">
        <v>12</v>
      </c>
      <c r="BJ1775">
        <v>12</v>
      </c>
      <c r="BK1775">
        <v>1</v>
      </c>
      <c r="BL1775">
        <v>5</v>
      </c>
      <c r="BM1775">
        <v>3</v>
      </c>
      <c r="BN1775">
        <v>2</v>
      </c>
      <c r="BO1775">
        <v>4</v>
      </c>
      <c r="BP1775">
        <v>5</v>
      </c>
      <c r="BQ1775">
        <v>7</v>
      </c>
      <c r="BR1775">
        <v>1</v>
      </c>
      <c r="BX1775">
        <v>1</v>
      </c>
      <c r="BY1775">
        <v>6</v>
      </c>
      <c r="CF1775">
        <v>6</v>
      </c>
      <c r="CH1775">
        <f t="shared" si="201"/>
        <v>1</v>
      </c>
      <c r="CI1775" s="1">
        <f t="shared" si="202"/>
        <v>3.1111111111111112</v>
      </c>
      <c r="CJ1775">
        <f t="shared" si="203"/>
        <v>5</v>
      </c>
      <c r="CK1775">
        <f t="shared" si="204"/>
        <v>1</v>
      </c>
      <c r="CL1775" s="1">
        <f t="shared" si="205"/>
        <v>4.1111111111111107</v>
      </c>
      <c r="CM1775" s="1">
        <f t="shared" si="206"/>
        <v>4.1111111111111107</v>
      </c>
      <c r="CO1775" t="str">
        <f>IF(H1775&gt;Tolerances!$C$15, "High Sat", "Low Sat")</f>
        <v>High Sat</v>
      </c>
      <c r="CP1775" t="str">
        <f>IF(CM1775&lt;Tolerances!$D$15, "High EL", "Low EL")</f>
        <v>High EL</v>
      </c>
      <c r="CQ1775" t="str">
        <f t="shared" si="207"/>
        <v>Loyalist</v>
      </c>
      <c r="CR1775" t="b">
        <f>IF(AND(CM1775&lt;Tolerances!$D$19,'Respondent data Original'!H1775&gt;Tolerances!$C$19),"Enthusiast",IF(AND(CM1775&gt;Tolerances!$D$20,'Respondent data Original'!H1775&lt;Tolerances!$C$20),"Agitator"))</f>
        <v>0</v>
      </c>
    </row>
    <row r="1776" spans="1:96">
      <c r="A1776">
        <v>2237</v>
      </c>
      <c r="B1776" t="s">
        <v>71</v>
      </c>
      <c r="C1776">
        <v>3</v>
      </c>
      <c r="D1776">
        <v>1</v>
      </c>
      <c r="E1776">
        <v>1</v>
      </c>
      <c r="F1776">
        <v>2</v>
      </c>
      <c r="G1776">
        <v>9</v>
      </c>
      <c r="H1776">
        <v>8</v>
      </c>
      <c r="J1776">
        <v>6</v>
      </c>
      <c r="L1776">
        <v>7</v>
      </c>
      <c r="N1776">
        <v>8</v>
      </c>
      <c r="P1776">
        <v>5</v>
      </c>
      <c r="Q1776">
        <v>2</v>
      </c>
      <c r="R1776">
        <v>4</v>
      </c>
      <c r="S1776">
        <v>1</v>
      </c>
      <c r="T1776">
        <v>3</v>
      </c>
      <c r="U1776">
        <v>2</v>
      </c>
      <c r="V1776">
        <v>2</v>
      </c>
      <c r="W1776">
        <v>4</v>
      </c>
      <c r="X1776">
        <v>2</v>
      </c>
      <c r="Y1776">
        <v>2</v>
      </c>
      <c r="Z1776">
        <v>3</v>
      </c>
      <c r="AA1776">
        <v>3</v>
      </c>
      <c r="AB1776">
        <v>4</v>
      </c>
      <c r="AC1776">
        <v>3</v>
      </c>
      <c r="AD1776">
        <v>3</v>
      </c>
      <c r="AE1776">
        <v>3</v>
      </c>
      <c r="AF1776">
        <v>7</v>
      </c>
      <c r="AG1776">
        <v>4</v>
      </c>
      <c r="AH1776">
        <v>4</v>
      </c>
      <c r="AI1776">
        <v>2</v>
      </c>
      <c r="AJ1776">
        <v>4</v>
      </c>
      <c r="AK1776">
        <v>3</v>
      </c>
      <c r="AL1776">
        <v>5</v>
      </c>
      <c r="AM1776">
        <v>4</v>
      </c>
      <c r="AN1776">
        <v>2</v>
      </c>
      <c r="AO1776">
        <v>3</v>
      </c>
      <c r="AP1776">
        <v>4</v>
      </c>
      <c r="AQ1776">
        <v>4</v>
      </c>
      <c r="AR1776">
        <v>4</v>
      </c>
      <c r="AS1776">
        <v>4</v>
      </c>
      <c r="AT1776">
        <v>4</v>
      </c>
      <c r="AU1776">
        <v>4</v>
      </c>
      <c r="AV1776">
        <v>2</v>
      </c>
      <c r="AW1776">
        <v>7</v>
      </c>
      <c r="AX1776">
        <v>8</v>
      </c>
      <c r="AY1776">
        <v>7</v>
      </c>
      <c r="AZ1776">
        <v>6</v>
      </c>
      <c r="BA1776">
        <v>8</v>
      </c>
      <c r="BB1776">
        <v>6</v>
      </c>
      <c r="BC1776">
        <v>6</v>
      </c>
      <c r="BD1776">
        <v>9</v>
      </c>
      <c r="BE1776">
        <v>5</v>
      </c>
      <c r="BF1776">
        <v>7</v>
      </c>
      <c r="BG1776">
        <v>6</v>
      </c>
      <c r="BH1776">
        <v>6</v>
      </c>
      <c r="BI1776">
        <v>6</v>
      </c>
      <c r="BJ1776">
        <v>6</v>
      </c>
      <c r="BK1776">
        <v>1</v>
      </c>
      <c r="BL1776">
        <v>3</v>
      </c>
      <c r="BM1776">
        <v>3</v>
      </c>
      <c r="BN1776">
        <v>3</v>
      </c>
      <c r="BO1776">
        <v>4</v>
      </c>
      <c r="BP1776">
        <v>7</v>
      </c>
      <c r="BQ1776">
        <v>3</v>
      </c>
      <c r="BX1776">
        <v>2</v>
      </c>
      <c r="CF1776">
        <v>9</v>
      </c>
      <c r="CH1776">
        <f t="shared" si="201"/>
        <v>2</v>
      </c>
      <c r="CI1776" s="1">
        <f t="shared" si="202"/>
        <v>3.4444444444444446</v>
      </c>
      <c r="CJ1776">
        <f t="shared" si="203"/>
        <v>3</v>
      </c>
      <c r="CK1776">
        <f t="shared" si="204"/>
        <v>3</v>
      </c>
      <c r="CL1776" s="1">
        <f t="shared" si="205"/>
        <v>6.4444444444444446</v>
      </c>
      <c r="CM1776" s="1">
        <f t="shared" si="206"/>
        <v>12.888888888888889</v>
      </c>
      <c r="CO1776" t="str">
        <f>IF(H1776&gt;Tolerances!$C$15, "High Sat", "Low Sat")</f>
        <v>High Sat</v>
      </c>
      <c r="CP1776" t="str">
        <f>IF(CM1776&lt;Tolerances!$D$15, "High EL", "Low EL")</f>
        <v>Low EL</v>
      </c>
      <c r="CQ1776" t="str">
        <f t="shared" si="207"/>
        <v>Mercenary</v>
      </c>
      <c r="CR1776" t="b">
        <f>IF(AND(CM1776&lt;Tolerances!$D$19,'Respondent data Original'!H1776&gt;Tolerances!$C$19),"Enthusiast",IF(AND(CM1776&gt;Tolerances!$D$20,'Respondent data Original'!H1776&lt;Tolerances!$C$20),"Agitator"))</f>
        <v>0</v>
      </c>
    </row>
    <row r="1777" spans="1:96">
      <c r="A1777">
        <v>2238</v>
      </c>
      <c r="B1777" t="s">
        <v>71</v>
      </c>
      <c r="C1777">
        <v>3</v>
      </c>
      <c r="D1777">
        <v>1</v>
      </c>
      <c r="E1777">
        <v>2</v>
      </c>
      <c r="F1777">
        <v>2</v>
      </c>
      <c r="G1777">
        <v>10</v>
      </c>
      <c r="H1777">
        <v>10</v>
      </c>
      <c r="J1777">
        <v>10</v>
      </c>
      <c r="L1777">
        <v>10</v>
      </c>
      <c r="N1777">
        <v>10</v>
      </c>
      <c r="P1777">
        <v>4</v>
      </c>
      <c r="Q1777">
        <v>2</v>
      </c>
      <c r="R1777">
        <v>3</v>
      </c>
      <c r="S1777">
        <v>1</v>
      </c>
      <c r="T1777">
        <v>1</v>
      </c>
      <c r="U1777">
        <v>1</v>
      </c>
      <c r="V1777">
        <v>1</v>
      </c>
      <c r="W1777">
        <v>3</v>
      </c>
      <c r="X1777">
        <v>1</v>
      </c>
      <c r="Y1777">
        <v>1</v>
      </c>
      <c r="Z1777">
        <v>1</v>
      </c>
      <c r="AA1777">
        <v>1</v>
      </c>
      <c r="AB1777">
        <v>3</v>
      </c>
      <c r="AC1777">
        <v>3</v>
      </c>
      <c r="AD1777">
        <v>3</v>
      </c>
      <c r="AE1777">
        <v>3</v>
      </c>
      <c r="AF1777">
        <v>1</v>
      </c>
      <c r="AG1777">
        <v>3</v>
      </c>
      <c r="AH1777">
        <v>3</v>
      </c>
      <c r="AI1777">
        <v>2</v>
      </c>
      <c r="AJ1777">
        <v>1</v>
      </c>
      <c r="AK1777">
        <v>3</v>
      </c>
      <c r="AL1777">
        <v>2</v>
      </c>
      <c r="AN1777">
        <v>2</v>
      </c>
      <c r="AO1777">
        <v>2</v>
      </c>
      <c r="AP1777">
        <v>1</v>
      </c>
      <c r="AQ1777">
        <v>2</v>
      </c>
      <c r="AR1777">
        <v>4</v>
      </c>
      <c r="AS1777">
        <v>4</v>
      </c>
      <c r="AT1777">
        <v>4</v>
      </c>
      <c r="AU1777">
        <v>4</v>
      </c>
      <c r="AV1777">
        <v>1</v>
      </c>
      <c r="AW1777">
        <v>8</v>
      </c>
      <c r="AX1777">
        <v>11</v>
      </c>
      <c r="AY1777">
        <v>8</v>
      </c>
      <c r="AZ1777">
        <v>10</v>
      </c>
      <c r="BA1777">
        <v>11</v>
      </c>
      <c r="BB1777">
        <v>10</v>
      </c>
      <c r="BC1777">
        <v>6</v>
      </c>
      <c r="BD1777">
        <v>7</v>
      </c>
      <c r="BE1777">
        <v>1</v>
      </c>
      <c r="BF1777">
        <v>12</v>
      </c>
      <c r="BG1777">
        <v>12</v>
      </c>
      <c r="BH1777">
        <v>1</v>
      </c>
      <c r="BI1777">
        <v>12</v>
      </c>
      <c r="BJ1777">
        <v>12</v>
      </c>
      <c r="BK1777">
        <v>1</v>
      </c>
      <c r="BL1777">
        <v>4</v>
      </c>
      <c r="BM1777">
        <v>4</v>
      </c>
      <c r="BN1777">
        <v>3</v>
      </c>
      <c r="BO1777">
        <v>3</v>
      </c>
      <c r="BP1777">
        <v>5</v>
      </c>
      <c r="BX1777">
        <v>1</v>
      </c>
      <c r="BY1777">
        <v>5</v>
      </c>
      <c r="BZ1777">
        <v>6</v>
      </c>
      <c r="CF1777">
        <v>10</v>
      </c>
      <c r="CH1777">
        <f t="shared" si="201"/>
        <v>1</v>
      </c>
      <c r="CI1777" s="1">
        <f t="shared" si="202"/>
        <v>4</v>
      </c>
      <c r="CJ1777">
        <f t="shared" si="203"/>
        <v>4</v>
      </c>
      <c r="CK1777">
        <f t="shared" si="204"/>
        <v>2</v>
      </c>
      <c r="CL1777" s="1">
        <f t="shared" si="205"/>
        <v>6</v>
      </c>
      <c r="CM1777" s="1">
        <f t="shared" si="206"/>
        <v>6</v>
      </c>
      <c r="CO1777" t="str">
        <f>IF(H1777&gt;Tolerances!$C$15, "High Sat", "Low Sat")</f>
        <v>High Sat</v>
      </c>
      <c r="CP1777" t="str">
        <f>IF(CM1777&lt;Tolerances!$D$15, "High EL", "Low EL")</f>
        <v>High EL</v>
      </c>
      <c r="CQ1777" t="str">
        <f t="shared" si="207"/>
        <v>Loyalist</v>
      </c>
      <c r="CR1777" t="b">
        <f>IF(AND(CM1777&lt;Tolerances!$D$19,'Respondent data Original'!H1777&gt;Tolerances!$C$19),"Enthusiast",IF(AND(CM1777&gt;Tolerances!$D$20,'Respondent data Original'!H1777&lt;Tolerances!$C$20),"Agitator"))</f>
        <v>0</v>
      </c>
    </row>
    <row r="1778" spans="1:96">
      <c r="A1778">
        <v>2239</v>
      </c>
      <c r="B1778" t="s">
        <v>71</v>
      </c>
      <c r="C1778">
        <v>3</v>
      </c>
      <c r="D1778">
        <v>2</v>
      </c>
      <c r="E1778">
        <v>4</v>
      </c>
      <c r="F1778">
        <v>2</v>
      </c>
      <c r="G1778">
        <v>11</v>
      </c>
      <c r="H1778">
        <v>10</v>
      </c>
      <c r="J1778">
        <v>10</v>
      </c>
      <c r="L1778">
        <v>10</v>
      </c>
      <c r="N1778">
        <v>9</v>
      </c>
      <c r="P1778">
        <v>6</v>
      </c>
      <c r="Q1778">
        <v>1</v>
      </c>
      <c r="R1778">
        <v>3</v>
      </c>
      <c r="S1778">
        <v>1</v>
      </c>
      <c r="T1778">
        <v>4</v>
      </c>
      <c r="U1778">
        <v>4</v>
      </c>
      <c r="V1778">
        <v>2</v>
      </c>
      <c r="W1778">
        <v>2</v>
      </c>
      <c r="X1778">
        <v>1</v>
      </c>
      <c r="Y1778">
        <v>3</v>
      </c>
      <c r="Z1778">
        <v>4</v>
      </c>
      <c r="AA1778">
        <v>2</v>
      </c>
      <c r="AB1778">
        <v>1</v>
      </c>
      <c r="AC1778">
        <v>3</v>
      </c>
      <c r="AD1778">
        <v>4</v>
      </c>
      <c r="AE1778">
        <v>4</v>
      </c>
      <c r="AF1778">
        <v>2</v>
      </c>
      <c r="AG1778">
        <v>2</v>
      </c>
      <c r="AH1778">
        <v>3</v>
      </c>
      <c r="AI1778">
        <v>1</v>
      </c>
      <c r="AJ1778">
        <v>3</v>
      </c>
      <c r="AK1778">
        <v>2</v>
      </c>
      <c r="AL1778">
        <v>2</v>
      </c>
      <c r="AM1778">
        <v>2</v>
      </c>
      <c r="AN1778">
        <v>1</v>
      </c>
      <c r="AO1778">
        <v>2</v>
      </c>
      <c r="AP1778">
        <v>3</v>
      </c>
      <c r="AQ1778">
        <v>1</v>
      </c>
      <c r="AR1778">
        <v>1</v>
      </c>
      <c r="AS1778">
        <v>3</v>
      </c>
      <c r="AT1778">
        <v>4</v>
      </c>
      <c r="AU1778">
        <v>3</v>
      </c>
      <c r="AV1778">
        <v>1</v>
      </c>
      <c r="AW1778">
        <v>3</v>
      </c>
      <c r="AX1778">
        <v>6</v>
      </c>
      <c r="AY1778">
        <v>4</v>
      </c>
      <c r="AZ1778">
        <v>4</v>
      </c>
      <c r="BA1778">
        <v>6</v>
      </c>
      <c r="BB1778">
        <v>4</v>
      </c>
      <c r="BC1778">
        <v>3</v>
      </c>
      <c r="BD1778">
        <v>9</v>
      </c>
      <c r="BE1778">
        <v>1</v>
      </c>
      <c r="BF1778">
        <v>6</v>
      </c>
      <c r="BG1778">
        <v>2</v>
      </c>
      <c r="BH1778">
        <v>12</v>
      </c>
      <c r="BI1778">
        <v>12</v>
      </c>
      <c r="BJ1778">
        <v>12</v>
      </c>
      <c r="BK1778">
        <v>3</v>
      </c>
      <c r="BL1778">
        <v>3</v>
      </c>
      <c r="BM1778">
        <v>3</v>
      </c>
      <c r="BN1778">
        <v>2</v>
      </c>
      <c r="BO1778">
        <v>10</v>
      </c>
      <c r="BX1778">
        <v>1</v>
      </c>
      <c r="BY1778">
        <v>1</v>
      </c>
      <c r="CF1778">
        <v>4</v>
      </c>
      <c r="CH1778">
        <f t="shared" si="201"/>
        <v>1</v>
      </c>
      <c r="CI1778" s="1">
        <f t="shared" si="202"/>
        <v>2.2222222222222223</v>
      </c>
      <c r="CJ1778">
        <f t="shared" si="203"/>
        <v>3</v>
      </c>
      <c r="CK1778">
        <f t="shared" si="204"/>
        <v>3</v>
      </c>
      <c r="CL1778" s="1">
        <f t="shared" si="205"/>
        <v>5.2222222222222223</v>
      </c>
      <c r="CM1778" s="1">
        <f t="shared" si="206"/>
        <v>5.2222222222222223</v>
      </c>
      <c r="CO1778" t="str">
        <f>IF(H1778&gt;Tolerances!$C$15, "High Sat", "Low Sat")</f>
        <v>High Sat</v>
      </c>
      <c r="CP1778" t="str">
        <f>IF(CM1778&lt;Tolerances!$D$15, "High EL", "Low EL")</f>
        <v>High EL</v>
      </c>
      <c r="CQ1778" t="str">
        <f t="shared" si="207"/>
        <v>Loyalist</v>
      </c>
      <c r="CR1778" t="b">
        <f>IF(AND(CM1778&lt;Tolerances!$D$19,'Respondent data Original'!H1778&gt;Tolerances!$C$19),"Enthusiast",IF(AND(CM1778&gt;Tolerances!$D$20,'Respondent data Original'!H1778&lt;Tolerances!$C$20),"Agitator"))</f>
        <v>0</v>
      </c>
    </row>
    <row r="1779" spans="1:96">
      <c r="A1779">
        <v>2240</v>
      </c>
      <c r="B1779" t="s">
        <v>71</v>
      </c>
      <c r="C1779">
        <v>2</v>
      </c>
      <c r="D1779">
        <v>2</v>
      </c>
      <c r="E1779">
        <v>1</v>
      </c>
      <c r="F1779">
        <v>2</v>
      </c>
      <c r="G1779">
        <v>12</v>
      </c>
      <c r="H1779">
        <v>10</v>
      </c>
      <c r="J1779">
        <v>10</v>
      </c>
      <c r="L1779">
        <v>10</v>
      </c>
      <c r="N1779">
        <v>10</v>
      </c>
      <c r="P1779">
        <v>6</v>
      </c>
      <c r="Q1779">
        <v>3</v>
      </c>
      <c r="R1779">
        <v>4</v>
      </c>
      <c r="S1779">
        <v>1</v>
      </c>
      <c r="T1779">
        <v>2</v>
      </c>
      <c r="U1779">
        <v>4</v>
      </c>
      <c r="V1779">
        <v>2</v>
      </c>
      <c r="W1779">
        <v>4</v>
      </c>
      <c r="X1779">
        <v>2</v>
      </c>
      <c r="Y1779">
        <v>2</v>
      </c>
      <c r="Z1779">
        <v>3</v>
      </c>
      <c r="AA1779">
        <v>2</v>
      </c>
      <c r="AB1779">
        <v>3</v>
      </c>
      <c r="AC1779">
        <v>4</v>
      </c>
      <c r="AD1779">
        <v>4</v>
      </c>
      <c r="AE1779">
        <v>4</v>
      </c>
      <c r="AF1779">
        <v>7</v>
      </c>
      <c r="AG1779">
        <v>3</v>
      </c>
      <c r="AI1779">
        <v>1</v>
      </c>
      <c r="AJ1779">
        <v>1</v>
      </c>
      <c r="AK1779">
        <v>2</v>
      </c>
      <c r="AL1779">
        <v>2</v>
      </c>
      <c r="AN1779">
        <v>2</v>
      </c>
      <c r="AO1779">
        <v>1</v>
      </c>
      <c r="AP1779">
        <v>2</v>
      </c>
      <c r="AQ1779">
        <v>2</v>
      </c>
      <c r="AR1779">
        <v>3</v>
      </c>
      <c r="AS1779">
        <v>3</v>
      </c>
      <c r="AT1779">
        <v>3</v>
      </c>
      <c r="AU1779">
        <v>2</v>
      </c>
      <c r="AV1779">
        <v>1</v>
      </c>
      <c r="AW1779">
        <v>6</v>
      </c>
      <c r="AX1779">
        <v>9</v>
      </c>
      <c r="AY1779">
        <v>3</v>
      </c>
      <c r="AZ1779">
        <v>3</v>
      </c>
      <c r="BA1779">
        <v>6</v>
      </c>
      <c r="BB1779">
        <v>8</v>
      </c>
      <c r="BC1779">
        <v>3</v>
      </c>
      <c r="BD1779">
        <v>10</v>
      </c>
      <c r="BE1779">
        <v>3</v>
      </c>
      <c r="BF1779">
        <v>5</v>
      </c>
      <c r="BG1779">
        <v>5</v>
      </c>
      <c r="BH1779">
        <v>6</v>
      </c>
      <c r="BI1779">
        <v>12</v>
      </c>
      <c r="BJ1779">
        <v>12</v>
      </c>
      <c r="BK1779">
        <v>3</v>
      </c>
      <c r="BL1779">
        <v>3</v>
      </c>
      <c r="BM1779">
        <v>2</v>
      </c>
      <c r="BN1779">
        <v>2</v>
      </c>
      <c r="BO1779">
        <v>4</v>
      </c>
      <c r="BP1779">
        <v>7</v>
      </c>
      <c r="BQ1779">
        <v>3</v>
      </c>
      <c r="BX1779">
        <v>1</v>
      </c>
      <c r="BY1779">
        <v>2</v>
      </c>
      <c r="BZ1779">
        <v>5</v>
      </c>
      <c r="CF1779">
        <v>6</v>
      </c>
      <c r="CH1779">
        <f t="shared" si="201"/>
        <v>1</v>
      </c>
      <c r="CI1779" s="1">
        <f t="shared" si="202"/>
        <v>2.8333333333333335</v>
      </c>
      <c r="CJ1779">
        <f t="shared" si="203"/>
        <v>3</v>
      </c>
      <c r="CK1779">
        <f t="shared" si="204"/>
        <v>3</v>
      </c>
      <c r="CL1779" s="1">
        <f t="shared" si="205"/>
        <v>5.8333333333333339</v>
      </c>
      <c r="CM1779" s="1">
        <f t="shared" si="206"/>
        <v>5.8333333333333339</v>
      </c>
      <c r="CO1779" t="str">
        <f>IF(H1779&gt;Tolerances!$C$15, "High Sat", "Low Sat")</f>
        <v>High Sat</v>
      </c>
      <c r="CP1779" t="str">
        <f>IF(CM1779&lt;Tolerances!$D$15, "High EL", "Low EL")</f>
        <v>High EL</v>
      </c>
      <c r="CQ1779" t="str">
        <f t="shared" si="207"/>
        <v>Loyalist</v>
      </c>
      <c r="CR1779" t="b">
        <f>IF(AND(CM1779&lt;Tolerances!$D$19,'Respondent data Original'!H1779&gt;Tolerances!$C$19),"Enthusiast",IF(AND(CM1779&gt;Tolerances!$D$20,'Respondent data Original'!H1779&lt;Tolerances!$C$20),"Agitator"))</f>
        <v>0</v>
      </c>
    </row>
    <row r="1780" spans="1:96">
      <c r="A1780">
        <v>2241</v>
      </c>
      <c r="B1780" t="s">
        <v>71</v>
      </c>
      <c r="C1780">
        <v>1</v>
      </c>
      <c r="D1780">
        <v>2</v>
      </c>
      <c r="E1780">
        <v>2</v>
      </c>
      <c r="F1780">
        <v>2</v>
      </c>
      <c r="G1780">
        <v>8</v>
      </c>
      <c r="H1780">
        <v>5</v>
      </c>
      <c r="J1780">
        <v>4</v>
      </c>
      <c r="L1780">
        <v>3</v>
      </c>
      <c r="N1780">
        <v>4</v>
      </c>
      <c r="P1780">
        <v>4</v>
      </c>
      <c r="Q1780">
        <v>1</v>
      </c>
      <c r="R1780">
        <v>2</v>
      </c>
      <c r="S1780">
        <v>5</v>
      </c>
      <c r="T1780">
        <v>4</v>
      </c>
      <c r="U1780">
        <v>3</v>
      </c>
      <c r="V1780">
        <v>2</v>
      </c>
      <c r="W1780">
        <v>3</v>
      </c>
      <c r="X1780">
        <v>3</v>
      </c>
      <c r="Y1780">
        <v>3</v>
      </c>
      <c r="Z1780">
        <v>4</v>
      </c>
      <c r="AA1780">
        <v>3</v>
      </c>
      <c r="AB1780">
        <v>3</v>
      </c>
      <c r="AC1780">
        <v>4</v>
      </c>
      <c r="AD1780">
        <v>3</v>
      </c>
      <c r="AE1780">
        <v>4</v>
      </c>
      <c r="AF1780">
        <v>8</v>
      </c>
      <c r="AG1780">
        <v>3</v>
      </c>
      <c r="AH1780">
        <v>2</v>
      </c>
      <c r="AJ1780">
        <v>3</v>
      </c>
      <c r="AK1780">
        <v>3</v>
      </c>
      <c r="AL1780">
        <v>3</v>
      </c>
      <c r="AN1780">
        <v>4</v>
      </c>
      <c r="AO1780">
        <v>3</v>
      </c>
      <c r="AP1780">
        <v>3</v>
      </c>
      <c r="AQ1780">
        <v>2</v>
      </c>
      <c r="AR1780">
        <v>4</v>
      </c>
      <c r="AS1780">
        <v>4</v>
      </c>
      <c r="AT1780">
        <v>3</v>
      </c>
      <c r="AU1780">
        <v>4</v>
      </c>
      <c r="AV1780">
        <v>3</v>
      </c>
      <c r="AW1780">
        <v>8</v>
      </c>
      <c r="AX1780">
        <v>8</v>
      </c>
      <c r="AY1780">
        <v>6</v>
      </c>
      <c r="AZ1780">
        <v>7</v>
      </c>
      <c r="BA1780">
        <v>6</v>
      </c>
      <c r="BB1780">
        <v>5</v>
      </c>
      <c r="BC1780">
        <v>4</v>
      </c>
      <c r="BD1780">
        <v>9</v>
      </c>
      <c r="BE1780">
        <v>4</v>
      </c>
      <c r="BF1780">
        <v>12</v>
      </c>
      <c r="BG1780">
        <v>12</v>
      </c>
      <c r="BH1780">
        <v>12</v>
      </c>
      <c r="BI1780">
        <v>12</v>
      </c>
      <c r="BJ1780">
        <v>12</v>
      </c>
      <c r="BK1780">
        <v>1</v>
      </c>
      <c r="BL1780">
        <v>3</v>
      </c>
      <c r="BM1780">
        <v>2</v>
      </c>
      <c r="BN1780">
        <v>2</v>
      </c>
      <c r="BO1780">
        <v>4</v>
      </c>
      <c r="BP1780">
        <v>3</v>
      </c>
      <c r="BQ1780">
        <v>7</v>
      </c>
      <c r="BX1780">
        <v>1</v>
      </c>
      <c r="BY1780">
        <v>8</v>
      </c>
      <c r="CF1780">
        <v>21</v>
      </c>
      <c r="CH1780">
        <f t="shared" si="201"/>
        <v>1</v>
      </c>
      <c r="CI1780" s="1">
        <f t="shared" si="202"/>
        <v>3.1666666666666665</v>
      </c>
      <c r="CJ1780">
        <f t="shared" si="203"/>
        <v>3</v>
      </c>
      <c r="CK1780">
        <f t="shared" si="204"/>
        <v>3</v>
      </c>
      <c r="CL1780" s="1">
        <f t="shared" si="205"/>
        <v>6.1666666666666661</v>
      </c>
      <c r="CM1780" s="1">
        <f t="shared" si="206"/>
        <v>6.1666666666666661</v>
      </c>
      <c r="CO1780" t="str">
        <f>IF(H1780&gt;Tolerances!$C$15, "High Sat", "Low Sat")</f>
        <v>Low Sat</v>
      </c>
      <c r="CP1780" t="str">
        <f>IF(CM1780&lt;Tolerances!$D$15, "High EL", "Low EL")</f>
        <v>High EL</v>
      </c>
      <c r="CQ1780" t="str">
        <f t="shared" si="207"/>
        <v>Hostage</v>
      </c>
      <c r="CR1780" t="b">
        <f>IF(AND(CM1780&lt;Tolerances!$D$19,'Respondent data Original'!H1780&gt;Tolerances!$C$19),"Enthusiast",IF(AND(CM1780&gt;Tolerances!$D$20,'Respondent data Original'!H1780&lt;Tolerances!$C$20),"Agitator"))</f>
        <v>0</v>
      </c>
    </row>
    <row r="1781" spans="1:96">
      <c r="A1781">
        <v>2243</v>
      </c>
      <c r="B1781" t="s">
        <v>71</v>
      </c>
      <c r="C1781">
        <v>4</v>
      </c>
      <c r="D1781">
        <v>2</v>
      </c>
      <c r="E1781">
        <v>2</v>
      </c>
      <c r="F1781">
        <v>1</v>
      </c>
      <c r="G1781">
        <v>7</v>
      </c>
      <c r="H1781">
        <v>9</v>
      </c>
      <c r="J1781">
        <v>9</v>
      </c>
      <c r="L1781">
        <v>9</v>
      </c>
      <c r="N1781">
        <v>9</v>
      </c>
      <c r="P1781">
        <v>1</v>
      </c>
      <c r="Q1781">
        <v>2</v>
      </c>
      <c r="R1781">
        <v>3</v>
      </c>
      <c r="S1781">
        <v>2</v>
      </c>
      <c r="T1781">
        <v>3</v>
      </c>
      <c r="U1781">
        <v>2</v>
      </c>
      <c r="V1781">
        <v>2</v>
      </c>
      <c r="W1781">
        <v>4</v>
      </c>
      <c r="X1781">
        <v>2</v>
      </c>
      <c r="Y1781">
        <v>2</v>
      </c>
      <c r="Z1781">
        <v>2</v>
      </c>
      <c r="AA1781">
        <v>2</v>
      </c>
      <c r="AB1781">
        <v>2</v>
      </c>
      <c r="AC1781">
        <v>2</v>
      </c>
      <c r="AD1781">
        <v>2</v>
      </c>
      <c r="AE1781">
        <v>3</v>
      </c>
      <c r="AF1781">
        <v>10</v>
      </c>
      <c r="AG1781">
        <v>2</v>
      </c>
      <c r="AH1781">
        <v>3</v>
      </c>
      <c r="AI1781">
        <v>2</v>
      </c>
      <c r="AJ1781">
        <v>2</v>
      </c>
      <c r="AK1781">
        <v>2</v>
      </c>
      <c r="AL1781">
        <v>2</v>
      </c>
      <c r="AM1781">
        <v>3</v>
      </c>
      <c r="AN1781">
        <v>2</v>
      </c>
      <c r="AO1781">
        <v>2</v>
      </c>
      <c r="AP1781">
        <v>2</v>
      </c>
      <c r="AQ1781">
        <v>2</v>
      </c>
      <c r="AR1781">
        <v>2</v>
      </c>
      <c r="AS1781">
        <v>3</v>
      </c>
      <c r="AT1781">
        <v>2</v>
      </c>
      <c r="AU1781">
        <v>2</v>
      </c>
      <c r="AV1781">
        <v>1</v>
      </c>
      <c r="AW1781">
        <v>5</v>
      </c>
      <c r="AX1781">
        <v>4</v>
      </c>
      <c r="AY1781">
        <v>7</v>
      </c>
      <c r="AZ1781">
        <v>5</v>
      </c>
      <c r="BA1781">
        <v>5</v>
      </c>
      <c r="BB1781">
        <v>5</v>
      </c>
      <c r="BC1781">
        <v>6</v>
      </c>
      <c r="BD1781">
        <v>6</v>
      </c>
      <c r="BE1781">
        <v>3</v>
      </c>
      <c r="BF1781">
        <v>3</v>
      </c>
      <c r="BG1781">
        <v>3</v>
      </c>
      <c r="BH1781">
        <v>12</v>
      </c>
      <c r="BI1781">
        <v>12</v>
      </c>
      <c r="BJ1781">
        <v>12</v>
      </c>
      <c r="BK1781">
        <v>2</v>
      </c>
      <c r="BL1781">
        <v>4</v>
      </c>
      <c r="BM1781">
        <v>3</v>
      </c>
      <c r="BN1781">
        <v>3</v>
      </c>
      <c r="BO1781">
        <v>7</v>
      </c>
      <c r="BX1781">
        <v>1</v>
      </c>
      <c r="BY1781">
        <v>2</v>
      </c>
      <c r="CF1781">
        <v>5</v>
      </c>
      <c r="CH1781">
        <f t="shared" si="201"/>
        <v>1</v>
      </c>
      <c r="CI1781" s="1">
        <f t="shared" si="202"/>
        <v>2.5555555555555554</v>
      </c>
      <c r="CJ1781">
        <f t="shared" si="203"/>
        <v>4</v>
      </c>
      <c r="CK1781">
        <f t="shared" si="204"/>
        <v>2</v>
      </c>
      <c r="CL1781" s="1">
        <f t="shared" si="205"/>
        <v>4.5555555555555554</v>
      </c>
      <c r="CM1781" s="1">
        <f t="shared" si="206"/>
        <v>4.5555555555555554</v>
      </c>
      <c r="CO1781" t="str">
        <f>IF(H1781&gt;Tolerances!$C$15, "High Sat", "Low Sat")</f>
        <v>High Sat</v>
      </c>
      <c r="CP1781" t="str">
        <f>IF(CM1781&lt;Tolerances!$D$15, "High EL", "Low EL")</f>
        <v>High EL</v>
      </c>
      <c r="CQ1781" t="str">
        <f t="shared" si="207"/>
        <v>Loyalist</v>
      </c>
      <c r="CR1781" t="b">
        <f>IF(AND(CM1781&lt;Tolerances!$D$19,'Respondent data Original'!H1781&gt;Tolerances!$C$19),"Enthusiast",IF(AND(CM1781&gt;Tolerances!$D$20,'Respondent data Original'!H1781&lt;Tolerances!$C$20),"Agitator"))</f>
        <v>0</v>
      </c>
    </row>
    <row r="1782" spans="1:96">
      <c r="A1782">
        <v>2244</v>
      </c>
      <c r="B1782" t="s">
        <v>71</v>
      </c>
      <c r="C1782">
        <v>4</v>
      </c>
      <c r="D1782">
        <v>1</v>
      </c>
      <c r="E1782">
        <v>1</v>
      </c>
      <c r="F1782">
        <v>2</v>
      </c>
      <c r="G1782">
        <v>11</v>
      </c>
      <c r="H1782">
        <v>9</v>
      </c>
      <c r="J1782">
        <v>9</v>
      </c>
      <c r="L1782">
        <v>9</v>
      </c>
      <c r="N1782">
        <v>9</v>
      </c>
      <c r="P1782">
        <v>6</v>
      </c>
      <c r="Q1782">
        <v>2</v>
      </c>
      <c r="S1782">
        <v>2</v>
      </c>
      <c r="T1782">
        <v>3</v>
      </c>
      <c r="V1782">
        <v>3</v>
      </c>
      <c r="X1782">
        <v>2</v>
      </c>
      <c r="Y1782">
        <v>2</v>
      </c>
      <c r="Z1782">
        <v>2</v>
      </c>
      <c r="AA1782">
        <v>3</v>
      </c>
      <c r="AB1782">
        <v>3</v>
      </c>
      <c r="AC1782">
        <v>4</v>
      </c>
      <c r="AD1782">
        <v>3</v>
      </c>
      <c r="AE1782">
        <v>4</v>
      </c>
      <c r="AF1782">
        <v>7</v>
      </c>
      <c r="AG1782">
        <v>4</v>
      </c>
      <c r="AH1782">
        <v>5</v>
      </c>
      <c r="AI1782">
        <v>2</v>
      </c>
      <c r="AJ1782">
        <v>3</v>
      </c>
      <c r="AL1782">
        <v>3</v>
      </c>
      <c r="AM1782">
        <v>3</v>
      </c>
      <c r="AN1782">
        <v>2</v>
      </c>
      <c r="AO1782">
        <v>2</v>
      </c>
      <c r="AP1782">
        <v>3</v>
      </c>
      <c r="AQ1782">
        <v>3</v>
      </c>
      <c r="AR1782">
        <v>3</v>
      </c>
      <c r="AT1782">
        <v>3</v>
      </c>
      <c r="AV1782">
        <v>1</v>
      </c>
      <c r="AW1782">
        <v>6</v>
      </c>
      <c r="AX1782">
        <v>9</v>
      </c>
      <c r="AY1782">
        <v>7</v>
      </c>
      <c r="AZ1782">
        <v>6</v>
      </c>
      <c r="BA1782">
        <v>6</v>
      </c>
      <c r="BB1782">
        <v>2</v>
      </c>
      <c r="BC1782">
        <v>1</v>
      </c>
      <c r="BD1782">
        <v>11</v>
      </c>
      <c r="BE1782">
        <v>2</v>
      </c>
      <c r="BF1782">
        <v>12</v>
      </c>
      <c r="BG1782">
        <v>12</v>
      </c>
      <c r="BH1782">
        <v>12</v>
      </c>
      <c r="BI1782">
        <v>12</v>
      </c>
      <c r="BJ1782">
        <v>12</v>
      </c>
      <c r="BK1782">
        <v>1</v>
      </c>
      <c r="BL1782">
        <v>5</v>
      </c>
      <c r="BM1782">
        <v>4</v>
      </c>
      <c r="BN1782">
        <v>4</v>
      </c>
      <c r="BO1782">
        <v>6</v>
      </c>
      <c r="BP1782">
        <v>5</v>
      </c>
      <c r="BQ1782">
        <v>1</v>
      </c>
      <c r="BR1782">
        <v>2</v>
      </c>
      <c r="BS1782">
        <v>4</v>
      </c>
      <c r="BX1782">
        <v>1</v>
      </c>
      <c r="BY1782">
        <v>6</v>
      </c>
      <c r="BZ1782">
        <v>5</v>
      </c>
      <c r="CA1782">
        <v>4</v>
      </c>
      <c r="CF1782">
        <v>4</v>
      </c>
      <c r="CH1782">
        <f t="shared" si="201"/>
        <v>1</v>
      </c>
      <c r="CI1782" s="1">
        <f t="shared" si="202"/>
        <v>2.7777777777777777</v>
      </c>
      <c r="CJ1782">
        <f t="shared" si="203"/>
        <v>5</v>
      </c>
      <c r="CK1782">
        <f t="shared" si="204"/>
        <v>1</v>
      </c>
      <c r="CL1782" s="1">
        <f t="shared" si="205"/>
        <v>3.7777777777777777</v>
      </c>
      <c r="CM1782" s="1">
        <f t="shared" si="206"/>
        <v>3.7777777777777777</v>
      </c>
      <c r="CO1782" t="str">
        <f>IF(H1782&gt;Tolerances!$C$15, "High Sat", "Low Sat")</f>
        <v>High Sat</v>
      </c>
      <c r="CP1782" t="str">
        <f>IF(CM1782&lt;Tolerances!$D$15, "High EL", "Low EL")</f>
        <v>High EL</v>
      </c>
      <c r="CQ1782" t="str">
        <f t="shared" si="207"/>
        <v>Loyalist</v>
      </c>
      <c r="CR1782" t="b">
        <f>IF(AND(CM1782&lt;Tolerances!$D$19,'Respondent data Original'!H1782&gt;Tolerances!$C$19),"Enthusiast",IF(AND(CM1782&gt;Tolerances!$D$20,'Respondent data Original'!H1782&lt;Tolerances!$C$20),"Agitator"))</f>
        <v>0</v>
      </c>
    </row>
    <row r="1783" spans="1:96">
      <c r="A1783">
        <v>2246</v>
      </c>
      <c r="B1783" t="s">
        <v>71</v>
      </c>
      <c r="C1783">
        <v>1</v>
      </c>
      <c r="D1783">
        <v>1</v>
      </c>
      <c r="E1783">
        <v>3</v>
      </c>
      <c r="F1783">
        <v>2</v>
      </c>
      <c r="G1783">
        <v>10</v>
      </c>
      <c r="H1783">
        <v>6</v>
      </c>
      <c r="J1783">
        <v>7</v>
      </c>
      <c r="L1783">
        <v>4</v>
      </c>
      <c r="N1783">
        <v>7</v>
      </c>
      <c r="P1783">
        <v>2</v>
      </c>
      <c r="Q1783">
        <v>1</v>
      </c>
      <c r="R1783">
        <v>1</v>
      </c>
      <c r="S1783">
        <v>1</v>
      </c>
      <c r="T1783">
        <v>1</v>
      </c>
      <c r="U1783">
        <v>1</v>
      </c>
      <c r="V1783">
        <v>1</v>
      </c>
      <c r="W1783">
        <v>1</v>
      </c>
      <c r="X1783">
        <v>1</v>
      </c>
      <c r="Y1783">
        <v>1</v>
      </c>
      <c r="Z1783">
        <v>2</v>
      </c>
      <c r="AA1783">
        <v>1</v>
      </c>
      <c r="AB1783">
        <v>2</v>
      </c>
      <c r="AC1783">
        <v>1</v>
      </c>
      <c r="AD1783">
        <v>3</v>
      </c>
      <c r="AE1783">
        <v>2</v>
      </c>
      <c r="AF1783">
        <v>3</v>
      </c>
      <c r="AG1783">
        <v>3</v>
      </c>
      <c r="AH1783">
        <v>4</v>
      </c>
      <c r="AI1783">
        <v>4</v>
      </c>
      <c r="AJ1783">
        <v>2</v>
      </c>
      <c r="AK1783">
        <v>4</v>
      </c>
      <c r="AL1783">
        <v>2</v>
      </c>
      <c r="AM1783">
        <v>4</v>
      </c>
      <c r="AN1783">
        <v>4</v>
      </c>
      <c r="AO1783">
        <v>4</v>
      </c>
      <c r="AP1783">
        <v>4</v>
      </c>
      <c r="AQ1783">
        <v>4</v>
      </c>
      <c r="AR1783">
        <v>4</v>
      </c>
      <c r="AS1783">
        <v>4</v>
      </c>
      <c r="AT1783">
        <v>4</v>
      </c>
      <c r="AU1783">
        <v>2</v>
      </c>
      <c r="AV1783">
        <v>1</v>
      </c>
      <c r="AW1783">
        <v>11</v>
      </c>
      <c r="AX1783">
        <v>11</v>
      </c>
      <c r="AY1783">
        <v>11</v>
      </c>
      <c r="AZ1783">
        <v>11</v>
      </c>
      <c r="BA1783">
        <v>8</v>
      </c>
      <c r="BB1783">
        <v>9</v>
      </c>
      <c r="BC1783">
        <v>10</v>
      </c>
      <c r="BD1783">
        <v>11</v>
      </c>
      <c r="BE1783">
        <v>9</v>
      </c>
      <c r="BF1783">
        <v>3</v>
      </c>
      <c r="BG1783">
        <v>2</v>
      </c>
      <c r="BH1783">
        <v>2</v>
      </c>
      <c r="BI1783">
        <v>12</v>
      </c>
      <c r="BJ1783">
        <v>12</v>
      </c>
      <c r="BK1783">
        <v>6</v>
      </c>
      <c r="BL1783">
        <v>2</v>
      </c>
      <c r="BM1783">
        <v>1</v>
      </c>
      <c r="BO1783">
        <v>7</v>
      </c>
      <c r="BP1783">
        <v>8</v>
      </c>
      <c r="BQ1783">
        <v>6</v>
      </c>
      <c r="BR1783">
        <v>3</v>
      </c>
      <c r="BS1783">
        <v>4</v>
      </c>
      <c r="BT1783">
        <v>5</v>
      </c>
      <c r="BX1783">
        <v>3</v>
      </c>
      <c r="CF1783">
        <v>21</v>
      </c>
      <c r="CH1783">
        <f t="shared" si="201"/>
        <v>3</v>
      </c>
      <c r="CI1783" s="1">
        <f t="shared" si="202"/>
        <v>5.0555555555555554</v>
      </c>
      <c r="CJ1783">
        <f t="shared" si="203"/>
        <v>2</v>
      </c>
      <c r="CK1783">
        <f t="shared" si="204"/>
        <v>4</v>
      </c>
      <c r="CL1783" s="1">
        <f t="shared" si="205"/>
        <v>9.0555555555555554</v>
      </c>
      <c r="CM1783" s="1">
        <f t="shared" si="206"/>
        <v>27.166666666666664</v>
      </c>
      <c r="CO1783" t="str">
        <f>IF(H1783&gt;Tolerances!$C$15, "High Sat", "Low Sat")</f>
        <v>Low Sat</v>
      </c>
      <c r="CP1783" t="str">
        <f>IF(CM1783&lt;Tolerances!$D$15, "High EL", "Low EL")</f>
        <v>Low EL</v>
      </c>
      <c r="CQ1783" t="str">
        <f t="shared" si="207"/>
        <v>Defector</v>
      </c>
      <c r="CR1783" t="b">
        <f>IF(AND(CM1783&lt;Tolerances!$D$19,'Respondent data Original'!H1783&gt;Tolerances!$C$19),"Enthusiast",IF(AND(CM1783&gt;Tolerances!$D$20,'Respondent data Original'!H1783&lt;Tolerances!$C$20),"Agitator"))</f>
        <v>0</v>
      </c>
    </row>
    <row r="1784" spans="1:96">
      <c r="A1784">
        <v>2247</v>
      </c>
      <c r="B1784" t="s">
        <v>71</v>
      </c>
      <c r="C1784">
        <v>4</v>
      </c>
      <c r="D1784">
        <v>1</v>
      </c>
      <c r="E1784">
        <v>18</v>
      </c>
      <c r="F1784">
        <v>1</v>
      </c>
      <c r="G1784">
        <v>9</v>
      </c>
      <c r="H1784">
        <v>9</v>
      </c>
      <c r="J1784">
        <v>9</v>
      </c>
      <c r="L1784">
        <v>9</v>
      </c>
      <c r="N1784">
        <v>9</v>
      </c>
      <c r="P1784">
        <v>4</v>
      </c>
      <c r="Q1784">
        <v>2</v>
      </c>
      <c r="R1784">
        <v>5</v>
      </c>
      <c r="S1784">
        <v>2</v>
      </c>
      <c r="T1784">
        <v>3</v>
      </c>
      <c r="U1784">
        <v>3</v>
      </c>
      <c r="V1784">
        <v>2</v>
      </c>
      <c r="W1784">
        <v>4</v>
      </c>
      <c r="X1784">
        <v>1</v>
      </c>
      <c r="Y1784">
        <v>1</v>
      </c>
      <c r="Z1784">
        <v>3</v>
      </c>
      <c r="AA1784">
        <v>1</v>
      </c>
      <c r="AB1784">
        <v>3</v>
      </c>
      <c r="AC1784">
        <v>3</v>
      </c>
      <c r="AE1784">
        <v>3</v>
      </c>
      <c r="AF1784">
        <v>1</v>
      </c>
      <c r="AG1784">
        <v>2</v>
      </c>
      <c r="AI1784">
        <v>2</v>
      </c>
      <c r="AJ1784">
        <v>3</v>
      </c>
      <c r="AK1784">
        <v>2</v>
      </c>
      <c r="AL1784">
        <v>2</v>
      </c>
      <c r="AN1784">
        <v>2</v>
      </c>
      <c r="AO1784">
        <v>3</v>
      </c>
      <c r="AP1784">
        <v>3</v>
      </c>
      <c r="AQ1784">
        <v>2</v>
      </c>
      <c r="AR1784">
        <v>3</v>
      </c>
      <c r="AS1784">
        <v>3</v>
      </c>
      <c r="AU1784">
        <v>3</v>
      </c>
      <c r="AV1784">
        <v>3</v>
      </c>
      <c r="AW1784">
        <v>6</v>
      </c>
      <c r="AX1784">
        <v>10</v>
      </c>
      <c r="AY1784">
        <v>9</v>
      </c>
      <c r="AZ1784">
        <v>6</v>
      </c>
      <c r="BA1784">
        <v>4</v>
      </c>
      <c r="BB1784">
        <v>7</v>
      </c>
      <c r="BC1784">
        <v>2</v>
      </c>
      <c r="BD1784">
        <v>11</v>
      </c>
      <c r="BE1784">
        <v>1</v>
      </c>
      <c r="BF1784">
        <v>12</v>
      </c>
      <c r="BG1784">
        <v>12</v>
      </c>
      <c r="BH1784">
        <v>12</v>
      </c>
      <c r="BI1784">
        <v>12</v>
      </c>
      <c r="BJ1784">
        <v>12</v>
      </c>
      <c r="BK1784">
        <v>1</v>
      </c>
      <c r="BL1784">
        <v>5</v>
      </c>
      <c r="BM1784">
        <v>4</v>
      </c>
      <c r="BN1784">
        <v>4</v>
      </c>
      <c r="BO1784">
        <v>10</v>
      </c>
      <c r="BX1784">
        <v>1</v>
      </c>
      <c r="BY1784">
        <v>3</v>
      </c>
      <c r="CF1784">
        <v>4</v>
      </c>
      <c r="CH1784">
        <f t="shared" si="201"/>
        <v>1</v>
      </c>
      <c r="CI1784" s="1">
        <f t="shared" si="202"/>
        <v>3.1111111111111112</v>
      </c>
      <c r="CJ1784">
        <f t="shared" si="203"/>
        <v>5</v>
      </c>
      <c r="CK1784">
        <f t="shared" si="204"/>
        <v>1</v>
      </c>
      <c r="CL1784" s="1">
        <f t="shared" si="205"/>
        <v>4.1111111111111107</v>
      </c>
      <c r="CM1784" s="1">
        <f t="shared" si="206"/>
        <v>4.1111111111111107</v>
      </c>
      <c r="CO1784" t="str">
        <f>IF(H1784&gt;Tolerances!$C$15, "High Sat", "Low Sat")</f>
        <v>High Sat</v>
      </c>
      <c r="CP1784" t="str">
        <f>IF(CM1784&lt;Tolerances!$D$15, "High EL", "Low EL")</f>
        <v>High EL</v>
      </c>
      <c r="CQ1784" t="str">
        <f t="shared" si="207"/>
        <v>Loyalist</v>
      </c>
      <c r="CR1784" t="b">
        <f>IF(AND(CM1784&lt;Tolerances!$D$19,'Respondent data Original'!H1784&gt;Tolerances!$C$19),"Enthusiast",IF(AND(CM1784&gt;Tolerances!$D$20,'Respondent data Original'!H1784&lt;Tolerances!$C$20),"Agitator"))</f>
        <v>0</v>
      </c>
    </row>
    <row r="1785" spans="1:96">
      <c r="A1785">
        <v>2248</v>
      </c>
      <c r="B1785" t="s">
        <v>71</v>
      </c>
      <c r="C1785">
        <v>4</v>
      </c>
      <c r="D1785">
        <v>1</v>
      </c>
      <c r="E1785">
        <v>3</v>
      </c>
      <c r="F1785">
        <v>2</v>
      </c>
      <c r="G1785">
        <v>11</v>
      </c>
      <c r="H1785">
        <v>11</v>
      </c>
      <c r="J1785">
        <v>10</v>
      </c>
      <c r="L1785">
        <v>5</v>
      </c>
      <c r="N1785">
        <v>5</v>
      </c>
      <c r="P1785">
        <v>6</v>
      </c>
      <c r="Q1785">
        <v>2</v>
      </c>
      <c r="R1785">
        <v>4</v>
      </c>
      <c r="S1785">
        <v>2</v>
      </c>
      <c r="T1785">
        <v>4</v>
      </c>
      <c r="U1785">
        <v>5</v>
      </c>
      <c r="V1785">
        <v>2</v>
      </c>
      <c r="W1785">
        <v>4</v>
      </c>
      <c r="X1785">
        <v>1</v>
      </c>
      <c r="Y1785">
        <v>2</v>
      </c>
      <c r="Z1785">
        <v>4</v>
      </c>
      <c r="AA1785">
        <v>2</v>
      </c>
      <c r="AB1785">
        <v>4</v>
      </c>
      <c r="AC1785">
        <v>4</v>
      </c>
      <c r="AD1785">
        <v>4</v>
      </c>
      <c r="AE1785">
        <v>4</v>
      </c>
      <c r="AF1785">
        <v>4</v>
      </c>
      <c r="AG1785">
        <v>3</v>
      </c>
      <c r="AH1785">
        <v>3</v>
      </c>
      <c r="AI1785">
        <v>1</v>
      </c>
      <c r="AJ1785">
        <v>1</v>
      </c>
      <c r="AK1785">
        <v>1</v>
      </c>
      <c r="AL1785">
        <v>2</v>
      </c>
      <c r="AN1785">
        <v>1</v>
      </c>
      <c r="AO1785">
        <v>1</v>
      </c>
      <c r="AP1785">
        <v>1</v>
      </c>
      <c r="AQ1785">
        <v>1</v>
      </c>
      <c r="AR1785">
        <v>1</v>
      </c>
      <c r="AS1785">
        <v>3</v>
      </c>
      <c r="AT1785">
        <v>3</v>
      </c>
      <c r="AU1785">
        <v>1</v>
      </c>
      <c r="AV1785">
        <v>2</v>
      </c>
      <c r="AW1785">
        <v>6</v>
      </c>
      <c r="AX1785">
        <v>6</v>
      </c>
      <c r="AY1785">
        <v>6</v>
      </c>
      <c r="AZ1785">
        <v>10</v>
      </c>
      <c r="BA1785">
        <v>8</v>
      </c>
      <c r="BB1785">
        <v>8</v>
      </c>
      <c r="BC1785">
        <v>5</v>
      </c>
      <c r="BD1785">
        <v>11</v>
      </c>
      <c r="BE1785">
        <v>4</v>
      </c>
      <c r="BF1785">
        <v>12</v>
      </c>
      <c r="BG1785">
        <v>12</v>
      </c>
      <c r="BH1785">
        <v>12</v>
      </c>
      <c r="BI1785">
        <v>12</v>
      </c>
      <c r="BJ1785">
        <v>12</v>
      </c>
      <c r="BK1785">
        <v>1</v>
      </c>
      <c r="BL1785">
        <v>4</v>
      </c>
      <c r="BM1785">
        <v>3</v>
      </c>
      <c r="BN1785">
        <v>3</v>
      </c>
      <c r="BO1785">
        <v>10</v>
      </c>
      <c r="BX1785">
        <v>1</v>
      </c>
      <c r="BY1785">
        <v>6</v>
      </c>
      <c r="BZ1785">
        <v>5</v>
      </c>
      <c r="CA1785">
        <v>2</v>
      </c>
      <c r="CB1785">
        <v>7</v>
      </c>
      <c r="CF1785">
        <v>8</v>
      </c>
      <c r="CH1785">
        <f t="shared" si="201"/>
        <v>1</v>
      </c>
      <c r="CI1785" s="1">
        <f t="shared" si="202"/>
        <v>3.5555555555555554</v>
      </c>
      <c r="CJ1785">
        <f t="shared" si="203"/>
        <v>4</v>
      </c>
      <c r="CK1785">
        <f t="shared" si="204"/>
        <v>2</v>
      </c>
      <c r="CL1785" s="1">
        <f t="shared" si="205"/>
        <v>5.5555555555555554</v>
      </c>
      <c r="CM1785" s="1">
        <f t="shared" si="206"/>
        <v>5.5555555555555554</v>
      </c>
      <c r="CO1785" t="str">
        <f>IF(H1785&gt;Tolerances!$C$15, "High Sat", "Low Sat")</f>
        <v>High Sat</v>
      </c>
      <c r="CP1785" t="str">
        <f>IF(CM1785&lt;Tolerances!$D$15, "High EL", "Low EL")</f>
        <v>High EL</v>
      </c>
      <c r="CQ1785" t="str">
        <f t="shared" si="207"/>
        <v>Loyalist</v>
      </c>
      <c r="CR1785" t="b">
        <f>IF(AND(CM1785&lt;Tolerances!$D$19,'Respondent data Original'!H1785&gt;Tolerances!$C$19),"Enthusiast",IF(AND(CM1785&gt;Tolerances!$D$20,'Respondent data Original'!H1785&lt;Tolerances!$C$20),"Agitator"))</f>
        <v>0</v>
      </c>
    </row>
    <row r="1786" spans="1:96">
      <c r="A1786">
        <v>2250</v>
      </c>
      <c r="B1786" t="s">
        <v>71</v>
      </c>
      <c r="C1786">
        <v>4</v>
      </c>
      <c r="D1786">
        <v>1</v>
      </c>
      <c r="E1786">
        <v>2</v>
      </c>
      <c r="F1786">
        <v>2</v>
      </c>
      <c r="G1786">
        <v>10</v>
      </c>
      <c r="H1786">
        <v>10</v>
      </c>
      <c r="J1786">
        <v>4</v>
      </c>
      <c r="L1786">
        <v>4</v>
      </c>
      <c r="N1786">
        <v>6</v>
      </c>
      <c r="P1786">
        <v>6</v>
      </c>
      <c r="Q1786">
        <v>1</v>
      </c>
      <c r="R1786">
        <v>3</v>
      </c>
      <c r="S1786">
        <v>2</v>
      </c>
      <c r="T1786">
        <v>3</v>
      </c>
      <c r="U1786">
        <v>4</v>
      </c>
      <c r="V1786">
        <v>2</v>
      </c>
      <c r="W1786">
        <v>3</v>
      </c>
      <c r="X1786">
        <v>3</v>
      </c>
      <c r="Y1786">
        <v>3</v>
      </c>
      <c r="Z1786">
        <v>4</v>
      </c>
      <c r="AA1786">
        <v>2</v>
      </c>
      <c r="AB1786">
        <v>3</v>
      </c>
      <c r="AC1786">
        <v>4</v>
      </c>
      <c r="AD1786">
        <v>4</v>
      </c>
      <c r="AE1786">
        <v>4</v>
      </c>
      <c r="AF1786">
        <v>1</v>
      </c>
      <c r="AG1786">
        <v>5</v>
      </c>
      <c r="AI1786">
        <v>3</v>
      </c>
      <c r="AL1786">
        <v>3</v>
      </c>
      <c r="AN1786">
        <v>3</v>
      </c>
      <c r="AO1786">
        <v>3</v>
      </c>
      <c r="AQ1786">
        <v>3</v>
      </c>
      <c r="AR1786">
        <v>5</v>
      </c>
      <c r="AV1786">
        <v>1</v>
      </c>
      <c r="AW1786">
        <v>6</v>
      </c>
      <c r="AX1786">
        <v>11</v>
      </c>
      <c r="AY1786">
        <v>9</v>
      </c>
      <c r="AZ1786">
        <v>11</v>
      </c>
      <c r="BA1786">
        <v>9</v>
      </c>
      <c r="BB1786">
        <v>6</v>
      </c>
      <c r="BC1786">
        <v>1</v>
      </c>
      <c r="BD1786">
        <v>11</v>
      </c>
      <c r="BE1786">
        <v>1</v>
      </c>
      <c r="BF1786">
        <v>4</v>
      </c>
      <c r="BG1786">
        <v>12</v>
      </c>
      <c r="BH1786">
        <v>12</v>
      </c>
      <c r="BI1786">
        <v>12</v>
      </c>
      <c r="BJ1786">
        <v>12</v>
      </c>
      <c r="BK1786">
        <v>2</v>
      </c>
      <c r="BL1786">
        <v>5</v>
      </c>
      <c r="BM1786">
        <v>1</v>
      </c>
      <c r="BN1786">
        <v>1</v>
      </c>
      <c r="BO1786">
        <v>5</v>
      </c>
      <c r="BP1786">
        <v>4</v>
      </c>
      <c r="BX1786">
        <v>3</v>
      </c>
      <c r="CF1786">
        <v>3</v>
      </c>
      <c r="CH1786">
        <f t="shared" si="201"/>
        <v>3</v>
      </c>
      <c r="CI1786" s="1">
        <f t="shared" si="202"/>
        <v>3.6111111111111112</v>
      </c>
      <c r="CJ1786">
        <f t="shared" si="203"/>
        <v>5</v>
      </c>
      <c r="CK1786">
        <f t="shared" si="204"/>
        <v>1</v>
      </c>
      <c r="CL1786" s="1">
        <f t="shared" si="205"/>
        <v>4.6111111111111107</v>
      </c>
      <c r="CM1786" s="1">
        <f t="shared" si="206"/>
        <v>13.833333333333332</v>
      </c>
      <c r="CO1786" t="str">
        <f>IF(H1786&gt;Tolerances!$C$15, "High Sat", "Low Sat")</f>
        <v>High Sat</v>
      </c>
      <c r="CP1786" t="str">
        <f>IF(CM1786&lt;Tolerances!$D$15, "High EL", "Low EL")</f>
        <v>Low EL</v>
      </c>
      <c r="CQ1786" t="str">
        <f t="shared" si="207"/>
        <v>Mercenary</v>
      </c>
      <c r="CR1786" t="b">
        <f>IF(AND(CM1786&lt;Tolerances!$D$19,'Respondent data Original'!H1786&gt;Tolerances!$C$19),"Enthusiast",IF(AND(CM1786&gt;Tolerances!$D$20,'Respondent data Original'!H1786&lt;Tolerances!$C$20),"Agitator"))</f>
        <v>0</v>
      </c>
    </row>
    <row r="1787" spans="1:96">
      <c r="A1787">
        <v>2251</v>
      </c>
      <c r="B1787" t="s">
        <v>71</v>
      </c>
      <c r="C1787">
        <v>2</v>
      </c>
      <c r="D1787">
        <v>1</v>
      </c>
      <c r="E1787">
        <v>3</v>
      </c>
      <c r="F1787">
        <v>2</v>
      </c>
      <c r="G1787">
        <v>11</v>
      </c>
      <c r="H1787">
        <v>10</v>
      </c>
      <c r="J1787">
        <v>10</v>
      </c>
      <c r="L1787">
        <v>9</v>
      </c>
      <c r="N1787">
        <v>9</v>
      </c>
      <c r="P1787">
        <v>6</v>
      </c>
      <c r="Q1787">
        <v>1</v>
      </c>
      <c r="R1787">
        <v>3</v>
      </c>
      <c r="S1787">
        <v>1</v>
      </c>
      <c r="T1787">
        <v>1</v>
      </c>
      <c r="U1787">
        <v>1</v>
      </c>
      <c r="V1787">
        <v>1</v>
      </c>
      <c r="W1787">
        <v>2</v>
      </c>
      <c r="X1787">
        <v>1</v>
      </c>
      <c r="Y1787">
        <v>2</v>
      </c>
      <c r="Z1787">
        <v>1</v>
      </c>
      <c r="AA1787">
        <v>1</v>
      </c>
      <c r="AB1787">
        <v>1</v>
      </c>
      <c r="AC1787">
        <v>2</v>
      </c>
      <c r="AD1787">
        <v>2</v>
      </c>
      <c r="AE1787">
        <v>1</v>
      </c>
      <c r="AF1787">
        <v>9</v>
      </c>
      <c r="AG1787">
        <v>1</v>
      </c>
      <c r="AH1787">
        <v>2</v>
      </c>
      <c r="AI1787">
        <v>1</v>
      </c>
      <c r="AJ1787">
        <v>1</v>
      </c>
      <c r="AK1787">
        <v>1</v>
      </c>
      <c r="AL1787">
        <v>1</v>
      </c>
      <c r="AM1787">
        <v>2</v>
      </c>
      <c r="AN1787">
        <v>1</v>
      </c>
      <c r="AO1787">
        <v>2</v>
      </c>
      <c r="AP1787">
        <v>2</v>
      </c>
      <c r="AQ1787">
        <v>2</v>
      </c>
      <c r="AR1787">
        <v>2</v>
      </c>
      <c r="AS1787">
        <v>2</v>
      </c>
      <c r="AT1787">
        <v>2</v>
      </c>
      <c r="AU1787">
        <v>1</v>
      </c>
      <c r="AV1787">
        <v>1</v>
      </c>
      <c r="AW1787">
        <v>7</v>
      </c>
      <c r="AX1787">
        <v>9</v>
      </c>
      <c r="AY1787">
        <v>10</v>
      </c>
      <c r="AZ1787">
        <v>8</v>
      </c>
      <c r="BA1787">
        <v>9</v>
      </c>
      <c r="BB1787">
        <v>7</v>
      </c>
      <c r="BC1787">
        <v>9</v>
      </c>
      <c r="BD1787">
        <v>11</v>
      </c>
      <c r="BE1787">
        <v>8</v>
      </c>
      <c r="BF1787">
        <v>11</v>
      </c>
      <c r="BG1787">
        <v>2</v>
      </c>
      <c r="BH1787">
        <v>5</v>
      </c>
      <c r="BI1787">
        <v>8</v>
      </c>
      <c r="BJ1787">
        <v>12</v>
      </c>
      <c r="BK1787">
        <v>3</v>
      </c>
      <c r="BL1787">
        <v>4</v>
      </c>
      <c r="BM1787">
        <v>3</v>
      </c>
      <c r="BN1787">
        <v>2</v>
      </c>
      <c r="BO1787">
        <v>6</v>
      </c>
      <c r="BP1787">
        <v>3</v>
      </c>
      <c r="BQ1787">
        <v>7</v>
      </c>
      <c r="BX1787">
        <v>1</v>
      </c>
      <c r="BY1787">
        <v>6</v>
      </c>
      <c r="BZ1787">
        <v>2</v>
      </c>
      <c r="CF1787">
        <v>4</v>
      </c>
      <c r="CH1787">
        <f t="shared" si="201"/>
        <v>1</v>
      </c>
      <c r="CI1787" s="1">
        <f t="shared" si="202"/>
        <v>4.333333333333333</v>
      </c>
      <c r="CJ1787">
        <f t="shared" si="203"/>
        <v>4</v>
      </c>
      <c r="CK1787">
        <f t="shared" si="204"/>
        <v>2</v>
      </c>
      <c r="CL1787" s="1">
        <f t="shared" si="205"/>
        <v>6.333333333333333</v>
      </c>
      <c r="CM1787" s="1">
        <f t="shared" si="206"/>
        <v>6.333333333333333</v>
      </c>
      <c r="CO1787" t="str">
        <f>IF(H1787&gt;Tolerances!$C$15, "High Sat", "Low Sat")</f>
        <v>High Sat</v>
      </c>
      <c r="CP1787" t="str">
        <f>IF(CM1787&lt;Tolerances!$D$15, "High EL", "Low EL")</f>
        <v>High EL</v>
      </c>
      <c r="CQ1787" t="str">
        <f t="shared" si="207"/>
        <v>Loyalist</v>
      </c>
      <c r="CR1787" t="b">
        <f>IF(AND(CM1787&lt;Tolerances!$D$19,'Respondent data Original'!H1787&gt;Tolerances!$C$19),"Enthusiast",IF(AND(CM1787&gt;Tolerances!$D$20,'Respondent data Original'!H1787&lt;Tolerances!$C$20),"Agitator"))</f>
        <v>0</v>
      </c>
    </row>
    <row r="1788" spans="1:96">
      <c r="A1788">
        <v>2252</v>
      </c>
      <c r="B1788" t="s">
        <v>71</v>
      </c>
      <c r="C1788">
        <v>3</v>
      </c>
      <c r="D1788">
        <v>1</v>
      </c>
      <c r="E1788">
        <v>18</v>
      </c>
      <c r="F1788">
        <v>1</v>
      </c>
      <c r="G1788">
        <v>9</v>
      </c>
      <c r="H1788">
        <v>11</v>
      </c>
      <c r="J1788">
        <v>7</v>
      </c>
      <c r="L1788">
        <v>9</v>
      </c>
      <c r="N1788">
        <v>10</v>
      </c>
      <c r="P1788">
        <v>2</v>
      </c>
      <c r="Q1788">
        <v>1</v>
      </c>
      <c r="S1788">
        <v>1</v>
      </c>
      <c r="U1788">
        <v>3</v>
      </c>
      <c r="V1788">
        <v>4</v>
      </c>
      <c r="W1788">
        <v>5</v>
      </c>
      <c r="X1788">
        <v>2</v>
      </c>
      <c r="Y1788">
        <v>2</v>
      </c>
      <c r="Z1788">
        <v>5</v>
      </c>
      <c r="AA1788">
        <v>3</v>
      </c>
      <c r="AB1788">
        <v>5</v>
      </c>
      <c r="AC1788">
        <v>4</v>
      </c>
      <c r="AD1788">
        <v>4</v>
      </c>
      <c r="AE1788">
        <v>5</v>
      </c>
      <c r="AF1788">
        <v>1</v>
      </c>
      <c r="AG1788">
        <v>1</v>
      </c>
      <c r="AI1788">
        <v>1</v>
      </c>
      <c r="AJ1788">
        <v>4</v>
      </c>
      <c r="AK1788">
        <v>3</v>
      </c>
      <c r="AL1788">
        <v>3</v>
      </c>
      <c r="AN1788">
        <v>1</v>
      </c>
      <c r="AO1788">
        <v>2</v>
      </c>
      <c r="AP1788">
        <v>3</v>
      </c>
      <c r="AQ1788">
        <v>3</v>
      </c>
      <c r="AR1788">
        <v>4</v>
      </c>
      <c r="AS1788">
        <v>2</v>
      </c>
      <c r="AU1788">
        <v>3</v>
      </c>
      <c r="AV1788">
        <v>2</v>
      </c>
      <c r="AW1788">
        <v>3</v>
      </c>
      <c r="AX1788">
        <v>8</v>
      </c>
      <c r="AY1788">
        <v>3</v>
      </c>
      <c r="AZ1788">
        <v>1</v>
      </c>
      <c r="BA1788">
        <v>6</v>
      </c>
      <c r="BB1788">
        <v>1</v>
      </c>
      <c r="BC1788">
        <v>1</v>
      </c>
      <c r="BD1788">
        <v>10</v>
      </c>
      <c r="BE1788">
        <v>1</v>
      </c>
      <c r="BF1788">
        <v>12</v>
      </c>
      <c r="BG1788">
        <v>12</v>
      </c>
      <c r="BH1788">
        <v>12</v>
      </c>
      <c r="BI1788">
        <v>4</v>
      </c>
      <c r="BJ1788">
        <v>2</v>
      </c>
      <c r="BK1788">
        <v>3</v>
      </c>
      <c r="BL1788">
        <v>5</v>
      </c>
      <c r="BM1788">
        <v>3</v>
      </c>
      <c r="BN1788">
        <v>2</v>
      </c>
      <c r="BO1788">
        <v>3</v>
      </c>
      <c r="BP1788">
        <v>7</v>
      </c>
      <c r="BQ1788">
        <v>6</v>
      </c>
      <c r="BX1788">
        <v>1</v>
      </c>
      <c r="BY1788">
        <v>6</v>
      </c>
      <c r="BZ1788">
        <v>2</v>
      </c>
      <c r="CA1788">
        <v>7</v>
      </c>
      <c r="CB1788">
        <v>3</v>
      </c>
      <c r="CF1788">
        <v>4</v>
      </c>
      <c r="CH1788">
        <f t="shared" si="201"/>
        <v>1</v>
      </c>
      <c r="CI1788" s="1">
        <f t="shared" si="202"/>
        <v>1.8888888888888888</v>
      </c>
      <c r="CJ1788">
        <f t="shared" si="203"/>
        <v>5</v>
      </c>
      <c r="CK1788">
        <f t="shared" si="204"/>
        <v>1</v>
      </c>
      <c r="CL1788" s="1">
        <f t="shared" si="205"/>
        <v>2.8888888888888888</v>
      </c>
      <c r="CM1788" s="1">
        <f t="shared" si="206"/>
        <v>2.8888888888888888</v>
      </c>
      <c r="CO1788" t="str">
        <f>IF(H1788&gt;Tolerances!$C$15, "High Sat", "Low Sat")</f>
        <v>High Sat</v>
      </c>
      <c r="CP1788" t="str">
        <f>IF(CM1788&lt;Tolerances!$D$15, "High EL", "Low EL")</f>
        <v>High EL</v>
      </c>
      <c r="CQ1788" t="str">
        <f t="shared" si="207"/>
        <v>Loyalist</v>
      </c>
      <c r="CR1788" t="str">
        <f>IF(AND(CM1788&lt;Tolerances!$D$19,'Respondent data Original'!H1788&gt;Tolerances!$C$19),"Enthusiast",IF(AND(CM1788&gt;Tolerances!$D$20,'Respondent data Original'!H1788&lt;Tolerances!$C$20),"Agitator"))</f>
        <v>Enthusiast</v>
      </c>
    </row>
    <row r="1789" spans="1:96">
      <c r="A1789">
        <v>2254</v>
      </c>
      <c r="B1789" t="s">
        <v>71</v>
      </c>
      <c r="C1789">
        <v>5</v>
      </c>
      <c r="D1789">
        <v>2</v>
      </c>
      <c r="E1789">
        <v>1</v>
      </c>
      <c r="F1789">
        <v>2</v>
      </c>
      <c r="G1789">
        <v>12</v>
      </c>
      <c r="H1789">
        <v>8</v>
      </c>
      <c r="J1789">
        <v>8</v>
      </c>
      <c r="L1789">
        <v>8</v>
      </c>
      <c r="N1789">
        <v>8</v>
      </c>
      <c r="P1789">
        <v>2</v>
      </c>
      <c r="Q1789">
        <v>2</v>
      </c>
      <c r="S1789">
        <v>1</v>
      </c>
      <c r="T1789">
        <v>1</v>
      </c>
      <c r="U1789">
        <v>1</v>
      </c>
      <c r="V1789">
        <v>1</v>
      </c>
      <c r="W1789">
        <v>3</v>
      </c>
      <c r="X1789">
        <v>1</v>
      </c>
      <c r="Y1789">
        <v>2</v>
      </c>
      <c r="AA1789">
        <v>2</v>
      </c>
      <c r="AB1789">
        <v>2</v>
      </c>
      <c r="AC1789">
        <v>1</v>
      </c>
      <c r="AD1789">
        <v>3</v>
      </c>
      <c r="AE1789">
        <v>2</v>
      </c>
      <c r="AF1789">
        <v>8</v>
      </c>
      <c r="AG1789">
        <v>2</v>
      </c>
      <c r="AI1789">
        <v>2</v>
      </c>
      <c r="AJ1789">
        <v>2</v>
      </c>
      <c r="AK1789">
        <v>2</v>
      </c>
      <c r="AL1789">
        <v>2</v>
      </c>
      <c r="AN1789">
        <v>2</v>
      </c>
      <c r="AO1789">
        <v>2</v>
      </c>
      <c r="AQ1789">
        <v>2</v>
      </c>
      <c r="AR1789">
        <v>3</v>
      </c>
      <c r="AS1789">
        <v>3</v>
      </c>
      <c r="AT1789">
        <v>2</v>
      </c>
      <c r="AU1789">
        <v>3</v>
      </c>
      <c r="AV1789">
        <v>3</v>
      </c>
      <c r="AW1789">
        <v>5</v>
      </c>
      <c r="AX1789">
        <v>8</v>
      </c>
      <c r="AY1789">
        <v>8</v>
      </c>
      <c r="AZ1789">
        <v>6</v>
      </c>
      <c r="BA1789">
        <v>8</v>
      </c>
      <c r="BB1789">
        <v>5</v>
      </c>
      <c r="BC1789">
        <v>5</v>
      </c>
      <c r="BD1789">
        <v>8</v>
      </c>
      <c r="BE1789">
        <v>3</v>
      </c>
      <c r="BF1789">
        <v>4</v>
      </c>
      <c r="BG1789">
        <v>2</v>
      </c>
      <c r="BH1789">
        <v>8</v>
      </c>
      <c r="BI1789">
        <v>12</v>
      </c>
      <c r="BJ1789">
        <v>12</v>
      </c>
      <c r="BK1789">
        <v>2</v>
      </c>
      <c r="BM1789">
        <v>5</v>
      </c>
      <c r="BN1789">
        <v>4</v>
      </c>
      <c r="BO1789">
        <v>9</v>
      </c>
      <c r="BX1789">
        <v>1</v>
      </c>
      <c r="BY1789">
        <v>6</v>
      </c>
      <c r="BZ1789">
        <v>2</v>
      </c>
      <c r="CF1789">
        <v>7</v>
      </c>
      <c r="CH1789">
        <f t="shared" si="201"/>
        <v>1</v>
      </c>
      <c r="CI1789" s="1">
        <f t="shared" si="202"/>
        <v>3.1111111111111112</v>
      </c>
      <c r="CJ1789">
        <f t="shared" si="203"/>
        <v>0</v>
      </c>
      <c r="CK1789">
        <f t="shared" si="204"/>
        <v>5</v>
      </c>
      <c r="CL1789" s="1">
        <f t="shared" si="205"/>
        <v>8.1111111111111107</v>
      </c>
      <c r="CM1789" s="1">
        <f t="shared" si="206"/>
        <v>8.1111111111111107</v>
      </c>
      <c r="CO1789" t="str">
        <f>IF(H1789&gt;Tolerances!$C$15, "High Sat", "Low Sat")</f>
        <v>High Sat</v>
      </c>
      <c r="CP1789" t="str">
        <f>IF(CM1789&lt;Tolerances!$D$15, "High EL", "Low EL")</f>
        <v>High EL</v>
      </c>
      <c r="CQ1789" t="str">
        <f t="shared" si="207"/>
        <v>Loyalist</v>
      </c>
      <c r="CR1789" t="b">
        <f>IF(AND(CM1789&lt;Tolerances!$D$19,'Respondent data Original'!H1789&gt;Tolerances!$C$19),"Enthusiast",IF(AND(CM1789&gt;Tolerances!$D$20,'Respondent data Original'!H1789&lt;Tolerances!$C$20),"Agitator"))</f>
        <v>0</v>
      </c>
    </row>
    <row r="1790" spans="1:96">
      <c r="A1790">
        <v>2255</v>
      </c>
      <c r="B1790" t="s">
        <v>71</v>
      </c>
      <c r="C1790">
        <v>1</v>
      </c>
      <c r="D1790">
        <v>2</v>
      </c>
      <c r="E1790">
        <v>7</v>
      </c>
      <c r="F1790">
        <v>2</v>
      </c>
      <c r="G1790">
        <v>9</v>
      </c>
      <c r="H1790">
        <v>5</v>
      </c>
      <c r="J1790">
        <v>6</v>
      </c>
      <c r="L1790">
        <v>6</v>
      </c>
      <c r="N1790">
        <v>3</v>
      </c>
      <c r="P1790">
        <v>3</v>
      </c>
      <c r="Q1790">
        <v>2</v>
      </c>
      <c r="S1790">
        <v>2</v>
      </c>
      <c r="T1790">
        <v>1</v>
      </c>
      <c r="U1790">
        <v>2</v>
      </c>
      <c r="V1790">
        <v>1</v>
      </c>
      <c r="W1790">
        <v>2</v>
      </c>
      <c r="X1790">
        <v>1</v>
      </c>
      <c r="Y1790">
        <v>1</v>
      </c>
      <c r="Z1790">
        <v>3</v>
      </c>
      <c r="AA1790">
        <v>2</v>
      </c>
      <c r="AB1790">
        <v>3</v>
      </c>
      <c r="AC1790">
        <v>3</v>
      </c>
      <c r="AD1790">
        <v>3</v>
      </c>
      <c r="AE1790">
        <v>3</v>
      </c>
      <c r="AF1790">
        <v>7</v>
      </c>
      <c r="AG1790">
        <v>4</v>
      </c>
      <c r="AI1790">
        <v>5</v>
      </c>
      <c r="AJ1790">
        <v>5</v>
      </c>
      <c r="AK1790">
        <v>5</v>
      </c>
      <c r="AL1790">
        <v>5</v>
      </c>
      <c r="AM1790">
        <v>5</v>
      </c>
      <c r="AN1790">
        <v>5</v>
      </c>
      <c r="AO1790">
        <v>5</v>
      </c>
      <c r="AP1790">
        <v>5</v>
      </c>
      <c r="AQ1790">
        <v>5</v>
      </c>
      <c r="AR1790">
        <v>5</v>
      </c>
      <c r="AS1790">
        <v>5</v>
      </c>
      <c r="AT1790">
        <v>5</v>
      </c>
      <c r="AU1790">
        <v>5</v>
      </c>
      <c r="AV1790">
        <v>2</v>
      </c>
      <c r="AW1790">
        <v>6</v>
      </c>
      <c r="AX1790">
        <v>9</v>
      </c>
      <c r="AY1790">
        <v>8</v>
      </c>
      <c r="AZ1790">
        <v>8</v>
      </c>
      <c r="BA1790">
        <v>7</v>
      </c>
      <c r="BB1790">
        <v>7</v>
      </c>
      <c r="BC1790">
        <v>7</v>
      </c>
      <c r="BD1790">
        <v>11</v>
      </c>
      <c r="BE1790">
        <v>3</v>
      </c>
      <c r="BF1790">
        <v>12</v>
      </c>
      <c r="BG1790">
        <v>5</v>
      </c>
      <c r="BH1790">
        <v>12</v>
      </c>
      <c r="BI1790">
        <v>12</v>
      </c>
      <c r="BJ1790">
        <v>12</v>
      </c>
      <c r="BK1790">
        <v>2</v>
      </c>
      <c r="BL1790">
        <v>2</v>
      </c>
      <c r="BM1790">
        <v>1</v>
      </c>
      <c r="BO1790">
        <v>2</v>
      </c>
      <c r="BP1790">
        <v>4</v>
      </c>
      <c r="BQ1790">
        <v>6</v>
      </c>
      <c r="BR1790">
        <v>7</v>
      </c>
      <c r="BX1790">
        <v>2</v>
      </c>
      <c r="CF1790">
        <v>3</v>
      </c>
      <c r="CH1790">
        <f t="shared" si="201"/>
        <v>2</v>
      </c>
      <c r="CI1790" s="1">
        <f t="shared" si="202"/>
        <v>3.6666666666666665</v>
      </c>
      <c r="CJ1790">
        <f t="shared" si="203"/>
        <v>2</v>
      </c>
      <c r="CK1790">
        <f t="shared" si="204"/>
        <v>4</v>
      </c>
      <c r="CL1790" s="1">
        <f t="shared" si="205"/>
        <v>7.6666666666666661</v>
      </c>
      <c r="CM1790" s="1">
        <f t="shared" si="206"/>
        <v>15.333333333333332</v>
      </c>
      <c r="CO1790" t="str">
        <f>IF(H1790&gt;Tolerances!$C$15, "High Sat", "Low Sat")</f>
        <v>Low Sat</v>
      </c>
      <c r="CP1790" t="str">
        <f>IF(CM1790&lt;Tolerances!$D$15, "High EL", "Low EL")</f>
        <v>Low EL</v>
      </c>
      <c r="CQ1790" t="str">
        <f t="shared" si="207"/>
        <v>Defector</v>
      </c>
      <c r="CR1790" t="b">
        <f>IF(AND(CM1790&lt;Tolerances!$D$19,'Respondent data Original'!H1790&gt;Tolerances!$C$19),"Enthusiast",IF(AND(CM1790&gt;Tolerances!$D$20,'Respondent data Original'!H1790&lt;Tolerances!$C$20),"Agitator"))</f>
        <v>0</v>
      </c>
    </row>
    <row r="1791" spans="1:96">
      <c r="A1791">
        <v>2256</v>
      </c>
      <c r="B1791" t="s">
        <v>71</v>
      </c>
      <c r="C1791">
        <v>4</v>
      </c>
      <c r="D1791">
        <v>1</v>
      </c>
      <c r="E1791">
        <v>2</v>
      </c>
      <c r="F1791">
        <v>2</v>
      </c>
      <c r="G1791">
        <v>11</v>
      </c>
      <c r="H1791">
        <v>10</v>
      </c>
      <c r="J1791">
        <v>9</v>
      </c>
      <c r="L1791">
        <v>10</v>
      </c>
      <c r="N1791">
        <v>10</v>
      </c>
      <c r="P1791">
        <v>6</v>
      </c>
      <c r="Q1791">
        <v>1</v>
      </c>
      <c r="R1791">
        <v>1</v>
      </c>
      <c r="S1791">
        <v>1</v>
      </c>
      <c r="T1791">
        <v>5</v>
      </c>
      <c r="U1791">
        <v>3</v>
      </c>
      <c r="V1791">
        <v>2</v>
      </c>
      <c r="W1791">
        <v>3</v>
      </c>
      <c r="X1791">
        <v>1</v>
      </c>
      <c r="Y1791">
        <v>1</v>
      </c>
      <c r="Z1791">
        <v>5</v>
      </c>
      <c r="AA1791">
        <v>2</v>
      </c>
      <c r="AB1791">
        <v>3</v>
      </c>
      <c r="AC1791">
        <v>4</v>
      </c>
      <c r="AD1791">
        <v>5</v>
      </c>
      <c r="AE1791">
        <v>3</v>
      </c>
      <c r="AF1791">
        <v>1</v>
      </c>
      <c r="AG1791">
        <v>3</v>
      </c>
      <c r="AH1791">
        <v>1</v>
      </c>
      <c r="AI1791">
        <v>2</v>
      </c>
      <c r="AJ1791">
        <v>2</v>
      </c>
      <c r="AK1791">
        <v>2</v>
      </c>
      <c r="AL1791">
        <v>2</v>
      </c>
      <c r="AM1791">
        <v>5</v>
      </c>
      <c r="AN1791">
        <v>1</v>
      </c>
      <c r="AO1791">
        <v>2</v>
      </c>
      <c r="AP1791">
        <v>5</v>
      </c>
      <c r="AQ1791">
        <v>4</v>
      </c>
      <c r="AR1791">
        <v>3</v>
      </c>
      <c r="AS1791">
        <v>4</v>
      </c>
      <c r="AU1791">
        <v>2</v>
      </c>
      <c r="AV1791">
        <v>1</v>
      </c>
      <c r="AW1791">
        <v>7</v>
      </c>
      <c r="AX1791">
        <v>10</v>
      </c>
      <c r="AY1791">
        <v>10</v>
      </c>
      <c r="AZ1791">
        <v>6</v>
      </c>
      <c r="BA1791">
        <v>8</v>
      </c>
      <c r="BB1791">
        <v>7</v>
      </c>
      <c r="BC1791">
        <v>1</v>
      </c>
      <c r="BD1791">
        <v>8</v>
      </c>
      <c r="BE1791">
        <v>1</v>
      </c>
      <c r="BF1791">
        <v>12</v>
      </c>
      <c r="BG1791">
        <v>12</v>
      </c>
      <c r="BH1791">
        <v>12</v>
      </c>
      <c r="BI1791">
        <v>12</v>
      </c>
      <c r="BJ1791">
        <v>12</v>
      </c>
      <c r="BK1791">
        <v>1</v>
      </c>
      <c r="BL1791">
        <v>3</v>
      </c>
      <c r="BM1791">
        <v>1</v>
      </c>
      <c r="BO1791">
        <v>7</v>
      </c>
      <c r="BP1791">
        <v>4</v>
      </c>
      <c r="BX1791">
        <v>1</v>
      </c>
      <c r="BY1791">
        <v>6</v>
      </c>
      <c r="BZ1791">
        <v>5</v>
      </c>
      <c r="CF1791">
        <v>5</v>
      </c>
      <c r="CH1791">
        <f t="shared" si="201"/>
        <v>1</v>
      </c>
      <c r="CI1791" s="1">
        <f t="shared" si="202"/>
        <v>3.2222222222222223</v>
      </c>
      <c r="CJ1791">
        <f t="shared" si="203"/>
        <v>3</v>
      </c>
      <c r="CK1791">
        <f t="shared" si="204"/>
        <v>3</v>
      </c>
      <c r="CL1791" s="1">
        <f t="shared" si="205"/>
        <v>6.2222222222222223</v>
      </c>
      <c r="CM1791" s="1">
        <f t="shared" si="206"/>
        <v>6.2222222222222223</v>
      </c>
      <c r="CO1791" t="str">
        <f>IF(H1791&gt;Tolerances!$C$15, "High Sat", "Low Sat")</f>
        <v>High Sat</v>
      </c>
      <c r="CP1791" t="str">
        <f>IF(CM1791&lt;Tolerances!$D$15, "High EL", "Low EL")</f>
        <v>High EL</v>
      </c>
      <c r="CQ1791" t="str">
        <f t="shared" si="207"/>
        <v>Loyalist</v>
      </c>
      <c r="CR1791" t="b">
        <f>IF(AND(CM1791&lt;Tolerances!$D$19,'Respondent data Original'!H1791&gt;Tolerances!$C$19),"Enthusiast",IF(AND(CM1791&gt;Tolerances!$D$20,'Respondent data Original'!H1791&lt;Tolerances!$C$20),"Agitator"))</f>
        <v>0</v>
      </c>
    </row>
    <row r="1792" spans="1:96">
      <c r="A1792">
        <v>2257</v>
      </c>
      <c r="B1792" t="s">
        <v>71</v>
      </c>
      <c r="C1792">
        <v>2</v>
      </c>
      <c r="D1792">
        <v>2</v>
      </c>
      <c r="E1792">
        <v>18</v>
      </c>
      <c r="F1792">
        <v>1</v>
      </c>
      <c r="G1792">
        <v>9</v>
      </c>
      <c r="H1792">
        <v>11</v>
      </c>
      <c r="J1792">
        <v>11</v>
      </c>
      <c r="L1792">
        <v>11</v>
      </c>
      <c r="N1792">
        <v>11</v>
      </c>
      <c r="P1792">
        <v>4</v>
      </c>
      <c r="Q1792">
        <v>1</v>
      </c>
      <c r="R1792">
        <v>1</v>
      </c>
      <c r="S1792">
        <v>1</v>
      </c>
      <c r="T1792">
        <v>1</v>
      </c>
      <c r="U1792">
        <v>1</v>
      </c>
      <c r="V1792">
        <v>1</v>
      </c>
      <c r="W1792">
        <v>1</v>
      </c>
      <c r="X1792">
        <v>1</v>
      </c>
      <c r="Y1792">
        <v>1</v>
      </c>
      <c r="Z1792">
        <v>1</v>
      </c>
      <c r="AA1792">
        <v>1</v>
      </c>
      <c r="AB1792">
        <v>1</v>
      </c>
      <c r="AC1792">
        <v>1</v>
      </c>
      <c r="AD1792">
        <v>1</v>
      </c>
      <c r="AE1792">
        <v>1</v>
      </c>
      <c r="AF1792">
        <v>11</v>
      </c>
      <c r="AG1792">
        <v>1</v>
      </c>
      <c r="AH1792">
        <v>1</v>
      </c>
      <c r="AI1792">
        <v>1</v>
      </c>
      <c r="AJ1792">
        <v>1</v>
      </c>
      <c r="AK1792">
        <v>1</v>
      </c>
      <c r="AL1792">
        <v>1</v>
      </c>
      <c r="AM1792">
        <v>1</v>
      </c>
      <c r="AN1792">
        <v>1</v>
      </c>
      <c r="AO1792">
        <v>1</v>
      </c>
      <c r="AP1792">
        <v>1</v>
      </c>
      <c r="AQ1792">
        <v>1</v>
      </c>
      <c r="AR1792">
        <v>1</v>
      </c>
      <c r="AS1792">
        <v>1</v>
      </c>
      <c r="AT1792">
        <v>1</v>
      </c>
      <c r="AU1792">
        <v>1</v>
      </c>
      <c r="AV1792">
        <v>1</v>
      </c>
      <c r="AW1792">
        <v>6</v>
      </c>
      <c r="AX1792">
        <v>6</v>
      </c>
      <c r="AY1792">
        <v>6</v>
      </c>
      <c r="AZ1792">
        <v>6</v>
      </c>
      <c r="BA1792">
        <v>6</v>
      </c>
      <c r="BB1792">
        <v>6</v>
      </c>
      <c r="BC1792">
        <v>6</v>
      </c>
      <c r="BD1792">
        <v>6</v>
      </c>
      <c r="BE1792">
        <v>6</v>
      </c>
      <c r="BF1792">
        <v>1</v>
      </c>
      <c r="BG1792">
        <v>1</v>
      </c>
      <c r="BH1792">
        <v>1</v>
      </c>
      <c r="BI1792">
        <v>1</v>
      </c>
      <c r="BJ1792">
        <v>1</v>
      </c>
      <c r="BK1792">
        <v>1</v>
      </c>
      <c r="BL1792">
        <v>3</v>
      </c>
      <c r="BM1792">
        <v>3</v>
      </c>
      <c r="BN1792">
        <v>3</v>
      </c>
      <c r="BO1792">
        <v>4</v>
      </c>
      <c r="BX1792">
        <v>1</v>
      </c>
      <c r="BY1792">
        <v>6</v>
      </c>
      <c r="BZ1792">
        <v>4</v>
      </c>
      <c r="CA1792">
        <v>1</v>
      </c>
      <c r="CF1792">
        <v>3</v>
      </c>
      <c r="CH1792">
        <f t="shared" si="201"/>
        <v>1</v>
      </c>
      <c r="CI1792" s="1">
        <f t="shared" si="202"/>
        <v>3</v>
      </c>
      <c r="CJ1792">
        <f t="shared" si="203"/>
        <v>3</v>
      </c>
      <c r="CK1792">
        <f t="shared" si="204"/>
        <v>3</v>
      </c>
      <c r="CL1792" s="1">
        <f t="shared" si="205"/>
        <v>6</v>
      </c>
      <c r="CM1792" s="1">
        <f t="shared" si="206"/>
        <v>6</v>
      </c>
      <c r="CO1792" t="str">
        <f>IF(H1792&gt;Tolerances!$C$15, "High Sat", "Low Sat")</f>
        <v>High Sat</v>
      </c>
      <c r="CP1792" t="str">
        <f>IF(CM1792&lt;Tolerances!$D$15, "High EL", "Low EL")</f>
        <v>High EL</v>
      </c>
      <c r="CQ1792" t="str">
        <f t="shared" si="207"/>
        <v>Loyalist</v>
      </c>
      <c r="CR1792" t="b">
        <f>IF(AND(CM1792&lt;Tolerances!$D$19,'Respondent data Original'!H1792&gt;Tolerances!$C$19),"Enthusiast",IF(AND(CM1792&gt;Tolerances!$D$20,'Respondent data Original'!H1792&lt;Tolerances!$C$20),"Agitator"))</f>
        <v>0</v>
      </c>
    </row>
    <row r="1793" spans="1:96">
      <c r="A1793">
        <v>2258</v>
      </c>
      <c r="B1793" t="s">
        <v>71</v>
      </c>
      <c r="C1793">
        <v>3</v>
      </c>
      <c r="D1793">
        <v>2</v>
      </c>
      <c r="E1793">
        <v>2</v>
      </c>
      <c r="F1793">
        <v>2</v>
      </c>
      <c r="G1793">
        <v>11</v>
      </c>
      <c r="H1793">
        <v>3</v>
      </c>
      <c r="J1793">
        <v>6</v>
      </c>
      <c r="L1793">
        <v>2</v>
      </c>
      <c r="N1793">
        <v>2</v>
      </c>
      <c r="P1793">
        <v>4</v>
      </c>
      <c r="Q1793">
        <v>1</v>
      </c>
      <c r="R1793">
        <v>3</v>
      </c>
      <c r="S1793">
        <v>1</v>
      </c>
      <c r="T1793">
        <v>4</v>
      </c>
      <c r="U1793">
        <v>4</v>
      </c>
      <c r="V1793">
        <v>2</v>
      </c>
      <c r="W1793">
        <v>3</v>
      </c>
      <c r="X1793">
        <v>1</v>
      </c>
      <c r="Y1793">
        <v>2</v>
      </c>
      <c r="Z1793">
        <v>3</v>
      </c>
      <c r="AA1793">
        <v>3</v>
      </c>
      <c r="AB1793">
        <v>2</v>
      </c>
      <c r="AC1793">
        <v>3</v>
      </c>
      <c r="AD1793">
        <v>4</v>
      </c>
      <c r="AE1793">
        <v>4</v>
      </c>
      <c r="AF1793">
        <v>1</v>
      </c>
      <c r="AG1793">
        <v>4</v>
      </c>
      <c r="AH1793">
        <v>5</v>
      </c>
      <c r="AI1793">
        <v>4</v>
      </c>
      <c r="AJ1793">
        <v>4</v>
      </c>
      <c r="AL1793">
        <v>4</v>
      </c>
      <c r="AM1793">
        <v>4</v>
      </c>
      <c r="AN1793">
        <v>4</v>
      </c>
      <c r="AO1793">
        <v>4</v>
      </c>
      <c r="AP1793">
        <v>3</v>
      </c>
      <c r="AQ1793">
        <v>5</v>
      </c>
      <c r="AR1793">
        <v>5</v>
      </c>
      <c r="AS1793">
        <v>3</v>
      </c>
      <c r="AT1793">
        <v>5</v>
      </c>
      <c r="AU1793">
        <v>3</v>
      </c>
      <c r="AV1793">
        <v>2</v>
      </c>
      <c r="AW1793">
        <v>3</v>
      </c>
      <c r="AX1793">
        <v>10</v>
      </c>
      <c r="AY1793">
        <v>7</v>
      </c>
      <c r="AZ1793">
        <v>5</v>
      </c>
      <c r="BA1793">
        <v>6</v>
      </c>
      <c r="BB1793">
        <v>4</v>
      </c>
      <c r="BC1793">
        <v>2</v>
      </c>
      <c r="BD1793">
        <v>7</v>
      </c>
      <c r="BE1793">
        <v>1</v>
      </c>
      <c r="BF1793">
        <v>7</v>
      </c>
      <c r="BG1793">
        <v>1</v>
      </c>
      <c r="BH1793">
        <v>12</v>
      </c>
      <c r="BI1793">
        <v>12</v>
      </c>
      <c r="BJ1793">
        <v>12</v>
      </c>
      <c r="BK1793">
        <v>1</v>
      </c>
      <c r="BL1793">
        <v>5</v>
      </c>
      <c r="BM1793">
        <v>3</v>
      </c>
      <c r="BN1793">
        <v>2</v>
      </c>
      <c r="BO1793">
        <v>6</v>
      </c>
      <c r="BP1793">
        <v>4</v>
      </c>
      <c r="BX1793">
        <v>2</v>
      </c>
      <c r="CF1793">
        <v>5</v>
      </c>
      <c r="CH1793">
        <f t="shared" si="201"/>
        <v>2</v>
      </c>
      <c r="CI1793" s="1">
        <f t="shared" si="202"/>
        <v>2.5</v>
      </c>
      <c r="CJ1793">
        <f t="shared" si="203"/>
        <v>5</v>
      </c>
      <c r="CK1793">
        <f t="shared" si="204"/>
        <v>1</v>
      </c>
      <c r="CL1793" s="1">
        <f t="shared" si="205"/>
        <v>3.5</v>
      </c>
      <c r="CM1793" s="1">
        <f t="shared" si="206"/>
        <v>7</v>
      </c>
      <c r="CO1793" t="str">
        <f>IF(H1793&gt;Tolerances!$C$15, "High Sat", "Low Sat")</f>
        <v>Low Sat</v>
      </c>
      <c r="CP1793" t="str">
        <f>IF(CM1793&lt;Tolerances!$D$15, "High EL", "Low EL")</f>
        <v>High EL</v>
      </c>
      <c r="CQ1793" t="str">
        <f t="shared" si="207"/>
        <v>Hostage</v>
      </c>
      <c r="CR1793" t="b">
        <f>IF(AND(CM1793&lt;Tolerances!$D$19,'Respondent data Original'!H1793&gt;Tolerances!$C$19),"Enthusiast",IF(AND(CM1793&gt;Tolerances!$D$20,'Respondent data Original'!H1793&lt;Tolerances!$C$20),"Agitator"))</f>
        <v>0</v>
      </c>
    </row>
    <row r="1794" spans="1:96">
      <c r="A1794">
        <v>2259</v>
      </c>
      <c r="B1794" t="s">
        <v>71</v>
      </c>
      <c r="C1794">
        <v>3</v>
      </c>
      <c r="D1794">
        <v>1</v>
      </c>
      <c r="E1794">
        <v>6</v>
      </c>
      <c r="F1794">
        <v>2</v>
      </c>
      <c r="G1794">
        <v>12</v>
      </c>
      <c r="H1794">
        <v>11</v>
      </c>
      <c r="J1794">
        <v>11</v>
      </c>
      <c r="L1794">
        <v>11</v>
      </c>
      <c r="N1794">
        <v>11</v>
      </c>
      <c r="P1794">
        <v>6</v>
      </c>
      <c r="Q1794">
        <v>1</v>
      </c>
      <c r="R1794">
        <v>1</v>
      </c>
      <c r="S1794">
        <v>2</v>
      </c>
      <c r="T1794">
        <v>2</v>
      </c>
      <c r="U1794">
        <v>1</v>
      </c>
      <c r="V1794">
        <v>1</v>
      </c>
      <c r="W1794">
        <v>2</v>
      </c>
      <c r="X1794">
        <v>1</v>
      </c>
      <c r="Y1794">
        <v>2</v>
      </c>
      <c r="Z1794">
        <v>3</v>
      </c>
      <c r="AA1794">
        <v>2</v>
      </c>
      <c r="AB1794">
        <v>3</v>
      </c>
      <c r="AC1794">
        <v>2</v>
      </c>
      <c r="AD1794">
        <v>2</v>
      </c>
      <c r="AE1794">
        <v>2</v>
      </c>
      <c r="AF1794">
        <v>5</v>
      </c>
      <c r="AG1794">
        <v>3</v>
      </c>
      <c r="AH1794">
        <v>3</v>
      </c>
      <c r="AI1794">
        <v>3</v>
      </c>
      <c r="AJ1794">
        <v>2</v>
      </c>
      <c r="AK1794">
        <v>2</v>
      </c>
      <c r="AL1794">
        <v>2</v>
      </c>
      <c r="AM1794">
        <v>2</v>
      </c>
      <c r="AN1794">
        <v>3</v>
      </c>
      <c r="AO1794">
        <v>3</v>
      </c>
      <c r="AP1794">
        <v>3</v>
      </c>
      <c r="AQ1794">
        <v>3</v>
      </c>
      <c r="AR1794">
        <v>3</v>
      </c>
      <c r="AS1794">
        <v>3</v>
      </c>
      <c r="AT1794">
        <v>3</v>
      </c>
      <c r="AU1794">
        <v>3</v>
      </c>
      <c r="AV1794">
        <v>3</v>
      </c>
      <c r="AW1794">
        <v>6</v>
      </c>
      <c r="AX1794">
        <v>10</v>
      </c>
      <c r="AY1794">
        <v>4</v>
      </c>
      <c r="AZ1794">
        <v>5</v>
      </c>
      <c r="BA1794">
        <v>7</v>
      </c>
      <c r="BB1794">
        <v>4</v>
      </c>
      <c r="BC1794">
        <v>7</v>
      </c>
      <c r="BD1794">
        <v>11</v>
      </c>
      <c r="BE1794">
        <v>4</v>
      </c>
      <c r="BF1794">
        <v>12</v>
      </c>
      <c r="BG1794">
        <v>12</v>
      </c>
      <c r="BH1794">
        <v>12</v>
      </c>
      <c r="BI1794">
        <v>12</v>
      </c>
      <c r="BJ1794">
        <v>12</v>
      </c>
      <c r="BK1794">
        <v>1</v>
      </c>
      <c r="BL1794">
        <v>1</v>
      </c>
      <c r="BO1794">
        <v>5</v>
      </c>
      <c r="BP1794">
        <v>2</v>
      </c>
      <c r="BX1794">
        <v>1</v>
      </c>
      <c r="BY1794">
        <v>2</v>
      </c>
      <c r="CF1794">
        <v>21</v>
      </c>
      <c r="CH1794">
        <f t="shared" ref="CH1794:CH1857" si="208">BX1794</f>
        <v>1</v>
      </c>
      <c r="CI1794" s="1">
        <f t="shared" ref="CI1794:CI1857" si="209">AVERAGE(AW1794:BE1794)/2</f>
        <v>3.2222222222222223</v>
      </c>
      <c r="CJ1794">
        <f t="shared" ref="CJ1794:CJ1857" si="210">BL1794</f>
        <v>1</v>
      </c>
      <c r="CK1794">
        <f t="shared" ref="CK1794:CK1857" si="211">IF(AND(CJ1794=5),1,IF(AND(CJ1794=4),2,IF(AND(CJ1794=3),3,IF(AND(CJ1794=2),4,IF(AND(CJ1794=1),5,IF(AND(CJ1794=0),5))))))</f>
        <v>5</v>
      </c>
      <c r="CL1794" s="1">
        <f t="shared" ref="CL1794:CL1857" si="212">CI1794+CK1794</f>
        <v>8.2222222222222214</v>
      </c>
      <c r="CM1794" s="1">
        <f t="shared" ref="CM1794:CM1857" si="213">CH1794*CL1794</f>
        <v>8.2222222222222214</v>
      </c>
      <c r="CO1794" t="str">
        <f>IF(H1794&gt;Tolerances!$C$15, "High Sat", "Low Sat")</f>
        <v>High Sat</v>
      </c>
      <c r="CP1794" t="str">
        <f>IF(CM1794&lt;Tolerances!$D$15, "High EL", "Low EL")</f>
        <v>High EL</v>
      </c>
      <c r="CQ1794" t="str">
        <f t="shared" si="207"/>
        <v>Loyalist</v>
      </c>
      <c r="CR1794" t="b">
        <f>IF(AND(CM1794&lt;Tolerances!$D$19,'Respondent data Original'!H1794&gt;Tolerances!$C$19),"Enthusiast",IF(AND(CM1794&gt;Tolerances!$D$20,'Respondent data Original'!H1794&lt;Tolerances!$C$20),"Agitator"))</f>
        <v>0</v>
      </c>
    </row>
    <row r="1795" spans="1:96">
      <c r="A1795">
        <v>2260</v>
      </c>
      <c r="B1795" t="s">
        <v>71</v>
      </c>
      <c r="C1795">
        <v>5</v>
      </c>
      <c r="D1795">
        <v>2</v>
      </c>
      <c r="E1795">
        <v>2</v>
      </c>
      <c r="F1795">
        <v>2</v>
      </c>
      <c r="G1795">
        <v>9</v>
      </c>
      <c r="H1795">
        <v>11</v>
      </c>
      <c r="J1795">
        <v>11</v>
      </c>
      <c r="L1795">
        <v>11</v>
      </c>
      <c r="N1795">
        <v>10</v>
      </c>
      <c r="P1795">
        <v>6</v>
      </c>
      <c r="Q1795">
        <v>2</v>
      </c>
      <c r="R1795">
        <v>2</v>
      </c>
      <c r="S1795">
        <v>2</v>
      </c>
      <c r="T1795">
        <v>2</v>
      </c>
      <c r="U1795">
        <v>3</v>
      </c>
      <c r="V1795">
        <v>1</v>
      </c>
      <c r="W1795">
        <v>4</v>
      </c>
      <c r="X1795">
        <v>1</v>
      </c>
      <c r="Y1795">
        <v>2</v>
      </c>
      <c r="Z1795">
        <v>3</v>
      </c>
      <c r="AA1795">
        <v>1</v>
      </c>
      <c r="AB1795">
        <v>2</v>
      </c>
      <c r="AC1795">
        <v>3</v>
      </c>
      <c r="AD1795">
        <v>2</v>
      </c>
      <c r="AE1795">
        <v>3</v>
      </c>
      <c r="AF1795">
        <v>9</v>
      </c>
      <c r="AG1795">
        <v>2</v>
      </c>
      <c r="AH1795">
        <v>1</v>
      </c>
      <c r="AI1795">
        <v>2</v>
      </c>
      <c r="AJ1795">
        <v>3</v>
      </c>
      <c r="AK1795">
        <v>3</v>
      </c>
      <c r="AL1795">
        <v>1</v>
      </c>
      <c r="AN1795">
        <v>1</v>
      </c>
      <c r="AO1795">
        <v>2</v>
      </c>
      <c r="AP1795">
        <v>2</v>
      </c>
      <c r="AQ1795">
        <v>1</v>
      </c>
      <c r="AR1795">
        <v>2</v>
      </c>
      <c r="AS1795">
        <v>4</v>
      </c>
      <c r="AT1795">
        <v>1</v>
      </c>
      <c r="AU1795">
        <v>3</v>
      </c>
      <c r="AV1795">
        <v>1</v>
      </c>
      <c r="AW1795">
        <v>4</v>
      </c>
      <c r="AX1795">
        <v>8</v>
      </c>
      <c r="AY1795">
        <v>8</v>
      </c>
      <c r="AZ1795">
        <v>5</v>
      </c>
      <c r="BA1795">
        <v>9</v>
      </c>
      <c r="BB1795">
        <v>4</v>
      </c>
      <c r="BC1795">
        <v>6</v>
      </c>
      <c r="BD1795">
        <v>10</v>
      </c>
      <c r="BE1795">
        <v>7</v>
      </c>
      <c r="BF1795">
        <v>3</v>
      </c>
      <c r="BG1795">
        <v>12</v>
      </c>
      <c r="BH1795">
        <v>3</v>
      </c>
      <c r="BI1795">
        <v>12</v>
      </c>
      <c r="BJ1795">
        <v>12</v>
      </c>
      <c r="BK1795">
        <v>2</v>
      </c>
      <c r="BL1795">
        <v>3</v>
      </c>
      <c r="BM1795">
        <v>2</v>
      </c>
      <c r="BN1795">
        <v>2</v>
      </c>
      <c r="BO1795">
        <v>7</v>
      </c>
      <c r="BP1795">
        <v>5</v>
      </c>
      <c r="BQ1795">
        <v>6</v>
      </c>
      <c r="BR1795">
        <v>4</v>
      </c>
      <c r="BX1795">
        <v>1</v>
      </c>
      <c r="BY1795">
        <v>3</v>
      </c>
      <c r="BZ1795">
        <v>2</v>
      </c>
      <c r="CA1795">
        <v>1</v>
      </c>
      <c r="CB1795">
        <v>6</v>
      </c>
      <c r="CC1795">
        <v>5</v>
      </c>
      <c r="CF1795">
        <v>5</v>
      </c>
      <c r="CH1795">
        <f t="shared" si="208"/>
        <v>1</v>
      </c>
      <c r="CI1795" s="1">
        <f t="shared" si="209"/>
        <v>3.3888888888888888</v>
      </c>
      <c r="CJ1795">
        <f t="shared" si="210"/>
        <v>3</v>
      </c>
      <c r="CK1795">
        <f t="shared" si="211"/>
        <v>3</v>
      </c>
      <c r="CL1795" s="1">
        <f t="shared" si="212"/>
        <v>6.3888888888888893</v>
      </c>
      <c r="CM1795" s="1">
        <f t="shared" si="213"/>
        <v>6.3888888888888893</v>
      </c>
      <c r="CO1795" t="str">
        <f>IF(H1795&gt;Tolerances!$C$15, "High Sat", "Low Sat")</f>
        <v>High Sat</v>
      </c>
      <c r="CP1795" t="str">
        <f>IF(CM1795&lt;Tolerances!$D$15, "High EL", "Low EL")</f>
        <v>High EL</v>
      </c>
      <c r="CQ1795" t="str">
        <f t="shared" si="207"/>
        <v>Loyalist</v>
      </c>
      <c r="CR1795" t="b">
        <f>IF(AND(CM1795&lt;Tolerances!$D$19,'Respondent data Original'!H1795&gt;Tolerances!$C$19),"Enthusiast",IF(AND(CM1795&gt;Tolerances!$D$20,'Respondent data Original'!H1795&lt;Tolerances!$C$20),"Agitator"))</f>
        <v>0</v>
      </c>
    </row>
    <row r="1796" spans="1:96">
      <c r="A1796">
        <v>2262</v>
      </c>
      <c r="B1796" t="s">
        <v>71</v>
      </c>
      <c r="C1796">
        <v>3</v>
      </c>
      <c r="D1796">
        <v>2</v>
      </c>
      <c r="E1796">
        <v>1</v>
      </c>
      <c r="F1796">
        <v>2</v>
      </c>
      <c r="G1796">
        <v>10</v>
      </c>
      <c r="H1796">
        <v>9</v>
      </c>
      <c r="J1796">
        <v>9</v>
      </c>
      <c r="L1796">
        <v>9</v>
      </c>
      <c r="N1796">
        <v>9</v>
      </c>
      <c r="P1796">
        <v>6</v>
      </c>
      <c r="Q1796">
        <v>1</v>
      </c>
      <c r="R1796">
        <v>5</v>
      </c>
      <c r="S1796">
        <v>1</v>
      </c>
      <c r="T1796">
        <v>3</v>
      </c>
      <c r="U1796">
        <v>5</v>
      </c>
      <c r="V1796">
        <v>1</v>
      </c>
      <c r="W1796">
        <v>4</v>
      </c>
      <c r="X1796">
        <v>1</v>
      </c>
      <c r="Y1796">
        <v>1</v>
      </c>
      <c r="Z1796">
        <v>3</v>
      </c>
      <c r="AA1796">
        <v>3</v>
      </c>
      <c r="AB1796">
        <v>1</v>
      </c>
      <c r="AC1796">
        <v>4</v>
      </c>
      <c r="AD1796">
        <v>4</v>
      </c>
      <c r="AE1796">
        <v>4</v>
      </c>
      <c r="AF1796">
        <v>1</v>
      </c>
      <c r="AG1796">
        <v>3</v>
      </c>
      <c r="AI1796">
        <v>1</v>
      </c>
      <c r="AJ1796">
        <v>3</v>
      </c>
      <c r="AL1796">
        <v>2</v>
      </c>
      <c r="AM1796">
        <v>3</v>
      </c>
      <c r="AN1796">
        <v>1</v>
      </c>
      <c r="AO1796">
        <v>2</v>
      </c>
      <c r="AP1796">
        <v>3</v>
      </c>
      <c r="AQ1796">
        <v>4</v>
      </c>
      <c r="AR1796">
        <v>3</v>
      </c>
      <c r="AS1796">
        <v>2</v>
      </c>
      <c r="AT1796">
        <v>3</v>
      </c>
      <c r="AU1796">
        <v>4</v>
      </c>
      <c r="AV1796">
        <v>1</v>
      </c>
      <c r="AW1796">
        <v>3</v>
      </c>
      <c r="AX1796">
        <v>9</v>
      </c>
      <c r="AY1796">
        <v>6</v>
      </c>
      <c r="AZ1796">
        <v>10</v>
      </c>
      <c r="BA1796">
        <v>6</v>
      </c>
      <c r="BB1796">
        <v>8</v>
      </c>
      <c r="BC1796">
        <v>6</v>
      </c>
      <c r="BD1796">
        <v>11</v>
      </c>
      <c r="BE1796">
        <v>1</v>
      </c>
      <c r="BF1796">
        <v>6</v>
      </c>
      <c r="BG1796">
        <v>6</v>
      </c>
      <c r="BH1796">
        <v>6</v>
      </c>
      <c r="BI1796">
        <v>6</v>
      </c>
      <c r="BJ1796">
        <v>6</v>
      </c>
      <c r="BK1796">
        <v>1</v>
      </c>
      <c r="BL1796">
        <v>3</v>
      </c>
      <c r="BM1796">
        <v>3</v>
      </c>
      <c r="BN1796">
        <v>3</v>
      </c>
      <c r="BO1796">
        <v>10</v>
      </c>
      <c r="BX1796">
        <v>1</v>
      </c>
      <c r="BY1796">
        <v>2</v>
      </c>
      <c r="CF1796">
        <v>4</v>
      </c>
      <c r="CH1796">
        <f t="shared" si="208"/>
        <v>1</v>
      </c>
      <c r="CI1796" s="1">
        <f t="shared" si="209"/>
        <v>3.3333333333333335</v>
      </c>
      <c r="CJ1796">
        <f t="shared" si="210"/>
        <v>3</v>
      </c>
      <c r="CK1796">
        <f t="shared" si="211"/>
        <v>3</v>
      </c>
      <c r="CL1796" s="1">
        <f t="shared" si="212"/>
        <v>6.3333333333333339</v>
      </c>
      <c r="CM1796" s="1">
        <f t="shared" si="213"/>
        <v>6.3333333333333339</v>
      </c>
      <c r="CO1796" t="str">
        <f>IF(H1796&gt;Tolerances!$C$15, "High Sat", "Low Sat")</f>
        <v>High Sat</v>
      </c>
      <c r="CP1796" t="str">
        <f>IF(CM1796&lt;Tolerances!$D$15, "High EL", "Low EL")</f>
        <v>High EL</v>
      </c>
      <c r="CQ1796" t="str">
        <f t="shared" si="207"/>
        <v>Loyalist</v>
      </c>
      <c r="CR1796" t="b">
        <f>IF(AND(CM1796&lt;Tolerances!$D$19,'Respondent data Original'!H1796&gt;Tolerances!$C$19),"Enthusiast",IF(AND(CM1796&gt;Tolerances!$D$20,'Respondent data Original'!H1796&lt;Tolerances!$C$20),"Agitator"))</f>
        <v>0</v>
      </c>
    </row>
    <row r="1797" spans="1:96">
      <c r="A1797">
        <v>2264</v>
      </c>
      <c r="B1797" t="s">
        <v>71</v>
      </c>
      <c r="C1797">
        <v>3</v>
      </c>
      <c r="D1797">
        <v>2</v>
      </c>
      <c r="E1797">
        <v>1</v>
      </c>
      <c r="F1797">
        <v>2</v>
      </c>
      <c r="G1797">
        <v>10</v>
      </c>
      <c r="H1797">
        <v>6</v>
      </c>
      <c r="J1797">
        <v>7</v>
      </c>
      <c r="L1797">
        <v>8</v>
      </c>
      <c r="N1797">
        <v>7</v>
      </c>
      <c r="P1797">
        <v>3</v>
      </c>
      <c r="Q1797">
        <v>4</v>
      </c>
      <c r="R1797">
        <v>2</v>
      </c>
      <c r="S1797">
        <v>3</v>
      </c>
      <c r="T1797">
        <v>3</v>
      </c>
      <c r="U1797">
        <v>4</v>
      </c>
      <c r="V1797">
        <v>3</v>
      </c>
      <c r="W1797">
        <v>4</v>
      </c>
      <c r="X1797">
        <v>3</v>
      </c>
      <c r="Y1797">
        <v>3</v>
      </c>
      <c r="Z1797">
        <v>3</v>
      </c>
      <c r="AA1797">
        <v>4</v>
      </c>
      <c r="AB1797">
        <v>4</v>
      </c>
      <c r="AC1797">
        <v>4</v>
      </c>
      <c r="AD1797">
        <v>3</v>
      </c>
      <c r="AE1797">
        <v>4</v>
      </c>
      <c r="AF1797">
        <v>7</v>
      </c>
      <c r="AG1797">
        <v>4</v>
      </c>
      <c r="AH1797">
        <v>4</v>
      </c>
      <c r="AI1797">
        <v>3</v>
      </c>
      <c r="AJ1797">
        <v>3</v>
      </c>
      <c r="AK1797">
        <v>4</v>
      </c>
      <c r="AL1797">
        <v>3</v>
      </c>
      <c r="AM1797">
        <v>4</v>
      </c>
      <c r="AN1797">
        <v>4</v>
      </c>
      <c r="AO1797">
        <v>5</v>
      </c>
      <c r="AP1797">
        <v>4</v>
      </c>
      <c r="AQ1797">
        <v>4</v>
      </c>
      <c r="AR1797">
        <v>3</v>
      </c>
      <c r="AS1797">
        <v>3</v>
      </c>
      <c r="AT1797">
        <v>3</v>
      </c>
      <c r="AU1797">
        <v>4</v>
      </c>
      <c r="AV1797">
        <v>3</v>
      </c>
      <c r="AW1797">
        <v>8</v>
      </c>
      <c r="AX1797">
        <v>7</v>
      </c>
      <c r="AY1797">
        <v>5</v>
      </c>
      <c r="AZ1797">
        <v>6</v>
      </c>
      <c r="BA1797">
        <v>4</v>
      </c>
      <c r="BB1797">
        <v>5</v>
      </c>
      <c r="BC1797">
        <v>8</v>
      </c>
      <c r="BD1797">
        <v>7</v>
      </c>
      <c r="BE1797">
        <v>8</v>
      </c>
      <c r="BF1797">
        <v>5</v>
      </c>
      <c r="BG1797">
        <v>6</v>
      </c>
      <c r="BH1797">
        <v>7</v>
      </c>
      <c r="BI1797">
        <v>6</v>
      </c>
      <c r="BJ1797">
        <v>5</v>
      </c>
      <c r="BK1797">
        <v>3</v>
      </c>
      <c r="BL1797">
        <v>1</v>
      </c>
      <c r="BO1797">
        <v>2</v>
      </c>
      <c r="BX1797">
        <v>2</v>
      </c>
      <c r="CF1797">
        <v>5</v>
      </c>
      <c r="CH1797">
        <f t="shared" si="208"/>
        <v>2</v>
      </c>
      <c r="CI1797" s="1">
        <f t="shared" si="209"/>
        <v>3.2222222222222223</v>
      </c>
      <c r="CJ1797">
        <f t="shared" si="210"/>
        <v>1</v>
      </c>
      <c r="CK1797">
        <f t="shared" si="211"/>
        <v>5</v>
      </c>
      <c r="CL1797" s="1">
        <f t="shared" si="212"/>
        <v>8.2222222222222214</v>
      </c>
      <c r="CM1797" s="1">
        <f t="shared" si="213"/>
        <v>16.444444444444443</v>
      </c>
      <c r="CO1797" t="str">
        <f>IF(H1797&gt;Tolerances!$C$15, "High Sat", "Low Sat")</f>
        <v>Low Sat</v>
      </c>
      <c r="CP1797" t="str">
        <f>IF(CM1797&lt;Tolerances!$D$15, "High EL", "Low EL")</f>
        <v>Low EL</v>
      </c>
      <c r="CQ1797" t="str">
        <f t="shared" si="207"/>
        <v>Defector</v>
      </c>
      <c r="CR1797" t="b">
        <f>IF(AND(CM1797&lt;Tolerances!$D$19,'Respondent data Original'!H1797&gt;Tolerances!$C$19),"Enthusiast",IF(AND(CM1797&gt;Tolerances!$D$20,'Respondent data Original'!H1797&lt;Tolerances!$C$20),"Agitator"))</f>
        <v>0</v>
      </c>
    </row>
    <row r="1798" spans="1:96">
      <c r="A1798">
        <v>2265</v>
      </c>
      <c r="B1798" t="s">
        <v>71</v>
      </c>
      <c r="C1798">
        <v>4</v>
      </c>
      <c r="D1798">
        <v>1</v>
      </c>
      <c r="E1798">
        <v>4</v>
      </c>
      <c r="F1798">
        <v>2</v>
      </c>
      <c r="G1798">
        <v>11</v>
      </c>
      <c r="H1798">
        <v>8</v>
      </c>
      <c r="J1798">
        <v>8</v>
      </c>
      <c r="L1798">
        <v>8</v>
      </c>
      <c r="O1798">
        <v>1</v>
      </c>
      <c r="P1798">
        <v>4</v>
      </c>
      <c r="Q1798">
        <v>3</v>
      </c>
      <c r="R1798">
        <v>3</v>
      </c>
      <c r="S1798">
        <v>2</v>
      </c>
      <c r="T1798">
        <v>3</v>
      </c>
      <c r="U1798">
        <v>5</v>
      </c>
      <c r="V1798">
        <v>4</v>
      </c>
      <c r="X1798">
        <v>3</v>
      </c>
      <c r="Y1798">
        <v>2</v>
      </c>
      <c r="Z1798">
        <v>3</v>
      </c>
      <c r="AA1798">
        <v>3</v>
      </c>
      <c r="AB1798">
        <v>4</v>
      </c>
      <c r="AC1798">
        <v>3</v>
      </c>
      <c r="AD1798">
        <v>4</v>
      </c>
      <c r="AE1798">
        <v>3</v>
      </c>
      <c r="AF1798">
        <v>6</v>
      </c>
      <c r="AG1798">
        <v>3</v>
      </c>
      <c r="AH1798">
        <v>3</v>
      </c>
      <c r="AI1798">
        <v>3</v>
      </c>
      <c r="AJ1798">
        <v>3</v>
      </c>
      <c r="AK1798">
        <v>4</v>
      </c>
      <c r="AL1798">
        <v>3</v>
      </c>
      <c r="AM1798">
        <v>5</v>
      </c>
      <c r="AN1798">
        <v>4</v>
      </c>
      <c r="AO1798">
        <v>3</v>
      </c>
      <c r="AP1798">
        <v>4</v>
      </c>
      <c r="AQ1798">
        <v>3</v>
      </c>
      <c r="AR1798">
        <v>4</v>
      </c>
      <c r="AS1798">
        <v>4</v>
      </c>
      <c r="AT1798">
        <v>4</v>
      </c>
      <c r="AU1798">
        <v>3</v>
      </c>
      <c r="AV1798">
        <v>3</v>
      </c>
      <c r="AW1798">
        <v>6</v>
      </c>
      <c r="AX1798">
        <v>8</v>
      </c>
      <c r="AY1798">
        <v>6</v>
      </c>
      <c r="AZ1798">
        <v>7</v>
      </c>
      <c r="BA1798">
        <v>7</v>
      </c>
      <c r="BB1798">
        <v>6</v>
      </c>
      <c r="BC1798">
        <v>6</v>
      </c>
      <c r="BD1798">
        <v>6</v>
      </c>
      <c r="BE1798">
        <v>6</v>
      </c>
      <c r="BF1798">
        <v>12</v>
      </c>
      <c r="BG1798">
        <v>12</v>
      </c>
      <c r="BH1798">
        <v>6</v>
      </c>
      <c r="BI1798">
        <v>12</v>
      </c>
      <c r="BJ1798">
        <v>12</v>
      </c>
      <c r="BK1798">
        <v>2</v>
      </c>
      <c r="BL1798">
        <v>3</v>
      </c>
      <c r="BM1798">
        <v>3</v>
      </c>
      <c r="BN1798">
        <v>2</v>
      </c>
      <c r="BO1798">
        <v>4</v>
      </c>
      <c r="BP1798">
        <v>6</v>
      </c>
      <c r="BQ1798">
        <v>2</v>
      </c>
      <c r="BX1798">
        <v>1</v>
      </c>
      <c r="BY1798">
        <v>6</v>
      </c>
      <c r="BZ1798">
        <v>5</v>
      </c>
      <c r="CF1798">
        <v>9</v>
      </c>
      <c r="CH1798">
        <f t="shared" si="208"/>
        <v>1</v>
      </c>
      <c r="CI1798" s="1">
        <f t="shared" si="209"/>
        <v>3.2222222222222223</v>
      </c>
      <c r="CJ1798">
        <f t="shared" si="210"/>
        <v>3</v>
      </c>
      <c r="CK1798">
        <f t="shared" si="211"/>
        <v>3</v>
      </c>
      <c r="CL1798" s="1">
        <f t="shared" si="212"/>
        <v>6.2222222222222223</v>
      </c>
      <c r="CM1798" s="1">
        <f t="shared" si="213"/>
        <v>6.2222222222222223</v>
      </c>
      <c r="CO1798" t="str">
        <f>IF(H1798&gt;Tolerances!$C$15, "High Sat", "Low Sat")</f>
        <v>High Sat</v>
      </c>
      <c r="CP1798" t="str">
        <f>IF(CM1798&lt;Tolerances!$D$15, "High EL", "Low EL")</f>
        <v>High EL</v>
      </c>
      <c r="CQ1798" t="str">
        <f t="shared" si="207"/>
        <v>Loyalist</v>
      </c>
      <c r="CR1798" t="b">
        <f>IF(AND(CM1798&lt;Tolerances!$D$19,'Respondent data Original'!H1798&gt;Tolerances!$C$19),"Enthusiast",IF(AND(CM1798&gt;Tolerances!$D$20,'Respondent data Original'!H1798&lt;Tolerances!$C$20),"Agitator"))</f>
        <v>0</v>
      </c>
    </row>
    <row r="1799" spans="1:96">
      <c r="A1799">
        <v>2266</v>
      </c>
      <c r="B1799" t="s">
        <v>71</v>
      </c>
      <c r="C1799">
        <v>2</v>
      </c>
      <c r="D1799">
        <v>2</v>
      </c>
      <c r="E1799">
        <v>9</v>
      </c>
      <c r="F1799">
        <v>1</v>
      </c>
      <c r="G1799">
        <v>9</v>
      </c>
      <c r="H1799">
        <v>7</v>
      </c>
      <c r="J1799">
        <v>7</v>
      </c>
      <c r="L1799">
        <v>6</v>
      </c>
      <c r="N1799">
        <v>7</v>
      </c>
      <c r="P1799">
        <v>1</v>
      </c>
      <c r="Q1799">
        <v>2</v>
      </c>
      <c r="S1799">
        <v>3</v>
      </c>
      <c r="T1799">
        <v>5</v>
      </c>
      <c r="U1799">
        <v>3</v>
      </c>
      <c r="V1799">
        <v>4</v>
      </c>
      <c r="X1799">
        <v>3</v>
      </c>
      <c r="Y1799">
        <v>3</v>
      </c>
      <c r="Z1799">
        <v>2</v>
      </c>
      <c r="AA1799">
        <v>3</v>
      </c>
      <c r="AC1799">
        <v>3</v>
      </c>
      <c r="AD1799">
        <v>5</v>
      </c>
      <c r="AE1799">
        <v>3</v>
      </c>
      <c r="AF1799">
        <v>3</v>
      </c>
      <c r="AG1799">
        <v>4</v>
      </c>
      <c r="AH1799">
        <v>3</v>
      </c>
      <c r="AI1799">
        <v>4</v>
      </c>
      <c r="AJ1799">
        <v>3</v>
      </c>
      <c r="AK1799">
        <v>4</v>
      </c>
      <c r="AL1799">
        <v>3</v>
      </c>
      <c r="AM1799">
        <v>4</v>
      </c>
      <c r="AN1799">
        <v>4</v>
      </c>
      <c r="AO1799">
        <v>4</v>
      </c>
      <c r="AP1799">
        <v>2</v>
      </c>
      <c r="AQ1799">
        <v>4</v>
      </c>
      <c r="AR1799">
        <v>4</v>
      </c>
      <c r="AS1799">
        <v>5</v>
      </c>
      <c r="AT1799">
        <v>3</v>
      </c>
      <c r="AU1799">
        <v>3</v>
      </c>
      <c r="AV1799">
        <v>3</v>
      </c>
      <c r="AW1799">
        <v>9</v>
      </c>
      <c r="AX1799">
        <v>8</v>
      </c>
      <c r="AY1799">
        <v>6</v>
      </c>
      <c r="AZ1799">
        <v>8</v>
      </c>
      <c r="BA1799">
        <v>6</v>
      </c>
      <c r="BB1799">
        <v>5</v>
      </c>
      <c r="BC1799">
        <v>2</v>
      </c>
      <c r="BD1799">
        <v>11</v>
      </c>
      <c r="BE1799">
        <v>2</v>
      </c>
      <c r="BF1799">
        <v>5</v>
      </c>
      <c r="BG1799">
        <v>12</v>
      </c>
      <c r="BH1799">
        <v>4</v>
      </c>
      <c r="BI1799">
        <v>12</v>
      </c>
      <c r="BJ1799">
        <v>12</v>
      </c>
      <c r="BK1799">
        <v>3</v>
      </c>
      <c r="BL1799">
        <v>1</v>
      </c>
      <c r="BM1799">
        <v>1</v>
      </c>
      <c r="BN1799">
        <v>1</v>
      </c>
      <c r="BO1799">
        <v>10</v>
      </c>
      <c r="BX1799">
        <v>2</v>
      </c>
      <c r="CF1799">
        <v>21</v>
      </c>
      <c r="CH1799">
        <f t="shared" si="208"/>
        <v>2</v>
      </c>
      <c r="CI1799" s="1">
        <f t="shared" si="209"/>
        <v>3.1666666666666665</v>
      </c>
      <c r="CJ1799">
        <f t="shared" si="210"/>
        <v>1</v>
      </c>
      <c r="CK1799">
        <f t="shared" si="211"/>
        <v>5</v>
      </c>
      <c r="CL1799" s="1">
        <f t="shared" si="212"/>
        <v>8.1666666666666661</v>
      </c>
      <c r="CM1799" s="1">
        <f t="shared" si="213"/>
        <v>16.333333333333332</v>
      </c>
      <c r="CO1799" t="str">
        <f>IF(H1799&gt;Tolerances!$C$15, "High Sat", "Low Sat")</f>
        <v>Low Sat</v>
      </c>
      <c r="CP1799" t="str">
        <f>IF(CM1799&lt;Tolerances!$D$15, "High EL", "Low EL")</f>
        <v>Low EL</v>
      </c>
      <c r="CQ1799" t="str">
        <f t="shared" si="207"/>
        <v>Defector</v>
      </c>
      <c r="CR1799" t="b">
        <f>IF(AND(CM1799&lt;Tolerances!$D$19,'Respondent data Original'!H1799&gt;Tolerances!$C$19),"Enthusiast",IF(AND(CM1799&gt;Tolerances!$D$20,'Respondent data Original'!H1799&lt;Tolerances!$C$20),"Agitator"))</f>
        <v>0</v>
      </c>
    </row>
    <row r="1800" spans="1:96">
      <c r="A1800">
        <v>2267</v>
      </c>
      <c r="B1800" t="s">
        <v>71</v>
      </c>
      <c r="C1800">
        <v>3</v>
      </c>
      <c r="D1800">
        <v>1</v>
      </c>
      <c r="E1800">
        <v>7</v>
      </c>
      <c r="F1800">
        <v>2</v>
      </c>
      <c r="G1800">
        <v>9</v>
      </c>
      <c r="H1800">
        <v>7</v>
      </c>
      <c r="J1800">
        <v>6</v>
      </c>
      <c r="L1800">
        <v>8</v>
      </c>
      <c r="N1800">
        <v>7</v>
      </c>
      <c r="P1800">
        <v>3</v>
      </c>
      <c r="Q1800">
        <v>2</v>
      </c>
      <c r="R1800">
        <v>2</v>
      </c>
      <c r="S1800">
        <v>4</v>
      </c>
      <c r="T1800">
        <v>4</v>
      </c>
      <c r="U1800">
        <v>3</v>
      </c>
      <c r="V1800">
        <v>3</v>
      </c>
      <c r="W1800">
        <v>3</v>
      </c>
      <c r="X1800">
        <v>3</v>
      </c>
      <c r="Y1800">
        <v>2</v>
      </c>
      <c r="Z1800">
        <v>4</v>
      </c>
      <c r="AA1800">
        <v>3</v>
      </c>
      <c r="AB1800">
        <v>3</v>
      </c>
      <c r="AC1800">
        <v>3</v>
      </c>
      <c r="AD1800">
        <v>2</v>
      </c>
      <c r="AE1800">
        <v>3</v>
      </c>
      <c r="AF1800">
        <v>8</v>
      </c>
      <c r="AG1800">
        <v>2</v>
      </c>
      <c r="AH1800">
        <v>2</v>
      </c>
      <c r="AI1800">
        <v>3</v>
      </c>
      <c r="AJ1800">
        <v>2</v>
      </c>
      <c r="AK1800">
        <v>2</v>
      </c>
      <c r="AL1800">
        <v>1</v>
      </c>
      <c r="AM1800">
        <v>2</v>
      </c>
      <c r="AN1800">
        <v>1</v>
      </c>
      <c r="AO1800">
        <v>3</v>
      </c>
      <c r="AP1800">
        <v>3</v>
      </c>
      <c r="AQ1800">
        <v>1</v>
      </c>
      <c r="AR1800">
        <v>2</v>
      </c>
      <c r="AS1800">
        <v>1</v>
      </c>
      <c r="AT1800">
        <v>2</v>
      </c>
      <c r="AU1800">
        <v>3</v>
      </c>
      <c r="AV1800">
        <v>1</v>
      </c>
      <c r="AW1800">
        <v>5</v>
      </c>
      <c r="AX1800">
        <v>6</v>
      </c>
      <c r="AY1800">
        <v>5</v>
      </c>
      <c r="AZ1800">
        <v>7</v>
      </c>
      <c r="BA1800">
        <v>6</v>
      </c>
      <c r="BB1800">
        <v>5</v>
      </c>
      <c r="BC1800">
        <v>6</v>
      </c>
      <c r="BD1800">
        <v>6</v>
      </c>
      <c r="BE1800">
        <v>7</v>
      </c>
      <c r="BF1800">
        <v>4</v>
      </c>
      <c r="BG1800">
        <v>5</v>
      </c>
      <c r="BH1800">
        <v>6</v>
      </c>
      <c r="BI1800">
        <v>7</v>
      </c>
      <c r="BJ1800">
        <v>6</v>
      </c>
      <c r="BK1800">
        <v>2</v>
      </c>
      <c r="BL1800">
        <v>3</v>
      </c>
      <c r="BM1800">
        <v>4</v>
      </c>
      <c r="BN1800">
        <v>3</v>
      </c>
      <c r="BO1800">
        <v>10</v>
      </c>
      <c r="BX1800">
        <v>1</v>
      </c>
      <c r="BY1800">
        <v>1</v>
      </c>
      <c r="CF1800">
        <v>21</v>
      </c>
      <c r="CH1800">
        <f t="shared" si="208"/>
        <v>1</v>
      </c>
      <c r="CI1800" s="1">
        <f t="shared" si="209"/>
        <v>2.9444444444444446</v>
      </c>
      <c r="CJ1800">
        <f t="shared" si="210"/>
        <v>3</v>
      </c>
      <c r="CK1800">
        <f t="shared" si="211"/>
        <v>3</v>
      </c>
      <c r="CL1800" s="1">
        <f t="shared" si="212"/>
        <v>5.9444444444444446</v>
      </c>
      <c r="CM1800" s="1">
        <f t="shared" si="213"/>
        <v>5.9444444444444446</v>
      </c>
      <c r="CO1800" t="str">
        <f>IF(H1800&gt;Tolerances!$C$15, "High Sat", "Low Sat")</f>
        <v>Low Sat</v>
      </c>
      <c r="CP1800" t="str">
        <f>IF(CM1800&lt;Tolerances!$D$15, "High EL", "Low EL")</f>
        <v>High EL</v>
      </c>
      <c r="CQ1800" t="str">
        <f t="shared" si="207"/>
        <v>Hostage</v>
      </c>
      <c r="CR1800" t="b">
        <f>IF(AND(CM1800&lt;Tolerances!$D$19,'Respondent data Original'!H1800&gt;Tolerances!$C$19),"Enthusiast",IF(AND(CM1800&gt;Tolerances!$D$20,'Respondent data Original'!H1800&lt;Tolerances!$C$20),"Agitator"))</f>
        <v>0</v>
      </c>
    </row>
    <row r="1801" spans="1:96">
      <c r="A1801">
        <v>2268</v>
      </c>
      <c r="B1801" t="s">
        <v>71</v>
      </c>
      <c r="C1801">
        <v>1</v>
      </c>
      <c r="D1801">
        <v>2</v>
      </c>
      <c r="E1801">
        <v>1</v>
      </c>
      <c r="F1801">
        <v>2</v>
      </c>
      <c r="G1801">
        <v>12</v>
      </c>
      <c r="H1801">
        <v>9</v>
      </c>
      <c r="J1801">
        <v>9</v>
      </c>
      <c r="L1801">
        <v>9</v>
      </c>
      <c r="N1801">
        <v>9</v>
      </c>
      <c r="P1801">
        <v>5</v>
      </c>
      <c r="Q1801">
        <v>2</v>
      </c>
      <c r="R1801">
        <v>2</v>
      </c>
      <c r="S1801">
        <v>2</v>
      </c>
      <c r="T1801">
        <v>3</v>
      </c>
      <c r="U1801">
        <v>2</v>
      </c>
      <c r="V1801">
        <v>2</v>
      </c>
      <c r="W1801">
        <v>2</v>
      </c>
      <c r="X1801">
        <v>1</v>
      </c>
      <c r="Y1801">
        <v>1</v>
      </c>
      <c r="Z1801">
        <v>2</v>
      </c>
      <c r="AA1801">
        <v>1</v>
      </c>
      <c r="AB1801">
        <v>2</v>
      </c>
      <c r="AC1801">
        <v>2</v>
      </c>
      <c r="AD1801">
        <v>2</v>
      </c>
      <c r="AE1801">
        <v>2</v>
      </c>
      <c r="AF1801">
        <v>8</v>
      </c>
      <c r="AG1801">
        <v>2</v>
      </c>
      <c r="AH1801">
        <v>2</v>
      </c>
      <c r="AI1801">
        <v>2</v>
      </c>
      <c r="AJ1801">
        <v>2</v>
      </c>
      <c r="AK1801">
        <v>2</v>
      </c>
      <c r="AL1801">
        <v>2</v>
      </c>
      <c r="AM1801">
        <v>2</v>
      </c>
      <c r="AN1801">
        <v>2</v>
      </c>
      <c r="AO1801">
        <v>2</v>
      </c>
      <c r="AP1801">
        <v>2</v>
      </c>
      <c r="AQ1801">
        <v>2</v>
      </c>
      <c r="AR1801">
        <v>2</v>
      </c>
      <c r="AS1801">
        <v>2</v>
      </c>
      <c r="AT1801">
        <v>2</v>
      </c>
      <c r="AU1801">
        <v>1</v>
      </c>
      <c r="AV1801">
        <v>1</v>
      </c>
      <c r="AW1801">
        <v>6</v>
      </c>
      <c r="AX1801">
        <v>7</v>
      </c>
      <c r="AY1801">
        <v>7</v>
      </c>
      <c r="AZ1801">
        <v>7</v>
      </c>
      <c r="BA1801">
        <v>7</v>
      </c>
      <c r="BB1801">
        <v>8</v>
      </c>
      <c r="BC1801">
        <v>4</v>
      </c>
      <c r="BD1801">
        <v>8</v>
      </c>
      <c r="BE1801">
        <v>4</v>
      </c>
      <c r="BF1801">
        <v>12</v>
      </c>
      <c r="BG1801">
        <v>5</v>
      </c>
      <c r="BH1801">
        <v>4</v>
      </c>
      <c r="BI1801">
        <v>12</v>
      </c>
      <c r="BJ1801">
        <v>12</v>
      </c>
      <c r="BK1801">
        <v>1</v>
      </c>
      <c r="BL1801">
        <v>3</v>
      </c>
      <c r="BM1801">
        <v>3</v>
      </c>
      <c r="BN1801">
        <v>3</v>
      </c>
      <c r="BO1801">
        <v>10</v>
      </c>
      <c r="BX1801">
        <v>1</v>
      </c>
      <c r="BY1801">
        <v>6</v>
      </c>
      <c r="CF1801">
        <v>21</v>
      </c>
      <c r="CH1801">
        <f t="shared" si="208"/>
        <v>1</v>
      </c>
      <c r="CI1801" s="1">
        <f t="shared" si="209"/>
        <v>3.2222222222222223</v>
      </c>
      <c r="CJ1801">
        <f t="shared" si="210"/>
        <v>3</v>
      </c>
      <c r="CK1801">
        <f t="shared" si="211"/>
        <v>3</v>
      </c>
      <c r="CL1801" s="1">
        <f t="shared" si="212"/>
        <v>6.2222222222222223</v>
      </c>
      <c r="CM1801" s="1">
        <f t="shared" si="213"/>
        <v>6.2222222222222223</v>
      </c>
      <c r="CO1801" t="str">
        <f>IF(H1801&gt;Tolerances!$C$15, "High Sat", "Low Sat")</f>
        <v>High Sat</v>
      </c>
      <c r="CP1801" t="str">
        <f>IF(CM1801&lt;Tolerances!$D$15, "High EL", "Low EL")</f>
        <v>High EL</v>
      </c>
      <c r="CQ1801" t="str">
        <f t="shared" si="207"/>
        <v>Loyalist</v>
      </c>
      <c r="CR1801" t="b">
        <f>IF(AND(CM1801&lt;Tolerances!$D$19,'Respondent data Original'!H1801&gt;Tolerances!$C$19),"Enthusiast",IF(AND(CM1801&gt;Tolerances!$D$20,'Respondent data Original'!H1801&lt;Tolerances!$C$20),"Agitator"))</f>
        <v>0</v>
      </c>
    </row>
    <row r="1802" spans="1:96">
      <c r="A1802">
        <v>2269</v>
      </c>
      <c r="B1802" t="s">
        <v>71</v>
      </c>
      <c r="C1802">
        <v>4</v>
      </c>
      <c r="D1802">
        <v>1</v>
      </c>
      <c r="E1802">
        <v>2</v>
      </c>
      <c r="F1802">
        <v>2</v>
      </c>
      <c r="G1802">
        <v>11</v>
      </c>
      <c r="H1802">
        <v>10</v>
      </c>
      <c r="J1802">
        <v>10</v>
      </c>
      <c r="L1802">
        <v>9</v>
      </c>
      <c r="N1802">
        <v>10</v>
      </c>
      <c r="P1802">
        <v>6</v>
      </c>
      <c r="Q1802">
        <v>3</v>
      </c>
      <c r="R1802">
        <v>2</v>
      </c>
      <c r="S1802">
        <v>2</v>
      </c>
      <c r="T1802">
        <v>3</v>
      </c>
      <c r="V1802">
        <v>2</v>
      </c>
      <c r="X1802">
        <v>2</v>
      </c>
      <c r="Y1802">
        <v>3</v>
      </c>
      <c r="AA1802">
        <v>3</v>
      </c>
      <c r="AB1802">
        <v>2</v>
      </c>
      <c r="AC1802">
        <v>4</v>
      </c>
      <c r="AD1802">
        <v>5</v>
      </c>
      <c r="AE1802">
        <v>4</v>
      </c>
      <c r="AF1802">
        <v>1</v>
      </c>
      <c r="AG1802">
        <v>2</v>
      </c>
      <c r="AH1802">
        <v>2</v>
      </c>
      <c r="AI1802">
        <v>2</v>
      </c>
      <c r="AJ1802">
        <v>2</v>
      </c>
      <c r="AL1802">
        <v>2</v>
      </c>
      <c r="AN1802">
        <v>2</v>
      </c>
      <c r="AO1802">
        <v>2</v>
      </c>
      <c r="AP1802">
        <v>3</v>
      </c>
      <c r="AQ1802">
        <v>2</v>
      </c>
      <c r="AR1802">
        <v>2</v>
      </c>
      <c r="AS1802">
        <v>3</v>
      </c>
      <c r="AU1802">
        <v>2</v>
      </c>
      <c r="AV1802">
        <v>1</v>
      </c>
      <c r="AW1802">
        <v>6</v>
      </c>
      <c r="AX1802">
        <v>9</v>
      </c>
      <c r="AY1802">
        <v>7</v>
      </c>
      <c r="AZ1802">
        <v>6</v>
      </c>
      <c r="BA1802">
        <v>10</v>
      </c>
      <c r="BB1802">
        <v>6</v>
      </c>
      <c r="BC1802">
        <v>1</v>
      </c>
      <c r="BD1802">
        <v>8</v>
      </c>
      <c r="BE1802">
        <v>1</v>
      </c>
      <c r="BF1802">
        <v>12</v>
      </c>
      <c r="BG1802">
        <v>12</v>
      </c>
      <c r="BH1802">
        <v>12</v>
      </c>
      <c r="BI1802">
        <v>12</v>
      </c>
      <c r="BJ1802">
        <v>12</v>
      </c>
      <c r="BK1802">
        <v>1</v>
      </c>
      <c r="BL1802">
        <v>5</v>
      </c>
      <c r="BM1802">
        <v>4</v>
      </c>
      <c r="BN1802">
        <v>3</v>
      </c>
      <c r="BO1802">
        <v>10</v>
      </c>
      <c r="BX1802">
        <v>1</v>
      </c>
      <c r="BY1802">
        <v>6</v>
      </c>
      <c r="CF1802">
        <v>7</v>
      </c>
      <c r="CH1802">
        <f t="shared" si="208"/>
        <v>1</v>
      </c>
      <c r="CI1802" s="1">
        <f t="shared" si="209"/>
        <v>3</v>
      </c>
      <c r="CJ1802">
        <f t="shared" si="210"/>
        <v>5</v>
      </c>
      <c r="CK1802">
        <f t="shared" si="211"/>
        <v>1</v>
      </c>
      <c r="CL1802" s="1">
        <f t="shared" si="212"/>
        <v>4</v>
      </c>
      <c r="CM1802" s="1">
        <f t="shared" si="213"/>
        <v>4</v>
      </c>
      <c r="CO1802" t="str">
        <f>IF(H1802&gt;Tolerances!$C$15, "High Sat", "Low Sat")</f>
        <v>High Sat</v>
      </c>
      <c r="CP1802" t="str">
        <f>IF(CM1802&lt;Tolerances!$D$15, "High EL", "Low EL")</f>
        <v>High EL</v>
      </c>
      <c r="CQ1802" t="str">
        <f t="shared" si="207"/>
        <v>Loyalist</v>
      </c>
      <c r="CR1802" t="str">
        <f>IF(AND(CM1802&lt;Tolerances!$D$19,'Respondent data Original'!H1802&gt;Tolerances!$C$19),"Enthusiast",IF(AND(CM1802&gt;Tolerances!$D$20,'Respondent data Original'!H1802&lt;Tolerances!$C$20),"Agitator"))</f>
        <v>Enthusiast</v>
      </c>
    </row>
    <row r="1803" spans="1:96">
      <c r="A1803">
        <v>2270</v>
      </c>
      <c r="B1803" t="s">
        <v>71</v>
      </c>
      <c r="C1803">
        <v>1</v>
      </c>
      <c r="D1803">
        <v>2</v>
      </c>
      <c r="E1803">
        <v>4</v>
      </c>
      <c r="F1803">
        <v>2</v>
      </c>
      <c r="G1803">
        <v>8</v>
      </c>
      <c r="H1803">
        <v>6</v>
      </c>
      <c r="J1803">
        <v>7</v>
      </c>
      <c r="L1803">
        <v>6</v>
      </c>
      <c r="N1803">
        <v>7</v>
      </c>
      <c r="P1803">
        <v>5</v>
      </c>
      <c r="Q1803">
        <v>1</v>
      </c>
      <c r="R1803">
        <v>3</v>
      </c>
      <c r="S1803">
        <v>3</v>
      </c>
      <c r="T1803">
        <v>5</v>
      </c>
      <c r="U1803">
        <v>2</v>
      </c>
      <c r="V1803">
        <v>4</v>
      </c>
      <c r="W1803">
        <v>5</v>
      </c>
      <c r="X1803">
        <v>3</v>
      </c>
      <c r="Y1803">
        <v>2</v>
      </c>
      <c r="Z1803">
        <v>3</v>
      </c>
      <c r="AA1803">
        <v>3</v>
      </c>
      <c r="AB1803">
        <v>1</v>
      </c>
      <c r="AC1803">
        <v>2</v>
      </c>
      <c r="AD1803">
        <v>3</v>
      </c>
      <c r="AE1803">
        <v>2</v>
      </c>
      <c r="AF1803">
        <v>1</v>
      </c>
      <c r="AG1803">
        <v>2</v>
      </c>
      <c r="AH1803">
        <v>1</v>
      </c>
      <c r="AI1803">
        <v>1</v>
      </c>
      <c r="AJ1803">
        <v>2</v>
      </c>
      <c r="AK1803">
        <v>1</v>
      </c>
      <c r="AL1803">
        <v>1</v>
      </c>
      <c r="AM1803">
        <v>4</v>
      </c>
      <c r="AN1803">
        <v>4</v>
      </c>
      <c r="AO1803">
        <v>1</v>
      </c>
      <c r="AP1803">
        <v>1</v>
      </c>
      <c r="AQ1803">
        <v>2</v>
      </c>
      <c r="AR1803">
        <v>1</v>
      </c>
      <c r="AS1803">
        <v>1</v>
      </c>
      <c r="AT1803">
        <v>5</v>
      </c>
      <c r="AU1803">
        <v>2</v>
      </c>
      <c r="AV1803">
        <v>1</v>
      </c>
      <c r="AW1803">
        <v>6</v>
      </c>
      <c r="AX1803">
        <v>11</v>
      </c>
      <c r="AY1803">
        <v>1</v>
      </c>
      <c r="AZ1803">
        <v>11</v>
      </c>
      <c r="BA1803">
        <v>6</v>
      </c>
      <c r="BB1803">
        <v>6</v>
      </c>
      <c r="BC1803">
        <v>11</v>
      </c>
      <c r="BD1803">
        <v>11</v>
      </c>
      <c r="BE1803">
        <v>6</v>
      </c>
      <c r="BF1803">
        <v>11</v>
      </c>
      <c r="BG1803">
        <v>1</v>
      </c>
      <c r="BH1803">
        <v>11</v>
      </c>
      <c r="BI1803">
        <v>1</v>
      </c>
      <c r="BJ1803">
        <v>11</v>
      </c>
      <c r="BK1803">
        <v>4</v>
      </c>
      <c r="BL1803">
        <v>1</v>
      </c>
      <c r="BO1803">
        <v>4</v>
      </c>
      <c r="BP1803">
        <v>1</v>
      </c>
      <c r="BQ1803">
        <v>6</v>
      </c>
      <c r="BR1803">
        <v>7</v>
      </c>
      <c r="BS1803">
        <v>5</v>
      </c>
      <c r="BX1803">
        <v>2</v>
      </c>
      <c r="CF1803">
        <v>1</v>
      </c>
      <c r="CH1803">
        <f t="shared" si="208"/>
        <v>2</v>
      </c>
      <c r="CI1803" s="1">
        <f t="shared" si="209"/>
        <v>3.8333333333333335</v>
      </c>
      <c r="CJ1803">
        <f t="shared" si="210"/>
        <v>1</v>
      </c>
      <c r="CK1803">
        <f t="shared" si="211"/>
        <v>5</v>
      </c>
      <c r="CL1803" s="1">
        <f t="shared" si="212"/>
        <v>8.8333333333333339</v>
      </c>
      <c r="CM1803" s="1">
        <f t="shared" si="213"/>
        <v>17.666666666666668</v>
      </c>
      <c r="CO1803" t="str">
        <f>IF(H1803&gt;Tolerances!$C$15, "High Sat", "Low Sat")</f>
        <v>Low Sat</v>
      </c>
      <c r="CP1803" t="str">
        <f>IF(CM1803&lt;Tolerances!$D$15, "High EL", "Low EL")</f>
        <v>Low EL</v>
      </c>
      <c r="CQ1803" t="str">
        <f t="shared" si="207"/>
        <v>Defector</v>
      </c>
      <c r="CR1803" t="b">
        <f>IF(AND(CM1803&lt;Tolerances!$D$19,'Respondent data Original'!H1803&gt;Tolerances!$C$19),"Enthusiast",IF(AND(CM1803&gt;Tolerances!$D$20,'Respondent data Original'!H1803&lt;Tolerances!$C$20),"Agitator"))</f>
        <v>0</v>
      </c>
    </row>
    <row r="1804" spans="1:96">
      <c r="A1804">
        <v>2271</v>
      </c>
      <c r="B1804" t="s">
        <v>71</v>
      </c>
      <c r="C1804">
        <v>1</v>
      </c>
      <c r="D1804">
        <v>1</v>
      </c>
      <c r="E1804">
        <v>1</v>
      </c>
      <c r="F1804">
        <v>2</v>
      </c>
      <c r="G1804">
        <v>9</v>
      </c>
      <c r="H1804">
        <v>10</v>
      </c>
      <c r="J1804">
        <v>10</v>
      </c>
      <c r="L1804">
        <v>10</v>
      </c>
      <c r="N1804">
        <v>8</v>
      </c>
      <c r="P1804">
        <v>5</v>
      </c>
      <c r="Q1804">
        <v>2</v>
      </c>
      <c r="R1804">
        <v>5</v>
      </c>
      <c r="S1804">
        <v>1</v>
      </c>
      <c r="T1804">
        <v>2</v>
      </c>
      <c r="U1804">
        <v>2</v>
      </c>
      <c r="V1804">
        <v>3</v>
      </c>
      <c r="W1804">
        <v>5</v>
      </c>
      <c r="X1804">
        <v>1</v>
      </c>
      <c r="Y1804">
        <v>1</v>
      </c>
      <c r="Z1804">
        <v>5</v>
      </c>
      <c r="AA1804">
        <v>2</v>
      </c>
      <c r="AB1804">
        <v>4</v>
      </c>
      <c r="AC1804">
        <v>2</v>
      </c>
      <c r="AD1804">
        <v>5</v>
      </c>
      <c r="AE1804">
        <v>2</v>
      </c>
      <c r="AF1804">
        <v>9</v>
      </c>
      <c r="AG1804">
        <v>2</v>
      </c>
      <c r="AI1804">
        <v>1</v>
      </c>
      <c r="AJ1804">
        <v>1</v>
      </c>
      <c r="AK1804">
        <v>2</v>
      </c>
      <c r="AL1804">
        <v>2</v>
      </c>
      <c r="AN1804">
        <v>1</v>
      </c>
      <c r="AO1804">
        <v>2</v>
      </c>
      <c r="AQ1804">
        <v>2</v>
      </c>
      <c r="AR1804">
        <v>2</v>
      </c>
      <c r="AS1804">
        <v>2</v>
      </c>
      <c r="AU1804">
        <v>2</v>
      </c>
      <c r="AV1804">
        <v>1</v>
      </c>
      <c r="AW1804">
        <v>7</v>
      </c>
      <c r="AX1804">
        <v>6</v>
      </c>
      <c r="AY1804">
        <v>6</v>
      </c>
      <c r="AZ1804">
        <v>6</v>
      </c>
      <c r="BA1804">
        <v>6</v>
      </c>
      <c r="BB1804">
        <v>1</v>
      </c>
      <c r="BC1804">
        <v>6</v>
      </c>
      <c r="BD1804">
        <v>7</v>
      </c>
      <c r="BE1804">
        <v>1</v>
      </c>
      <c r="BF1804">
        <v>12</v>
      </c>
      <c r="BG1804">
        <v>2</v>
      </c>
      <c r="BH1804">
        <v>4</v>
      </c>
      <c r="BI1804">
        <v>12</v>
      </c>
      <c r="BJ1804">
        <v>12</v>
      </c>
      <c r="BK1804">
        <v>2</v>
      </c>
      <c r="BL1804">
        <v>5</v>
      </c>
      <c r="BM1804">
        <v>4</v>
      </c>
      <c r="BN1804">
        <v>4</v>
      </c>
      <c r="BO1804">
        <v>10</v>
      </c>
      <c r="BX1804">
        <v>1</v>
      </c>
      <c r="BY1804">
        <v>2</v>
      </c>
      <c r="BZ1804">
        <v>6</v>
      </c>
      <c r="CA1804">
        <v>1</v>
      </c>
      <c r="CB1804">
        <v>5</v>
      </c>
      <c r="CF1804">
        <v>7</v>
      </c>
      <c r="CH1804">
        <f t="shared" si="208"/>
        <v>1</v>
      </c>
      <c r="CI1804" s="1">
        <f t="shared" si="209"/>
        <v>2.5555555555555554</v>
      </c>
      <c r="CJ1804">
        <f t="shared" si="210"/>
        <v>5</v>
      </c>
      <c r="CK1804">
        <f t="shared" si="211"/>
        <v>1</v>
      </c>
      <c r="CL1804" s="1">
        <f t="shared" si="212"/>
        <v>3.5555555555555554</v>
      </c>
      <c r="CM1804" s="1">
        <f t="shared" si="213"/>
        <v>3.5555555555555554</v>
      </c>
      <c r="CO1804" t="str">
        <f>IF(H1804&gt;Tolerances!$C$15, "High Sat", "Low Sat")</f>
        <v>High Sat</v>
      </c>
      <c r="CP1804" t="str">
        <f>IF(CM1804&lt;Tolerances!$D$15, "High EL", "Low EL")</f>
        <v>High EL</v>
      </c>
      <c r="CQ1804" t="str">
        <f t="shared" ref="CQ1804:CQ1867" si="214">IF(AND(CP1804="High EL", CO1804="High Sat"),"Loyalist", IF(AND(CP1804="High EL", CO1804="Low Sat"),"Hostage", IF(AND(CP1804="Low EL", CO1804="Low Sat"),"Defector",IF(AND(CP1804="Low EL", CO1804="High Sat"),"Mercenary"))))</f>
        <v>Loyalist</v>
      </c>
      <c r="CR1804" t="str">
        <f>IF(AND(CM1804&lt;Tolerances!$D$19,'Respondent data Original'!H1804&gt;Tolerances!$C$19),"Enthusiast",IF(AND(CM1804&gt;Tolerances!$D$20,'Respondent data Original'!H1804&lt;Tolerances!$C$20),"Agitator"))</f>
        <v>Enthusiast</v>
      </c>
    </row>
    <row r="1805" spans="1:96">
      <c r="A1805">
        <v>2272</v>
      </c>
      <c r="B1805" t="s">
        <v>71</v>
      </c>
      <c r="C1805">
        <v>3</v>
      </c>
      <c r="D1805">
        <v>1</v>
      </c>
      <c r="E1805">
        <v>4</v>
      </c>
      <c r="F1805">
        <v>2</v>
      </c>
      <c r="G1805">
        <v>12</v>
      </c>
      <c r="H1805">
        <v>10</v>
      </c>
      <c r="J1805">
        <v>9</v>
      </c>
      <c r="L1805">
        <v>8</v>
      </c>
      <c r="N1805">
        <v>9</v>
      </c>
      <c r="P1805">
        <v>1</v>
      </c>
      <c r="Q1805">
        <v>2</v>
      </c>
      <c r="R1805">
        <v>1</v>
      </c>
      <c r="S1805">
        <v>1</v>
      </c>
      <c r="T1805">
        <v>3</v>
      </c>
      <c r="U1805">
        <v>3</v>
      </c>
      <c r="V1805">
        <v>2</v>
      </c>
      <c r="W1805">
        <v>3</v>
      </c>
      <c r="X1805">
        <v>1</v>
      </c>
      <c r="Y1805">
        <v>1</v>
      </c>
      <c r="Z1805">
        <v>4</v>
      </c>
      <c r="AA1805">
        <v>2</v>
      </c>
      <c r="AB1805">
        <v>3</v>
      </c>
      <c r="AC1805">
        <v>4</v>
      </c>
      <c r="AD1805">
        <v>4</v>
      </c>
      <c r="AE1805">
        <v>3</v>
      </c>
      <c r="AF1805">
        <v>4</v>
      </c>
      <c r="AG1805">
        <v>3</v>
      </c>
      <c r="AH1805">
        <v>1</v>
      </c>
      <c r="AI1805">
        <v>2</v>
      </c>
      <c r="AJ1805">
        <v>2</v>
      </c>
      <c r="AK1805">
        <v>2</v>
      </c>
      <c r="AL1805">
        <v>2</v>
      </c>
      <c r="AN1805">
        <v>2</v>
      </c>
      <c r="AO1805">
        <v>2</v>
      </c>
      <c r="AP1805">
        <v>2</v>
      </c>
      <c r="AQ1805">
        <v>3</v>
      </c>
      <c r="AS1805">
        <v>3</v>
      </c>
      <c r="AU1805">
        <v>3</v>
      </c>
      <c r="AV1805">
        <v>3</v>
      </c>
      <c r="AW1805">
        <v>5</v>
      </c>
      <c r="AX1805">
        <v>8</v>
      </c>
      <c r="AY1805">
        <v>7</v>
      </c>
      <c r="AZ1805">
        <v>6</v>
      </c>
      <c r="BA1805">
        <v>7</v>
      </c>
      <c r="BB1805">
        <v>4</v>
      </c>
      <c r="BC1805">
        <v>3</v>
      </c>
      <c r="BD1805">
        <v>9</v>
      </c>
      <c r="BE1805">
        <v>3</v>
      </c>
      <c r="BF1805">
        <v>2</v>
      </c>
      <c r="BG1805">
        <v>9</v>
      </c>
      <c r="BH1805">
        <v>12</v>
      </c>
      <c r="BI1805">
        <v>12</v>
      </c>
      <c r="BJ1805">
        <v>12</v>
      </c>
      <c r="BK1805">
        <v>1</v>
      </c>
      <c r="BL1805">
        <v>4</v>
      </c>
      <c r="BM1805">
        <v>3</v>
      </c>
      <c r="BN1805">
        <v>2</v>
      </c>
      <c r="BO1805">
        <v>2</v>
      </c>
      <c r="BP1805">
        <v>6</v>
      </c>
      <c r="BQ1805">
        <v>7</v>
      </c>
      <c r="BX1805">
        <v>2</v>
      </c>
      <c r="CF1805">
        <v>9</v>
      </c>
      <c r="CH1805">
        <f t="shared" si="208"/>
        <v>2</v>
      </c>
      <c r="CI1805" s="1">
        <f t="shared" si="209"/>
        <v>2.8888888888888888</v>
      </c>
      <c r="CJ1805">
        <f t="shared" si="210"/>
        <v>4</v>
      </c>
      <c r="CK1805">
        <f t="shared" si="211"/>
        <v>2</v>
      </c>
      <c r="CL1805" s="1">
        <f t="shared" si="212"/>
        <v>4.8888888888888893</v>
      </c>
      <c r="CM1805" s="1">
        <f t="shared" si="213"/>
        <v>9.7777777777777786</v>
      </c>
      <c r="CO1805" t="str">
        <f>IF(H1805&gt;Tolerances!$C$15, "High Sat", "Low Sat")</f>
        <v>High Sat</v>
      </c>
      <c r="CP1805" t="str">
        <f>IF(CM1805&lt;Tolerances!$D$15, "High EL", "Low EL")</f>
        <v>High EL</v>
      </c>
      <c r="CQ1805" t="str">
        <f t="shared" si="214"/>
        <v>Loyalist</v>
      </c>
      <c r="CR1805" t="b">
        <f>IF(AND(CM1805&lt;Tolerances!$D$19,'Respondent data Original'!H1805&gt;Tolerances!$C$19),"Enthusiast",IF(AND(CM1805&gt;Tolerances!$D$20,'Respondent data Original'!H1805&lt;Tolerances!$C$20),"Agitator"))</f>
        <v>0</v>
      </c>
    </row>
    <row r="1806" spans="1:96">
      <c r="A1806">
        <v>2273</v>
      </c>
      <c r="B1806" t="s">
        <v>71</v>
      </c>
      <c r="C1806">
        <v>2</v>
      </c>
      <c r="D1806">
        <v>2</v>
      </c>
      <c r="E1806">
        <v>1</v>
      </c>
      <c r="F1806">
        <v>2</v>
      </c>
      <c r="G1806">
        <v>11</v>
      </c>
      <c r="H1806">
        <v>9</v>
      </c>
      <c r="J1806">
        <v>9</v>
      </c>
      <c r="L1806">
        <v>9</v>
      </c>
      <c r="N1806">
        <v>9</v>
      </c>
      <c r="P1806">
        <v>6</v>
      </c>
      <c r="Q1806">
        <v>2</v>
      </c>
      <c r="R1806">
        <v>2</v>
      </c>
      <c r="S1806">
        <v>2</v>
      </c>
      <c r="T1806">
        <v>3</v>
      </c>
      <c r="U1806">
        <v>3</v>
      </c>
      <c r="V1806">
        <v>2</v>
      </c>
      <c r="W1806">
        <v>2</v>
      </c>
      <c r="X1806">
        <v>3</v>
      </c>
      <c r="Y1806">
        <v>3</v>
      </c>
      <c r="Z1806">
        <v>3</v>
      </c>
      <c r="AA1806">
        <v>2</v>
      </c>
      <c r="AB1806">
        <v>2</v>
      </c>
      <c r="AC1806">
        <v>2</v>
      </c>
      <c r="AD1806">
        <v>2</v>
      </c>
      <c r="AE1806">
        <v>2</v>
      </c>
      <c r="AF1806">
        <v>1</v>
      </c>
      <c r="AG1806">
        <v>3</v>
      </c>
      <c r="AH1806">
        <v>4</v>
      </c>
      <c r="AI1806">
        <v>3</v>
      </c>
      <c r="AJ1806">
        <v>3</v>
      </c>
      <c r="AK1806">
        <v>3</v>
      </c>
      <c r="AL1806">
        <v>3</v>
      </c>
      <c r="AM1806">
        <v>5</v>
      </c>
      <c r="AN1806">
        <v>3</v>
      </c>
      <c r="AO1806">
        <v>3</v>
      </c>
      <c r="AP1806">
        <v>3</v>
      </c>
      <c r="AQ1806">
        <v>3</v>
      </c>
      <c r="AR1806">
        <v>3</v>
      </c>
      <c r="AS1806">
        <v>3</v>
      </c>
      <c r="AT1806">
        <v>3</v>
      </c>
      <c r="AU1806">
        <v>3</v>
      </c>
      <c r="AV1806">
        <v>2</v>
      </c>
      <c r="AW1806">
        <v>10</v>
      </c>
      <c r="AX1806">
        <v>10</v>
      </c>
      <c r="AY1806">
        <v>10</v>
      </c>
      <c r="AZ1806">
        <v>10</v>
      </c>
      <c r="BA1806">
        <v>10</v>
      </c>
      <c r="BB1806">
        <v>10</v>
      </c>
      <c r="BC1806">
        <v>10</v>
      </c>
      <c r="BD1806">
        <v>10</v>
      </c>
      <c r="BE1806">
        <v>10</v>
      </c>
      <c r="BF1806">
        <v>6</v>
      </c>
      <c r="BG1806">
        <v>6</v>
      </c>
      <c r="BH1806">
        <v>6</v>
      </c>
      <c r="BI1806">
        <v>6</v>
      </c>
      <c r="BJ1806">
        <v>6</v>
      </c>
      <c r="BK1806">
        <v>3</v>
      </c>
      <c r="BL1806">
        <v>1</v>
      </c>
      <c r="BM1806">
        <v>1</v>
      </c>
      <c r="BN1806">
        <v>3</v>
      </c>
      <c r="BO1806">
        <v>4</v>
      </c>
      <c r="BP1806">
        <v>8</v>
      </c>
      <c r="BQ1806">
        <v>5</v>
      </c>
      <c r="BR1806">
        <v>7</v>
      </c>
      <c r="BS1806">
        <v>1</v>
      </c>
      <c r="BT1806">
        <v>2</v>
      </c>
      <c r="BU1806">
        <v>6</v>
      </c>
      <c r="BV1806">
        <v>3</v>
      </c>
      <c r="BX1806">
        <v>1</v>
      </c>
      <c r="BY1806">
        <v>2</v>
      </c>
      <c r="CF1806">
        <v>6</v>
      </c>
      <c r="CH1806">
        <f t="shared" si="208"/>
        <v>1</v>
      </c>
      <c r="CI1806" s="1">
        <f t="shared" si="209"/>
        <v>5</v>
      </c>
      <c r="CJ1806">
        <f t="shared" si="210"/>
        <v>1</v>
      </c>
      <c r="CK1806">
        <f t="shared" si="211"/>
        <v>5</v>
      </c>
      <c r="CL1806" s="1">
        <f t="shared" si="212"/>
        <v>10</v>
      </c>
      <c r="CM1806" s="1">
        <f t="shared" si="213"/>
        <v>10</v>
      </c>
      <c r="CO1806" t="str">
        <f>IF(H1806&gt;Tolerances!$C$15, "High Sat", "Low Sat")</f>
        <v>High Sat</v>
      </c>
      <c r="CP1806" t="str">
        <f>IF(CM1806&lt;Tolerances!$D$15, "High EL", "Low EL")</f>
        <v>High EL</v>
      </c>
      <c r="CQ1806" t="str">
        <f t="shared" si="214"/>
        <v>Loyalist</v>
      </c>
      <c r="CR1806" t="b">
        <f>IF(AND(CM1806&lt;Tolerances!$D$19,'Respondent data Original'!H1806&gt;Tolerances!$C$19),"Enthusiast",IF(AND(CM1806&gt;Tolerances!$D$20,'Respondent data Original'!H1806&lt;Tolerances!$C$20),"Agitator"))</f>
        <v>0</v>
      </c>
    </row>
    <row r="1807" spans="1:96">
      <c r="A1807">
        <v>2274</v>
      </c>
      <c r="B1807" t="s">
        <v>71</v>
      </c>
      <c r="C1807">
        <v>3</v>
      </c>
      <c r="D1807">
        <v>1</v>
      </c>
      <c r="E1807">
        <v>1</v>
      </c>
      <c r="F1807">
        <v>2</v>
      </c>
      <c r="G1807">
        <v>11</v>
      </c>
      <c r="H1807">
        <v>9</v>
      </c>
      <c r="J1807">
        <v>7</v>
      </c>
      <c r="L1807">
        <v>8</v>
      </c>
      <c r="N1807">
        <v>7</v>
      </c>
      <c r="P1807">
        <v>6</v>
      </c>
      <c r="Q1807">
        <v>3</v>
      </c>
      <c r="R1807">
        <v>2</v>
      </c>
      <c r="S1807">
        <v>1</v>
      </c>
      <c r="T1807">
        <v>3</v>
      </c>
      <c r="U1807">
        <v>3</v>
      </c>
      <c r="V1807">
        <v>2</v>
      </c>
      <c r="W1807">
        <v>1</v>
      </c>
      <c r="X1807">
        <v>1</v>
      </c>
      <c r="Y1807">
        <v>3</v>
      </c>
      <c r="Z1807">
        <v>2</v>
      </c>
      <c r="AA1807">
        <v>1</v>
      </c>
      <c r="AB1807">
        <v>2</v>
      </c>
      <c r="AC1807">
        <v>2</v>
      </c>
      <c r="AD1807">
        <v>2</v>
      </c>
      <c r="AE1807">
        <v>2</v>
      </c>
      <c r="AF1807">
        <v>9</v>
      </c>
      <c r="AG1807">
        <v>2</v>
      </c>
      <c r="AH1807">
        <v>2</v>
      </c>
      <c r="AI1807">
        <v>2</v>
      </c>
      <c r="AJ1807">
        <v>2</v>
      </c>
      <c r="AK1807">
        <v>2</v>
      </c>
      <c r="AL1807">
        <v>2</v>
      </c>
      <c r="AM1807">
        <v>2</v>
      </c>
      <c r="AN1807">
        <v>2</v>
      </c>
      <c r="AO1807">
        <v>2</v>
      </c>
      <c r="AP1807">
        <v>2</v>
      </c>
      <c r="AQ1807">
        <v>2</v>
      </c>
      <c r="AR1807">
        <v>2</v>
      </c>
      <c r="AS1807">
        <v>2</v>
      </c>
      <c r="AT1807">
        <v>3</v>
      </c>
      <c r="AU1807">
        <v>2</v>
      </c>
      <c r="AV1807">
        <v>1</v>
      </c>
      <c r="AW1807">
        <v>6</v>
      </c>
      <c r="AX1807">
        <v>11</v>
      </c>
      <c r="AY1807">
        <v>6</v>
      </c>
      <c r="AZ1807">
        <v>6</v>
      </c>
      <c r="BA1807">
        <v>8</v>
      </c>
      <c r="BB1807">
        <v>4</v>
      </c>
      <c r="BC1807">
        <v>1</v>
      </c>
      <c r="BD1807">
        <v>7</v>
      </c>
      <c r="BE1807">
        <v>2</v>
      </c>
      <c r="BF1807">
        <v>12</v>
      </c>
      <c r="BG1807">
        <v>12</v>
      </c>
      <c r="BH1807">
        <v>5</v>
      </c>
      <c r="BI1807">
        <v>5</v>
      </c>
      <c r="BJ1807">
        <v>5</v>
      </c>
      <c r="BK1807">
        <v>1</v>
      </c>
      <c r="BL1807">
        <v>4</v>
      </c>
      <c r="BM1807">
        <v>2</v>
      </c>
      <c r="BN1807">
        <v>2</v>
      </c>
      <c r="BO1807">
        <v>2</v>
      </c>
      <c r="BP1807">
        <v>7</v>
      </c>
      <c r="BX1807">
        <v>2</v>
      </c>
      <c r="CF1807">
        <v>3</v>
      </c>
      <c r="CH1807">
        <f t="shared" si="208"/>
        <v>2</v>
      </c>
      <c r="CI1807" s="1">
        <f t="shared" si="209"/>
        <v>2.8333333333333335</v>
      </c>
      <c r="CJ1807">
        <f t="shared" si="210"/>
        <v>4</v>
      </c>
      <c r="CK1807">
        <f t="shared" si="211"/>
        <v>2</v>
      </c>
      <c r="CL1807" s="1">
        <f t="shared" si="212"/>
        <v>4.8333333333333339</v>
      </c>
      <c r="CM1807" s="1">
        <f t="shared" si="213"/>
        <v>9.6666666666666679</v>
      </c>
      <c r="CO1807" t="str">
        <f>IF(H1807&gt;Tolerances!$C$15, "High Sat", "Low Sat")</f>
        <v>High Sat</v>
      </c>
      <c r="CP1807" t="str">
        <f>IF(CM1807&lt;Tolerances!$D$15, "High EL", "Low EL")</f>
        <v>High EL</v>
      </c>
      <c r="CQ1807" t="str">
        <f t="shared" si="214"/>
        <v>Loyalist</v>
      </c>
      <c r="CR1807" t="b">
        <f>IF(AND(CM1807&lt;Tolerances!$D$19,'Respondent data Original'!H1807&gt;Tolerances!$C$19),"Enthusiast",IF(AND(CM1807&gt;Tolerances!$D$20,'Respondent data Original'!H1807&lt;Tolerances!$C$20),"Agitator"))</f>
        <v>0</v>
      </c>
    </row>
    <row r="1808" spans="1:96">
      <c r="A1808">
        <v>2275</v>
      </c>
      <c r="B1808" t="s">
        <v>71</v>
      </c>
      <c r="C1808">
        <v>4</v>
      </c>
      <c r="D1808">
        <v>1</v>
      </c>
      <c r="E1808">
        <v>1</v>
      </c>
      <c r="F1808">
        <v>2</v>
      </c>
      <c r="G1808">
        <v>12</v>
      </c>
      <c r="H1808">
        <v>10</v>
      </c>
      <c r="J1808">
        <v>11</v>
      </c>
      <c r="L1808">
        <v>11</v>
      </c>
      <c r="N1808">
        <v>11</v>
      </c>
      <c r="P1808">
        <v>6</v>
      </c>
      <c r="Q1808">
        <v>2</v>
      </c>
      <c r="S1808">
        <v>1</v>
      </c>
      <c r="T1808">
        <v>2</v>
      </c>
      <c r="U1808">
        <v>2</v>
      </c>
      <c r="V1808">
        <v>1</v>
      </c>
      <c r="X1808">
        <v>1</v>
      </c>
      <c r="Y1808">
        <v>1</v>
      </c>
      <c r="Z1808">
        <v>1</v>
      </c>
      <c r="AA1808">
        <v>1</v>
      </c>
      <c r="AB1808">
        <v>2</v>
      </c>
      <c r="AC1808">
        <v>1</v>
      </c>
      <c r="AD1808">
        <v>3</v>
      </c>
      <c r="AE1808">
        <v>2</v>
      </c>
      <c r="AF1808">
        <v>1</v>
      </c>
      <c r="AG1808">
        <v>2</v>
      </c>
      <c r="AI1808">
        <v>1</v>
      </c>
      <c r="AJ1808">
        <v>1</v>
      </c>
      <c r="AK1808">
        <v>1</v>
      </c>
      <c r="AL1808">
        <v>1</v>
      </c>
      <c r="AN1808">
        <v>1</v>
      </c>
      <c r="AO1808">
        <v>1</v>
      </c>
      <c r="AP1808">
        <v>2</v>
      </c>
      <c r="AQ1808">
        <v>1</v>
      </c>
      <c r="AR1808">
        <v>2</v>
      </c>
      <c r="AS1808">
        <v>1</v>
      </c>
      <c r="AT1808">
        <v>1</v>
      </c>
      <c r="AU1808">
        <v>1</v>
      </c>
      <c r="AV1808">
        <v>1</v>
      </c>
      <c r="AW1808">
        <v>6</v>
      </c>
      <c r="AX1808">
        <v>9</v>
      </c>
      <c r="AY1808">
        <v>7</v>
      </c>
      <c r="AZ1808">
        <v>3</v>
      </c>
      <c r="BA1808">
        <v>7</v>
      </c>
      <c r="BB1808">
        <v>6</v>
      </c>
      <c r="BC1808">
        <v>8</v>
      </c>
      <c r="BD1808">
        <v>10</v>
      </c>
      <c r="BE1808">
        <v>1</v>
      </c>
      <c r="BF1808">
        <v>12</v>
      </c>
      <c r="BG1808">
        <v>12</v>
      </c>
      <c r="BH1808">
        <v>12</v>
      </c>
      <c r="BI1808">
        <v>12</v>
      </c>
      <c r="BJ1808">
        <v>12</v>
      </c>
      <c r="BK1808">
        <v>1</v>
      </c>
      <c r="BL1808">
        <v>5</v>
      </c>
      <c r="BM1808">
        <v>4</v>
      </c>
      <c r="BN1808">
        <v>4</v>
      </c>
      <c r="BO1808">
        <v>10</v>
      </c>
      <c r="BX1808">
        <v>1</v>
      </c>
      <c r="BY1808">
        <v>3</v>
      </c>
      <c r="BZ1808">
        <v>1</v>
      </c>
      <c r="CA1808">
        <v>5</v>
      </c>
      <c r="CB1808">
        <v>6</v>
      </c>
      <c r="CF1808">
        <v>10</v>
      </c>
      <c r="CH1808">
        <f t="shared" si="208"/>
        <v>1</v>
      </c>
      <c r="CI1808" s="1">
        <f t="shared" si="209"/>
        <v>3.1666666666666665</v>
      </c>
      <c r="CJ1808">
        <f t="shared" si="210"/>
        <v>5</v>
      </c>
      <c r="CK1808">
        <f t="shared" si="211"/>
        <v>1</v>
      </c>
      <c r="CL1808" s="1">
        <f t="shared" si="212"/>
        <v>4.1666666666666661</v>
      </c>
      <c r="CM1808" s="1">
        <f t="shared" si="213"/>
        <v>4.1666666666666661</v>
      </c>
      <c r="CO1808" t="str">
        <f>IF(H1808&gt;Tolerances!$C$15, "High Sat", "Low Sat")</f>
        <v>High Sat</v>
      </c>
      <c r="CP1808" t="str">
        <f>IF(CM1808&lt;Tolerances!$D$15, "High EL", "Low EL")</f>
        <v>High EL</v>
      </c>
      <c r="CQ1808" t="str">
        <f t="shared" si="214"/>
        <v>Loyalist</v>
      </c>
      <c r="CR1808" t="str">
        <f>IF(AND(CM1808&lt;Tolerances!$D$19,'Respondent data Original'!H1808&gt;Tolerances!$C$19),"Enthusiast",IF(AND(CM1808&gt;Tolerances!$D$20,'Respondent data Original'!H1808&lt;Tolerances!$C$20),"Agitator"))</f>
        <v>Enthusiast</v>
      </c>
    </row>
    <row r="1809" spans="1:96">
      <c r="A1809">
        <v>2276</v>
      </c>
      <c r="B1809" t="s">
        <v>71</v>
      </c>
      <c r="C1809">
        <v>2</v>
      </c>
      <c r="D1809">
        <v>2</v>
      </c>
      <c r="E1809">
        <v>4</v>
      </c>
      <c r="F1809">
        <v>2</v>
      </c>
      <c r="G1809">
        <v>10</v>
      </c>
      <c r="H1809">
        <v>10</v>
      </c>
      <c r="J1809">
        <v>8</v>
      </c>
      <c r="L1809">
        <v>11</v>
      </c>
      <c r="N1809">
        <v>10</v>
      </c>
      <c r="P1809">
        <v>4</v>
      </c>
      <c r="Q1809">
        <v>2</v>
      </c>
      <c r="R1809">
        <v>1</v>
      </c>
      <c r="S1809">
        <v>1</v>
      </c>
      <c r="T1809">
        <v>3</v>
      </c>
      <c r="U1809">
        <v>4</v>
      </c>
      <c r="V1809">
        <v>2</v>
      </c>
      <c r="W1809">
        <v>3</v>
      </c>
      <c r="X1809">
        <v>1</v>
      </c>
      <c r="Y1809">
        <v>1</v>
      </c>
      <c r="Z1809">
        <v>3</v>
      </c>
      <c r="AA1809">
        <v>1</v>
      </c>
      <c r="AB1809">
        <v>1</v>
      </c>
      <c r="AC1809">
        <v>3</v>
      </c>
      <c r="AD1809">
        <v>3</v>
      </c>
      <c r="AE1809">
        <v>2</v>
      </c>
      <c r="AF1809">
        <v>6</v>
      </c>
      <c r="AG1809">
        <v>1</v>
      </c>
      <c r="AH1809">
        <v>1</v>
      </c>
      <c r="AI1809">
        <v>1</v>
      </c>
      <c r="AJ1809">
        <v>2</v>
      </c>
      <c r="AL1809">
        <v>1</v>
      </c>
      <c r="AN1809">
        <v>1</v>
      </c>
      <c r="AO1809">
        <v>1</v>
      </c>
      <c r="AP1809">
        <v>3</v>
      </c>
      <c r="AQ1809">
        <v>1</v>
      </c>
      <c r="AR1809">
        <v>1</v>
      </c>
      <c r="AS1809">
        <v>3</v>
      </c>
      <c r="AT1809">
        <v>1</v>
      </c>
      <c r="AU1809">
        <v>3</v>
      </c>
      <c r="AV1809">
        <v>3</v>
      </c>
      <c r="AW1809">
        <v>6</v>
      </c>
      <c r="AX1809">
        <v>9</v>
      </c>
      <c r="AY1809">
        <v>10</v>
      </c>
      <c r="AZ1809">
        <v>8</v>
      </c>
      <c r="BA1809">
        <v>9</v>
      </c>
      <c r="BB1809">
        <v>4</v>
      </c>
      <c r="BC1809">
        <v>2</v>
      </c>
      <c r="BD1809">
        <v>9</v>
      </c>
      <c r="BE1809">
        <v>5</v>
      </c>
      <c r="BF1809">
        <v>12</v>
      </c>
      <c r="BG1809">
        <v>12</v>
      </c>
      <c r="BH1809">
        <v>12</v>
      </c>
      <c r="BI1809">
        <v>12</v>
      </c>
      <c r="BJ1809">
        <v>12</v>
      </c>
      <c r="BK1809">
        <v>1</v>
      </c>
      <c r="BL1809">
        <v>5</v>
      </c>
      <c r="BM1809">
        <v>5</v>
      </c>
      <c r="BN1809">
        <v>4</v>
      </c>
      <c r="BO1809">
        <v>10</v>
      </c>
      <c r="BX1809">
        <v>1</v>
      </c>
      <c r="BY1809">
        <v>5</v>
      </c>
      <c r="BZ1809">
        <v>3</v>
      </c>
      <c r="CF1809">
        <v>21</v>
      </c>
      <c r="CH1809">
        <f t="shared" si="208"/>
        <v>1</v>
      </c>
      <c r="CI1809" s="1">
        <f t="shared" si="209"/>
        <v>3.4444444444444446</v>
      </c>
      <c r="CJ1809">
        <f t="shared" si="210"/>
        <v>5</v>
      </c>
      <c r="CK1809">
        <f t="shared" si="211"/>
        <v>1</v>
      </c>
      <c r="CL1809" s="1">
        <f t="shared" si="212"/>
        <v>4.4444444444444446</v>
      </c>
      <c r="CM1809" s="1">
        <f t="shared" si="213"/>
        <v>4.4444444444444446</v>
      </c>
      <c r="CO1809" t="str">
        <f>IF(H1809&gt;Tolerances!$C$15, "High Sat", "Low Sat")</f>
        <v>High Sat</v>
      </c>
      <c r="CP1809" t="str">
        <f>IF(CM1809&lt;Tolerances!$D$15, "High EL", "Low EL")</f>
        <v>High EL</v>
      </c>
      <c r="CQ1809" t="str">
        <f t="shared" si="214"/>
        <v>Loyalist</v>
      </c>
      <c r="CR1809" t="str">
        <f>IF(AND(CM1809&lt;Tolerances!$D$19,'Respondent data Original'!H1809&gt;Tolerances!$C$19),"Enthusiast",IF(AND(CM1809&gt;Tolerances!$D$20,'Respondent data Original'!H1809&lt;Tolerances!$C$20),"Agitator"))</f>
        <v>Enthusiast</v>
      </c>
    </row>
    <row r="1810" spans="1:96">
      <c r="A1810">
        <v>2277</v>
      </c>
      <c r="B1810" t="s">
        <v>71</v>
      </c>
      <c r="C1810">
        <v>1</v>
      </c>
      <c r="D1810">
        <v>2</v>
      </c>
      <c r="E1810">
        <v>2</v>
      </c>
      <c r="F1810">
        <v>2</v>
      </c>
      <c r="G1810">
        <v>11</v>
      </c>
      <c r="H1810">
        <v>11</v>
      </c>
      <c r="J1810">
        <v>11</v>
      </c>
      <c r="L1810">
        <v>11</v>
      </c>
      <c r="N1810">
        <v>6</v>
      </c>
      <c r="P1810">
        <v>5</v>
      </c>
      <c r="Q1810">
        <v>2</v>
      </c>
      <c r="R1810">
        <v>2</v>
      </c>
      <c r="S1810">
        <v>1</v>
      </c>
      <c r="T1810">
        <v>2</v>
      </c>
      <c r="U1810">
        <v>2</v>
      </c>
      <c r="V1810">
        <v>1</v>
      </c>
      <c r="W1810">
        <v>3</v>
      </c>
      <c r="X1810">
        <v>1</v>
      </c>
      <c r="Y1810">
        <v>2</v>
      </c>
      <c r="Z1810">
        <v>2</v>
      </c>
      <c r="AA1810">
        <v>1</v>
      </c>
      <c r="AB1810">
        <v>3</v>
      </c>
      <c r="AC1810">
        <v>2</v>
      </c>
      <c r="AD1810">
        <v>1</v>
      </c>
      <c r="AE1810">
        <v>2</v>
      </c>
      <c r="AF1810">
        <v>11</v>
      </c>
      <c r="AG1810">
        <v>1</v>
      </c>
      <c r="AH1810">
        <v>1</v>
      </c>
      <c r="AI1810">
        <v>1</v>
      </c>
      <c r="AJ1810">
        <v>1</v>
      </c>
      <c r="AK1810">
        <v>1</v>
      </c>
      <c r="AL1810">
        <v>1</v>
      </c>
      <c r="AM1810">
        <v>1</v>
      </c>
      <c r="AN1810">
        <v>1</v>
      </c>
      <c r="AO1810">
        <v>1</v>
      </c>
      <c r="AP1810">
        <v>1</v>
      </c>
      <c r="AQ1810">
        <v>1</v>
      </c>
      <c r="AR1810">
        <v>1</v>
      </c>
      <c r="AS1810">
        <v>1</v>
      </c>
      <c r="AT1810">
        <v>1</v>
      </c>
      <c r="AU1810">
        <v>1</v>
      </c>
      <c r="AV1810">
        <v>1</v>
      </c>
      <c r="AW1810">
        <v>1</v>
      </c>
      <c r="AX1810">
        <v>3</v>
      </c>
      <c r="AY1810">
        <v>4</v>
      </c>
      <c r="AZ1810">
        <v>8</v>
      </c>
      <c r="BA1810">
        <v>4</v>
      </c>
      <c r="BB1810">
        <v>1</v>
      </c>
      <c r="BC1810">
        <v>1</v>
      </c>
      <c r="BD1810">
        <v>11</v>
      </c>
      <c r="BE1810">
        <v>1</v>
      </c>
      <c r="BF1810">
        <v>1</v>
      </c>
      <c r="BG1810">
        <v>1</v>
      </c>
      <c r="BH1810">
        <v>1</v>
      </c>
      <c r="BI1810">
        <v>1</v>
      </c>
      <c r="BJ1810">
        <v>1</v>
      </c>
      <c r="BK1810">
        <v>1</v>
      </c>
      <c r="BL1810">
        <v>5</v>
      </c>
      <c r="BM1810">
        <v>5</v>
      </c>
      <c r="BN1810">
        <v>5</v>
      </c>
      <c r="BO1810">
        <v>10</v>
      </c>
      <c r="BX1810">
        <v>1</v>
      </c>
      <c r="BY1810">
        <v>6</v>
      </c>
      <c r="BZ1810">
        <v>1</v>
      </c>
      <c r="CA1810">
        <v>3</v>
      </c>
      <c r="CB1810">
        <v>5</v>
      </c>
      <c r="CF1810">
        <v>2</v>
      </c>
      <c r="CH1810">
        <f t="shared" si="208"/>
        <v>1</v>
      </c>
      <c r="CI1810" s="1">
        <f t="shared" si="209"/>
        <v>1.8888888888888888</v>
      </c>
      <c r="CJ1810">
        <f t="shared" si="210"/>
        <v>5</v>
      </c>
      <c r="CK1810">
        <f t="shared" si="211"/>
        <v>1</v>
      </c>
      <c r="CL1810" s="1">
        <f t="shared" si="212"/>
        <v>2.8888888888888888</v>
      </c>
      <c r="CM1810" s="1">
        <f t="shared" si="213"/>
        <v>2.8888888888888888</v>
      </c>
      <c r="CO1810" t="str">
        <f>IF(H1810&gt;Tolerances!$C$15, "High Sat", "Low Sat")</f>
        <v>High Sat</v>
      </c>
      <c r="CP1810" t="str">
        <f>IF(CM1810&lt;Tolerances!$D$15, "High EL", "Low EL")</f>
        <v>High EL</v>
      </c>
      <c r="CQ1810" t="str">
        <f t="shared" si="214"/>
        <v>Loyalist</v>
      </c>
      <c r="CR1810" t="str">
        <f>IF(AND(CM1810&lt;Tolerances!$D$19,'Respondent data Original'!H1810&gt;Tolerances!$C$19),"Enthusiast",IF(AND(CM1810&gt;Tolerances!$D$20,'Respondent data Original'!H1810&lt;Tolerances!$C$20),"Agitator"))</f>
        <v>Enthusiast</v>
      </c>
    </row>
    <row r="1811" spans="1:96">
      <c r="A1811">
        <v>2278</v>
      </c>
      <c r="B1811" t="s">
        <v>71</v>
      </c>
      <c r="C1811">
        <v>3</v>
      </c>
      <c r="D1811">
        <v>2</v>
      </c>
      <c r="E1811">
        <v>6</v>
      </c>
      <c r="F1811">
        <v>2</v>
      </c>
      <c r="G1811">
        <v>9</v>
      </c>
      <c r="H1811">
        <v>11</v>
      </c>
      <c r="J1811">
        <v>11</v>
      </c>
      <c r="L1811">
        <v>11</v>
      </c>
      <c r="N1811">
        <v>11</v>
      </c>
      <c r="P1811">
        <v>2</v>
      </c>
      <c r="Q1811">
        <v>2</v>
      </c>
      <c r="R1811">
        <v>2</v>
      </c>
      <c r="S1811">
        <v>2</v>
      </c>
      <c r="T1811">
        <v>3</v>
      </c>
      <c r="U1811">
        <v>5</v>
      </c>
      <c r="V1811">
        <v>2</v>
      </c>
      <c r="W1811">
        <v>3</v>
      </c>
      <c r="X1811">
        <v>1</v>
      </c>
      <c r="Y1811">
        <v>1</v>
      </c>
      <c r="Z1811">
        <v>4</v>
      </c>
      <c r="AA1811">
        <v>1</v>
      </c>
      <c r="AB1811">
        <v>1</v>
      </c>
      <c r="AC1811">
        <v>1</v>
      </c>
      <c r="AD1811">
        <v>2</v>
      </c>
      <c r="AE1811">
        <v>1</v>
      </c>
      <c r="AF1811">
        <v>8</v>
      </c>
      <c r="AG1811">
        <v>1</v>
      </c>
      <c r="AH1811">
        <v>1</v>
      </c>
      <c r="AI1811">
        <v>1</v>
      </c>
      <c r="AJ1811">
        <v>1</v>
      </c>
      <c r="AL1811">
        <v>1</v>
      </c>
      <c r="AM1811">
        <v>1</v>
      </c>
      <c r="AN1811">
        <v>1</v>
      </c>
      <c r="AO1811">
        <v>1</v>
      </c>
      <c r="AP1811">
        <v>1</v>
      </c>
      <c r="AQ1811">
        <v>1</v>
      </c>
      <c r="AR1811">
        <v>1</v>
      </c>
      <c r="AS1811">
        <v>1</v>
      </c>
      <c r="AT1811">
        <v>1</v>
      </c>
      <c r="AU1811">
        <v>1</v>
      </c>
      <c r="AV1811">
        <v>3</v>
      </c>
      <c r="AW1811">
        <v>6</v>
      </c>
      <c r="AX1811">
        <v>8</v>
      </c>
      <c r="AY1811">
        <v>6</v>
      </c>
      <c r="AZ1811">
        <v>6</v>
      </c>
      <c r="BA1811">
        <v>7</v>
      </c>
      <c r="BB1811">
        <v>3</v>
      </c>
      <c r="BC1811">
        <v>3</v>
      </c>
      <c r="BD1811">
        <v>8</v>
      </c>
      <c r="BE1811">
        <v>5</v>
      </c>
      <c r="BF1811">
        <v>1</v>
      </c>
      <c r="BG1811">
        <v>1</v>
      </c>
      <c r="BH1811">
        <v>1</v>
      </c>
      <c r="BI1811">
        <v>12</v>
      </c>
      <c r="BJ1811">
        <v>12</v>
      </c>
      <c r="BK1811">
        <v>2</v>
      </c>
      <c r="BL1811">
        <v>5</v>
      </c>
      <c r="BM1811">
        <v>4</v>
      </c>
      <c r="BN1811">
        <v>4</v>
      </c>
      <c r="BO1811">
        <v>10</v>
      </c>
      <c r="BX1811">
        <v>1</v>
      </c>
      <c r="BY1811">
        <v>2</v>
      </c>
      <c r="BZ1811">
        <v>1</v>
      </c>
      <c r="CA1811">
        <v>3</v>
      </c>
      <c r="CB1811">
        <v>6</v>
      </c>
      <c r="CF1811">
        <v>3</v>
      </c>
      <c r="CH1811">
        <f t="shared" si="208"/>
        <v>1</v>
      </c>
      <c r="CI1811" s="1">
        <f t="shared" si="209"/>
        <v>2.8888888888888888</v>
      </c>
      <c r="CJ1811">
        <f t="shared" si="210"/>
        <v>5</v>
      </c>
      <c r="CK1811">
        <f t="shared" si="211"/>
        <v>1</v>
      </c>
      <c r="CL1811" s="1">
        <f t="shared" si="212"/>
        <v>3.8888888888888888</v>
      </c>
      <c r="CM1811" s="1">
        <f t="shared" si="213"/>
        <v>3.8888888888888888</v>
      </c>
      <c r="CO1811" t="str">
        <f>IF(H1811&gt;Tolerances!$C$15, "High Sat", "Low Sat")</f>
        <v>High Sat</v>
      </c>
      <c r="CP1811" t="str">
        <f>IF(CM1811&lt;Tolerances!$D$15, "High EL", "Low EL")</f>
        <v>High EL</v>
      </c>
      <c r="CQ1811" t="str">
        <f t="shared" si="214"/>
        <v>Loyalist</v>
      </c>
      <c r="CR1811" t="str">
        <f>IF(AND(CM1811&lt;Tolerances!$D$19,'Respondent data Original'!H1811&gt;Tolerances!$C$19),"Enthusiast",IF(AND(CM1811&gt;Tolerances!$D$20,'Respondent data Original'!H1811&lt;Tolerances!$C$20),"Agitator"))</f>
        <v>Enthusiast</v>
      </c>
    </row>
    <row r="1812" spans="1:96">
      <c r="A1812">
        <v>2279</v>
      </c>
      <c r="B1812" t="s">
        <v>71</v>
      </c>
      <c r="C1812">
        <v>2</v>
      </c>
      <c r="D1812">
        <v>2</v>
      </c>
      <c r="E1812">
        <v>1</v>
      </c>
      <c r="F1812">
        <v>2</v>
      </c>
      <c r="G1812">
        <v>12</v>
      </c>
      <c r="H1812">
        <v>9</v>
      </c>
      <c r="J1812">
        <v>10</v>
      </c>
      <c r="L1812">
        <v>9</v>
      </c>
      <c r="N1812">
        <v>8</v>
      </c>
      <c r="P1812">
        <v>5</v>
      </c>
      <c r="Q1812">
        <v>1</v>
      </c>
      <c r="R1812">
        <v>2</v>
      </c>
      <c r="S1812">
        <v>1</v>
      </c>
      <c r="T1812">
        <v>2</v>
      </c>
      <c r="U1812">
        <v>4</v>
      </c>
      <c r="V1812">
        <v>3</v>
      </c>
      <c r="W1812">
        <v>3</v>
      </c>
      <c r="X1812">
        <v>1</v>
      </c>
      <c r="Y1812">
        <v>2</v>
      </c>
      <c r="Z1812">
        <v>4</v>
      </c>
      <c r="AA1812">
        <v>1</v>
      </c>
      <c r="AB1812">
        <v>4</v>
      </c>
      <c r="AC1812">
        <v>4</v>
      </c>
      <c r="AD1812">
        <v>5</v>
      </c>
      <c r="AE1812">
        <v>3</v>
      </c>
      <c r="AF1812">
        <v>11</v>
      </c>
      <c r="AG1812">
        <v>3</v>
      </c>
      <c r="AH1812">
        <v>2</v>
      </c>
      <c r="AI1812">
        <v>1</v>
      </c>
      <c r="AJ1812">
        <v>3</v>
      </c>
      <c r="AL1812">
        <v>2</v>
      </c>
      <c r="AN1812">
        <v>1</v>
      </c>
      <c r="AO1812">
        <v>2</v>
      </c>
      <c r="AP1812">
        <v>3</v>
      </c>
      <c r="AQ1812">
        <v>3</v>
      </c>
      <c r="AR1812">
        <v>4</v>
      </c>
      <c r="AS1812">
        <v>3</v>
      </c>
      <c r="AT1812">
        <v>1</v>
      </c>
      <c r="AU1812">
        <v>4</v>
      </c>
      <c r="AV1812">
        <v>1</v>
      </c>
      <c r="AW1812">
        <v>7</v>
      </c>
      <c r="AX1812">
        <v>10</v>
      </c>
      <c r="AY1812">
        <v>6</v>
      </c>
      <c r="AZ1812">
        <v>6</v>
      </c>
      <c r="BA1812">
        <v>4</v>
      </c>
      <c r="BB1812">
        <v>6</v>
      </c>
      <c r="BC1812">
        <v>1</v>
      </c>
      <c r="BD1812">
        <v>11</v>
      </c>
      <c r="BE1812">
        <v>11</v>
      </c>
      <c r="BF1812">
        <v>12</v>
      </c>
      <c r="BG1812">
        <v>12</v>
      </c>
      <c r="BH1812">
        <v>12</v>
      </c>
      <c r="BI1812">
        <v>12</v>
      </c>
      <c r="BJ1812">
        <v>12</v>
      </c>
      <c r="BK1812">
        <v>1</v>
      </c>
      <c r="BL1812">
        <v>3</v>
      </c>
      <c r="BM1812">
        <v>2</v>
      </c>
      <c r="BN1812">
        <v>2</v>
      </c>
      <c r="BO1812">
        <v>7</v>
      </c>
      <c r="BX1812">
        <v>1</v>
      </c>
      <c r="BY1812">
        <v>8</v>
      </c>
      <c r="CF1812">
        <v>4</v>
      </c>
      <c r="CH1812">
        <f t="shared" si="208"/>
        <v>1</v>
      </c>
      <c r="CI1812" s="1">
        <f t="shared" si="209"/>
        <v>3.4444444444444446</v>
      </c>
      <c r="CJ1812">
        <f t="shared" si="210"/>
        <v>3</v>
      </c>
      <c r="CK1812">
        <f t="shared" si="211"/>
        <v>3</v>
      </c>
      <c r="CL1812" s="1">
        <f t="shared" si="212"/>
        <v>6.4444444444444446</v>
      </c>
      <c r="CM1812" s="1">
        <f t="shared" si="213"/>
        <v>6.4444444444444446</v>
      </c>
      <c r="CO1812" t="str">
        <f>IF(H1812&gt;Tolerances!$C$15, "High Sat", "Low Sat")</f>
        <v>High Sat</v>
      </c>
      <c r="CP1812" t="str">
        <f>IF(CM1812&lt;Tolerances!$D$15, "High EL", "Low EL")</f>
        <v>High EL</v>
      </c>
      <c r="CQ1812" t="str">
        <f t="shared" si="214"/>
        <v>Loyalist</v>
      </c>
      <c r="CR1812" t="b">
        <f>IF(AND(CM1812&lt;Tolerances!$D$19,'Respondent data Original'!H1812&gt;Tolerances!$C$19),"Enthusiast",IF(AND(CM1812&gt;Tolerances!$D$20,'Respondent data Original'!H1812&lt;Tolerances!$C$20),"Agitator"))</f>
        <v>0</v>
      </c>
    </row>
    <row r="1813" spans="1:96">
      <c r="A1813">
        <v>2282</v>
      </c>
      <c r="B1813" t="s">
        <v>71</v>
      </c>
      <c r="C1813">
        <v>4</v>
      </c>
      <c r="D1813">
        <v>2</v>
      </c>
      <c r="E1813">
        <v>2</v>
      </c>
      <c r="F1813">
        <v>1</v>
      </c>
      <c r="G1813">
        <v>9</v>
      </c>
      <c r="H1813">
        <v>10</v>
      </c>
      <c r="J1813">
        <v>11</v>
      </c>
      <c r="L1813">
        <v>10</v>
      </c>
      <c r="N1813">
        <v>9</v>
      </c>
      <c r="P1813">
        <v>4</v>
      </c>
      <c r="Q1813">
        <v>1</v>
      </c>
      <c r="R1813">
        <v>3</v>
      </c>
      <c r="S1813">
        <v>1</v>
      </c>
      <c r="T1813">
        <v>1</v>
      </c>
      <c r="U1813">
        <v>2</v>
      </c>
      <c r="V1813">
        <v>1</v>
      </c>
      <c r="W1813">
        <v>2</v>
      </c>
      <c r="X1813">
        <v>1</v>
      </c>
      <c r="Y1813">
        <v>1</v>
      </c>
      <c r="Z1813">
        <v>3</v>
      </c>
      <c r="AA1813">
        <v>1</v>
      </c>
      <c r="AB1813">
        <v>2</v>
      </c>
      <c r="AC1813">
        <v>3</v>
      </c>
      <c r="AD1813">
        <v>3</v>
      </c>
      <c r="AE1813">
        <v>2</v>
      </c>
      <c r="AF1813">
        <v>4</v>
      </c>
      <c r="AG1813">
        <v>2</v>
      </c>
      <c r="AH1813">
        <v>4</v>
      </c>
      <c r="AI1813">
        <v>1</v>
      </c>
      <c r="AJ1813">
        <v>2</v>
      </c>
      <c r="AK1813">
        <v>2</v>
      </c>
      <c r="AL1813">
        <v>2</v>
      </c>
      <c r="AM1813">
        <v>4</v>
      </c>
      <c r="AN1813">
        <v>1</v>
      </c>
      <c r="AO1813">
        <v>1</v>
      </c>
      <c r="AP1813">
        <v>2</v>
      </c>
      <c r="AQ1813">
        <v>2</v>
      </c>
      <c r="AR1813">
        <v>2</v>
      </c>
      <c r="AS1813">
        <v>3</v>
      </c>
      <c r="AT1813">
        <v>3</v>
      </c>
      <c r="AU1813">
        <v>2</v>
      </c>
      <c r="AV1813">
        <v>2</v>
      </c>
      <c r="AW1813">
        <v>11</v>
      </c>
      <c r="AX1813">
        <v>6</v>
      </c>
      <c r="AY1813">
        <v>5</v>
      </c>
      <c r="AZ1813">
        <v>11</v>
      </c>
      <c r="BA1813">
        <v>3</v>
      </c>
      <c r="BB1813">
        <v>8</v>
      </c>
      <c r="BC1813">
        <v>5</v>
      </c>
      <c r="BD1813">
        <v>3</v>
      </c>
      <c r="BE1813">
        <v>8</v>
      </c>
      <c r="BF1813">
        <v>2</v>
      </c>
      <c r="BG1813">
        <v>2</v>
      </c>
      <c r="BH1813">
        <v>2</v>
      </c>
      <c r="BI1813">
        <v>5</v>
      </c>
      <c r="BJ1813">
        <v>1</v>
      </c>
      <c r="BK1813">
        <v>1</v>
      </c>
      <c r="BL1813">
        <v>3</v>
      </c>
      <c r="BM1813">
        <v>2</v>
      </c>
      <c r="BN1813">
        <v>2</v>
      </c>
      <c r="BO1813">
        <v>1</v>
      </c>
      <c r="BP1813">
        <v>4</v>
      </c>
      <c r="BX1813">
        <v>2</v>
      </c>
      <c r="CF1813">
        <v>4</v>
      </c>
      <c r="CH1813">
        <f t="shared" si="208"/>
        <v>2</v>
      </c>
      <c r="CI1813" s="1">
        <f t="shared" si="209"/>
        <v>3.3333333333333335</v>
      </c>
      <c r="CJ1813">
        <f t="shared" si="210"/>
        <v>3</v>
      </c>
      <c r="CK1813">
        <f t="shared" si="211"/>
        <v>3</v>
      </c>
      <c r="CL1813" s="1">
        <f t="shared" si="212"/>
        <v>6.3333333333333339</v>
      </c>
      <c r="CM1813" s="1">
        <f t="shared" si="213"/>
        <v>12.666666666666668</v>
      </c>
      <c r="CO1813" t="str">
        <f>IF(H1813&gt;Tolerances!$C$15, "High Sat", "Low Sat")</f>
        <v>High Sat</v>
      </c>
      <c r="CP1813" t="str">
        <f>IF(CM1813&lt;Tolerances!$D$15, "High EL", "Low EL")</f>
        <v>Low EL</v>
      </c>
      <c r="CQ1813" t="str">
        <f t="shared" si="214"/>
        <v>Mercenary</v>
      </c>
      <c r="CR1813" t="b">
        <f>IF(AND(CM1813&lt;Tolerances!$D$19,'Respondent data Original'!H1813&gt;Tolerances!$C$19),"Enthusiast",IF(AND(CM1813&gt;Tolerances!$D$20,'Respondent data Original'!H1813&lt;Tolerances!$C$20),"Agitator"))</f>
        <v>0</v>
      </c>
    </row>
    <row r="1814" spans="1:96">
      <c r="A1814">
        <v>2283</v>
      </c>
      <c r="B1814" t="s">
        <v>71</v>
      </c>
      <c r="C1814">
        <v>5</v>
      </c>
      <c r="D1814">
        <v>2</v>
      </c>
      <c r="E1814">
        <v>1</v>
      </c>
      <c r="F1814">
        <v>2</v>
      </c>
      <c r="G1814">
        <v>7</v>
      </c>
      <c r="H1814">
        <v>7</v>
      </c>
      <c r="J1814">
        <v>7</v>
      </c>
      <c r="L1814">
        <v>7</v>
      </c>
      <c r="N1814">
        <v>7</v>
      </c>
      <c r="P1814">
        <v>4</v>
      </c>
      <c r="Q1814">
        <v>2</v>
      </c>
      <c r="T1814">
        <v>5</v>
      </c>
      <c r="V1814">
        <v>2</v>
      </c>
      <c r="X1814">
        <v>1</v>
      </c>
      <c r="Y1814">
        <v>3</v>
      </c>
      <c r="AA1814">
        <v>1</v>
      </c>
      <c r="AB1814">
        <v>1</v>
      </c>
      <c r="AC1814">
        <v>5</v>
      </c>
      <c r="AE1814">
        <v>3</v>
      </c>
      <c r="AF1814">
        <v>1</v>
      </c>
      <c r="AL1814">
        <v>4</v>
      </c>
      <c r="AN1814">
        <v>2</v>
      </c>
      <c r="AO1814">
        <v>4</v>
      </c>
      <c r="AQ1814">
        <v>4</v>
      </c>
      <c r="AR1814">
        <v>4</v>
      </c>
      <c r="AS1814">
        <v>4</v>
      </c>
      <c r="AU1814">
        <v>4</v>
      </c>
      <c r="AV1814">
        <v>2</v>
      </c>
      <c r="AW1814">
        <v>11</v>
      </c>
      <c r="AX1814">
        <v>9</v>
      </c>
      <c r="AY1814">
        <v>11</v>
      </c>
      <c r="AZ1814">
        <v>8</v>
      </c>
      <c r="BA1814">
        <v>11</v>
      </c>
      <c r="BB1814">
        <v>8</v>
      </c>
      <c r="BC1814">
        <v>8</v>
      </c>
      <c r="BD1814">
        <v>11</v>
      </c>
      <c r="BE1814">
        <v>8</v>
      </c>
      <c r="BF1814">
        <v>12</v>
      </c>
      <c r="BG1814">
        <v>12</v>
      </c>
      <c r="BH1814">
        <v>12</v>
      </c>
      <c r="BI1814">
        <v>12</v>
      </c>
      <c r="BJ1814">
        <v>12</v>
      </c>
      <c r="BK1814">
        <v>1</v>
      </c>
      <c r="BL1814">
        <v>3</v>
      </c>
      <c r="BM1814">
        <v>3</v>
      </c>
      <c r="BN1814">
        <v>3</v>
      </c>
      <c r="BO1814">
        <v>4</v>
      </c>
      <c r="BP1814">
        <v>6</v>
      </c>
      <c r="BX1814">
        <v>1</v>
      </c>
      <c r="BY1814">
        <v>8</v>
      </c>
      <c r="CF1814">
        <v>8</v>
      </c>
      <c r="CH1814">
        <f t="shared" si="208"/>
        <v>1</v>
      </c>
      <c r="CI1814" s="1">
        <f t="shared" si="209"/>
        <v>4.7222222222222223</v>
      </c>
      <c r="CJ1814">
        <f t="shared" si="210"/>
        <v>3</v>
      </c>
      <c r="CK1814">
        <f t="shared" si="211"/>
        <v>3</v>
      </c>
      <c r="CL1814" s="1">
        <f t="shared" si="212"/>
        <v>7.7222222222222223</v>
      </c>
      <c r="CM1814" s="1">
        <f t="shared" si="213"/>
        <v>7.7222222222222223</v>
      </c>
      <c r="CO1814" t="str">
        <f>IF(H1814&gt;Tolerances!$C$15, "High Sat", "Low Sat")</f>
        <v>Low Sat</v>
      </c>
      <c r="CP1814" t="str">
        <f>IF(CM1814&lt;Tolerances!$D$15, "High EL", "Low EL")</f>
        <v>High EL</v>
      </c>
      <c r="CQ1814" t="str">
        <f t="shared" si="214"/>
        <v>Hostage</v>
      </c>
      <c r="CR1814" t="b">
        <f>IF(AND(CM1814&lt;Tolerances!$D$19,'Respondent data Original'!H1814&gt;Tolerances!$C$19),"Enthusiast",IF(AND(CM1814&gt;Tolerances!$D$20,'Respondent data Original'!H1814&lt;Tolerances!$C$20),"Agitator"))</f>
        <v>0</v>
      </c>
    </row>
    <row r="1815" spans="1:96">
      <c r="A1815">
        <v>2284</v>
      </c>
      <c r="B1815" t="s">
        <v>71</v>
      </c>
      <c r="C1815">
        <v>4</v>
      </c>
      <c r="D1815">
        <v>2</v>
      </c>
      <c r="E1815">
        <v>4</v>
      </c>
      <c r="F1815">
        <v>2</v>
      </c>
      <c r="G1815">
        <v>9</v>
      </c>
      <c r="H1815">
        <v>10</v>
      </c>
      <c r="J1815">
        <v>11</v>
      </c>
      <c r="L1815">
        <v>11</v>
      </c>
      <c r="N1815">
        <v>10</v>
      </c>
      <c r="P1815">
        <v>6</v>
      </c>
      <c r="Q1815">
        <v>1</v>
      </c>
      <c r="R1815">
        <v>1</v>
      </c>
      <c r="S1815">
        <v>1</v>
      </c>
      <c r="T1815">
        <v>1</v>
      </c>
      <c r="U1815">
        <v>1</v>
      </c>
      <c r="V1815">
        <v>1</v>
      </c>
      <c r="W1815">
        <v>3</v>
      </c>
      <c r="X1815">
        <v>1</v>
      </c>
      <c r="Y1815">
        <v>1</v>
      </c>
      <c r="Z1815">
        <v>1</v>
      </c>
      <c r="AA1815">
        <v>1</v>
      </c>
      <c r="AB1815">
        <v>2</v>
      </c>
      <c r="AC1815">
        <v>1</v>
      </c>
      <c r="AD1815">
        <v>4</v>
      </c>
      <c r="AE1815">
        <v>2</v>
      </c>
      <c r="AF1815">
        <v>10</v>
      </c>
      <c r="AG1815">
        <v>1</v>
      </c>
      <c r="AH1815">
        <v>2</v>
      </c>
      <c r="AI1815">
        <v>2</v>
      </c>
      <c r="AJ1815">
        <v>1</v>
      </c>
      <c r="AK1815">
        <v>1</v>
      </c>
      <c r="AL1815">
        <v>2</v>
      </c>
      <c r="AM1815">
        <v>3</v>
      </c>
      <c r="AN1815">
        <v>1</v>
      </c>
      <c r="AO1815">
        <v>1</v>
      </c>
      <c r="AP1815">
        <v>1</v>
      </c>
      <c r="AQ1815">
        <v>3</v>
      </c>
      <c r="AR1815">
        <v>3</v>
      </c>
      <c r="AS1815">
        <v>1</v>
      </c>
      <c r="AT1815">
        <v>2</v>
      </c>
      <c r="AU1815">
        <v>1</v>
      </c>
      <c r="AV1815">
        <v>1</v>
      </c>
      <c r="AW1815">
        <v>10</v>
      </c>
      <c r="AX1815">
        <v>10</v>
      </c>
      <c r="AY1815">
        <v>10</v>
      </c>
      <c r="AZ1815">
        <v>10</v>
      </c>
      <c r="BA1815">
        <v>10</v>
      </c>
      <c r="BB1815">
        <v>6</v>
      </c>
      <c r="BC1815">
        <v>10</v>
      </c>
      <c r="BD1815">
        <v>10</v>
      </c>
      <c r="BE1815">
        <v>10</v>
      </c>
      <c r="BF1815">
        <v>4</v>
      </c>
      <c r="BG1815">
        <v>2</v>
      </c>
      <c r="BH1815">
        <v>1</v>
      </c>
      <c r="BI1815">
        <v>12</v>
      </c>
      <c r="BJ1815">
        <v>6</v>
      </c>
      <c r="BK1815">
        <v>1</v>
      </c>
      <c r="BN1815">
        <v>5</v>
      </c>
      <c r="BO1815">
        <v>6</v>
      </c>
      <c r="BP1815">
        <v>2</v>
      </c>
      <c r="BQ1815">
        <v>4</v>
      </c>
      <c r="BR1815">
        <v>3</v>
      </c>
      <c r="BS1815">
        <v>5</v>
      </c>
      <c r="BX1815">
        <v>1</v>
      </c>
      <c r="BY1815">
        <v>1</v>
      </c>
      <c r="CF1815">
        <v>5</v>
      </c>
      <c r="CH1815">
        <f t="shared" si="208"/>
        <v>1</v>
      </c>
      <c r="CI1815" s="1">
        <f t="shared" si="209"/>
        <v>4.7777777777777777</v>
      </c>
      <c r="CJ1815">
        <f t="shared" si="210"/>
        <v>0</v>
      </c>
      <c r="CK1815">
        <f t="shared" si="211"/>
        <v>5</v>
      </c>
      <c r="CL1815" s="1">
        <f t="shared" si="212"/>
        <v>9.7777777777777786</v>
      </c>
      <c r="CM1815" s="1">
        <f t="shared" si="213"/>
        <v>9.7777777777777786</v>
      </c>
      <c r="CO1815" t="str">
        <f>IF(H1815&gt;Tolerances!$C$15, "High Sat", "Low Sat")</f>
        <v>High Sat</v>
      </c>
      <c r="CP1815" t="str">
        <f>IF(CM1815&lt;Tolerances!$D$15, "High EL", "Low EL")</f>
        <v>High EL</v>
      </c>
      <c r="CQ1815" t="str">
        <f t="shared" si="214"/>
        <v>Loyalist</v>
      </c>
      <c r="CR1815" t="b">
        <f>IF(AND(CM1815&lt;Tolerances!$D$19,'Respondent data Original'!H1815&gt;Tolerances!$C$19),"Enthusiast",IF(AND(CM1815&gt;Tolerances!$D$20,'Respondent data Original'!H1815&lt;Tolerances!$C$20),"Agitator"))</f>
        <v>0</v>
      </c>
    </row>
    <row r="1816" spans="1:96">
      <c r="A1816">
        <v>2285</v>
      </c>
      <c r="B1816" t="s">
        <v>71</v>
      </c>
      <c r="C1816">
        <v>5</v>
      </c>
      <c r="D1816">
        <v>2</v>
      </c>
      <c r="E1816">
        <v>1</v>
      </c>
      <c r="F1816">
        <v>2</v>
      </c>
      <c r="G1816">
        <v>10</v>
      </c>
      <c r="H1816">
        <v>10</v>
      </c>
      <c r="J1816">
        <v>10</v>
      </c>
      <c r="L1816">
        <v>10</v>
      </c>
      <c r="N1816">
        <v>7</v>
      </c>
      <c r="P1816">
        <v>5</v>
      </c>
      <c r="Q1816">
        <v>2</v>
      </c>
      <c r="R1816">
        <v>1</v>
      </c>
      <c r="S1816">
        <v>1</v>
      </c>
      <c r="T1816">
        <v>2</v>
      </c>
      <c r="U1816">
        <v>2</v>
      </c>
      <c r="V1816">
        <v>2</v>
      </c>
      <c r="W1816">
        <v>3</v>
      </c>
      <c r="X1816">
        <v>1</v>
      </c>
      <c r="Y1816">
        <v>1</v>
      </c>
      <c r="Z1816">
        <v>2</v>
      </c>
      <c r="AA1816">
        <v>2</v>
      </c>
      <c r="AB1816">
        <v>2</v>
      </c>
      <c r="AC1816">
        <v>3</v>
      </c>
      <c r="AD1816">
        <v>3</v>
      </c>
      <c r="AE1816">
        <v>3</v>
      </c>
      <c r="AF1816">
        <v>1</v>
      </c>
      <c r="AG1816">
        <v>2</v>
      </c>
      <c r="AH1816">
        <v>1</v>
      </c>
      <c r="AI1816">
        <v>1</v>
      </c>
      <c r="AJ1816">
        <v>2</v>
      </c>
      <c r="AK1816">
        <v>2</v>
      </c>
      <c r="AL1816">
        <v>2</v>
      </c>
      <c r="AM1816">
        <v>2</v>
      </c>
      <c r="AN1816">
        <v>1</v>
      </c>
      <c r="AO1816">
        <v>1</v>
      </c>
      <c r="AP1816">
        <v>2</v>
      </c>
      <c r="AQ1816">
        <v>2</v>
      </c>
      <c r="AR1816">
        <v>2</v>
      </c>
      <c r="AS1816">
        <v>2</v>
      </c>
      <c r="AT1816">
        <v>3</v>
      </c>
      <c r="AU1816">
        <v>2</v>
      </c>
      <c r="AV1816">
        <v>1</v>
      </c>
      <c r="AW1816">
        <v>7</v>
      </c>
      <c r="AX1816">
        <v>9</v>
      </c>
      <c r="AY1816">
        <v>9</v>
      </c>
      <c r="AZ1816">
        <v>6</v>
      </c>
      <c r="BA1816">
        <v>9</v>
      </c>
      <c r="BB1816">
        <v>8</v>
      </c>
      <c r="BC1816">
        <v>7</v>
      </c>
      <c r="BD1816">
        <v>9</v>
      </c>
      <c r="BE1816">
        <v>2</v>
      </c>
      <c r="BF1816">
        <v>12</v>
      </c>
      <c r="BG1816">
        <v>12</v>
      </c>
      <c r="BH1816">
        <v>12</v>
      </c>
      <c r="BI1816">
        <v>12</v>
      </c>
      <c r="BJ1816">
        <v>12</v>
      </c>
      <c r="BK1816">
        <v>1</v>
      </c>
      <c r="BL1816">
        <v>4</v>
      </c>
      <c r="BM1816">
        <v>2</v>
      </c>
      <c r="BN1816">
        <v>2</v>
      </c>
      <c r="BO1816">
        <v>10</v>
      </c>
      <c r="BX1816">
        <v>1</v>
      </c>
      <c r="BY1816">
        <v>3</v>
      </c>
      <c r="BZ1816">
        <v>4</v>
      </c>
      <c r="CA1816">
        <v>1</v>
      </c>
      <c r="CB1816">
        <v>6</v>
      </c>
      <c r="CC1816">
        <v>5</v>
      </c>
      <c r="CD1816">
        <v>2</v>
      </c>
      <c r="CF1816">
        <v>4</v>
      </c>
      <c r="CH1816">
        <f t="shared" si="208"/>
        <v>1</v>
      </c>
      <c r="CI1816" s="1">
        <f t="shared" si="209"/>
        <v>3.6666666666666665</v>
      </c>
      <c r="CJ1816">
        <f t="shared" si="210"/>
        <v>4</v>
      </c>
      <c r="CK1816">
        <f t="shared" si="211"/>
        <v>2</v>
      </c>
      <c r="CL1816" s="1">
        <f t="shared" si="212"/>
        <v>5.6666666666666661</v>
      </c>
      <c r="CM1816" s="1">
        <f t="shared" si="213"/>
        <v>5.6666666666666661</v>
      </c>
      <c r="CO1816" t="str">
        <f>IF(H1816&gt;Tolerances!$C$15, "High Sat", "Low Sat")</f>
        <v>High Sat</v>
      </c>
      <c r="CP1816" t="str">
        <f>IF(CM1816&lt;Tolerances!$D$15, "High EL", "Low EL")</f>
        <v>High EL</v>
      </c>
      <c r="CQ1816" t="str">
        <f t="shared" si="214"/>
        <v>Loyalist</v>
      </c>
      <c r="CR1816" t="b">
        <f>IF(AND(CM1816&lt;Tolerances!$D$19,'Respondent data Original'!H1816&gt;Tolerances!$C$19),"Enthusiast",IF(AND(CM1816&gt;Tolerances!$D$20,'Respondent data Original'!H1816&lt;Tolerances!$C$20),"Agitator"))</f>
        <v>0</v>
      </c>
    </row>
    <row r="1817" spans="1:96">
      <c r="A1817">
        <v>2286</v>
      </c>
      <c r="B1817" t="s">
        <v>71</v>
      </c>
      <c r="C1817">
        <v>4</v>
      </c>
      <c r="D1817">
        <v>2</v>
      </c>
      <c r="E1817">
        <v>18</v>
      </c>
      <c r="F1817">
        <v>2</v>
      </c>
      <c r="G1817">
        <v>7</v>
      </c>
      <c r="H1817">
        <v>1</v>
      </c>
      <c r="J1817">
        <v>1</v>
      </c>
      <c r="L1817">
        <v>1</v>
      </c>
      <c r="N1817">
        <v>1</v>
      </c>
      <c r="P1817">
        <v>1</v>
      </c>
      <c r="AF1817">
        <v>1</v>
      </c>
      <c r="AV1817">
        <v>2</v>
      </c>
      <c r="AW1817">
        <v>1</v>
      </c>
      <c r="AX1817">
        <v>1</v>
      </c>
      <c r="AY1817">
        <v>1</v>
      </c>
      <c r="AZ1817">
        <v>1</v>
      </c>
      <c r="BA1817">
        <v>1</v>
      </c>
      <c r="BB1817">
        <v>1</v>
      </c>
      <c r="BC1817">
        <v>1</v>
      </c>
      <c r="BD1817">
        <v>1</v>
      </c>
      <c r="BE1817">
        <v>1</v>
      </c>
      <c r="BF1817">
        <v>12</v>
      </c>
      <c r="BG1817">
        <v>12</v>
      </c>
      <c r="BH1817">
        <v>12</v>
      </c>
      <c r="BI1817">
        <v>12</v>
      </c>
      <c r="BJ1817">
        <v>12</v>
      </c>
      <c r="BK1817">
        <v>1</v>
      </c>
      <c r="BM1817">
        <v>5</v>
      </c>
      <c r="BN1817">
        <v>2</v>
      </c>
      <c r="BO1817">
        <v>9</v>
      </c>
      <c r="BX1817">
        <v>1</v>
      </c>
      <c r="BY1817">
        <v>8</v>
      </c>
      <c r="CF1817">
        <v>2</v>
      </c>
      <c r="CH1817">
        <f t="shared" si="208"/>
        <v>1</v>
      </c>
      <c r="CI1817" s="1">
        <f t="shared" si="209"/>
        <v>0.5</v>
      </c>
      <c r="CJ1817">
        <f t="shared" si="210"/>
        <v>0</v>
      </c>
      <c r="CK1817">
        <f t="shared" si="211"/>
        <v>5</v>
      </c>
      <c r="CL1817" s="1">
        <f t="shared" si="212"/>
        <v>5.5</v>
      </c>
      <c r="CM1817" s="1">
        <f t="shared" si="213"/>
        <v>5.5</v>
      </c>
      <c r="CO1817" t="str">
        <f>IF(H1817&gt;Tolerances!$C$15, "High Sat", "Low Sat")</f>
        <v>Low Sat</v>
      </c>
      <c r="CP1817" t="str">
        <f>IF(CM1817&lt;Tolerances!$D$15, "High EL", "Low EL")</f>
        <v>High EL</v>
      </c>
      <c r="CQ1817" t="str">
        <f t="shared" si="214"/>
        <v>Hostage</v>
      </c>
      <c r="CR1817" t="b">
        <f>IF(AND(CM1817&lt;Tolerances!$D$19,'Respondent data Original'!H1817&gt;Tolerances!$C$19),"Enthusiast",IF(AND(CM1817&gt;Tolerances!$D$20,'Respondent data Original'!H1817&lt;Tolerances!$C$20),"Agitator"))</f>
        <v>0</v>
      </c>
    </row>
    <row r="1818" spans="1:96">
      <c r="A1818">
        <v>2287</v>
      </c>
      <c r="B1818" t="s">
        <v>71</v>
      </c>
      <c r="C1818">
        <v>2</v>
      </c>
      <c r="D1818">
        <v>1</v>
      </c>
      <c r="E1818">
        <v>2</v>
      </c>
      <c r="F1818">
        <v>2</v>
      </c>
      <c r="G1818">
        <v>11</v>
      </c>
      <c r="H1818">
        <v>8</v>
      </c>
      <c r="J1818">
        <v>6</v>
      </c>
      <c r="L1818">
        <v>6</v>
      </c>
      <c r="N1818">
        <v>6</v>
      </c>
      <c r="P1818">
        <v>4</v>
      </c>
      <c r="Q1818">
        <v>1</v>
      </c>
      <c r="R1818">
        <v>1</v>
      </c>
      <c r="S1818">
        <v>1</v>
      </c>
      <c r="T1818">
        <v>1</v>
      </c>
      <c r="U1818">
        <v>1</v>
      </c>
      <c r="V1818">
        <v>1</v>
      </c>
      <c r="W1818">
        <v>1</v>
      </c>
      <c r="X1818">
        <v>1</v>
      </c>
      <c r="Y1818">
        <v>1</v>
      </c>
      <c r="Z1818">
        <v>2</v>
      </c>
      <c r="AA1818">
        <v>1</v>
      </c>
      <c r="AB1818">
        <v>1</v>
      </c>
      <c r="AC1818">
        <v>1</v>
      </c>
      <c r="AD1818">
        <v>3</v>
      </c>
      <c r="AE1818">
        <v>1</v>
      </c>
      <c r="AF1818">
        <v>7</v>
      </c>
      <c r="AG1818">
        <v>4</v>
      </c>
      <c r="AH1818">
        <v>3</v>
      </c>
      <c r="AI1818">
        <v>4</v>
      </c>
      <c r="AJ1818">
        <v>2</v>
      </c>
      <c r="AK1818">
        <v>4</v>
      </c>
      <c r="AL1818">
        <v>4</v>
      </c>
      <c r="AM1818">
        <v>5</v>
      </c>
      <c r="AN1818">
        <v>4</v>
      </c>
      <c r="AO1818">
        <v>3</v>
      </c>
      <c r="AP1818">
        <v>2</v>
      </c>
      <c r="AQ1818">
        <v>4</v>
      </c>
      <c r="AR1818">
        <v>4</v>
      </c>
      <c r="AS1818">
        <v>4</v>
      </c>
      <c r="AT1818">
        <v>3</v>
      </c>
      <c r="AU1818">
        <v>4</v>
      </c>
      <c r="AV1818">
        <v>3</v>
      </c>
      <c r="AW1818">
        <v>9</v>
      </c>
      <c r="AX1818">
        <v>11</v>
      </c>
      <c r="AY1818">
        <v>9</v>
      </c>
      <c r="AZ1818">
        <v>9</v>
      </c>
      <c r="BA1818">
        <v>8</v>
      </c>
      <c r="BB1818">
        <v>9</v>
      </c>
      <c r="BC1818">
        <v>8</v>
      </c>
      <c r="BD1818">
        <v>11</v>
      </c>
      <c r="BE1818">
        <v>8</v>
      </c>
      <c r="BF1818">
        <v>5</v>
      </c>
      <c r="BG1818">
        <v>5</v>
      </c>
      <c r="BH1818">
        <v>5</v>
      </c>
      <c r="BI1818">
        <v>12</v>
      </c>
      <c r="BJ1818">
        <v>12</v>
      </c>
      <c r="BK1818">
        <v>2</v>
      </c>
      <c r="BL1818">
        <v>3</v>
      </c>
      <c r="BM1818">
        <v>1</v>
      </c>
      <c r="BN1818">
        <v>1</v>
      </c>
      <c r="BO1818">
        <v>3</v>
      </c>
      <c r="BP1818">
        <v>7</v>
      </c>
      <c r="BQ1818">
        <v>1</v>
      </c>
      <c r="BR1818">
        <v>6</v>
      </c>
      <c r="BS1818">
        <v>2</v>
      </c>
      <c r="BT1818">
        <v>4</v>
      </c>
      <c r="BX1818">
        <v>3</v>
      </c>
      <c r="CF1818">
        <v>5</v>
      </c>
      <c r="CH1818">
        <f t="shared" si="208"/>
        <v>3</v>
      </c>
      <c r="CI1818" s="1">
        <f t="shared" si="209"/>
        <v>4.5555555555555554</v>
      </c>
      <c r="CJ1818">
        <f t="shared" si="210"/>
        <v>3</v>
      </c>
      <c r="CK1818">
        <f t="shared" si="211"/>
        <v>3</v>
      </c>
      <c r="CL1818" s="1">
        <f t="shared" si="212"/>
        <v>7.5555555555555554</v>
      </c>
      <c r="CM1818" s="1">
        <f t="shared" si="213"/>
        <v>22.666666666666664</v>
      </c>
      <c r="CO1818" t="str">
        <f>IF(H1818&gt;Tolerances!$C$15, "High Sat", "Low Sat")</f>
        <v>High Sat</v>
      </c>
      <c r="CP1818" t="str">
        <f>IF(CM1818&lt;Tolerances!$D$15, "High EL", "Low EL")</f>
        <v>Low EL</v>
      </c>
      <c r="CQ1818" t="str">
        <f t="shared" si="214"/>
        <v>Mercenary</v>
      </c>
      <c r="CR1818" t="b">
        <f>IF(AND(CM1818&lt;Tolerances!$D$19,'Respondent data Original'!H1818&gt;Tolerances!$C$19),"Enthusiast",IF(AND(CM1818&gt;Tolerances!$D$20,'Respondent data Original'!H1818&lt;Tolerances!$C$20),"Agitator"))</f>
        <v>0</v>
      </c>
    </row>
    <row r="1819" spans="1:96">
      <c r="A1819">
        <v>2288</v>
      </c>
      <c r="B1819" t="s">
        <v>71</v>
      </c>
      <c r="C1819">
        <v>5</v>
      </c>
      <c r="D1819">
        <v>1</v>
      </c>
      <c r="E1819">
        <v>4</v>
      </c>
      <c r="F1819">
        <v>2</v>
      </c>
      <c r="G1819">
        <v>12</v>
      </c>
      <c r="H1819">
        <v>9</v>
      </c>
      <c r="J1819">
        <v>8</v>
      </c>
      <c r="M1819">
        <v>1</v>
      </c>
      <c r="N1819">
        <v>8</v>
      </c>
      <c r="P1819">
        <v>6</v>
      </c>
      <c r="Q1819">
        <v>2</v>
      </c>
      <c r="R1819">
        <v>2</v>
      </c>
      <c r="S1819">
        <v>2</v>
      </c>
      <c r="T1819">
        <v>3</v>
      </c>
      <c r="U1819">
        <v>4</v>
      </c>
      <c r="V1819">
        <v>3</v>
      </c>
      <c r="W1819">
        <v>1</v>
      </c>
      <c r="X1819">
        <v>1</v>
      </c>
      <c r="Y1819">
        <v>2</v>
      </c>
      <c r="Z1819">
        <v>3</v>
      </c>
      <c r="AA1819">
        <v>2</v>
      </c>
      <c r="AB1819">
        <v>3</v>
      </c>
      <c r="AC1819">
        <v>4</v>
      </c>
      <c r="AD1819">
        <v>5</v>
      </c>
      <c r="AE1819">
        <v>3</v>
      </c>
      <c r="AF1819">
        <v>1</v>
      </c>
      <c r="AG1819">
        <v>4</v>
      </c>
      <c r="AH1819">
        <v>4</v>
      </c>
      <c r="AI1819">
        <v>3</v>
      </c>
      <c r="AJ1819">
        <v>2</v>
      </c>
      <c r="AK1819">
        <v>3</v>
      </c>
      <c r="AL1819">
        <v>3</v>
      </c>
      <c r="AM1819">
        <v>5</v>
      </c>
      <c r="AN1819">
        <v>3</v>
      </c>
      <c r="AO1819">
        <v>3</v>
      </c>
      <c r="AP1819">
        <v>4</v>
      </c>
      <c r="AQ1819">
        <v>4</v>
      </c>
      <c r="AR1819">
        <v>3</v>
      </c>
      <c r="AS1819">
        <v>4</v>
      </c>
      <c r="AU1819">
        <v>3</v>
      </c>
      <c r="AV1819">
        <v>1</v>
      </c>
      <c r="AW1819">
        <v>6</v>
      </c>
      <c r="AX1819">
        <v>11</v>
      </c>
      <c r="AY1819">
        <v>3</v>
      </c>
      <c r="AZ1819">
        <v>6</v>
      </c>
      <c r="BA1819">
        <v>6</v>
      </c>
      <c r="BB1819">
        <v>6</v>
      </c>
      <c r="BC1819">
        <v>2</v>
      </c>
      <c r="BD1819">
        <v>11</v>
      </c>
      <c r="BE1819">
        <v>1</v>
      </c>
      <c r="BF1819">
        <v>4</v>
      </c>
      <c r="BG1819">
        <v>4</v>
      </c>
      <c r="BH1819">
        <v>7</v>
      </c>
      <c r="BI1819">
        <v>12</v>
      </c>
      <c r="BJ1819">
        <v>12</v>
      </c>
      <c r="BK1819">
        <v>1</v>
      </c>
      <c r="BL1819">
        <v>3</v>
      </c>
      <c r="BM1819">
        <v>2</v>
      </c>
      <c r="BN1819">
        <v>2</v>
      </c>
      <c r="BO1819">
        <v>5</v>
      </c>
      <c r="BX1819">
        <v>2</v>
      </c>
      <c r="CF1819">
        <v>7</v>
      </c>
      <c r="CH1819">
        <f t="shared" si="208"/>
        <v>2</v>
      </c>
      <c r="CI1819" s="1">
        <f t="shared" si="209"/>
        <v>2.8888888888888888</v>
      </c>
      <c r="CJ1819">
        <f t="shared" si="210"/>
        <v>3</v>
      </c>
      <c r="CK1819">
        <f t="shared" si="211"/>
        <v>3</v>
      </c>
      <c r="CL1819" s="1">
        <f t="shared" si="212"/>
        <v>5.8888888888888893</v>
      </c>
      <c r="CM1819" s="1">
        <f t="shared" si="213"/>
        <v>11.777777777777779</v>
      </c>
      <c r="CO1819" t="str">
        <f>IF(H1819&gt;Tolerances!$C$15, "High Sat", "Low Sat")</f>
        <v>High Sat</v>
      </c>
      <c r="CP1819" t="str">
        <f>IF(CM1819&lt;Tolerances!$D$15, "High EL", "Low EL")</f>
        <v>Low EL</v>
      </c>
      <c r="CQ1819" t="str">
        <f t="shared" si="214"/>
        <v>Mercenary</v>
      </c>
      <c r="CR1819" t="b">
        <f>IF(AND(CM1819&lt;Tolerances!$D$19,'Respondent data Original'!H1819&gt;Tolerances!$C$19),"Enthusiast",IF(AND(CM1819&gt;Tolerances!$D$20,'Respondent data Original'!H1819&lt;Tolerances!$C$20),"Agitator"))</f>
        <v>0</v>
      </c>
    </row>
    <row r="1820" spans="1:96">
      <c r="A1820">
        <v>2290</v>
      </c>
      <c r="B1820" t="s">
        <v>71</v>
      </c>
      <c r="C1820">
        <v>4</v>
      </c>
      <c r="D1820">
        <v>2</v>
      </c>
      <c r="E1820">
        <v>2</v>
      </c>
      <c r="F1820">
        <v>2</v>
      </c>
      <c r="G1820">
        <v>7</v>
      </c>
      <c r="H1820">
        <v>6</v>
      </c>
      <c r="J1820">
        <v>8</v>
      </c>
      <c r="L1820">
        <v>4</v>
      </c>
      <c r="N1820">
        <v>4</v>
      </c>
      <c r="P1820">
        <v>3</v>
      </c>
      <c r="Q1820">
        <v>2</v>
      </c>
      <c r="R1820">
        <v>2</v>
      </c>
      <c r="S1820">
        <v>3</v>
      </c>
      <c r="T1820">
        <v>3</v>
      </c>
      <c r="U1820">
        <v>3</v>
      </c>
      <c r="V1820">
        <v>2</v>
      </c>
      <c r="W1820">
        <v>4</v>
      </c>
      <c r="X1820">
        <v>2</v>
      </c>
      <c r="Y1820">
        <v>3</v>
      </c>
      <c r="Z1820">
        <v>3</v>
      </c>
      <c r="AA1820">
        <v>4</v>
      </c>
      <c r="AB1820">
        <v>4</v>
      </c>
      <c r="AC1820">
        <v>3</v>
      </c>
      <c r="AD1820">
        <v>4</v>
      </c>
      <c r="AE1820">
        <v>3</v>
      </c>
      <c r="AF1820">
        <v>3</v>
      </c>
      <c r="AG1820">
        <v>3</v>
      </c>
      <c r="AH1820">
        <v>2</v>
      </c>
      <c r="AI1820">
        <v>2</v>
      </c>
      <c r="AJ1820">
        <v>3</v>
      </c>
      <c r="AK1820">
        <v>3</v>
      </c>
      <c r="AL1820">
        <v>2</v>
      </c>
      <c r="AM1820">
        <v>3</v>
      </c>
      <c r="AN1820">
        <v>3</v>
      </c>
      <c r="AO1820">
        <v>3</v>
      </c>
      <c r="AP1820">
        <v>2</v>
      </c>
      <c r="AQ1820">
        <v>3</v>
      </c>
      <c r="AR1820">
        <v>3</v>
      </c>
      <c r="AS1820">
        <v>3</v>
      </c>
      <c r="AT1820">
        <v>3</v>
      </c>
      <c r="AU1820">
        <v>3</v>
      </c>
      <c r="AV1820">
        <v>2</v>
      </c>
      <c r="AW1820">
        <v>9</v>
      </c>
      <c r="AX1820">
        <v>7</v>
      </c>
      <c r="AY1820">
        <v>9</v>
      </c>
      <c r="AZ1820">
        <v>8</v>
      </c>
      <c r="BA1820">
        <v>9</v>
      </c>
      <c r="BB1820">
        <v>9</v>
      </c>
      <c r="BC1820">
        <v>9</v>
      </c>
      <c r="BD1820">
        <v>9</v>
      </c>
      <c r="BE1820">
        <v>7</v>
      </c>
      <c r="BF1820">
        <v>12</v>
      </c>
      <c r="BG1820">
        <v>12</v>
      </c>
      <c r="BH1820">
        <v>12</v>
      </c>
      <c r="BI1820">
        <v>12</v>
      </c>
      <c r="BJ1820">
        <v>12</v>
      </c>
      <c r="BK1820">
        <v>1</v>
      </c>
      <c r="BL1820">
        <v>2</v>
      </c>
      <c r="BM1820">
        <v>2</v>
      </c>
      <c r="BN1820">
        <v>2</v>
      </c>
      <c r="BO1820">
        <v>4</v>
      </c>
      <c r="BP1820">
        <v>6</v>
      </c>
      <c r="BX1820">
        <v>1</v>
      </c>
      <c r="BY1820">
        <v>3</v>
      </c>
      <c r="BZ1820">
        <v>2</v>
      </c>
      <c r="CF1820">
        <v>1</v>
      </c>
      <c r="CH1820">
        <f t="shared" si="208"/>
        <v>1</v>
      </c>
      <c r="CI1820" s="1">
        <f t="shared" si="209"/>
        <v>4.2222222222222223</v>
      </c>
      <c r="CJ1820">
        <f t="shared" si="210"/>
        <v>2</v>
      </c>
      <c r="CK1820">
        <f t="shared" si="211"/>
        <v>4</v>
      </c>
      <c r="CL1820" s="1">
        <f t="shared" si="212"/>
        <v>8.2222222222222214</v>
      </c>
      <c r="CM1820" s="1">
        <f t="shared" si="213"/>
        <v>8.2222222222222214</v>
      </c>
      <c r="CO1820" t="str">
        <f>IF(H1820&gt;Tolerances!$C$15, "High Sat", "Low Sat")</f>
        <v>Low Sat</v>
      </c>
      <c r="CP1820" t="str">
        <f>IF(CM1820&lt;Tolerances!$D$15, "High EL", "Low EL")</f>
        <v>High EL</v>
      </c>
      <c r="CQ1820" t="str">
        <f t="shared" si="214"/>
        <v>Hostage</v>
      </c>
      <c r="CR1820" t="b">
        <f>IF(AND(CM1820&lt;Tolerances!$D$19,'Respondent data Original'!H1820&gt;Tolerances!$C$19),"Enthusiast",IF(AND(CM1820&gt;Tolerances!$D$20,'Respondent data Original'!H1820&lt;Tolerances!$C$20),"Agitator"))</f>
        <v>0</v>
      </c>
    </row>
    <row r="1821" spans="1:96">
      <c r="A1821">
        <v>2291</v>
      </c>
      <c r="B1821" t="s">
        <v>71</v>
      </c>
      <c r="C1821">
        <v>4</v>
      </c>
      <c r="D1821">
        <v>2</v>
      </c>
      <c r="E1821">
        <v>3</v>
      </c>
      <c r="F1821">
        <v>2</v>
      </c>
      <c r="G1821">
        <v>12</v>
      </c>
      <c r="H1821">
        <v>10</v>
      </c>
      <c r="J1821">
        <v>11</v>
      </c>
      <c r="L1821">
        <v>10</v>
      </c>
      <c r="O1821">
        <v>1</v>
      </c>
      <c r="P1821">
        <v>6</v>
      </c>
      <c r="Q1821">
        <v>1</v>
      </c>
      <c r="R1821">
        <v>1</v>
      </c>
      <c r="S1821">
        <v>1</v>
      </c>
      <c r="T1821">
        <v>1</v>
      </c>
      <c r="V1821">
        <v>1</v>
      </c>
      <c r="W1821">
        <v>1</v>
      </c>
      <c r="X1821">
        <v>1</v>
      </c>
      <c r="Y1821">
        <v>1</v>
      </c>
      <c r="AF1821">
        <v>1</v>
      </c>
      <c r="AV1821">
        <v>1</v>
      </c>
      <c r="AW1821">
        <v>6</v>
      </c>
      <c r="AX1821">
        <v>6</v>
      </c>
      <c r="AY1821">
        <v>6</v>
      </c>
      <c r="AZ1821">
        <v>6</v>
      </c>
      <c r="BA1821">
        <v>6</v>
      </c>
      <c r="BB1821">
        <v>6</v>
      </c>
      <c r="BC1821">
        <v>6</v>
      </c>
      <c r="BD1821">
        <v>6</v>
      </c>
      <c r="BE1821">
        <v>6</v>
      </c>
      <c r="BF1821">
        <v>12</v>
      </c>
      <c r="BG1821">
        <v>12</v>
      </c>
      <c r="BH1821">
        <v>12</v>
      </c>
      <c r="BI1821">
        <v>12</v>
      </c>
      <c r="BJ1821">
        <v>12</v>
      </c>
      <c r="BK1821">
        <v>1</v>
      </c>
      <c r="BN1821">
        <v>5</v>
      </c>
      <c r="BO1821">
        <v>10</v>
      </c>
      <c r="BX1821">
        <v>1</v>
      </c>
      <c r="BY1821">
        <v>5</v>
      </c>
      <c r="CF1821">
        <v>21</v>
      </c>
      <c r="CH1821">
        <f t="shared" si="208"/>
        <v>1</v>
      </c>
      <c r="CI1821" s="1">
        <f t="shared" si="209"/>
        <v>3</v>
      </c>
      <c r="CJ1821">
        <f t="shared" si="210"/>
        <v>0</v>
      </c>
      <c r="CK1821">
        <f t="shared" si="211"/>
        <v>5</v>
      </c>
      <c r="CL1821" s="1">
        <f t="shared" si="212"/>
        <v>8</v>
      </c>
      <c r="CM1821" s="1">
        <f t="shared" si="213"/>
        <v>8</v>
      </c>
      <c r="CO1821" t="str">
        <f>IF(H1821&gt;Tolerances!$C$15, "High Sat", "Low Sat")</f>
        <v>High Sat</v>
      </c>
      <c r="CP1821" t="str">
        <f>IF(CM1821&lt;Tolerances!$D$15, "High EL", "Low EL")</f>
        <v>High EL</v>
      </c>
      <c r="CQ1821" t="str">
        <f t="shared" si="214"/>
        <v>Loyalist</v>
      </c>
      <c r="CR1821" t="b">
        <f>IF(AND(CM1821&lt;Tolerances!$D$19,'Respondent data Original'!H1821&gt;Tolerances!$C$19),"Enthusiast",IF(AND(CM1821&gt;Tolerances!$D$20,'Respondent data Original'!H1821&lt;Tolerances!$C$20),"Agitator"))</f>
        <v>0</v>
      </c>
    </row>
    <row r="1822" spans="1:96">
      <c r="A1822">
        <v>2292</v>
      </c>
      <c r="B1822" t="s">
        <v>71</v>
      </c>
      <c r="C1822">
        <v>4</v>
      </c>
      <c r="D1822">
        <v>1</v>
      </c>
      <c r="E1822">
        <v>1</v>
      </c>
      <c r="F1822">
        <v>2</v>
      </c>
      <c r="G1822">
        <v>10</v>
      </c>
      <c r="H1822">
        <v>9</v>
      </c>
      <c r="J1822">
        <v>9</v>
      </c>
      <c r="L1822">
        <v>9</v>
      </c>
      <c r="N1822">
        <v>11</v>
      </c>
      <c r="P1822">
        <v>6</v>
      </c>
      <c r="Q1822">
        <v>2</v>
      </c>
      <c r="R1822">
        <v>3</v>
      </c>
      <c r="S1822">
        <v>1</v>
      </c>
      <c r="T1822">
        <v>4</v>
      </c>
      <c r="U1822">
        <v>4</v>
      </c>
      <c r="V1822">
        <v>3</v>
      </c>
      <c r="W1822">
        <v>5</v>
      </c>
      <c r="X1822">
        <v>1</v>
      </c>
      <c r="Y1822">
        <v>3</v>
      </c>
      <c r="Z1822">
        <v>4</v>
      </c>
      <c r="AA1822">
        <v>3</v>
      </c>
      <c r="AB1822">
        <v>4</v>
      </c>
      <c r="AC1822">
        <v>5</v>
      </c>
      <c r="AD1822">
        <v>5</v>
      </c>
      <c r="AE1822">
        <v>3</v>
      </c>
      <c r="AF1822">
        <v>2</v>
      </c>
      <c r="AG1822">
        <v>4</v>
      </c>
      <c r="AH1822">
        <v>3</v>
      </c>
      <c r="AI1822">
        <v>2</v>
      </c>
      <c r="AJ1822">
        <v>2</v>
      </c>
      <c r="AK1822">
        <v>2</v>
      </c>
      <c r="AL1822">
        <v>3</v>
      </c>
      <c r="AN1822">
        <v>3</v>
      </c>
      <c r="AO1822">
        <v>3</v>
      </c>
      <c r="AP1822">
        <v>3</v>
      </c>
      <c r="AQ1822">
        <v>4</v>
      </c>
      <c r="AR1822">
        <v>4</v>
      </c>
      <c r="AS1822">
        <v>5</v>
      </c>
      <c r="AT1822">
        <v>4</v>
      </c>
      <c r="AU1822">
        <v>4</v>
      </c>
      <c r="AV1822">
        <v>1</v>
      </c>
      <c r="AW1822">
        <v>5</v>
      </c>
      <c r="AX1822">
        <v>8</v>
      </c>
      <c r="AY1822">
        <v>8</v>
      </c>
      <c r="AZ1822">
        <v>6</v>
      </c>
      <c r="BA1822">
        <v>8</v>
      </c>
      <c r="BB1822">
        <v>4</v>
      </c>
      <c r="BC1822">
        <v>6</v>
      </c>
      <c r="BD1822">
        <v>6</v>
      </c>
      <c r="BE1822">
        <v>1</v>
      </c>
      <c r="BF1822">
        <v>12</v>
      </c>
      <c r="BG1822">
        <v>12</v>
      </c>
      <c r="BH1822">
        <v>5</v>
      </c>
      <c r="BI1822">
        <v>12</v>
      </c>
      <c r="BJ1822">
        <v>12</v>
      </c>
      <c r="BK1822">
        <v>1</v>
      </c>
      <c r="BL1822">
        <v>4</v>
      </c>
      <c r="BM1822">
        <v>4</v>
      </c>
      <c r="BN1822">
        <v>4</v>
      </c>
      <c r="BO1822">
        <v>4</v>
      </c>
      <c r="BX1822">
        <v>1</v>
      </c>
      <c r="BY1822">
        <v>5</v>
      </c>
      <c r="BZ1822">
        <v>6</v>
      </c>
      <c r="CF1822">
        <v>6</v>
      </c>
      <c r="CH1822">
        <f t="shared" si="208"/>
        <v>1</v>
      </c>
      <c r="CI1822" s="1">
        <f t="shared" si="209"/>
        <v>2.8888888888888888</v>
      </c>
      <c r="CJ1822">
        <f t="shared" si="210"/>
        <v>4</v>
      </c>
      <c r="CK1822">
        <f t="shared" si="211"/>
        <v>2</v>
      </c>
      <c r="CL1822" s="1">
        <f t="shared" si="212"/>
        <v>4.8888888888888893</v>
      </c>
      <c r="CM1822" s="1">
        <f t="shared" si="213"/>
        <v>4.8888888888888893</v>
      </c>
      <c r="CO1822" t="str">
        <f>IF(H1822&gt;Tolerances!$C$15, "High Sat", "Low Sat")</f>
        <v>High Sat</v>
      </c>
      <c r="CP1822" t="str">
        <f>IF(CM1822&lt;Tolerances!$D$15, "High EL", "Low EL")</f>
        <v>High EL</v>
      </c>
      <c r="CQ1822" t="str">
        <f t="shared" si="214"/>
        <v>Loyalist</v>
      </c>
      <c r="CR1822" t="b">
        <f>IF(AND(CM1822&lt;Tolerances!$D$19,'Respondent data Original'!H1822&gt;Tolerances!$C$19),"Enthusiast",IF(AND(CM1822&gt;Tolerances!$D$20,'Respondent data Original'!H1822&lt;Tolerances!$C$20),"Agitator"))</f>
        <v>0</v>
      </c>
    </row>
    <row r="1823" spans="1:96">
      <c r="A1823">
        <v>2293</v>
      </c>
      <c r="B1823" t="s">
        <v>71</v>
      </c>
      <c r="C1823">
        <v>1</v>
      </c>
      <c r="D1823">
        <v>2</v>
      </c>
      <c r="E1823">
        <v>2</v>
      </c>
      <c r="F1823">
        <v>2</v>
      </c>
      <c r="G1823">
        <v>9</v>
      </c>
      <c r="H1823">
        <v>8</v>
      </c>
      <c r="J1823">
        <v>8</v>
      </c>
      <c r="L1823">
        <v>7</v>
      </c>
      <c r="N1823">
        <v>9</v>
      </c>
      <c r="P1823">
        <v>3</v>
      </c>
      <c r="Q1823">
        <v>1</v>
      </c>
      <c r="R1823">
        <v>2</v>
      </c>
      <c r="S1823">
        <v>2</v>
      </c>
      <c r="T1823">
        <v>3</v>
      </c>
      <c r="U1823">
        <v>4</v>
      </c>
      <c r="V1823">
        <v>1</v>
      </c>
      <c r="W1823">
        <v>3</v>
      </c>
      <c r="X1823">
        <v>1</v>
      </c>
      <c r="Y1823">
        <v>3</v>
      </c>
      <c r="Z1823">
        <v>1</v>
      </c>
      <c r="AA1823">
        <v>4</v>
      </c>
      <c r="AB1823">
        <v>2</v>
      </c>
      <c r="AC1823">
        <v>3</v>
      </c>
      <c r="AD1823">
        <v>3</v>
      </c>
      <c r="AE1823">
        <v>2</v>
      </c>
      <c r="AF1823">
        <v>10</v>
      </c>
      <c r="AG1823">
        <v>3</v>
      </c>
      <c r="AH1823">
        <v>2</v>
      </c>
      <c r="AI1823">
        <v>3</v>
      </c>
      <c r="AJ1823">
        <v>1</v>
      </c>
      <c r="AK1823">
        <v>2</v>
      </c>
      <c r="AL1823">
        <v>2</v>
      </c>
      <c r="AM1823">
        <v>4</v>
      </c>
      <c r="AN1823">
        <v>2</v>
      </c>
      <c r="AO1823">
        <v>1</v>
      </c>
      <c r="AP1823">
        <v>2</v>
      </c>
      <c r="AQ1823">
        <v>3</v>
      </c>
      <c r="AR1823">
        <v>2</v>
      </c>
      <c r="AS1823">
        <v>3</v>
      </c>
      <c r="AT1823">
        <v>3</v>
      </c>
      <c r="AU1823">
        <v>3</v>
      </c>
      <c r="AV1823">
        <v>3</v>
      </c>
      <c r="AW1823">
        <v>10</v>
      </c>
      <c r="AX1823">
        <v>11</v>
      </c>
      <c r="AY1823">
        <v>11</v>
      </c>
      <c r="AZ1823">
        <v>11</v>
      </c>
      <c r="BA1823">
        <v>9</v>
      </c>
      <c r="BB1823">
        <v>8</v>
      </c>
      <c r="BC1823">
        <v>3</v>
      </c>
      <c r="BD1823">
        <v>10</v>
      </c>
      <c r="BE1823">
        <v>2</v>
      </c>
      <c r="BF1823">
        <v>12</v>
      </c>
      <c r="BG1823">
        <v>2</v>
      </c>
      <c r="BH1823">
        <v>12</v>
      </c>
      <c r="BI1823">
        <v>12</v>
      </c>
      <c r="BJ1823">
        <v>12</v>
      </c>
      <c r="BK1823">
        <v>2</v>
      </c>
      <c r="BL1823">
        <v>3</v>
      </c>
      <c r="BM1823">
        <v>2</v>
      </c>
      <c r="BN1823">
        <v>2</v>
      </c>
      <c r="BO1823">
        <v>4</v>
      </c>
      <c r="BP1823">
        <v>7</v>
      </c>
      <c r="BQ1823">
        <v>6</v>
      </c>
      <c r="BX1823">
        <v>2</v>
      </c>
      <c r="CF1823">
        <v>21</v>
      </c>
      <c r="CH1823">
        <f t="shared" si="208"/>
        <v>2</v>
      </c>
      <c r="CI1823" s="1">
        <f t="shared" si="209"/>
        <v>4.166666666666667</v>
      </c>
      <c r="CJ1823">
        <f t="shared" si="210"/>
        <v>3</v>
      </c>
      <c r="CK1823">
        <f t="shared" si="211"/>
        <v>3</v>
      </c>
      <c r="CL1823" s="1">
        <f t="shared" si="212"/>
        <v>7.166666666666667</v>
      </c>
      <c r="CM1823" s="1">
        <f t="shared" si="213"/>
        <v>14.333333333333334</v>
      </c>
      <c r="CO1823" t="str">
        <f>IF(H1823&gt;Tolerances!$C$15, "High Sat", "Low Sat")</f>
        <v>High Sat</v>
      </c>
      <c r="CP1823" t="str">
        <f>IF(CM1823&lt;Tolerances!$D$15, "High EL", "Low EL")</f>
        <v>Low EL</v>
      </c>
      <c r="CQ1823" t="str">
        <f t="shared" si="214"/>
        <v>Mercenary</v>
      </c>
      <c r="CR1823" t="b">
        <f>IF(AND(CM1823&lt;Tolerances!$D$19,'Respondent data Original'!H1823&gt;Tolerances!$C$19),"Enthusiast",IF(AND(CM1823&gt;Tolerances!$D$20,'Respondent data Original'!H1823&lt;Tolerances!$C$20),"Agitator"))</f>
        <v>0</v>
      </c>
    </row>
    <row r="1824" spans="1:96">
      <c r="A1824">
        <v>2295</v>
      </c>
      <c r="B1824" t="s">
        <v>71</v>
      </c>
      <c r="C1824">
        <v>1</v>
      </c>
      <c r="D1824">
        <v>2</v>
      </c>
      <c r="E1824">
        <v>2</v>
      </c>
      <c r="F1824">
        <v>2</v>
      </c>
      <c r="G1824">
        <v>12</v>
      </c>
      <c r="H1824">
        <v>10</v>
      </c>
      <c r="J1824">
        <v>10</v>
      </c>
      <c r="L1824">
        <v>10</v>
      </c>
      <c r="N1824">
        <v>10</v>
      </c>
      <c r="P1824">
        <v>6</v>
      </c>
      <c r="Q1824">
        <v>1</v>
      </c>
      <c r="R1824">
        <v>4</v>
      </c>
      <c r="S1824">
        <v>1</v>
      </c>
      <c r="T1824">
        <v>1</v>
      </c>
      <c r="U1824">
        <v>2</v>
      </c>
      <c r="V1824">
        <v>2</v>
      </c>
      <c r="W1824">
        <v>3</v>
      </c>
      <c r="X1824">
        <v>1</v>
      </c>
      <c r="Y1824">
        <v>1</v>
      </c>
      <c r="Z1824">
        <v>2</v>
      </c>
      <c r="AA1824">
        <v>1</v>
      </c>
      <c r="AB1824">
        <v>2</v>
      </c>
      <c r="AC1824">
        <v>3</v>
      </c>
      <c r="AD1824">
        <v>3</v>
      </c>
      <c r="AE1824">
        <v>2</v>
      </c>
      <c r="AF1824">
        <v>1</v>
      </c>
      <c r="AG1824">
        <v>2</v>
      </c>
      <c r="AH1824">
        <v>4</v>
      </c>
      <c r="AI1824">
        <v>2</v>
      </c>
      <c r="AJ1824">
        <v>3</v>
      </c>
      <c r="AK1824">
        <v>3</v>
      </c>
      <c r="AL1824">
        <v>2</v>
      </c>
      <c r="AM1824">
        <v>4</v>
      </c>
      <c r="AN1824">
        <v>2</v>
      </c>
      <c r="AO1824">
        <v>1</v>
      </c>
      <c r="AP1824">
        <v>2</v>
      </c>
      <c r="AQ1824">
        <v>2</v>
      </c>
      <c r="AR1824">
        <v>2</v>
      </c>
      <c r="AS1824">
        <v>2</v>
      </c>
      <c r="AT1824">
        <v>3</v>
      </c>
      <c r="AU1824">
        <v>2</v>
      </c>
      <c r="AV1824">
        <v>1</v>
      </c>
      <c r="AW1824">
        <v>5</v>
      </c>
      <c r="AX1824">
        <v>8</v>
      </c>
      <c r="AY1824">
        <v>6</v>
      </c>
      <c r="AZ1824">
        <v>6</v>
      </c>
      <c r="BA1824">
        <v>8</v>
      </c>
      <c r="BB1824">
        <v>6</v>
      </c>
      <c r="BC1824">
        <v>3</v>
      </c>
      <c r="BD1824">
        <v>11</v>
      </c>
      <c r="BE1824">
        <v>1</v>
      </c>
      <c r="BF1824">
        <v>4</v>
      </c>
      <c r="BG1824">
        <v>12</v>
      </c>
      <c r="BH1824">
        <v>12</v>
      </c>
      <c r="BI1824">
        <v>12</v>
      </c>
      <c r="BJ1824">
        <v>12</v>
      </c>
      <c r="BK1824">
        <v>3</v>
      </c>
      <c r="BL1824">
        <v>3</v>
      </c>
      <c r="BM1824">
        <v>2</v>
      </c>
      <c r="BN1824">
        <v>2</v>
      </c>
      <c r="BO1824">
        <v>3</v>
      </c>
      <c r="BP1824">
        <v>7</v>
      </c>
      <c r="BQ1824">
        <v>1</v>
      </c>
      <c r="BX1824">
        <v>1</v>
      </c>
      <c r="BY1824">
        <v>5</v>
      </c>
      <c r="CF1824">
        <v>5</v>
      </c>
      <c r="CH1824">
        <f t="shared" si="208"/>
        <v>1</v>
      </c>
      <c r="CI1824" s="1">
        <f t="shared" si="209"/>
        <v>3</v>
      </c>
      <c r="CJ1824">
        <f t="shared" si="210"/>
        <v>3</v>
      </c>
      <c r="CK1824">
        <f t="shared" si="211"/>
        <v>3</v>
      </c>
      <c r="CL1824" s="1">
        <f t="shared" si="212"/>
        <v>6</v>
      </c>
      <c r="CM1824" s="1">
        <f t="shared" si="213"/>
        <v>6</v>
      </c>
      <c r="CO1824" t="str">
        <f>IF(H1824&gt;Tolerances!$C$15, "High Sat", "Low Sat")</f>
        <v>High Sat</v>
      </c>
      <c r="CP1824" t="str">
        <f>IF(CM1824&lt;Tolerances!$D$15, "High EL", "Low EL")</f>
        <v>High EL</v>
      </c>
      <c r="CQ1824" t="str">
        <f t="shared" si="214"/>
        <v>Loyalist</v>
      </c>
      <c r="CR1824" t="b">
        <f>IF(AND(CM1824&lt;Tolerances!$D$19,'Respondent data Original'!H1824&gt;Tolerances!$C$19),"Enthusiast",IF(AND(CM1824&gt;Tolerances!$D$20,'Respondent data Original'!H1824&lt;Tolerances!$C$20),"Agitator"))</f>
        <v>0</v>
      </c>
    </row>
    <row r="1825" spans="1:96">
      <c r="A1825">
        <v>2296</v>
      </c>
      <c r="B1825" t="s">
        <v>71</v>
      </c>
      <c r="C1825">
        <v>4</v>
      </c>
      <c r="D1825">
        <v>2</v>
      </c>
      <c r="E1825">
        <v>1</v>
      </c>
      <c r="F1825">
        <v>2</v>
      </c>
      <c r="G1825">
        <v>11</v>
      </c>
      <c r="H1825">
        <v>10</v>
      </c>
      <c r="J1825">
        <v>11</v>
      </c>
      <c r="L1825">
        <v>10</v>
      </c>
      <c r="N1825">
        <v>10</v>
      </c>
      <c r="P1825">
        <v>5</v>
      </c>
      <c r="Q1825">
        <v>2</v>
      </c>
      <c r="S1825">
        <v>2</v>
      </c>
      <c r="T1825">
        <v>5</v>
      </c>
      <c r="V1825">
        <v>2</v>
      </c>
      <c r="W1825">
        <v>2</v>
      </c>
      <c r="X1825">
        <v>2</v>
      </c>
      <c r="Y1825">
        <v>2</v>
      </c>
      <c r="Z1825">
        <v>3</v>
      </c>
      <c r="AA1825">
        <v>3</v>
      </c>
      <c r="AB1825">
        <v>2</v>
      </c>
      <c r="AC1825">
        <v>3</v>
      </c>
      <c r="AD1825">
        <v>4</v>
      </c>
      <c r="AE1825">
        <v>3</v>
      </c>
      <c r="AF1825">
        <v>1</v>
      </c>
      <c r="AG1825">
        <v>4</v>
      </c>
      <c r="AI1825">
        <v>3</v>
      </c>
      <c r="AJ1825">
        <v>3</v>
      </c>
      <c r="AL1825">
        <v>3</v>
      </c>
      <c r="AN1825">
        <v>3</v>
      </c>
      <c r="AO1825">
        <v>3</v>
      </c>
      <c r="AP1825">
        <v>3</v>
      </c>
      <c r="AQ1825">
        <v>3</v>
      </c>
      <c r="AR1825">
        <v>3</v>
      </c>
      <c r="AS1825">
        <v>3</v>
      </c>
      <c r="AT1825">
        <v>3</v>
      </c>
      <c r="AU1825">
        <v>3</v>
      </c>
      <c r="AV1825">
        <v>1</v>
      </c>
      <c r="AW1825">
        <v>6</v>
      </c>
      <c r="AX1825">
        <v>10</v>
      </c>
      <c r="AY1825">
        <v>8</v>
      </c>
      <c r="AZ1825">
        <v>6</v>
      </c>
      <c r="BA1825">
        <v>8</v>
      </c>
      <c r="BB1825">
        <v>4</v>
      </c>
      <c r="BC1825">
        <v>9</v>
      </c>
      <c r="BD1825">
        <v>9</v>
      </c>
      <c r="BE1825">
        <v>1</v>
      </c>
      <c r="BF1825">
        <v>12</v>
      </c>
      <c r="BG1825">
        <v>7</v>
      </c>
      <c r="BH1825">
        <v>12</v>
      </c>
      <c r="BI1825">
        <v>12</v>
      </c>
      <c r="BJ1825">
        <v>12</v>
      </c>
      <c r="BK1825">
        <v>1</v>
      </c>
      <c r="BL1825">
        <v>4</v>
      </c>
      <c r="BM1825">
        <v>3</v>
      </c>
      <c r="BN1825">
        <v>3</v>
      </c>
      <c r="BO1825">
        <v>8</v>
      </c>
      <c r="BP1825">
        <v>4</v>
      </c>
      <c r="BQ1825">
        <v>2</v>
      </c>
      <c r="BX1825">
        <v>1</v>
      </c>
      <c r="BY1825">
        <v>1</v>
      </c>
      <c r="BZ1825">
        <v>7</v>
      </c>
      <c r="CF1825">
        <v>4</v>
      </c>
      <c r="CH1825">
        <f t="shared" si="208"/>
        <v>1</v>
      </c>
      <c r="CI1825" s="1">
        <f t="shared" si="209"/>
        <v>3.3888888888888888</v>
      </c>
      <c r="CJ1825">
        <f t="shared" si="210"/>
        <v>4</v>
      </c>
      <c r="CK1825">
        <f t="shared" si="211"/>
        <v>2</v>
      </c>
      <c r="CL1825" s="1">
        <f t="shared" si="212"/>
        <v>5.3888888888888893</v>
      </c>
      <c r="CM1825" s="1">
        <f t="shared" si="213"/>
        <v>5.3888888888888893</v>
      </c>
      <c r="CO1825" t="str">
        <f>IF(H1825&gt;Tolerances!$C$15, "High Sat", "Low Sat")</f>
        <v>High Sat</v>
      </c>
      <c r="CP1825" t="str">
        <f>IF(CM1825&lt;Tolerances!$D$15, "High EL", "Low EL")</f>
        <v>High EL</v>
      </c>
      <c r="CQ1825" t="str">
        <f t="shared" si="214"/>
        <v>Loyalist</v>
      </c>
      <c r="CR1825" t="b">
        <f>IF(AND(CM1825&lt;Tolerances!$D$19,'Respondent data Original'!H1825&gt;Tolerances!$C$19),"Enthusiast",IF(AND(CM1825&gt;Tolerances!$D$20,'Respondent data Original'!H1825&lt;Tolerances!$C$20),"Agitator"))</f>
        <v>0</v>
      </c>
    </row>
    <row r="1826" spans="1:96">
      <c r="A1826">
        <v>2298</v>
      </c>
      <c r="B1826" t="s">
        <v>71</v>
      </c>
      <c r="C1826">
        <v>4</v>
      </c>
      <c r="D1826">
        <v>1</v>
      </c>
      <c r="E1826">
        <v>1</v>
      </c>
      <c r="F1826">
        <v>2</v>
      </c>
      <c r="G1826">
        <v>9</v>
      </c>
      <c r="H1826">
        <v>9</v>
      </c>
      <c r="J1826">
        <v>9</v>
      </c>
      <c r="L1826">
        <v>9</v>
      </c>
      <c r="N1826">
        <v>9</v>
      </c>
      <c r="P1826">
        <v>6</v>
      </c>
      <c r="Q1826">
        <v>1</v>
      </c>
      <c r="R1826">
        <v>4</v>
      </c>
      <c r="S1826">
        <v>1</v>
      </c>
      <c r="T1826">
        <v>5</v>
      </c>
      <c r="V1826">
        <v>2</v>
      </c>
      <c r="W1826">
        <v>5</v>
      </c>
      <c r="X1826">
        <v>2</v>
      </c>
      <c r="Y1826">
        <v>3</v>
      </c>
      <c r="Z1826">
        <v>5</v>
      </c>
      <c r="AA1826">
        <v>3</v>
      </c>
      <c r="AB1826">
        <v>4</v>
      </c>
      <c r="AC1826">
        <v>5</v>
      </c>
      <c r="AD1826">
        <v>5</v>
      </c>
      <c r="AE1826">
        <v>4</v>
      </c>
      <c r="AF1826">
        <v>4</v>
      </c>
      <c r="AG1826">
        <v>3</v>
      </c>
      <c r="AH1826">
        <v>3</v>
      </c>
      <c r="AI1826">
        <v>2</v>
      </c>
      <c r="AJ1826">
        <v>3</v>
      </c>
      <c r="AL1826">
        <v>2</v>
      </c>
      <c r="AM1826">
        <v>4</v>
      </c>
      <c r="AN1826">
        <v>2</v>
      </c>
      <c r="AO1826">
        <v>2</v>
      </c>
      <c r="AP1826">
        <v>3</v>
      </c>
      <c r="AQ1826">
        <v>3</v>
      </c>
      <c r="AR1826">
        <v>3</v>
      </c>
      <c r="AS1826">
        <v>3</v>
      </c>
      <c r="AT1826">
        <v>3</v>
      </c>
      <c r="AU1826">
        <v>2</v>
      </c>
      <c r="AV1826">
        <v>1</v>
      </c>
      <c r="AW1826">
        <v>3</v>
      </c>
      <c r="AX1826">
        <v>6</v>
      </c>
      <c r="AY1826">
        <v>7</v>
      </c>
      <c r="AZ1826">
        <v>4</v>
      </c>
      <c r="BA1826">
        <v>6</v>
      </c>
      <c r="BB1826">
        <v>3</v>
      </c>
      <c r="BC1826">
        <v>1</v>
      </c>
      <c r="BD1826">
        <v>8</v>
      </c>
      <c r="BE1826">
        <v>10</v>
      </c>
      <c r="BF1826">
        <v>2</v>
      </c>
      <c r="BG1826">
        <v>2</v>
      </c>
      <c r="BH1826">
        <v>2</v>
      </c>
      <c r="BI1826">
        <v>12</v>
      </c>
      <c r="BJ1826">
        <v>12</v>
      </c>
      <c r="BK1826">
        <v>2</v>
      </c>
      <c r="BL1826">
        <v>4</v>
      </c>
      <c r="BM1826">
        <v>3</v>
      </c>
      <c r="BN1826">
        <v>2</v>
      </c>
      <c r="BO1826">
        <v>4</v>
      </c>
      <c r="BX1826">
        <v>1</v>
      </c>
      <c r="BY1826">
        <v>2</v>
      </c>
      <c r="BZ1826">
        <v>6</v>
      </c>
      <c r="CF1826">
        <v>6</v>
      </c>
      <c r="CH1826">
        <f t="shared" si="208"/>
        <v>1</v>
      </c>
      <c r="CI1826" s="1">
        <f t="shared" si="209"/>
        <v>2.6666666666666665</v>
      </c>
      <c r="CJ1826">
        <f t="shared" si="210"/>
        <v>4</v>
      </c>
      <c r="CK1826">
        <f t="shared" si="211"/>
        <v>2</v>
      </c>
      <c r="CL1826" s="1">
        <f t="shared" si="212"/>
        <v>4.6666666666666661</v>
      </c>
      <c r="CM1826" s="1">
        <f t="shared" si="213"/>
        <v>4.6666666666666661</v>
      </c>
      <c r="CO1826" t="str">
        <f>IF(H1826&gt;Tolerances!$C$15, "High Sat", "Low Sat")</f>
        <v>High Sat</v>
      </c>
      <c r="CP1826" t="str">
        <f>IF(CM1826&lt;Tolerances!$D$15, "High EL", "Low EL")</f>
        <v>High EL</v>
      </c>
      <c r="CQ1826" t="str">
        <f t="shared" si="214"/>
        <v>Loyalist</v>
      </c>
      <c r="CR1826" t="b">
        <f>IF(AND(CM1826&lt;Tolerances!$D$19,'Respondent data Original'!H1826&gt;Tolerances!$C$19),"Enthusiast",IF(AND(CM1826&gt;Tolerances!$D$20,'Respondent data Original'!H1826&lt;Tolerances!$C$20),"Agitator"))</f>
        <v>0</v>
      </c>
    </row>
    <row r="1827" spans="1:96">
      <c r="A1827">
        <v>2299</v>
      </c>
      <c r="B1827" t="s">
        <v>71</v>
      </c>
      <c r="C1827">
        <v>4</v>
      </c>
      <c r="D1827">
        <v>1</v>
      </c>
      <c r="E1827">
        <v>18</v>
      </c>
      <c r="F1827">
        <v>2</v>
      </c>
      <c r="G1827">
        <v>11</v>
      </c>
      <c r="H1827">
        <v>10</v>
      </c>
      <c r="J1827">
        <v>10</v>
      </c>
      <c r="L1827">
        <v>10</v>
      </c>
      <c r="N1827">
        <v>10</v>
      </c>
      <c r="P1827">
        <v>6</v>
      </c>
      <c r="Q1827">
        <v>2</v>
      </c>
      <c r="R1827">
        <v>2</v>
      </c>
      <c r="S1827">
        <v>1</v>
      </c>
      <c r="T1827">
        <v>2</v>
      </c>
      <c r="U1827">
        <v>1</v>
      </c>
      <c r="V1827">
        <v>2</v>
      </c>
      <c r="W1827">
        <v>2</v>
      </c>
      <c r="X1827">
        <v>1</v>
      </c>
      <c r="Y1827">
        <v>1</v>
      </c>
      <c r="Z1827">
        <v>4</v>
      </c>
      <c r="AA1827">
        <v>2</v>
      </c>
      <c r="AB1827">
        <v>1</v>
      </c>
      <c r="AC1827">
        <v>1</v>
      </c>
      <c r="AD1827">
        <v>2</v>
      </c>
      <c r="AE1827">
        <v>2</v>
      </c>
      <c r="AF1827">
        <v>1</v>
      </c>
      <c r="AG1827">
        <v>1</v>
      </c>
      <c r="AH1827">
        <v>2</v>
      </c>
      <c r="AI1827">
        <v>1</v>
      </c>
      <c r="AJ1827">
        <v>2</v>
      </c>
      <c r="AK1827">
        <v>1</v>
      </c>
      <c r="AL1827">
        <v>2</v>
      </c>
      <c r="AM1827">
        <v>3</v>
      </c>
      <c r="AN1827">
        <v>1</v>
      </c>
      <c r="AO1827">
        <v>2</v>
      </c>
      <c r="AP1827">
        <v>2</v>
      </c>
      <c r="AQ1827">
        <v>2</v>
      </c>
      <c r="AR1827">
        <v>2</v>
      </c>
      <c r="AS1827">
        <v>2</v>
      </c>
      <c r="AT1827">
        <v>3</v>
      </c>
      <c r="AU1827">
        <v>1</v>
      </c>
      <c r="AV1827">
        <v>1</v>
      </c>
      <c r="AW1827">
        <v>1</v>
      </c>
      <c r="AX1827">
        <v>5</v>
      </c>
      <c r="AY1827">
        <v>4</v>
      </c>
      <c r="AZ1827">
        <v>3</v>
      </c>
      <c r="BA1827">
        <v>5</v>
      </c>
      <c r="BB1827">
        <v>4</v>
      </c>
      <c r="BC1827">
        <v>1</v>
      </c>
      <c r="BD1827">
        <v>4</v>
      </c>
      <c r="BE1827">
        <v>1</v>
      </c>
      <c r="BF1827">
        <v>12</v>
      </c>
      <c r="BG1827">
        <v>12</v>
      </c>
      <c r="BH1827">
        <v>12</v>
      </c>
      <c r="BI1827">
        <v>12</v>
      </c>
      <c r="BJ1827">
        <v>12</v>
      </c>
      <c r="BK1827">
        <v>1</v>
      </c>
      <c r="BN1827">
        <v>5</v>
      </c>
      <c r="BO1827">
        <v>10</v>
      </c>
      <c r="BX1827">
        <v>1</v>
      </c>
      <c r="BY1827">
        <v>6</v>
      </c>
      <c r="CF1827">
        <v>4</v>
      </c>
      <c r="CH1827">
        <f t="shared" si="208"/>
        <v>1</v>
      </c>
      <c r="CI1827" s="1">
        <f t="shared" si="209"/>
        <v>1.5555555555555556</v>
      </c>
      <c r="CJ1827">
        <f t="shared" si="210"/>
        <v>0</v>
      </c>
      <c r="CK1827">
        <f t="shared" si="211"/>
        <v>5</v>
      </c>
      <c r="CL1827" s="1">
        <f t="shared" si="212"/>
        <v>6.5555555555555554</v>
      </c>
      <c r="CM1827" s="1">
        <f t="shared" si="213"/>
        <v>6.5555555555555554</v>
      </c>
      <c r="CO1827" t="str">
        <f>IF(H1827&gt;Tolerances!$C$15, "High Sat", "Low Sat")</f>
        <v>High Sat</v>
      </c>
      <c r="CP1827" t="str">
        <f>IF(CM1827&lt;Tolerances!$D$15, "High EL", "Low EL")</f>
        <v>High EL</v>
      </c>
      <c r="CQ1827" t="str">
        <f t="shared" si="214"/>
        <v>Loyalist</v>
      </c>
      <c r="CR1827" t="b">
        <f>IF(AND(CM1827&lt;Tolerances!$D$19,'Respondent data Original'!H1827&gt;Tolerances!$C$19),"Enthusiast",IF(AND(CM1827&gt;Tolerances!$D$20,'Respondent data Original'!H1827&lt;Tolerances!$C$20),"Agitator"))</f>
        <v>0</v>
      </c>
    </row>
    <row r="1828" spans="1:96">
      <c r="A1828">
        <v>2300</v>
      </c>
      <c r="B1828" t="s">
        <v>71</v>
      </c>
      <c r="C1828">
        <v>3</v>
      </c>
      <c r="D1828">
        <v>2</v>
      </c>
      <c r="E1828">
        <v>6</v>
      </c>
      <c r="F1828">
        <v>2</v>
      </c>
      <c r="G1828">
        <v>12</v>
      </c>
      <c r="H1828">
        <v>9</v>
      </c>
      <c r="J1828">
        <v>8</v>
      </c>
      <c r="L1828">
        <v>9</v>
      </c>
      <c r="N1828">
        <v>9</v>
      </c>
      <c r="P1828">
        <v>6</v>
      </c>
      <c r="Q1828">
        <v>3</v>
      </c>
      <c r="R1828">
        <v>2</v>
      </c>
      <c r="S1828">
        <v>2</v>
      </c>
      <c r="T1828">
        <v>4</v>
      </c>
      <c r="U1828">
        <v>4</v>
      </c>
      <c r="V1828">
        <v>2</v>
      </c>
      <c r="W1828">
        <v>3</v>
      </c>
      <c r="X1828">
        <v>2</v>
      </c>
      <c r="Y1828">
        <v>2</v>
      </c>
      <c r="Z1828">
        <v>2</v>
      </c>
      <c r="AA1828">
        <v>2</v>
      </c>
      <c r="AB1828">
        <v>2</v>
      </c>
      <c r="AC1828">
        <v>2</v>
      </c>
      <c r="AD1828">
        <v>2</v>
      </c>
      <c r="AE1828">
        <v>2</v>
      </c>
      <c r="AF1828">
        <v>6</v>
      </c>
      <c r="AG1828">
        <v>3</v>
      </c>
      <c r="AH1828">
        <v>3</v>
      </c>
      <c r="AI1828">
        <v>3</v>
      </c>
      <c r="AJ1828">
        <v>3</v>
      </c>
      <c r="AK1828">
        <v>3</v>
      </c>
      <c r="AL1828">
        <v>3</v>
      </c>
      <c r="AM1828">
        <v>3</v>
      </c>
      <c r="AN1828">
        <v>3</v>
      </c>
      <c r="AO1828">
        <v>3</v>
      </c>
      <c r="AP1828">
        <v>3</v>
      </c>
      <c r="AQ1828">
        <v>3</v>
      </c>
      <c r="AR1828">
        <v>3</v>
      </c>
      <c r="AS1828">
        <v>3</v>
      </c>
      <c r="AT1828">
        <v>3</v>
      </c>
      <c r="AU1828">
        <v>3</v>
      </c>
      <c r="AV1828">
        <v>1</v>
      </c>
      <c r="AW1828">
        <v>7</v>
      </c>
      <c r="AX1828">
        <v>7</v>
      </c>
      <c r="AY1828">
        <v>7</v>
      </c>
      <c r="AZ1828">
        <v>7</v>
      </c>
      <c r="BA1828">
        <v>7</v>
      </c>
      <c r="BB1828">
        <v>7</v>
      </c>
      <c r="BC1828">
        <v>7</v>
      </c>
      <c r="BD1828">
        <v>7</v>
      </c>
      <c r="BE1828">
        <v>7</v>
      </c>
      <c r="BF1828">
        <v>9</v>
      </c>
      <c r="BG1828">
        <v>9</v>
      </c>
      <c r="BH1828">
        <v>9</v>
      </c>
      <c r="BI1828">
        <v>9</v>
      </c>
      <c r="BJ1828">
        <v>7</v>
      </c>
      <c r="BK1828">
        <v>1</v>
      </c>
      <c r="BL1828">
        <v>3</v>
      </c>
      <c r="BM1828">
        <v>3</v>
      </c>
      <c r="BN1828">
        <v>2</v>
      </c>
      <c r="BO1828">
        <v>10</v>
      </c>
      <c r="BX1828">
        <v>1</v>
      </c>
      <c r="BY1828">
        <v>7</v>
      </c>
      <c r="CF1828">
        <v>6</v>
      </c>
      <c r="CH1828">
        <f t="shared" si="208"/>
        <v>1</v>
      </c>
      <c r="CI1828" s="1">
        <f t="shared" si="209"/>
        <v>3.5</v>
      </c>
      <c r="CJ1828">
        <f t="shared" si="210"/>
        <v>3</v>
      </c>
      <c r="CK1828">
        <f t="shared" si="211"/>
        <v>3</v>
      </c>
      <c r="CL1828" s="1">
        <f t="shared" si="212"/>
        <v>6.5</v>
      </c>
      <c r="CM1828" s="1">
        <f t="shared" si="213"/>
        <v>6.5</v>
      </c>
      <c r="CO1828" t="str">
        <f>IF(H1828&gt;Tolerances!$C$15, "High Sat", "Low Sat")</f>
        <v>High Sat</v>
      </c>
      <c r="CP1828" t="str">
        <f>IF(CM1828&lt;Tolerances!$D$15, "High EL", "Low EL")</f>
        <v>High EL</v>
      </c>
      <c r="CQ1828" t="str">
        <f t="shared" si="214"/>
        <v>Loyalist</v>
      </c>
      <c r="CR1828" t="b">
        <f>IF(AND(CM1828&lt;Tolerances!$D$19,'Respondent data Original'!H1828&gt;Tolerances!$C$19),"Enthusiast",IF(AND(CM1828&gt;Tolerances!$D$20,'Respondent data Original'!H1828&lt;Tolerances!$C$20),"Agitator"))</f>
        <v>0</v>
      </c>
    </row>
    <row r="1829" spans="1:96">
      <c r="A1829">
        <v>2301</v>
      </c>
      <c r="B1829" t="s">
        <v>71</v>
      </c>
      <c r="C1829">
        <v>3</v>
      </c>
      <c r="D1829">
        <v>2</v>
      </c>
      <c r="E1829">
        <v>2</v>
      </c>
      <c r="F1829">
        <v>2</v>
      </c>
      <c r="G1829">
        <v>12</v>
      </c>
      <c r="H1829">
        <v>9</v>
      </c>
      <c r="J1829">
        <v>9</v>
      </c>
      <c r="L1829">
        <v>9</v>
      </c>
      <c r="N1829">
        <v>6</v>
      </c>
      <c r="P1829">
        <v>6</v>
      </c>
      <c r="Q1829">
        <v>1</v>
      </c>
      <c r="R1829">
        <v>1</v>
      </c>
      <c r="S1829">
        <v>1</v>
      </c>
      <c r="T1829">
        <v>1</v>
      </c>
      <c r="U1829">
        <v>1</v>
      </c>
      <c r="V1829">
        <v>3</v>
      </c>
      <c r="W1829">
        <v>3</v>
      </c>
      <c r="X1829">
        <v>1</v>
      </c>
      <c r="Y1829">
        <v>2</v>
      </c>
      <c r="Z1829">
        <v>4</v>
      </c>
      <c r="AA1829">
        <v>5</v>
      </c>
      <c r="AB1829">
        <v>5</v>
      </c>
      <c r="AC1829">
        <v>4</v>
      </c>
      <c r="AD1829">
        <v>5</v>
      </c>
      <c r="AE1829">
        <v>3</v>
      </c>
      <c r="AF1829">
        <v>1</v>
      </c>
      <c r="AG1829">
        <v>3</v>
      </c>
      <c r="AH1829">
        <v>1</v>
      </c>
      <c r="AI1829">
        <v>3</v>
      </c>
      <c r="AJ1829">
        <v>2</v>
      </c>
      <c r="AK1829">
        <v>3</v>
      </c>
      <c r="AL1829">
        <v>4</v>
      </c>
      <c r="AM1829">
        <v>4</v>
      </c>
      <c r="AN1829">
        <v>4</v>
      </c>
      <c r="AO1829">
        <v>3</v>
      </c>
      <c r="AP1829">
        <v>4</v>
      </c>
      <c r="AQ1829">
        <v>3</v>
      </c>
      <c r="AR1829">
        <v>4</v>
      </c>
      <c r="AS1829">
        <v>4</v>
      </c>
      <c r="AT1829">
        <v>5</v>
      </c>
      <c r="AU1829">
        <v>4</v>
      </c>
      <c r="AV1829">
        <v>2</v>
      </c>
      <c r="AW1829">
        <v>8</v>
      </c>
      <c r="AX1829">
        <v>10</v>
      </c>
      <c r="AY1829">
        <v>6</v>
      </c>
      <c r="AZ1829">
        <v>8</v>
      </c>
      <c r="BA1829">
        <v>9</v>
      </c>
      <c r="BB1829">
        <v>9</v>
      </c>
      <c r="BC1829">
        <v>7</v>
      </c>
      <c r="BD1829">
        <v>11</v>
      </c>
      <c r="BE1829">
        <v>1</v>
      </c>
      <c r="BF1829">
        <v>6</v>
      </c>
      <c r="BG1829">
        <v>12</v>
      </c>
      <c r="BH1829">
        <v>12</v>
      </c>
      <c r="BI1829">
        <v>12</v>
      </c>
      <c r="BJ1829">
        <v>6</v>
      </c>
      <c r="BK1829">
        <v>3</v>
      </c>
      <c r="BL1829">
        <v>5</v>
      </c>
      <c r="BM1829">
        <v>2</v>
      </c>
      <c r="BN1829">
        <v>1</v>
      </c>
      <c r="BO1829">
        <v>4</v>
      </c>
      <c r="BP1829">
        <v>3</v>
      </c>
      <c r="BQ1829">
        <v>5</v>
      </c>
      <c r="BR1829">
        <v>7</v>
      </c>
      <c r="BX1829">
        <v>1</v>
      </c>
      <c r="BY1829">
        <v>7</v>
      </c>
      <c r="CF1829">
        <v>8</v>
      </c>
      <c r="CH1829">
        <f t="shared" si="208"/>
        <v>1</v>
      </c>
      <c r="CI1829" s="1">
        <f t="shared" si="209"/>
        <v>3.8333333333333335</v>
      </c>
      <c r="CJ1829">
        <f t="shared" si="210"/>
        <v>5</v>
      </c>
      <c r="CK1829">
        <f t="shared" si="211"/>
        <v>1</v>
      </c>
      <c r="CL1829" s="1">
        <f t="shared" si="212"/>
        <v>4.8333333333333339</v>
      </c>
      <c r="CM1829" s="1">
        <f t="shared" si="213"/>
        <v>4.8333333333333339</v>
      </c>
      <c r="CO1829" t="str">
        <f>IF(H1829&gt;Tolerances!$C$15, "High Sat", "Low Sat")</f>
        <v>High Sat</v>
      </c>
      <c r="CP1829" t="str">
        <f>IF(CM1829&lt;Tolerances!$D$15, "High EL", "Low EL")</f>
        <v>High EL</v>
      </c>
      <c r="CQ1829" t="str">
        <f t="shared" si="214"/>
        <v>Loyalist</v>
      </c>
      <c r="CR1829" t="b">
        <f>IF(AND(CM1829&lt;Tolerances!$D$19,'Respondent data Original'!H1829&gt;Tolerances!$C$19),"Enthusiast",IF(AND(CM1829&gt;Tolerances!$D$20,'Respondent data Original'!H1829&lt;Tolerances!$C$20),"Agitator"))</f>
        <v>0</v>
      </c>
    </row>
    <row r="1830" spans="1:96">
      <c r="A1830">
        <v>2302</v>
      </c>
      <c r="B1830" t="s">
        <v>71</v>
      </c>
      <c r="C1830">
        <v>1</v>
      </c>
      <c r="D1830">
        <v>1</v>
      </c>
      <c r="E1830">
        <v>1</v>
      </c>
      <c r="F1830">
        <v>2</v>
      </c>
      <c r="G1830">
        <v>9</v>
      </c>
      <c r="H1830">
        <v>11</v>
      </c>
      <c r="J1830">
        <v>11</v>
      </c>
      <c r="L1830">
        <v>11</v>
      </c>
      <c r="N1830">
        <v>9</v>
      </c>
      <c r="P1830">
        <v>6</v>
      </c>
      <c r="Q1830">
        <v>1</v>
      </c>
      <c r="R1830">
        <v>1</v>
      </c>
      <c r="S1830">
        <v>2</v>
      </c>
      <c r="T1830">
        <v>1</v>
      </c>
      <c r="U1830">
        <v>1</v>
      </c>
      <c r="V1830">
        <v>1</v>
      </c>
      <c r="W1830">
        <v>1</v>
      </c>
      <c r="X1830">
        <v>2</v>
      </c>
      <c r="Y1830">
        <v>2</v>
      </c>
      <c r="Z1830">
        <v>1</v>
      </c>
      <c r="AA1830">
        <v>2</v>
      </c>
      <c r="AB1830">
        <v>1</v>
      </c>
      <c r="AC1830">
        <v>1</v>
      </c>
      <c r="AD1830">
        <v>2</v>
      </c>
      <c r="AE1830">
        <v>1</v>
      </c>
      <c r="AF1830">
        <v>5</v>
      </c>
      <c r="AG1830">
        <v>1</v>
      </c>
      <c r="AH1830">
        <v>1</v>
      </c>
      <c r="AI1830">
        <v>1</v>
      </c>
      <c r="AJ1830">
        <v>1</v>
      </c>
      <c r="AK1830">
        <v>1</v>
      </c>
      <c r="AL1830">
        <v>1</v>
      </c>
      <c r="AM1830">
        <v>1</v>
      </c>
      <c r="AN1830">
        <v>1</v>
      </c>
      <c r="AO1830">
        <v>1</v>
      </c>
      <c r="AP1830">
        <v>1</v>
      </c>
      <c r="AQ1830">
        <v>1</v>
      </c>
      <c r="AR1830">
        <v>1</v>
      </c>
      <c r="AS1830">
        <v>1</v>
      </c>
      <c r="AT1830">
        <v>1</v>
      </c>
      <c r="AU1830">
        <v>1</v>
      </c>
      <c r="AV1830">
        <v>1</v>
      </c>
      <c r="AW1830">
        <v>9</v>
      </c>
      <c r="AX1830">
        <v>9</v>
      </c>
      <c r="AY1830">
        <v>7</v>
      </c>
      <c r="AZ1830">
        <v>10</v>
      </c>
      <c r="BA1830">
        <v>10</v>
      </c>
      <c r="BB1830">
        <v>9</v>
      </c>
      <c r="BC1830">
        <v>5</v>
      </c>
      <c r="BD1830">
        <v>11</v>
      </c>
      <c r="BE1830">
        <v>7</v>
      </c>
      <c r="BF1830">
        <v>12</v>
      </c>
      <c r="BG1830">
        <v>2</v>
      </c>
      <c r="BH1830">
        <v>2</v>
      </c>
      <c r="BI1830">
        <v>12</v>
      </c>
      <c r="BJ1830">
        <v>12</v>
      </c>
      <c r="BK1830">
        <v>1</v>
      </c>
      <c r="BL1830">
        <v>5</v>
      </c>
      <c r="BM1830">
        <v>2</v>
      </c>
      <c r="BN1830">
        <v>1</v>
      </c>
      <c r="BO1830">
        <v>6</v>
      </c>
      <c r="BP1830">
        <v>3</v>
      </c>
      <c r="BQ1830">
        <v>5</v>
      </c>
      <c r="BR1830">
        <v>7</v>
      </c>
      <c r="BS1830">
        <v>4</v>
      </c>
      <c r="BX1830">
        <v>2</v>
      </c>
      <c r="CF1830">
        <v>7</v>
      </c>
      <c r="CH1830">
        <f t="shared" si="208"/>
        <v>2</v>
      </c>
      <c r="CI1830" s="1">
        <f t="shared" si="209"/>
        <v>4.2777777777777777</v>
      </c>
      <c r="CJ1830">
        <f t="shared" si="210"/>
        <v>5</v>
      </c>
      <c r="CK1830">
        <f t="shared" si="211"/>
        <v>1</v>
      </c>
      <c r="CL1830" s="1">
        <f t="shared" si="212"/>
        <v>5.2777777777777777</v>
      </c>
      <c r="CM1830" s="1">
        <f t="shared" si="213"/>
        <v>10.555555555555555</v>
      </c>
      <c r="CO1830" t="str">
        <f>IF(H1830&gt;Tolerances!$C$15, "High Sat", "Low Sat")</f>
        <v>High Sat</v>
      </c>
      <c r="CP1830" t="str">
        <f>IF(CM1830&lt;Tolerances!$D$15, "High EL", "Low EL")</f>
        <v>High EL</v>
      </c>
      <c r="CQ1830" t="str">
        <f t="shared" si="214"/>
        <v>Loyalist</v>
      </c>
      <c r="CR1830" t="b">
        <f>IF(AND(CM1830&lt;Tolerances!$D$19,'Respondent data Original'!H1830&gt;Tolerances!$C$19),"Enthusiast",IF(AND(CM1830&gt;Tolerances!$D$20,'Respondent data Original'!H1830&lt;Tolerances!$C$20),"Agitator"))</f>
        <v>0</v>
      </c>
    </row>
    <row r="1831" spans="1:96">
      <c r="A1831">
        <v>2303</v>
      </c>
      <c r="B1831" t="s">
        <v>71</v>
      </c>
      <c r="C1831">
        <v>3</v>
      </c>
      <c r="D1831">
        <v>2</v>
      </c>
      <c r="E1831">
        <v>8</v>
      </c>
      <c r="F1831">
        <v>1</v>
      </c>
      <c r="G1831">
        <v>7</v>
      </c>
      <c r="H1831">
        <v>8</v>
      </c>
      <c r="J1831">
        <v>8</v>
      </c>
      <c r="L1831">
        <v>8</v>
      </c>
      <c r="N1831">
        <v>8</v>
      </c>
      <c r="P1831">
        <v>3</v>
      </c>
      <c r="Q1831">
        <v>1</v>
      </c>
      <c r="R1831">
        <v>5</v>
      </c>
      <c r="S1831">
        <v>1</v>
      </c>
      <c r="V1831">
        <v>3</v>
      </c>
      <c r="W1831">
        <v>5</v>
      </c>
      <c r="X1831">
        <v>1</v>
      </c>
      <c r="Y1831">
        <v>2</v>
      </c>
      <c r="Z1831">
        <v>5</v>
      </c>
      <c r="AA1831">
        <v>2</v>
      </c>
      <c r="AB1831">
        <v>4</v>
      </c>
      <c r="AC1831">
        <v>5</v>
      </c>
      <c r="AD1831">
        <v>3</v>
      </c>
      <c r="AE1831">
        <v>4</v>
      </c>
      <c r="AF1831">
        <v>1</v>
      </c>
      <c r="AG1831">
        <v>1</v>
      </c>
      <c r="AI1831">
        <v>1</v>
      </c>
      <c r="AJ1831">
        <v>4</v>
      </c>
      <c r="AL1831">
        <v>3</v>
      </c>
      <c r="AN1831">
        <v>1</v>
      </c>
      <c r="AO1831">
        <v>1</v>
      </c>
      <c r="AP1831">
        <v>3</v>
      </c>
      <c r="AQ1831">
        <v>3</v>
      </c>
      <c r="AR1831">
        <v>3</v>
      </c>
      <c r="AS1831">
        <v>4</v>
      </c>
      <c r="AU1831">
        <v>4</v>
      </c>
      <c r="AV1831">
        <v>2</v>
      </c>
      <c r="AW1831">
        <v>6</v>
      </c>
      <c r="AX1831">
        <v>6</v>
      </c>
      <c r="AY1831">
        <v>7</v>
      </c>
      <c r="AZ1831">
        <v>6</v>
      </c>
      <c r="BA1831">
        <v>7</v>
      </c>
      <c r="BB1831">
        <v>9</v>
      </c>
      <c r="BC1831">
        <v>1</v>
      </c>
      <c r="BD1831">
        <v>11</v>
      </c>
      <c r="BE1831">
        <v>1</v>
      </c>
      <c r="BF1831">
        <v>12</v>
      </c>
      <c r="BG1831">
        <v>12</v>
      </c>
      <c r="BH1831">
        <v>12</v>
      </c>
      <c r="BI1831">
        <v>12</v>
      </c>
      <c r="BJ1831">
        <v>12</v>
      </c>
      <c r="BK1831">
        <v>1</v>
      </c>
      <c r="BL1831">
        <v>3</v>
      </c>
      <c r="BM1831">
        <v>3</v>
      </c>
      <c r="BN1831">
        <v>3</v>
      </c>
      <c r="BO1831">
        <v>10</v>
      </c>
      <c r="BX1831">
        <v>1</v>
      </c>
      <c r="BY1831">
        <v>3</v>
      </c>
      <c r="CF1831">
        <v>5</v>
      </c>
      <c r="CH1831">
        <f t="shared" si="208"/>
        <v>1</v>
      </c>
      <c r="CI1831" s="1">
        <f t="shared" si="209"/>
        <v>3</v>
      </c>
      <c r="CJ1831">
        <f t="shared" si="210"/>
        <v>3</v>
      </c>
      <c r="CK1831">
        <f t="shared" si="211"/>
        <v>3</v>
      </c>
      <c r="CL1831" s="1">
        <f t="shared" si="212"/>
        <v>6</v>
      </c>
      <c r="CM1831" s="1">
        <f t="shared" si="213"/>
        <v>6</v>
      </c>
      <c r="CO1831" t="str">
        <f>IF(H1831&gt;Tolerances!$C$15, "High Sat", "Low Sat")</f>
        <v>High Sat</v>
      </c>
      <c r="CP1831" t="str">
        <f>IF(CM1831&lt;Tolerances!$D$15, "High EL", "Low EL")</f>
        <v>High EL</v>
      </c>
      <c r="CQ1831" t="str">
        <f t="shared" si="214"/>
        <v>Loyalist</v>
      </c>
      <c r="CR1831" t="b">
        <f>IF(AND(CM1831&lt;Tolerances!$D$19,'Respondent data Original'!H1831&gt;Tolerances!$C$19),"Enthusiast",IF(AND(CM1831&gt;Tolerances!$D$20,'Respondent data Original'!H1831&lt;Tolerances!$C$20),"Agitator"))</f>
        <v>0</v>
      </c>
    </row>
    <row r="1832" spans="1:96">
      <c r="A1832">
        <v>2304</v>
      </c>
      <c r="B1832" t="s">
        <v>71</v>
      </c>
      <c r="C1832">
        <v>4</v>
      </c>
      <c r="D1832">
        <v>2</v>
      </c>
      <c r="E1832">
        <v>1</v>
      </c>
      <c r="F1832">
        <v>2</v>
      </c>
      <c r="G1832">
        <v>12</v>
      </c>
      <c r="H1832">
        <v>4</v>
      </c>
      <c r="J1832">
        <v>4</v>
      </c>
      <c r="L1832">
        <v>2</v>
      </c>
      <c r="N1832">
        <v>2</v>
      </c>
      <c r="P1832">
        <v>6</v>
      </c>
      <c r="Q1832">
        <v>3</v>
      </c>
      <c r="R1832">
        <v>3</v>
      </c>
      <c r="S1832">
        <v>1</v>
      </c>
      <c r="T1832">
        <v>4</v>
      </c>
      <c r="U1832">
        <v>1</v>
      </c>
      <c r="V1832">
        <v>1</v>
      </c>
      <c r="W1832">
        <v>3</v>
      </c>
      <c r="X1832">
        <v>1</v>
      </c>
      <c r="Y1832">
        <v>1</v>
      </c>
      <c r="Z1832">
        <v>2</v>
      </c>
      <c r="AA1832">
        <v>2</v>
      </c>
      <c r="AB1832">
        <v>5</v>
      </c>
      <c r="AC1832">
        <v>5</v>
      </c>
      <c r="AD1832">
        <v>5</v>
      </c>
      <c r="AE1832">
        <v>4</v>
      </c>
      <c r="AF1832">
        <v>6</v>
      </c>
      <c r="AG1832">
        <v>5</v>
      </c>
      <c r="AH1832">
        <v>2</v>
      </c>
      <c r="AI1832">
        <v>5</v>
      </c>
      <c r="AJ1832">
        <v>3</v>
      </c>
      <c r="AK1832">
        <v>4</v>
      </c>
      <c r="AL1832">
        <v>4</v>
      </c>
      <c r="AM1832">
        <v>5</v>
      </c>
      <c r="AN1832">
        <v>4</v>
      </c>
      <c r="AO1832">
        <v>4</v>
      </c>
      <c r="AP1832">
        <v>4</v>
      </c>
      <c r="AQ1832">
        <v>5</v>
      </c>
      <c r="AR1832">
        <v>4</v>
      </c>
      <c r="AS1832">
        <v>4</v>
      </c>
      <c r="AT1832">
        <v>4</v>
      </c>
      <c r="AU1832">
        <v>4</v>
      </c>
      <c r="AV1832">
        <v>3</v>
      </c>
      <c r="AW1832">
        <v>11</v>
      </c>
      <c r="AX1832">
        <v>11</v>
      </c>
      <c r="AY1832">
        <v>11</v>
      </c>
      <c r="AZ1832">
        <v>8</v>
      </c>
      <c r="BA1832">
        <v>11</v>
      </c>
      <c r="BB1832">
        <v>10</v>
      </c>
      <c r="BC1832">
        <v>6</v>
      </c>
      <c r="BD1832">
        <v>11</v>
      </c>
      <c r="BE1832">
        <v>8</v>
      </c>
      <c r="BF1832">
        <v>12</v>
      </c>
      <c r="BG1832">
        <v>5</v>
      </c>
      <c r="BH1832">
        <v>12</v>
      </c>
      <c r="BI1832">
        <v>12</v>
      </c>
      <c r="BJ1832">
        <v>12</v>
      </c>
      <c r="BK1832">
        <v>3</v>
      </c>
      <c r="BL1832">
        <v>5</v>
      </c>
      <c r="BM1832">
        <v>4</v>
      </c>
      <c r="BN1832">
        <v>3</v>
      </c>
      <c r="BO1832">
        <v>3</v>
      </c>
      <c r="BP1832">
        <v>6</v>
      </c>
      <c r="BQ1832">
        <v>5</v>
      </c>
      <c r="BR1832">
        <v>4</v>
      </c>
      <c r="BS1832">
        <v>7</v>
      </c>
      <c r="BT1832">
        <v>9</v>
      </c>
      <c r="BX1832">
        <v>2</v>
      </c>
      <c r="CF1832">
        <v>10</v>
      </c>
      <c r="CH1832">
        <f t="shared" si="208"/>
        <v>2</v>
      </c>
      <c r="CI1832" s="1">
        <f t="shared" si="209"/>
        <v>4.833333333333333</v>
      </c>
      <c r="CJ1832">
        <f t="shared" si="210"/>
        <v>5</v>
      </c>
      <c r="CK1832">
        <f t="shared" si="211"/>
        <v>1</v>
      </c>
      <c r="CL1832" s="1">
        <f t="shared" si="212"/>
        <v>5.833333333333333</v>
      </c>
      <c r="CM1832" s="1">
        <f t="shared" si="213"/>
        <v>11.666666666666666</v>
      </c>
      <c r="CO1832" t="str">
        <f>IF(H1832&gt;Tolerances!$C$15, "High Sat", "Low Sat")</f>
        <v>Low Sat</v>
      </c>
      <c r="CP1832" t="str">
        <f>IF(CM1832&lt;Tolerances!$D$15, "High EL", "Low EL")</f>
        <v>Low EL</v>
      </c>
      <c r="CQ1832" t="str">
        <f t="shared" si="214"/>
        <v>Defector</v>
      </c>
      <c r="CR1832" t="b">
        <f>IF(AND(CM1832&lt;Tolerances!$D$19,'Respondent data Original'!H1832&gt;Tolerances!$C$19),"Enthusiast",IF(AND(CM1832&gt;Tolerances!$D$20,'Respondent data Original'!H1832&lt;Tolerances!$C$20),"Agitator"))</f>
        <v>0</v>
      </c>
    </row>
    <row r="1833" spans="1:96">
      <c r="A1833">
        <v>2306</v>
      </c>
      <c r="B1833" t="s">
        <v>71</v>
      </c>
      <c r="C1833">
        <v>5</v>
      </c>
      <c r="D1833">
        <v>2</v>
      </c>
      <c r="E1833">
        <v>1</v>
      </c>
      <c r="F1833">
        <v>1</v>
      </c>
      <c r="G1833">
        <v>7</v>
      </c>
      <c r="H1833">
        <v>11</v>
      </c>
      <c r="J1833">
        <v>11</v>
      </c>
      <c r="L1833">
        <v>11</v>
      </c>
      <c r="N1833">
        <v>11</v>
      </c>
      <c r="P1833">
        <v>5</v>
      </c>
      <c r="Q1833">
        <v>1</v>
      </c>
      <c r="S1833">
        <v>1</v>
      </c>
      <c r="T1833">
        <v>5</v>
      </c>
      <c r="U1833">
        <v>1</v>
      </c>
      <c r="V1833">
        <v>1</v>
      </c>
      <c r="W1833">
        <v>5</v>
      </c>
      <c r="X1833">
        <v>1</v>
      </c>
      <c r="Y1833">
        <v>1</v>
      </c>
      <c r="Z1833">
        <v>1</v>
      </c>
      <c r="AA1833">
        <v>1</v>
      </c>
      <c r="AB1833">
        <v>1</v>
      </c>
      <c r="AC1833">
        <v>5</v>
      </c>
      <c r="AD1833">
        <v>1</v>
      </c>
      <c r="AE1833">
        <v>1</v>
      </c>
      <c r="AF1833">
        <v>11</v>
      </c>
      <c r="AI1833">
        <v>1</v>
      </c>
      <c r="AJ1833">
        <v>1</v>
      </c>
      <c r="AK1833">
        <v>1</v>
      </c>
      <c r="AL1833">
        <v>1</v>
      </c>
      <c r="AN1833">
        <v>1</v>
      </c>
      <c r="AO1833">
        <v>1</v>
      </c>
      <c r="AP1833">
        <v>1</v>
      </c>
      <c r="AQ1833">
        <v>1</v>
      </c>
      <c r="AR1833">
        <v>1</v>
      </c>
      <c r="AS1833">
        <v>1</v>
      </c>
      <c r="AT1833">
        <v>1</v>
      </c>
      <c r="AU1833">
        <v>1</v>
      </c>
      <c r="AV1833">
        <v>1</v>
      </c>
      <c r="AW1833">
        <v>4</v>
      </c>
      <c r="AX1833">
        <v>11</v>
      </c>
      <c r="AY1833">
        <v>1</v>
      </c>
      <c r="AZ1833">
        <v>1</v>
      </c>
      <c r="BA1833">
        <v>8</v>
      </c>
      <c r="BB1833">
        <v>3</v>
      </c>
      <c r="BC1833">
        <v>6</v>
      </c>
      <c r="BD1833">
        <v>6</v>
      </c>
      <c r="BE1833">
        <v>1</v>
      </c>
      <c r="BF1833">
        <v>12</v>
      </c>
      <c r="BG1833">
        <v>12</v>
      </c>
      <c r="BH1833">
        <v>12</v>
      </c>
      <c r="BI1833">
        <v>12</v>
      </c>
      <c r="BJ1833">
        <v>12</v>
      </c>
      <c r="BK1833">
        <v>1</v>
      </c>
      <c r="BL1833">
        <v>3</v>
      </c>
      <c r="BM1833">
        <v>2</v>
      </c>
      <c r="BN1833">
        <v>2</v>
      </c>
      <c r="BO1833">
        <v>10</v>
      </c>
      <c r="BX1833">
        <v>1</v>
      </c>
      <c r="BY1833">
        <v>6</v>
      </c>
      <c r="BZ1833">
        <v>7</v>
      </c>
      <c r="CA1833">
        <v>2</v>
      </c>
      <c r="CF1833">
        <v>3</v>
      </c>
      <c r="CH1833">
        <f t="shared" si="208"/>
        <v>1</v>
      </c>
      <c r="CI1833" s="1">
        <f t="shared" si="209"/>
        <v>2.2777777777777777</v>
      </c>
      <c r="CJ1833">
        <f t="shared" si="210"/>
        <v>3</v>
      </c>
      <c r="CK1833">
        <f t="shared" si="211"/>
        <v>3</v>
      </c>
      <c r="CL1833" s="1">
        <f t="shared" si="212"/>
        <v>5.2777777777777777</v>
      </c>
      <c r="CM1833" s="1">
        <f t="shared" si="213"/>
        <v>5.2777777777777777</v>
      </c>
      <c r="CO1833" t="str">
        <f>IF(H1833&gt;Tolerances!$C$15, "High Sat", "Low Sat")</f>
        <v>High Sat</v>
      </c>
      <c r="CP1833" t="str">
        <f>IF(CM1833&lt;Tolerances!$D$15, "High EL", "Low EL")</f>
        <v>High EL</v>
      </c>
      <c r="CQ1833" t="str">
        <f t="shared" si="214"/>
        <v>Loyalist</v>
      </c>
      <c r="CR1833" t="b">
        <f>IF(AND(CM1833&lt;Tolerances!$D$19,'Respondent data Original'!H1833&gt;Tolerances!$C$19),"Enthusiast",IF(AND(CM1833&gt;Tolerances!$D$20,'Respondent data Original'!H1833&lt;Tolerances!$C$20),"Agitator"))</f>
        <v>0</v>
      </c>
    </row>
    <row r="1834" spans="1:96">
      <c r="A1834">
        <v>2307</v>
      </c>
      <c r="B1834" t="s">
        <v>71</v>
      </c>
      <c r="C1834">
        <v>5</v>
      </c>
      <c r="D1834">
        <v>1</v>
      </c>
      <c r="E1834">
        <v>1</v>
      </c>
      <c r="F1834">
        <v>2</v>
      </c>
      <c r="G1834">
        <v>9</v>
      </c>
      <c r="H1834">
        <v>9</v>
      </c>
      <c r="J1834">
        <v>9</v>
      </c>
      <c r="L1834">
        <v>9</v>
      </c>
      <c r="N1834">
        <v>9</v>
      </c>
      <c r="P1834">
        <v>6</v>
      </c>
      <c r="Q1834">
        <v>3</v>
      </c>
      <c r="R1834">
        <v>4</v>
      </c>
      <c r="S1834">
        <v>1</v>
      </c>
      <c r="T1834">
        <v>2</v>
      </c>
      <c r="U1834">
        <v>1</v>
      </c>
      <c r="V1834">
        <v>3</v>
      </c>
      <c r="W1834">
        <v>3</v>
      </c>
      <c r="X1834">
        <v>1</v>
      </c>
      <c r="Y1834">
        <v>2</v>
      </c>
      <c r="Z1834">
        <v>2</v>
      </c>
      <c r="AA1834">
        <v>2</v>
      </c>
      <c r="AB1834">
        <v>3</v>
      </c>
      <c r="AC1834">
        <v>2</v>
      </c>
      <c r="AD1834">
        <v>2</v>
      </c>
      <c r="AE1834">
        <v>2</v>
      </c>
      <c r="AF1834">
        <v>8</v>
      </c>
      <c r="AG1834">
        <v>1</v>
      </c>
      <c r="AH1834">
        <v>3</v>
      </c>
      <c r="AI1834">
        <v>1</v>
      </c>
      <c r="AJ1834">
        <v>2</v>
      </c>
      <c r="AK1834">
        <v>1</v>
      </c>
      <c r="AL1834">
        <v>2</v>
      </c>
      <c r="AM1834">
        <v>3</v>
      </c>
      <c r="AN1834">
        <v>1</v>
      </c>
      <c r="AO1834">
        <v>1</v>
      </c>
      <c r="AP1834">
        <v>2</v>
      </c>
      <c r="AQ1834">
        <v>2</v>
      </c>
      <c r="AR1834">
        <v>3</v>
      </c>
      <c r="AS1834">
        <v>2</v>
      </c>
      <c r="AT1834">
        <v>2</v>
      </c>
      <c r="AU1834">
        <v>2</v>
      </c>
      <c r="AV1834">
        <v>1</v>
      </c>
      <c r="AW1834">
        <v>6</v>
      </c>
      <c r="AX1834">
        <v>3</v>
      </c>
      <c r="AY1834">
        <v>5</v>
      </c>
      <c r="AZ1834">
        <v>6</v>
      </c>
      <c r="BA1834">
        <v>3</v>
      </c>
      <c r="BB1834">
        <v>9</v>
      </c>
      <c r="BC1834">
        <v>3</v>
      </c>
      <c r="BD1834">
        <v>2</v>
      </c>
      <c r="BE1834">
        <v>9</v>
      </c>
      <c r="BF1834">
        <v>12</v>
      </c>
      <c r="BG1834">
        <v>12</v>
      </c>
      <c r="BH1834">
        <v>12</v>
      </c>
      <c r="BI1834">
        <v>12</v>
      </c>
      <c r="BJ1834">
        <v>12</v>
      </c>
      <c r="BK1834">
        <v>1</v>
      </c>
      <c r="BL1834">
        <v>3</v>
      </c>
      <c r="BM1834">
        <v>2</v>
      </c>
      <c r="BN1834">
        <v>1</v>
      </c>
      <c r="BO1834">
        <v>7</v>
      </c>
      <c r="BP1834">
        <v>5</v>
      </c>
      <c r="BQ1834">
        <v>2</v>
      </c>
      <c r="BR1834">
        <v>1</v>
      </c>
      <c r="BS1834">
        <v>4</v>
      </c>
      <c r="BT1834">
        <v>6</v>
      </c>
      <c r="BU1834">
        <v>3</v>
      </c>
      <c r="BX1834">
        <v>1</v>
      </c>
      <c r="BY1834">
        <v>5</v>
      </c>
      <c r="CF1834">
        <v>21</v>
      </c>
      <c r="CH1834">
        <f t="shared" si="208"/>
        <v>1</v>
      </c>
      <c r="CI1834" s="1">
        <f t="shared" si="209"/>
        <v>2.5555555555555554</v>
      </c>
      <c r="CJ1834">
        <f t="shared" si="210"/>
        <v>3</v>
      </c>
      <c r="CK1834">
        <f t="shared" si="211"/>
        <v>3</v>
      </c>
      <c r="CL1834" s="1">
        <f t="shared" si="212"/>
        <v>5.5555555555555554</v>
      </c>
      <c r="CM1834" s="1">
        <f t="shared" si="213"/>
        <v>5.5555555555555554</v>
      </c>
      <c r="CO1834" t="str">
        <f>IF(H1834&gt;Tolerances!$C$15, "High Sat", "Low Sat")</f>
        <v>High Sat</v>
      </c>
      <c r="CP1834" t="str">
        <f>IF(CM1834&lt;Tolerances!$D$15, "High EL", "Low EL")</f>
        <v>High EL</v>
      </c>
      <c r="CQ1834" t="str">
        <f t="shared" si="214"/>
        <v>Loyalist</v>
      </c>
      <c r="CR1834" t="b">
        <f>IF(AND(CM1834&lt;Tolerances!$D$19,'Respondent data Original'!H1834&gt;Tolerances!$C$19),"Enthusiast",IF(AND(CM1834&gt;Tolerances!$D$20,'Respondent data Original'!H1834&lt;Tolerances!$C$20),"Agitator"))</f>
        <v>0</v>
      </c>
    </row>
    <row r="1835" spans="1:96">
      <c r="A1835">
        <v>2308</v>
      </c>
      <c r="B1835" t="s">
        <v>71</v>
      </c>
      <c r="C1835">
        <v>5</v>
      </c>
      <c r="D1835">
        <v>1</v>
      </c>
      <c r="E1835">
        <v>1</v>
      </c>
      <c r="F1835">
        <v>2</v>
      </c>
      <c r="G1835">
        <v>11</v>
      </c>
      <c r="H1835">
        <v>9</v>
      </c>
      <c r="J1835">
        <v>9</v>
      </c>
      <c r="L1835">
        <v>9</v>
      </c>
      <c r="N1835">
        <v>8</v>
      </c>
      <c r="P1835">
        <v>4</v>
      </c>
      <c r="Q1835">
        <v>1</v>
      </c>
      <c r="R1835">
        <v>3</v>
      </c>
      <c r="S1835">
        <v>1</v>
      </c>
      <c r="T1835">
        <v>2</v>
      </c>
      <c r="U1835">
        <v>2</v>
      </c>
      <c r="V1835">
        <v>1</v>
      </c>
      <c r="X1835">
        <v>1</v>
      </c>
      <c r="Y1835">
        <v>1</v>
      </c>
      <c r="Z1835">
        <v>2</v>
      </c>
      <c r="AA1835">
        <v>2</v>
      </c>
      <c r="AB1835">
        <v>2</v>
      </c>
      <c r="AC1835">
        <v>2</v>
      </c>
      <c r="AD1835">
        <v>4</v>
      </c>
      <c r="AE1835">
        <v>2</v>
      </c>
      <c r="AF1835">
        <v>11</v>
      </c>
      <c r="AG1835">
        <v>3</v>
      </c>
      <c r="AH1835">
        <v>3</v>
      </c>
      <c r="AI1835">
        <v>2</v>
      </c>
      <c r="AJ1835">
        <v>2</v>
      </c>
      <c r="AL1835">
        <v>3</v>
      </c>
      <c r="AN1835">
        <v>2</v>
      </c>
      <c r="AO1835">
        <v>2</v>
      </c>
      <c r="AP1835">
        <v>3</v>
      </c>
      <c r="AQ1835">
        <v>3</v>
      </c>
      <c r="AR1835">
        <v>3</v>
      </c>
      <c r="AS1835">
        <v>4</v>
      </c>
      <c r="AT1835">
        <v>3</v>
      </c>
      <c r="AU1835">
        <v>3</v>
      </c>
      <c r="AV1835">
        <v>3</v>
      </c>
      <c r="AW1835">
        <v>6</v>
      </c>
      <c r="AX1835">
        <v>6</v>
      </c>
      <c r="AY1835">
        <v>8</v>
      </c>
      <c r="AZ1835">
        <v>7</v>
      </c>
      <c r="BA1835">
        <v>9</v>
      </c>
      <c r="BB1835">
        <v>6</v>
      </c>
      <c r="BC1835">
        <v>6</v>
      </c>
      <c r="BD1835">
        <v>9</v>
      </c>
      <c r="BE1835">
        <v>4</v>
      </c>
      <c r="BF1835">
        <v>12</v>
      </c>
      <c r="BG1835">
        <v>12</v>
      </c>
      <c r="BH1835">
        <v>12</v>
      </c>
      <c r="BI1835">
        <v>12</v>
      </c>
      <c r="BJ1835">
        <v>12</v>
      </c>
      <c r="BK1835">
        <v>1</v>
      </c>
      <c r="BL1835">
        <v>3</v>
      </c>
      <c r="BM1835">
        <v>2</v>
      </c>
      <c r="BN1835">
        <v>2</v>
      </c>
      <c r="BO1835">
        <v>10</v>
      </c>
      <c r="BX1835">
        <v>2</v>
      </c>
      <c r="CF1835">
        <v>4</v>
      </c>
      <c r="CH1835">
        <f t="shared" si="208"/>
        <v>2</v>
      </c>
      <c r="CI1835" s="1">
        <f t="shared" si="209"/>
        <v>3.3888888888888888</v>
      </c>
      <c r="CJ1835">
        <f t="shared" si="210"/>
        <v>3</v>
      </c>
      <c r="CK1835">
        <f t="shared" si="211"/>
        <v>3</v>
      </c>
      <c r="CL1835" s="1">
        <f t="shared" si="212"/>
        <v>6.3888888888888893</v>
      </c>
      <c r="CM1835" s="1">
        <f t="shared" si="213"/>
        <v>12.777777777777779</v>
      </c>
      <c r="CO1835" t="str">
        <f>IF(H1835&gt;Tolerances!$C$15, "High Sat", "Low Sat")</f>
        <v>High Sat</v>
      </c>
      <c r="CP1835" t="str">
        <f>IF(CM1835&lt;Tolerances!$D$15, "High EL", "Low EL")</f>
        <v>Low EL</v>
      </c>
      <c r="CQ1835" t="str">
        <f t="shared" si="214"/>
        <v>Mercenary</v>
      </c>
      <c r="CR1835" t="b">
        <f>IF(AND(CM1835&lt;Tolerances!$D$19,'Respondent data Original'!H1835&gt;Tolerances!$C$19),"Enthusiast",IF(AND(CM1835&gt;Tolerances!$D$20,'Respondent data Original'!H1835&lt;Tolerances!$C$20),"Agitator"))</f>
        <v>0</v>
      </c>
    </row>
    <row r="1836" spans="1:96">
      <c r="A1836">
        <v>2309</v>
      </c>
      <c r="B1836" t="s">
        <v>71</v>
      </c>
      <c r="C1836">
        <v>1</v>
      </c>
      <c r="D1836">
        <v>2</v>
      </c>
      <c r="E1836">
        <v>4</v>
      </c>
      <c r="F1836">
        <v>1</v>
      </c>
      <c r="G1836">
        <v>9</v>
      </c>
      <c r="H1836">
        <v>2</v>
      </c>
      <c r="J1836">
        <v>2</v>
      </c>
      <c r="L1836">
        <v>2</v>
      </c>
      <c r="N1836">
        <v>2</v>
      </c>
      <c r="P1836">
        <v>1</v>
      </c>
      <c r="Q1836">
        <v>1</v>
      </c>
      <c r="R1836">
        <v>1</v>
      </c>
      <c r="S1836">
        <v>1</v>
      </c>
      <c r="T1836">
        <v>1</v>
      </c>
      <c r="U1836">
        <v>1</v>
      </c>
      <c r="V1836">
        <v>1</v>
      </c>
      <c r="W1836">
        <v>1</v>
      </c>
      <c r="X1836">
        <v>1</v>
      </c>
      <c r="Y1836">
        <v>1</v>
      </c>
      <c r="Z1836">
        <v>1</v>
      </c>
      <c r="AA1836">
        <v>1</v>
      </c>
      <c r="AB1836">
        <v>1</v>
      </c>
      <c r="AC1836">
        <v>1</v>
      </c>
      <c r="AD1836">
        <v>1</v>
      </c>
      <c r="AE1836">
        <v>1</v>
      </c>
      <c r="AF1836">
        <v>7</v>
      </c>
      <c r="AG1836">
        <v>1</v>
      </c>
      <c r="AH1836">
        <v>5</v>
      </c>
      <c r="AI1836">
        <v>5</v>
      </c>
      <c r="AJ1836">
        <v>5</v>
      </c>
      <c r="AK1836">
        <v>5</v>
      </c>
      <c r="AL1836">
        <v>5</v>
      </c>
      <c r="AM1836">
        <v>1</v>
      </c>
      <c r="AN1836">
        <v>5</v>
      </c>
      <c r="AO1836">
        <v>5</v>
      </c>
      <c r="AP1836">
        <v>1</v>
      </c>
      <c r="AQ1836">
        <v>5</v>
      </c>
      <c r="AR1836">
        <v>5</v>
      </c>
      <c r="AS1836">
        <v>1</v>
      </c>
      <c r="AT1836">
        <v>1</v>
      </c>
      <c r="AU1836">
        <v>5</v>
      </c>
      <c r="AV1836">
        <v>2</v>
      </c>
      <c r="AW1836">
        <v>6</v>
      </c>
      <c r="AX1836">
        <v>6</v>
      </c>
      <c r="AY1836">
        <v>6</v>
      </c>
      <c r="AZ1836">
        <v>6</v>
      </c>
      <c r="BA1836">
        <v>6</v>
      </c>
      <c r="BB1836">
        <v>6</v>
      </c>
      <c r="BC1836">
        <v>6</v>
      </c>
      <c r="BD1836">
        <v>6</v>
      </c>
      <c r="BE1836">
        <v>6</v>
      </c>
      <c r="BF1836">
        <v>8</v>
      </c>
      <c r="BG1836">
        <v>8</v>
      </c>
      <c r="BH1836">
        <v>8</v>
      </c>
      <c r="BI1836">
        <v>8</v>
      </c>
      <c r="BJ1836">
        <v>8</v>
      </c>
      <c r="BK1836">
        <v>5</v>
      </c>
      <c r="BL1836">
        <v>1</v>
      </c>
      <c r="BO1836">
        <v>4</v>
      </c>
      <c r="BP1836">
        <v>3</v>
      </c>
      <c r="BQ1836">
        <v>7</v>
      </c>
      <c r="BX1836">
        <v>3</v>
      </c>
      <c r="CF1836">
        <v>1</v>
      </c>
      <c r="CH1836">
        <f t="shared" si="208"/>
        <v>3</v>
      </c>
      <c r="CI1836" s="1">
        <f t="shared" si="209"/>
        <v>3</v>
      </c>
      <c r="CJ1836">
        <f t="shared" si="210"/>
        <v>1</v>
      </c>
      <c r="CK1836">
        <f t="shared" si="211"/>
        <v>5</v>
      </c>
      <c r="CL1836" s="1">
        <f t="shared" si="212"/>
        <v>8</v>
      </c>
      <c r="CM1836" s="1">
        <f t="shared" si="213"/>
        <v>24</v>
      </c>
      <c r="CO1836" t="str">
        <f>IF(H1836&gt;Tolerances!$C$15, "High Sat", "Low Sat")</f>
        <v>Low Sat</v>
      </c>
      <c r="CP1836" t="str">
        <f>IF(CM1836&lt;Tolerances!$D$15, "High EL", "Low EL")</f>
        <v>Low EL</v>
      </c>
      <c r="CQ1836" t="str">
        <f t="shared" si="214"/>
        <v>Defector</v>
      </c>
      <c r="CR1836" t="str">
        <f>IF(AND(CM1836&lt;Tolerances!$D$19,'Respondent data Original'!H1836&gt;Tolerances!$C$19),"Enthusiast",IF(AND(CM1836&gt;Tolerances!$D$20,'Respondent data Original'!H1836&lt;Tolerances!$C$20),"Agitator"))</f>
        <v>Agitator</v>
      </c>
    </row>
    <row r="1837" spans="1:96">
      <c r="A1837">
        <v>2310</v>
      </c>
      <c r="B1837" t="s">
        <v>71</v>
      </c>
      <c r="C1837">
        <v>4</v>
      </c>
      <c r="D1837">
        <v>1</v>
      </c>
      <c r="E1837">
        <v>18</v>
      </c>
      <c r="F1837">
        <v>2</v>
      </c>
      <c r="G1837">
        <v>12</v>
      </c>
      <c r="H1837">
        <v>6</v>
      </c>
      <c r="J1837">
        <v>6</v>
      </c>
      <c r="L1837">
        <v>6</v>
      </c>
      <c r="N1837">
        <v>6</v>
      </c>
      <c r="P1837">
        <v>2</v>
      </c>
      <c r="R1837">
        <v>3</v>
      </c>
      <c r="S1837">
        <v>1</v>
      </c>
      <c r="T1837">
        <v>3</v>
      </c>
      <c r="U1837">
        <v>1</v>
      </c>
      <c r="V1837">
        <v>1</v>
      </c>
      <c r="X1837">
        <v>1</v>
      </c>
      <c r="Y1837">
        <v>3</v>
      </c>
      <c r="AA1837">
        <v>3</v>
      </c>
      <c r="AC1837">
        <v>3</v>
      </c>
      <c r="AF1837">
        <v>6</v>
      </c>
      <c r="AG1837">
        <v>3</v>
      </c>
      <c r="AH1837">
        <v>3</v>
      </c>
      <c r="AI1837">
        <v>3</v>
      </c>
      <c r="AJ1837">
        <v>3</v>
      </c>
      <c r="AK1837">
        <v>3</v>
      </c>
      <c r="AL1837">
        <v>3</v>
      </c>
      <c r="AM1837">
        <v>3</v>
      </c>
      <c r="AN1837">
        <v>3</v>
      </c>
      <c r="AO1837">
        <v>3</v>
      </c>
      <c r="AP1837">
        <v>3</v>
      </c>
      <c r="AQ1837">
        <v>3</v>
      </c>
      <c r="AR1837">
        <v>3</v>
      </c>
      <c r="AS1837">
        <v>3</v>
      </c>
      <c r="AT1837">
        <v>3</v>
      </c>
      <c r="AU1837">
        <v>3</v>
      </c>
      <c r="AV1837">
        <v>1</v>
      </c>
      <c r="AW1837">
        <v>6</v>
      </c>
      <c r="AX1837">
        <v>6</v>
      </c>
      <c r="AY1837">
        <v>6</v>
      </c>
      <c r="AZ1837">
        <v>6</v>
      </c>
      <c r="BA1837">
        <v>6</v>
      </c>
      <c r="BB1837">
        <v>6</v>
      </c>
      <c r="BC1837">
        <v>6</v>
      </c>
      <c r="BD1837">
        <v>6</v>
      </c>
      <c r="BE1837">
        <v>6</v>
      </c>
      <c r="BF1837">
        <v>6</v>
      </c>
      <c r="BG1837">
        <v>6</v>
      </c>
      <c r="BH1837">
        <v>6</v>
      </c>
      <c r="BI1837">
        <v>6</v>
      </c>
      <c r="BJ1837">
        <v>6</v>
      </c>
      <c r="BK1837">
        <v>1</v>
      </c>
      <c r="BL1837">
        <v>3</v>
      </c>
      <c r="BM1837">
        <v>3</v>
      </c>
      <c r="BN1837">
        <v>3</v>
      </c>
      <c r="BO1837">
        <v>10</v>
      </c>
      <c r="BX1837">
        <v>2</v>
      </c>
      <c r="CF1837">
        <v>1</v>
      </c>
      <c r="CH1837">
        <f t="shared" si="208"/>
        <v>2</v>
      </c>
      <c r="CI1837" s="1">
        <f t="shared" si="209"/>
        <v>3</v>
      </c>
      <c r="CJ1837">
        <f t="shared" si="210"/>
        <v>3</v>
      </c>
      <c r="CK1837">
        <f t="shared" si="211"/>
        <v>3</v>
      </c>
      <c r="CL1837" s="1">
        <f t="shared" si="212"/>
        <v>6</v>
      </c>
      <c r="CM1837" s="1">
        <f t="shared" si="213"/>
        <v>12</v>
      </c>
      <c r="CO1837" t="str">
        <f>IF(H1837&gt;Tolerances!$C$15, "High Sat", "Low Sat")</f>
        <v>Low Sat</v>
      </c>
      <c r="CP1837" t="str">
        <f>IF(CM1837&lt;Tolerances!$D$15, "High EL", "Low EL")</f>
        <v>Low EL</v>
      </c>
      <c r="CQ1837" t="str">
        <f t="shared" si="214"/>
        <v>Defector</v>
      </c>
      <c r="CR1837" t="b">
        <f>IF(AND(CM1837&lt;Tolerances!$D$19,'Respondent data Original'!H1837&gt;Tolerances!$C$19),"Enthusiast",IF(AND(CM1837&gt;Tolerances!$D$20,'Respondent data Original'!H1837&lt;Tolerances!$C$20),"Agitator"))</f>
        <v>0</v>
      </c>
    </row>
    <row r="1838" spans="1:96">
      <c r="A1838">
        <v>2311</v>
      </c>
      <c r="B1838" t="s">
        <v>71</v>
      </c>
      <c r="C1838">
        <v>4</v>
      </c>
      <c r="D1838">
        <v>2</v>
      </c>
      <c r="E1838">
        <v>1</v>
      </c>
      <c r="F1838">
        <v>2</v>
      </c>
      <c r="G1838">
        <v>12</v>
      </c>
      <c r="H1838">
        <v>8</v>
      </c>
      <c r="K1838">
        <v>1</v>
      </c>
      <c r="L1838">
        <v>7</v>
      </c>
      <c r="O1838">
        <v>1</v>
      </c>
      <c r="P1838">
        <v>6</v>
      </c>
      <c r="R1838">
        <v>5</v>
      </c>
      <c r="S1838">
        <v>2</v>
      </c>
      <c r="T1838">
        <v>3</v>
      </c>
      <c r="U1838">
        <v>3</v>
      </c>
      <c r="V1838">
        <v>2</v>
      </c>
      <c r="X1838">
        <v>1</v>
      </c>
      <c r="Y1838">
        <v>1</v>
      </c>
      <c r="AA1838">
        <v>3</v>
      </c>
      <c r="AE1838">
        <v>4</v>
      </c>
      <c r="AF1838">
        <v>1</v>
      </c>
      <c r="AG1838">
        <v>3</v>
      </c>
      <c r="AI1838">
        <v>1</v>
      </c>
      <c r="AJ1838">
        <v>3</v>
      </c>
      <c r="AK1838">
        <v>2</v>
      </c>
      <c r="AL1838">
        <v>3</v>
      </c>
      <c r="AN1838">
        <v>2</v>
      </c>
      <c r="AO1838">
        <v>4</v>
      </c>
      <c r="AQ1838">
        <v>3</v>
      </c>
      <c r="AR1838">
        <v>4</v>
      </c>
      <c r="AV1838">
        <v>1</v>
      </c>
      <c r="AW1838">
        <v>7</v>
      </c>
      <c r="AX1838">
        <v>6</v>
      </c>
      <c r="AY1838">
        <v>6</v>
      </c>
      <c r="AZ1838">
        <v>6</v>
      </c>
      <c r="BA1838">
        <v>7</v>
      </c>
      <c r="BB1838">
        <v>8</v>
      </c>
      <c r="BC1838">
        <v>1</v>
      </c>
      <c r="BD1838">
        <v>8</v>
      </c>
      <c r="BE1838">
        <v>8</v>
      </c>
      <c r="BF1838">
        <v>12</v>
      </c>
      <c r="BG1838">
        <v>12</v>
      </c>
      <c r="BH1838">
        <v>12</v>
      </c>
      <c r="BI1838">
        <v>12</v>
      </c>
      <c r="BJ1838">
        <v>12</v>
      </c>
      <c r="BK1838">
        <v>2</v>
      </c>
      <c r="BL1838">
        <v>3</v>
      </c>
      <c r="BM1838">
        <v>3</v>
      </c>
      <c r="BN1838">
        <v>3</v>
      </c>
      <c r="BO1838">
        <v>10</v>
      </c>
      <c r="BX1838">
        <v>1</v>
      </c>
      <c r="BY1838">
        <v>7</v>
      </c>
      <c r="CF1838">
        <v>5</v>
      </c>
      <c r="CH1838">
        <f t="shared" si="208"/>
        <v>1</v>
      </c>
      <c r="CI1838" s="1">
        <f t="shared" si="209"/>
        <v>3.1666666666666665</v>
      </c>
      <c r="CJ1838">
        <f t="shared" si="210"/>
        <v>3</v>
      </c>
      <c r="CK1838">
        <f t="shared" si="211"/>
        <v>3</v>
      </c>
      <c r="CL1838" s="1">
        <f t="shared" si="212"/>
        <v>6.1666666666666661</v>
      </c>
      <c r="CM1838" s="1">
        <f t="shared" si="213"/>
        <v>6.1666666666666661</v>
      </c>
      <c r="CO1838" t="str">
        <f>IF(H1838&gt;Tolerances!$C$15, "High Sat", "Low Sat")</f>
        <v>High Sat</v>
      </c>
      <c r="CP1838" t="str">
        <f>IF(CM1838&lt;Tolerances!$D$15, "High EL", "Low EL")</f>
        <v>High EL</v>
      </c>
      <c r="CQ1838" t="str">
        <f t="shared" si="214"/>
        <v>Loyalist</v>
      </c>
      <c r="CR1838" t="b">
        <f>IF(AND(CM1838&lt;Tolerances!$D$19,'Respondent data Original'!H1838&gt;Tolerances!$C$19),"Enthusiast",IF(AND(CM1838&gt;Tolerances!$D$20,'Respondent data Original'!H1838&lt;Tolerances!$C$20),"Agitator"))</f>
        <v>0</v>
      </c>
    </row>
    <row r="1839" spans="1:96">
      <c r="A1839">
        <v>2312</v>
      </c>
      <c r="B1839" t="s">
        <v>71</v>
      </c>
      <c r="C1839">
        <v>2</v>
      </c>
      <c r="D1839">
        <v>1</v>
      </c>
      <c r="E1839">
        <v>8</v>
      </c>
      <c r="F1839">
        <v>1</v>
      </c>
      <c r="G1839">
        <v>7</v>
      </c>
      <c r="H1839">
        <v>9</v>
      </c>
      <c r="J1839">
        <v>8</v>
      </c>
      <c r="L1839">
        <v>8</v>
      </c>
      <c r="N1839">
        <v>8</v>
      </c>
      <c r="P1839">
        <v>5</v>
      </c>
      <c r="Q1839">
        <v>1</v>
      </c>
      <c r="R1839">
        <v>3</v>
      </c>
      <c r="S1839">
        <v>2</v>
      </c>
      <c r="T1839">
        <v>3</v>
      </c>
      <c r="V1839">
        <v>3</v>
      </c>
      <c r="W1839">
        <v>4</v>
      </c>
      <c r="X1839">
        <v>2</v>
      </c>
      <c r="Y1839">
        <v>3</v>
      </c>
      <c r="Z1839">
        <v>4</v>
      </c>
      <c r="AA1839">
        <v>3</v>
      </c>
      <c r="AB1839">
        <v>3</v>
      </c>
      <c r="AC1839">
        <v>4</v>
      </c>
      <c r="AE1839">
        <v>4</v>
      </c>
      <c r="AF1839">
        <v>1</v>
      </c>
      <c r="AG1839">
        <v>1</v>
      </c>
      <c r="AH1839">
        <v>3</v>
      </c>
      <c r="AI1839">
        <v>2</v>
      </c>
      <c r="AJ1839">
        <v>3</v>
      </c>
      <c r="AL1839">
        <v>2</v>
      </c>
      <c r="AM1839">
        <v>4</v>
      </c>
      <c r="AN1839">
        <v>2</v>
      </c>
      <c r="AO1839">
        <v>3</v>
      </c>
      <c r="AP1839">
        <v>3</v>
      </c>
      <c r="AQ1839">
        <v>3</v>
      </c>
      <c r="AR1839">
        <v>3</v>
      </c>
      <c r="AS1839">
        <v>3</v>
      </c>
      <c r="AU1839">
        <v>3</v>
      </c>
      <c r="AV1839">
        <v>3</v>
      </c>
      <c r="AW1839">
        <v>8</v>
      </c>
      <c r="AX1839">
        <v>8</v>
      </c>
      <c r="AY1839">
        <v>8</v>
      </c>
      <c r="AZ1839">
        <v>7</v>
      </c>
      <c r="BA1839">
        <v>6</v>
      </c>
      <c r="BB1839">
        <v>7</v>
      </c>
      <c r="BC1839">
        <v>2</v>
      </c>
      <c r="BD1839">
        <v>8</v>
      </c>
      <c r="BE1839">
        <v>1</v>
      </c>
      <c r="BF1839">
        <v>12</v>
      </c>
      <c r="BG1839">
        <v>12</v>
      </c>
      <c r="BH1839">
        <v>4</v>
      </c>
      <c r="BI1839">
        <v>12</v>
      </c>
      <c r="BJ1839">
        <v>12</v>
      </c>
      <c r="BK1839">
        <v>1</v>
      </c>
      <c r="BL1839">
        <v>5</v>
      </c>
      <c r="BM1839">
        <v>4</v>
      </c>
      <c r="BN1839">
        <v>3</v>
      </c>
      <c r="BO1839">
        <v>10</v>
      </c>
      <c r="BX1839">
        <v>1</v>
      </c>
      <c r="BY1839">
        <v>2</v>
      </c>
      <c r="BZ1839">
        <v>6</v>
      </c>
      <c r="CF1839">
        <v>4</v>
      </c>
      <c r="CH1839">
        <f t="shared" si="208"/>
        <v>1</v>
      </c>
      <c r="CI1839" s="1">
        <f t="shared" si="209"/>
        <v>3.0555555555555554</v>
      </c>
      <c r="CJ1839">
        <f t="shared" si="210"/>
        <v>5</v>
      </c>
      <c r="CK1839">
        <f t="shared" si="211"/>
        <v>1</v>
      </c>
      <c r="CL1839" s="1">
        <f t="shared" si="212"/>
        <v>4.0555555555555554</v>
      </c>
      <c r="CM1839" s="1">
        <f t="shared" si="213"/>
        <v>4.0555555555555554</v>
      </c>
      <c r="CO1839" t="str">
        <f>IF(H1839&gt;Tolerances!$C$15, "High Sat", "Low Sat")</f>
        <v>High Sat</v>
      </c>
      <c r="CP1839" t="str">
        <f>IF(CM1839&lt;Tolerances!$D$15, "High EL", "Low EL")</f>
        <v>High EL</v>
      </c>
      <c r="CQ1839" t="str">
        <f t="shared" si="214"/>
        <v>Loyalist</v>
      </c>
      <c r="CR1839" t="b">
        <f>IF(AND(CM1839&lt;Tolerances!$D$19,'Respondent data Original'!H1839&gt;Tolerances!$C$19),"Enthusiast",IF(AND(CM1839&gt;Tolerances!$D$20,'Respondent data Original'!H1839&lt;Tolerances!$C$20),"Agitator"))</f>
        <v>0</v>
      </c>
    </row>
    <row r="1840" spans="1:96">
      <c r="A1840">
        <v>2313</v>
      </c>
      <c r="B1840" t="s">
        <v>71</v>
      </c>
      <c r="C1840">
        <v>3</v>
      </c>
      <c r="D1840">
        <v>1</v>
      </c>
      <c r="E1840">
        <v>2</v>
      </c>
      <c r="F1840">
        <v>2</v>
      </c>
      <c r="G1840">
        <v>11</v>
      </c>
      <c r="H1840">
        <v>11</v>
      </c>
      <c r="J1840">
        <v>11</v>
      </c>
      <c r="L1840">
        <v>11</v>
      </c>
      <c r="N1840">
        <v>11</v>
      </c>
      <c r="P1840">
        <v>4</v>
      </c>
      <c r="Q1840">
        <v>2</v>
      </c>
      <c r="R1840">
        <v>5</v>
      </c>
      <c r="S1840">
        <v>1</v>
      </c>
      <c r="T1840">
        <v>3</v>
      </c>
      <c r="U1840">
        <v>1</v>
      </c>
      <c r="V1840">
        <v>1</v>
      </c>
      <c r="W1840">
        <v>3</v>
      </c>
      <c r="X1840">
        <v>1</v>
      </c>
      <c r="Y1840">
        <v>1</v>
      </c>
      <c r="Z1840">
        <v>1</v>
      </c>
      <c r="AA1840">
        <v>2</v>
      </c>
      <c r="AB1840">
        <v>3</v>
      </c>
      <c r="AC1840">
        <v>3</v>
      </c>
      <c r="AD1840">
        <v>3</v>
      </c>
      <c r="AE1840">
        <v>2</v>
      </c>
      <c r="AF1840">
        <v>2</v>
      </c>
      <c r="AG1840">
        <v>1</v>
      </c>
      <c r="AH1840">
        <v>3</v>
      </c>
      <c r="AI1840">
        <v>1</v>
      </c>
      <c r="AJ1840">
        <v>1</v>
      </c>
      <c r="AK1840">
        <v>1</v>
      </c>
      <c r="AL1840">
        <v>1</v>
      </c>
      <c r="AM1840">
        <v>3</v>
      </c>
      <c r="AN1840">
        <v>1</v>
      </c>
      <c r="AO1840">
        <v>1</v>
      </c>
      <c r="AP1840">
        <v>2</v>
      </c>
      <c r="AQ1840">
        <v>1</v>
      </c>
      <c r="AR1840">
        <v>1</v>
      </c>
      <c r="AS1840">
        <v>1</v>
      </c>
      <c r="AT1840">
        <v>4</v>
      </c>
      <c r="AU1840">
        <v>1</v>
      </c>
      <c r="AV1840">
        <v>1</v>
      </c>
      <c r="AW1840">
        <v>2</v>
      </c>
      <c r="AX1840">
        <v>9</v>
      </c>
      <c r="AY1840">
        <v>9</v>
      </c>
      <c r="AZ1840">
        <v>4</v>
      </c>
      <c r="BA1840">
        <v>11</v>
      </c>
      <c r="BB1840">
        <v>9</v>
      </c>
      <c r="BC1840">
        <v>3</v>
      </c>
      <c r="BD1840">
        <v>10</v>
      </c>
      <c r="BE1840">
        <v>5</v>
      </c>
      <c r="BF1840">
        <v>2</v>
      </c>
      <c r="BG1840">
        <v>1</v>
      </c>
      <c r="BH1840">
        <v>2</v>
      </c>
      <c r="BI1840">
        <v>2</v>
      </c>
      <c r="BJ1840">
        <v>2</v>
      </c>
      <c r="BK1840">
        <v>1</v>
      </c>
      <c r="BL1840">
        <v>5</v>
      </c>
      <c r="BM1840">
        <v>5</v>
      </c>
      <c r="BN1840">
        <v>3</v>
      </c>
      <c r="BO1840">
        <v>6</v>
      </c>
      <c r="BX1840">
        <v>1</v>
      </c>
      <c r="BY1840">
        <v>4</v>
      </c>
      <c r="BZ1840">
        <v>5</v>
      </c>
      <c r="CA1840">
        <v>1</v>
      </c>
      <c r="CB1840">
        <v>6</v>
      </c>
      <c r="CF1840">
        <v>4</v>
      </c>
      <c r="CH1840">
        <f t="shared" si="208"/>
        <v>1</v>
      </c>
      <c r="CI1840" s="1">
        <f t="shared" si="209"/>
        <v>3.4444444444444446</v>
      </c>
      <c r="CJ1840">
        <f t="shared" si="210"/>
        <v>5</v>
      </c>
      <c r="CK1840">
        <f t="shared" si="211"/>
        <v>1</v>
      </c>
      <c r="CL1840" s="1">
        <f t="shared" si="212"/>
        <v>4.4444444444444446</v>
      </c>
      <c r="CM1840" s="1">
        <f t="shared" si="213"/>
        <v>4.4444444444444446</v>
      </c>
      <c r="CO1840" t="str">
        <f>IF(H1840&gt;Tolerances!$C$15, "High Sat", "Low Sat")</f>
        <v>High Sat</v>
      </c>
      <c r="CP1840" t="str">
        <f>IF(CM1840&lt;Tolerances!$D$15, "High EL", "Low EL")</f>
        <v>High EL</v>
      </c>
      <c r="CQ1840" t="str">
        <f t="shared" si="214"/>
        <v>Loyalist</v>
      </c>
      <c r="CR1840" t="str">
        <f>IF(AND(CM1840&lt;Tolerances!$D$19,'Respondent data Original'!H1840&gt;Tolerances!$C$19),"Enthusiast",IF(AND(CM1840&gt;Tolerances!$D$20,'Respondent data Original'!H1840&lt;Tolerances!$C$20),"Agitator"))</f>
        <v>Enthusiast</v>
      </c>
    </row>
    <row r="1841" spans="1:96">
      <c r="A1841">
        <v>2316</v>
      </c>
      <c r="B1841" t="s">
        <v>71</v>
      </c>
      <c r="C1841">
        <v>4</v>
      </c>
      <c r="D1841">
        <v>1</v>
      </c>
      <c r="E1841">
        <v>1</v>
      </c>
      <c r="F1841">
        <v>2</v>
      </c>
      <c r="G1841">
        <v>10</v>
      </c>
      <c r="H1841">
        <v>9</v>
      </c>
      <c r="J1841">
        <v>10</v>
      </c>
      <c r="L1841">
        <v>10</v>
      </c>
      <c r="N1841">
        <v>8</v>
      </c>
      <c r="P1841">
        <v>6</v>
      </c>
      <c r="Q1841">
        <v>1</v>
      </c>
      <c r="R1841">
        <v>4</v>
      </c>
      <c r="S1841">
        <v>1</v>
      </c>
      <c r="T1841">
        <v>1</v>
      </c>
      <c r="U1841">
        <v>2</v>
      </c>
      <c r="V1841">
        <v>2</v>
      </c>
      <c r="W1841">
        <v>5</v>
      </c>
      <c r="X1841">
        <v>1</v>
      </c>
      <c r="Y1841">
        <v>1</v>
      </c>
      <c r="Z1841">
        <v>4</v>
      </c>
      <c r="AA1841">
        <v>1</v>
      </c>
      <c r="AB1841">
        <v>2</v>
      </c>
      <c r="AC1841">
        <v>2</v>
      </c>
      <c r="AD1841">
        <v>4</v>
      </c>
      <c r="AE1841">
        <v>3</v>
      </c>
      <c r="AF1841">
        <v>2</v>
      </c>
      <c r="AG1841">
        <v>2</v>
      </c>
      <c r="AH1841">
        <v>3</v>
      </c>
      <c r="AI1841">
        <v>1</v>
      </c>
      <c r="AJ1841">
        <v>2</v>
      </c>
      <c r="AK1841">
        <v>3</v>
      </c>
      <c r="AL1841">
        <v>2</v>
      </c>
      <c r="AN1841">
        <v>1</v>
      </c>
      <c r="AO1841">
        <v>2</v>
      </c>
      <c r="AQ1841">
        <v>2</v>
      </c>
      <c r="AR1841">
        <v>2</v>
      </c>
      <c r="AS1841">
        <v>3</v>
      </c>
      <c r="AT1841">
        <v>4</v>
      </c>
      <c r="AU1841">
        <v>3</v>
      </c>
      <c r="AV1841">
        <v>1</v>
      </c>
      <c r="AW1841">
        <v>8</v>
      </c>
      <c r="AX1841">
        <v>7</v>
      </c>
      <c r="AY1841">
        <v>6</v>
      </c>
      <c r="AZ1841">
        <v>7</v>
      </c>
      <c r="BA1841">
        <v>6</v>
      </c>
      <c r="BB1841">
        <v>6</v>
      </c>
      <c r="BC1841">
        <v>7</v>
      </c>
      <c r="BD1841">
        <v>6</v>
      </c>
      <c r="BE1841">
        <v>8</v>
      </c>
      <c r="BF1841">
        <v>12</v>
      </c>
      <c r="BG1841">
        <v>12</v>
      </c>
      <c r="BH1841">
        <v>12</v>
      </c>
      <c r="BI1841">
        <v>12</v>
      </c>
      <c r="BJ1841">
        <v>12</v>
      </c>
      <c r="BK1841">
        <v>1</v>
      </c>
      <c r="BL1841">
        <v>3</v>
      </c>
      <c r="BM1841">
        <v>2</v>
      </c>
      <c r="BN1841">
        <v>2</v>
      </c>
      <c r="BO1841">
        <v>3</v>
      </c>
      <c r="BP1841">
        <v>7</v>
      </c>
      <c r="BQ1841">
        <v>4</v>
      </c>
      <c r="BX1841">
        <v>1</v>
      </c>
      <c r="BY1841">
        <v>6</v>
      </c>
      <c r="CF1841">
        <v>9</v>
      </c>
      <c r="CH1841">
        <f t="shared" si="208"/>
        <v>1</v>
      </c>
      <c r="CI1841" s="1">
        <f t="shared" si="209"/>
        <v>3.3888888888888888</v>
      </c>
      <c r="CJ1841">
        <f t="shared" si="210"/>
        <v>3</v>
      </c>
      <c r="CK1841">
        <f t="shared" si="211"/>
        <v>3</v>
      </c>
      <c r="CL1841" s="1">
        <f t="shared" si="212"/>
        <v>6.3888888888888893</v>
      </c>
      <c r="CM1841" s="1">
        <f t="shared" si="213"/>
        <v>6.3888888888888893</v>
      </c>
      <c r="CO1841" t="str">
        <f>IF(H1841&gt;Tolerances!$C$15, "High Sat", "Low Sat")</f>
        <v>High Sat</v>
      </c>
      <c r="CP1841" t="str">
        <f>IF(CM1841&lt;Tolerances!$D$15, "High EL", "Low EL")</f>
        <v>High EL</v>
      </c>
      <c r="CQ1841" t="str">
        <f t="shared" si="214"/>
        <v>Loyalist</v>
      </c>
      <c r="CR1841" t="b">
        <f>IF(AND(CM1841&lt;Tolerances!$D$19,'Respondent data Original'!H1841&gt;Tolerances!$C$19),"Enthusiast",IF(AND(CM1841&gt;Tolerances!$D$20,'Respondent data Original'!H1841&lt;Tolerances!$C$20),"Agitator"))</f>
        <v>0</v>
      </c>
    </row>
    <row r="1842" spans="1:96">
      <c r="A1842">
        <v>2317</v>
      </c>
      <c r="B1842" t="s">
        <v>71</v>
      </c>
      <c r="C1842">
        <v>4</v>
      </c>
      <c r="D1842">
        <v>2</v>
      </c>
      <c r="E1842">
        <v>1</v>
      </c>
      <c r="F1842">
        <v>2</v>
      </c>
      <c r="G1842">
        <v>9</v>
      </c>
      <c r="H1842">
        <v>10</v>
      </c>
      <c r="J1842">
        <v>10</v>
      </c>
      <c r="L1842">
        <v>10</v>
      </c>
      <c r="N1842">
        <v>10</v>
      </c>
      <c r="P1842">
        <v>6</v>
      </c>
      <c r="Q1842">
        <v>2</v>
      </c>
      <c r="R1842">
        <v>3</v>
      </c>
      <c r="S1842">
        <v>2</v>
      </c>
      <c r="T1842">
        <v>2</v>
      </c>
      <c r="U1842">
        <v>4</v>
      </c>
      <c r="V1842">
        <v>3</v>
      </c>
      <c r="W1842">
        <v>4</v>
      </c>
      <c r="X1842">
        <v>2</v>
      </c>
      <c r="Y1842">
        <v>2</v>
      </c>
      <c r="Z1842">
        <v>2</v>
      </c>
      <c r="AA1842">
        <v>2</v>
      </c>
      <c r="AB1842">
        <v>3</v>
      </c>
      <c r="AC1842">
        <v>3</v>
      </c>
      <c r="AD1842">
        <v>4</v>
      </c>
      <c r="AE1842">
        <v>2</v>
      </c>
      <c r="AF1842">
        <v>2</v>
      </c>
      <c r="AG1842">
        <v>3</v>
      </c>
      <c r="AH1842">
        <v>3</v>
      </c>
      <c r="AI1842">
        <v>2</v>
      </c>
      <c r="AJ1842">
        <v>2</v>
      </c>
      <c r="AK1842">
        <v>3</v>
      </c>
      <c r="AL1842">
        <v>3</v>
      </c>
      <c r="AN1842">
        <v>2</v>
      </c>
      <c r="AO1842">
        <v>2</v>
      </c>
      <c r="AP1842">
        <v>2</v>
      </c>
      <c r="AQ1842">
        <v>2</v>
      </c>
      <c r="AR1842">
        <v>3</v>
      </c>
      <c r="AS1842">
        <v>2</v>
      </c>
      <c r="AU1842">
        <v>2</v>
      </c>
      <c r="AV1842">
        <v>1</v>
      </c>
      <c r="AW1842">
        <v>6</v>
      </c>
      <c r="AX1842">
        <v>8</v>
      </c>
      <c r="AY1842">
        <v>6</v>
      </c>
      <c r="AZ1842">
        <v>5</v>
      </c>
      <c r="BA1842">
        <v>6</v>
      </c>
      <c r="BB1842">
        <v>1</v>
      </c>
      <c r="BC1842">
        <v>1</v>
      </c>
      <c r="BD1842">
        <v>6</v>
      </c>
      <c r="BE1842">
        <v>1</v>
      </c>
      <c r="BF1842">
        <v>3</v>
      </c>
      <c r="BG1842">
        <v>3</v>
      </c>
      <c r="BH1842">
        <v>12</v>
      </c>
      <c r="BI1842">
        <v>12</v>
      </c>
      <c r="BJ1842">
        <v>12</v>
      </c>
      <c r="BK1842">
        <v>5</v>
      </c>
      <c r="BL1842">
        <v>3</v>
      </c>
      <c r="BM1842">
        <v>3</v>
      </c>
      <c r="BN1842">
        <v>3</v>
      </c>
      <c r="BO1842">
        <v>1</v>
      </c>
      <c r="BX1842">
        <v>2</v>
      </c>
      <c r="CF1842">
        <v>2</v>
      </c>
      <c r="CH1842">
        <f t="shared" si="208"/>
        <v>2</v>
      </c>
      <c r="CI1842" s="1">
        <f t="shared" si="209"/>
        <v>2.2222222222222223</v>
      </c>
      <c r="CJ1842">
        <f t="shared" si="210"/>
        <v>3</v>
      </c>
      <c r="CK1842">
        <f t="shared" si="211"/>
        <v>3</v>
      </c>
      <c r="CL1842" s="1">
        <f t="shared" si="212"/>
        <v>5.2222222222222223</v>
      </c>
      <c r="CM1842" s="1">
        <f t="shared" si="213"/>
        <v>10.444444444444445</v>
      </c>
      <c r="CO1842" t="str">
        <f>IF(H1842&gt;Tolerances!$C$15, "High Sat", "Low Sat")</f>
        <v>High Sat</v>
      </c>
      <c r="CP1842" t="str">
        <f>IF(CM1842&lt;Tolerances!$D$15, "High EL", "Low EL")</f>
        <v>High EL</v>
      </c>
      <c r="CQ1842" t="str">
        <f t="shared" si="214"/>
        <v>Loyalist</v>
      </c>
      <c r="CR1842" t="b">
        <f>IF(AND(CM1842&lt;Tolerances!$D$19,'Respondent data Original'!H1842&gt;Tolerances!$C$19),"Enthusiast",IF(AND(CM1842&gt;Tolerances!$D$20,'Respondent data Original'!H1842&lt;Tolerances!$C$20),"Agitator"))</f>
        <v>0</v>
      </c>
    </row>
    <row r="1843" spans="1:96">
      <c r="A1843">
        <v>2318</v>
      </c>
      <c r="B1843" t="s">
        <v>71</v>
      </c>
      <c r="C1843">
        <v>1</v>
      </c>
      <c r="D1843">
        <v>2</v>
      </c>
      <c r="E1843">
        <v>2</v>
      </c>
      <c r="F1843">
        <v>2</v>
      </c>
      <c r="G1843">
        <v>12</v>
      </c>
      <c r="H1843">
        <v>10</v>
      </c>
      <c r="J1843">
        <v>10</v>
      </c>
      <c r="L1843">
        <v>10</v>
      </c>
      <c r="N1843">
        <v>9</v>
      </c>
      <c r="P1843">
        <v>6</v>
      </c>
      <c r="Q1843">
        <v>1</v>
      </c>
      <c r="R1843">
        <v>1</v>
      </c>
      <c r="S1843">
        <v>2</v>
      </c>
      <c r="T1843">
        <v>3</v>
      </c>
      <c r="U1843">
        <v>3</v>
      </c>
      <c r="V1843">
        <v>2</v>
      </c>
      <c r="W1843">
        <v>4</v>
      </c>
      <c r="X1843">
        <v>1</v>
      </c>
      <c r="Y1843">
        <v>3</v>
      </c>
      <c r="Z1843">
        <v>2</v>
      </c>
      <c r="AA1843">
        <v>2</v>
      </c>
      <c r="AB1843">
        <v>3</v>
      </c>
      <c r="AC1843">
        <v>4</v>
      </c>
      <c r="AD1843">
        <v>4</v>
      </c>
      <c r="AE1843">
        <v>3</v>
      </c>
      <c r="AF1843">
        <v>7</v>
      </c>
      <c r="AG1843">
        <v>3</v>
      </c>
      <c r="AH1843">
        <v>3</v>
      </c>
      <c r="AI1843">
        <v>2</v>
      </c>
      <c r="AJ1843">
        <v>3</v>
      </c>
      <c r="AL1843">
        <v>2</v>
      </c>
      <c r="AM1843">
        <v>3</v>
      </c>
      <c r="AN1843">
        <v>2</v>
      </c>
      <c r="AO1843">
        <v>2</v>
      </c>
      <c r="AQ1843">
        <v>3</v>
      </c>
      <c r="AR1843">
        <v>3</v>
      </c>
      <c r="AS1843">
        <v>3</v>
      </c>
      <c r="AT1843">
        <v>3</v>
      </c>
      <c r="AV1843">
        <v>3</v>
      </c>
      <c r="AW1843">
        <v>3</v>
      </c>
      <c r="AX1843">
        <v>11</v>
      </c>
      <c r="AY1843">
        <v>11</v>
      </c>
      <c r="AZ1843">
        <v>8</v>
      </c>
      <c r="BA1843">
        <v>8</v>
      </c>
      <c r="BB1843">
        <v>3</v>
      </c>
      <c r="BC1843">
        <v>3</v>
      </c>
      <c r="BD1843">
        <v>11</v>
      </c>
      <c r="BE1843">
        <v>1</v>
      </c>
      <c r="BF1843">
        <v>4</v>
      </c>
      <c r="BG1843">
        <v>12</v>
      </c>
      <c r="BH1843">
        <v>4</v>
      </c>
      <c r="BI1843">
        <v>12</v>
      </c>
      <c r="BJ1843">
        <v>12</v>
      </c>
      <c r="BK1843">
        <v>1</v>
      </c>
      <c r="BL1843">
        <v>1</v>
      </c>
      <c r="BO1843">
        <v>2</v>
      </c>
      <c r="BP1843">
        <v>7</v>
      </c>
      <c r="BX1843">
        <v>2</v>
      </c>
      <c r="CF1843">
        <v>5</v>
      </c>
      <c r="CH1843">
        <f t="shared" si="208"/>
        <v>2</v>
      </c>
      <c r="CI1843" s="1">
        <f t="shared" si="209"/>
        <v>3.2777777777777777</v>
      </c>
      <c r="CJ1843">
        <f t="shared" si="210"/>
        <v>1</v>
      </c>
      <c r="CK1843">
        <f t="shared" si="211"/>
        <v>5</v>
      </c>
      <c r="CL1843" s="1">
        <f t="shared" si="212"/>
        <v>8.2777777777777786</v>
      </c>
      <c r="CM1843" s="1">
        <f t="shared" si="213"/>
        <v>16.555555555555557</v>
      </c>
      <c r="CO1843" t="str">
        <f>IF(H1843&gt;Tolerances!$C$15, "High Sat", "Low Sat")</f>
        <v>High Sat</v>
      </c>
      <c r="CP1843" t="str">
        <f>IF(CM1843&lt;Tolerances!$D$15, "High EL", "Low EL")</f>
        <v>Low EL</v>
      </c>
      <c r="CQ1843" t="str">
        <f t="shared" si="214"/>
        <v>Mercenary</v>
      </c>
      <c r="CR1843" t="b">
        <f>IF(AND(CM1843&lt;Tolerances!$D$19,'Respondent data Original'!H1843&gt;Tolerances!$C$19),"Enthusiast",IF(AND(CM1843&gt;Tolerances!$D$20,'Respondent data Original'!H1843&lt;Tolerances!$C$20),"Agitator"))</f>
        <v>0</v>
      </c>
    </row>
    <row r="1844" spans="1:96">
      <c r="A1844">
        <v>2319</v>
      </c>
      <c r="B1844" t="s">
        <v>71</v>
      </c>
      <c r="C1844">
        <v>3</v>
      </c>
      <c r="D1844">
        <v>2</v>
      </c>
      <c r="E1844">
        <v>8</v>
      </c>
      <c r="F1844">
        <v>1</v>
      </c>
      <c r="G1844">
        <v>8</v>
      </c>
      <c r="H1844">
        <v>9</v>
      </c>
      <c r="J1844">
        <v>9</v>
      </c>
      <c r="L1844">
        <v>4</v>
      </c>
      <c r="N1844">
        <v>5</v>
      </c>
      <c r="P1844">
        <v>5</v>
      </c>
      <c r="Q1844">
        <v>2</v>
      </c>
      <c r="R1844">
        <v>1</v>
      </c>
      <c r="S1844">
        <v>3</v>
      </c>
      <c r="T1844">
        <v>3</v>
      </c>
      <c r="U1844">
        <v>4</v>
      </c>
      <c r="V1844">
        <v>2</v>
      </c>
      <c r="W1844">
        <v>3</v>
      </c>
      <c r="X1844">
        <v>1</v>
      </c>
      <c r="Y1844">
        <v>2</v>
      </c>
      <c r="Z1844">
        <v>4</v>
      </c>
      <c r="AA1844">
        <v>3</v>
      </c>
      <c r="AB1844">
        <v>3</v>
      </c>
      <c r="AC1844">
        <v>3</v>
      </c>
      <c r="AD1844">
        <v>3</v>
      </c>
      <c r="AE1844">
        <v>4</v>
      </c>
      <c r="AF1844">
        <v>7</v>
      </c>
      <c r="AG1844">
        <v>3</v>
      </c>
      <c r="AH1844">
        <v>4</v>
      </c>
      <c r="AI1844">
        <v>4</v>
      </c>
      <c r="AJ1844">
        <v>2</v>
      </c>
      <c r="AK1844">
        <v>4</v>
      </c>
      <c r="AL1844">
        <v>3</v>
      </c>
      <c r="AM1844">
        <v>2</v>
      </c>
      <c r="AN1844">
        <v>2</v>
      </c>
      <c r="AO1844">
        <v>4</v>
      </c>
      <c r="AP1844">
        <v>4</v>
      </c>
      <c r="AQ1844">
        <v>3</v>
      </c>
      <c r="AR1844">
        <v>4</v>
      </c>
      <c r="AS1844">
        <v>4</v>
      </c>
      <c r="AT1844">
        <v>4</v>
      </c>
      <c r="AU1844">
        <v>4</v>
      </c>
      <c r="AV1844">
        <v>1</v>
      </c>
      <c r="AW1844">
        <v>6</v>
      </c>
      <c r="AX1844">
        <v>8</v>
      </c>
      <c r="AY1844">
        <v>8</v>
      </c>
      <c r="AZ1844">
        <v>6</v>
      </c>
      <c r="BA1844">
        <v>7</v>
      </c>
      <c r="BB1844">
        <v>6</v>
      </c>
      <c r="BC1844">
        <v>7</v>
      </c>
      <c r="BD1844">
        <v>11</v>
      </c>
      <c r="BE1844">
        <v>6</v>
      </c>
      <c r="BF1844">
        <v>12</v>
      </c>
      <c r="BG1844">
        <v>12</v>
      </c>
      <c r="BH1844">
        <v>12</v>
      </c>
      <c r="BI1844">
        <v>12</v>
      </c>
      <c r="BJ1844">
        <v>12</v>
      </c>
      <c r="BK1844">
        <v>1</v>
      </c>
      <c r="BL1844">
        <v>1</v>
      </c>
      <c r="BM1844">
        <v>1</v>
      </c>
      <c r="BN1844">
        <v>1</v>
      </c>
      <c r="BO1844">
        <v>2</v>
      </c>
      <c r="BX1844">
        <v>1</v>
      </c>
      <c r="BY1844">
        <v>3</v>
      </c>
      <c r="BZ1844">
        <v>1</v>
      </c>
      <c r="CA1844">
        <v>4</v>
      </c>
      <c r="CB1844">
        <v>6</v>
      </c>
      <c r="CF1844">
        <v>7</v>
      </c>
      <c r="CH1844">
        <f t="shared" si="208"/>
        <v>1</v>
      </c>
      <c r="CI1844" s="1">
        <f t="shared" si="209"/>
        <v>3.6111111111111112</v>
      </c>
      <c r="CJ1844">
        <f t="shared" si="210"/>
        <v>1</v>
      </c>
      <c r="CK1844">
        <f t="shared" si="211"/>
        <v>5</v>
      </c>
      <c r="CL1844" s="1">
        <f t="shared" si="212"/>
        <v>8.6111111111111107</v>
      </c>
      <c r="CM1844" s="1">
        <f t="shared" si="213"/>
        <v>8.6111111111111107</v>
      </c>
      <c r="CO1844" t="str">
        <f>IF(H1844&gt;Tolerances!$C$15, "High Sat", "Low Sat")</f>
        <v>High Sat</v>
      </c>
      <c r="CP1844" t="str">
        <f>IF(CM1844&lt;Tolerances!$D$15, "High EL", "Low EL")</f>
        <v>High EL</v>
      </c>
      <c r="CQ1844" t="str">
        <f t="shared" si="214"/>
        <v>Loyalist</v>
      </c>
      <c r="CR1844" t="b">
        <f>IF(AND(CM1844&lt;Tolerances!$D$19,'Respondent data Original'!H1844&gt;Tolerances!$C$19),"Enthusiast",IF(AND(CM1844&gt;Tolerances!$D$20,'Respondent data Original'!H1844&lt;Tolerances!$C$20),"Agitator"))</f>
        <v>0</v>
      </c>
    </row>
    <row r="1845" spans="1:96">
      <c r="A1845">
        <v>2320</v>
      </c>
      <c r="B1845" t="s">
        <v>71</v>
      </c>
      <c r="C1845">
        <v>4</v>
      </c>
      <c r="D1845">
        <v>1</v>
      </c>
      <c r="E1845">
        <v>3</v>
      </c>
      <c r="F1845">
        <v>2</v>
      </c>
      <c r="G1845">
        <v>12</v>
      </c>
      <c r="H1845">
        <v>11</v>
      </c>
      <c r="J1845">
        <v>11</v>
      </c>
      <c r="L1845">
        <v>11</v>
      </c>
      <c r="N1845">
        <v>11</v>
      </c>
      <c r="P1845">
        <v>1</v>
      </c>
      <c r="Q1845">
        <v>1</v>
      </c>
      <c r="R1845">
        <v>4</v>
      </c>
      <c r="S1845">
        <v>1</v>
      </c>
      <c r="T1845">
        <v>1</v>
      </c>
      <c r="U1845">
        <v>1</v>
      </c>
      <c r="V1845">
        <v>1</v>
      </c>
      <c r="W1845">
        <v>3</v>
      </c>
      <c r="X1845">
        <v>1</v>
      </c>
      <c r="Y1845">
        <v>1</v>
      </c>
      <c r="Z1845">
        <v>3</v>
      </c>
      <c r="AA1845">
        <v>1</v>
      </c>
      <c r="AB1845">
        <v>1</v>
      </c>
      <c r="AC1845">
        <v>2</v>
      </c>
      <c r="AD1845">
        <v>1</v>
      </c>
      <c r="AE1845">
        <v>1</v>
      </c>
      <c r="AF1845">
        <v>3</v>
      </c>
      <c r="AG1845">
        <v>1</v>
      </c>
      <c r="AH1845">
        <v>4</v>
      </c>
      <c r="AI1845">
        <v>1</v>
      </c>
      <c r="AJ1845">
        <v>1</v>
      </c>
      <c r="AK1845">
        <v>1</v>
      </c>
      <c r="AL1845">
        <v>1</v>
      </c>
      <c r="AM1845">
        <v>1</v>
      </c>
      <c r="AN1845">
        <v>1</v>
      </c>
      <c r="AO1845">
        <v>1</v>
      </c>
      <c r="AP1845">
        <v>4</v>
      </c>
      <c r="AQ1845">
        <v>1</v>
      </c>
      <c r="AR1845">
        <v>1</v>
      </c>
      <c r="AS1845">
        <v>1</v>
      </c>
      <c r="AT1845">
        <v>1</v>
      </c>
      <c r="AU1845">
        <v>1</v>
      </c>
      <c r="AV1845">
        <v>1</v>
      </c>
      <c r="AW1845">
        <v>5</v>
      </c>
      <c r="AX1845">
        <v>7</v>
      </c>
      <c r="AY1845">
        <v>3</v>
      </c>
      <c r="AZ1845">
        <v>2</v>
      </c>
      <c r="BA1845">
        <v>3</v>
      </c>
      <c r="BB1845">
        <v>4</v>
      </c>
      <c r="BC1845">
        <v>3</v>
      </c>
      <c r="BD1845">
        <v>4</v>
      </c>
      <c r="BE1845">
        <v>2</v>
      </c>
      <c r="BF1845">
        <v>2</v>
      </c>
      <c r="BG1845">
        <v>1</v>
      </c>
      <c r="BH1845">
        <v>2</v>
      </c>
      <c r="BI1845">
        <v>1</v>
      </c>
      <c r="BJ1845">
        <v>4</v>
      </c>
      <c r="BK1845">
        <v>4</v>
      </c>
      <c r="BL1845">
        <v>4</v>
      </c>
      <c r="BM1845">
        <v>4</v>
      </c>
      <c r="BN1845">
        <v>3</v>
      </c>
      <c r="BO1845">
        <v>10</v>
      </c>
      <c r="BX1845">
        <v>1</v>
      </c>
      <c r="BY1845">
        <v>1</v>
      </c>
      <c r="BZ1845">
        <v>5</v>
      </c>
      <c r="CA1845">
        <v>6</v>
      </c>
      <c r="CB1845">
        <v>3</v>
      </c>
      <c r="CF1845">
        <v>4</v>
      </c>
      <c r="CH1845">
        <f t="shared" si="208"/>
        <v>1</v>
      </c>
      <c r="CI1845" s="1">
        <f t="shared" si="209"/>
        <v>1.8333333333333333</v>
      </c>
      <c r="CJ1845">
        <f t="shared" si="210"/>
        <v>4</v>
      </c>
      <c r="CK1845">
        <f t="shared" si="211"/>
        <v>2</v>
      </c>
      <c r="CL1845" s="1">
        <f t="shared" si="212"/>
        <v>3.833333333333333</v>
      </c>
      <c r="CM1845" s="1">
        <f t="shared" si="213"/>
        <v>3.833333333333333</v>
      </c>
      <c r="CO1845" t="str">
        <f>IF(H1845&gt;Tolerances!$C$15, "High Sat", "Low Sat")</f>
        <v>High Sat</v>
      </c>
      <c r="CP1845" t="str">
        <f>IF(CM1845&lt;Tolerances!$D$15, "High EL", "Low EL")</f>
        <v>High EL</v>
      </c>
      <c r="CQ1845" t="str">
        <f t="shared" si="214"/>
        <v>Loyalist</v>
      </c>
      <c r="CR1845" t="str">
        <f>IF(AND(CM1845&lt;Tolerances!$D$19,'Respondent data Original'!H1845&gt;Tolerances!$C$19),"Enthusiast",IF(AND(CM1845&gt;Tolerances!$D$20,'Respondent data Original'!H1845&lt;Tolerances!$C$20),"Agitator"))</f>
        <v>Enthusiast</v>
      </c>
    </row>
    <row r="1846" spans="1:96">
      <c r="A1846">
        <v>2322</v>
      </c>
      <c r="B1846" t="s">
        <v>71</v>
      </c>
      <c r="C1846">
        <v>3</v>
      </c>
      <c r="D1846">
        <v>2</v>
      </c>
      <c r="E1846">
        <v>7</v>
      </c>
      <c r="F1846">
        <v>1</v>
      </c>
      <c r="G1846">
        <v>12</v>
      </c>
      <c r="H1846">
        <v>7</v>
      </c>
      <c r="J1846">
        <v>8</v>
      </c>
      <c r="L1846">
        <v>8</v>
      </c>
      <c r="N1846">
        <v>10</v>
      </c>
      <c r="P1846">
        <v>1</v>
      </c>
      <c r="Q1846">
        <v>2</v>
      </c>
      <c r="R1846">
        <v>4</v>
      </c>
      <c r="S1846">
        <v>2</v>
      </c>
      <c r="T1846">
        <v>3</v>
      </c>
      <c r="U1846">
        <v>2</v>
      </c>
      <c r="V1846">
        <v>3</v>
      </c>
      <c r="W1846">
        <v>3</v>
      </c>
      <c r="X1846">
        <v>2</v>
      </c>
      <c r="Y1846">
        <v>2</v>
      </c>
      <c r="Z1846">
        <v>3</v>
      </c>
      <c r="AA1846">
        <v>2</v>
      </c>
      <c r="AB1846">
        <v>3</v>
      </c>
      <c r="AC1846">
        <v>3</v>
      </c>
      <c r="AD1846">
        <v>3</v>
      </c>
      <c r="AE1846">
        <v>3</v>
      </c>
      <c r="AF1846">
        <v>10</v>
      </c>
      <c r="AG1846">
        <v>3</v>
      </c>
      <c r="AH1846">
        <v>3</v>
      </c>
      <c r="AI1846">
        <v>4</v>
      </c>
      <c r="AJ1846">
        <v>3</v>
      </c>
      <c r="AK1846">
        <v>3</v>
      </c>
      <c r="AL1846">
        <v>4</v>
      </c>
      <c r="AM1846">
        <v>3</v>
      </c>
      <c r="AN1846">
        <v>3</v>
      </c>
      <c r="AO1846">
        <v>3</v>
      </c>
      <c r="AP1846">
        <v>3</v>
      </c>
      <c r="AQ1846">
        <v>3</v>
      </c>
      <c r="AR1846">
        <v>3</v>
      </c>
      <c r="AS1846">
        <v>3</v>
      </c>
      <c r="AT1846">
        <v>3</v>
      </c>
      <c r="AU1846">
        <v>3</v>
      </c>
      <c r="AV1846">
        <v>2</v>
      </c>
      <c r="AW1846">
        <v>7</v>
      </c>
      <c r="AX1846">
        <v>7</v>
      </c>
      <c r="AY1846">
        <v>5</v>
      </c>
      <c r="AZ1846">
        <v>7</v>
      </c>
      <c r="BA1846">
        <v>5</v>
      </c>
      <c r="BB1846">
        <v>6</v>
      </c>
      <c r="BC1846">
        <v>4</v>
      </c>
      <c r="BD1846">
        <v>10</v>
      </c>
      <c r="BE1846">
        <v>3</v>
      </c>
      <c r="BF1846">
        <v>6</v>
      </c>
      <c r="BG1846">
        <v>5</v>
      </c>
      <c r="BH1846">
        <v>4</v>
      </c>
      <c r="BI1846">
        <v>5</v>
      </c>
      <c r="BJ1846">
        <v>6</v>
      </c>
      <c r="BK1846">
        <v>2</v>
      </c>
      <c r="BL1846">
        <v>4</v>
      </c>
      <c r="BM1846">
        <v>3</v>
      </c>
      <c r="BN1846">
        <v>3</v>
      </c>
      <c r="BO1846">
        <v>9</v>
      </c>
      <c r="BX1846">
        <v>1</v>
      </c>
      <c r="BY1846">
        <v>5</v>
      </c>
      <c r="CF1846">
        <v>2</v>
      </c>
      <c r="CH1846">
        <f t="shared" si="208"/>
        <v>1</v>
      </c>
      <c r="CI1846" s="1">
        <f t="shared" si="209"/>
        <v>3</v>
      </c>
      <c r="CJ1846">
        <f t="shared" si="210"/>
        <v>4</v>
      </c>
      <c r="CK1846">
        <f t="shared" si="211"/>
        <v>2</v>
      </c>
      <c r="CL1846" s="1">
        <f t="shared" si="212"/>
        <v>5</v>
      </c>
      <c r="CM1846" s="1">
        <f t="shared" si="213"/>
        <v>5</v>
      </c>
      <c r="CO1846" t="str">
        <f>IF(H1846&gt;Tolerances!$C$15, "High Sat", "Low Sat")</f>
        <v>Low Sat</v>
      </c>
      <c r="CP1846" t="str">
        <f>IF(CM1846&lt;Tolerances!$D$15, "High EL", "Low EL")</f>
        <v>High EL</v>
      </c>
      <c r="CQ1846" t="str">
        <f t="shared" si="214"/>
        <v>Hostage</v>
      </c>
      <c r="CR1846" t="b">
        <f>IF(AND(CM1846&lt;Tolerances!$D$19,'Respondent data Original'!H1846&gt;Tolerances!$C$19),"Enthusiast",IF(AND(CM1846&gt;Tolerances!$D$20,'Respondent data Original'!H1846&lt;Tolerances!$C$20),"Agitator"))</f>
        <v>0</v>
      </c>
    </row>
    <row r="1847" spans="1:96">
      <c r="A1847">
        <v>2323</v>
      </c>
      <c r="B1847" t="s">
        <v>71</v>
      </c>
      <c r="C1847">
        <v>3</v>
      </c>
      <c r="D1847">
        <v>2</v>
      </c>
      <c r="E1847">
        <v>1</v>
      </c>
      <c r="F1847">
        <v>2</v>
      </c>
      <c r="G1847">
        <v>11</v>
      </c>
      <c r="H1847">
        <v>8</v>
      </c>
      <c r="J1847">
        <v>5</v>
      </c>
      <c r="L1847">
        <v>1</v>
      </c>
      <c r="N1847">
        <v>2</v>
      </c>
      <c r="P1847">
        <v>6</v>
      </c>
      <c r="Q1847">
        <v>1</v>
      </c>
      <c r="R1847">
        <v>1</v>
      </c>
      <c r="S1847">
        <v>1</v>
      </c>
      <c r="T1847">
        <v>1</v>
      </c>
      <c r="U1847">
        <v>1</v>
      </c>
      <c r="V1847">
        <v>1</v>
      </c>
      <c r="W1847">
        <v>1</v>
      </c>
      <c r="X1847">
        <v>1</v>
      </c>
      <c r="Y1847">
        <v>1</v>
      </c>
      <c r="Z1847">
        <v>1</v>
      </c>
      <c r="AA1847">
        <v>1</v>
      </c>
      <c r="AB1847">
        <v>1</v>
      </c>
      <c r="AC1847">
        <v>1</v>
      </c>
      <c r="AD1847">
        <v>1</v>
      </c>
      <c r="AE1847">
        <v>1</v>
      </c>
      <c r="AF1847">
        <v>11</v>
      </c>
      <c r="AG1847">
        <v>4</v>
      </c>
      <c r="AH1847">
        <v>4</v>
      </c>
      <c r="AI1847">
        <v>3</v>
      </c>
      <c r="AJ1847">
        <v>3</v>
      </c>
      <c r="AK1847">
        <v>3</v>
      </c>
      <c r="AL1847">
        <v>5</v>
      </c>
      <c r="AM1847">
        <v>5</v>
      </c>
      <c r="AN1847">
        <v>4</v>
      </c>
      <c r="AO1847">
        <v>4</v>
      </c>
      <c r="AP1847">
        <v>4</v>
      </c>
      <c r="AQ1847">
        <v>5</v>
      </c>
      <c r="AR1847">
        <v>5</v>
      </c>
      <c r="AS1847">
        <v>5</v>
      </c>
      <c r="AT1847">
        <v>5</v>
      </c>
      <c r="AU1847">
        <v>3</v>
      </c>
      <c r="AV1847">
        <v>1</v>
      </c>
      <c r="AW1847">
        <v>8</v>
      </c>
      <c r="AX1847">
        <v>11</v>
      </c>
      <c r="AY1847">
        <v>9</v>
      </c>
      <c r="AZ1847">
        <v>8</v>
      </c>
      <c r="BA1847">
        <v>11</v>
      </c>
      <c r="BB1847">
        <v>3</v>
      </c>
      <c r="BC1847">
        <v>9</v>
      </c>
      <c r="BD1847">
        <v>11</v>
      </c>
      <c r="BE1847">
        <v>11</v>
      </c>
      <c r="BF1847">
        <v>6</v>
      </c>
      <c r="BG1847">
        <v>11</v>
      </c>
      <c r="BH1847">
        <v>7</v>
      </c>
      <c r="BI1847">
        <v>7</v>
      </c>
      <c r="BJ1847">
        <v>7</v>
      </c>
      <c r="BK1847">
        <v>4</v>
      </c>
      <c r="BL1847">
        <v>1</v>
      </c>
      <c r="BO1847">
        <v>7</v>
      </c>
      <c r="BP1847">
        <v>1</v>
      </c>
      <c r="BQ1847">
        <v>4</v>
      </c>
      <c r="BR1847">
        <v>6</v>
      </c>
      <c r="BS1847">
        <v>2</v>
      </c>
      <c r="BT1847">
        <v>3</v>
      </c>
      <c r="BU1847">
        <v>8</v>
      </c>
      <c r="BV1847">
        <v>5</v>
      </c>
      <c r="BX1847">
        <v>2</v>
      </c>
      <c r="CF1847">
        <v>6</v>
      </c>
      <c r="CH1847">
        <f t="shared" si="208"/>
        <v>2</v>
      </c>
      <c r="CI1847" s="1">
        <f t="shared" si="209"/>
        <v>4.5</v>
      </c>
      <c r="CJ1847">
        <f t="shared" si="210"/>
        <v>1</v>
      </c>
      <c r="CK1847">
        <f t="shared" si="211"/>
        <v>5</v>
      </c>
      <c r="CL1847" s="1">
        <f t="shared" si="212"/>
        <v>9.5</v>
      </c>
      <c r="CM1847" s="1">
        <f t="shared" si="213"/>
        <v>19</v>
      </c>
      <c r="CO1847" t="str">
        <f>IF(H1847&gt;Tolerances!$C$15, "High Sat", "Low Sat")</f>
        <v>High Sat</v>
      </c>
      <c r="CP1847" t="str">
        <f>IF(CM1847&lt;Tolerances!$D$15, "High EL", "Low EL")</f>
        <v>Low EL</v>
      </c>
      <c r="CQ1847" t="str">
        <f t="shared" si="214"/>
        <v>Mercenary</v>
      </c>
      <c r="CR1847" t="b">
        <f>IF(AND(CM1847&lt;Tolerances!$D$19,'Respondent data Original'!H1847&gt;Tolerances!$C$19),"Enthusiast",IF(AND(CM1847&gt;Tolerances!$D$20,'Respondent data Original'!H1847&lt;Tolerances!$C$20),"Agitator"))</f>
        <v>0</v>
      </c>
    </row>
    <row r="1848" spans="1:96">
      <c r="A1848">
        <v>2324</v>
      </c>
      <c r="B1848" t="s">
        <v>71</v>
      </c>
      <c r="C1848">
        <v>4</v>
      </c>
      <c r="D1848">
        <v>1</v>
      </c>
      <c r="E1848">
        <v>3</v>
      </c>
      <c r="F1848">
        <v>2</v>
      </c>
      <c r="G1848">
        <v>9</v>
      </c>
      <c r="H1848">
        <v>8</v>
      </c>
      <c r="J1848">
        <v>8</v>
      </c>
      <c r="L1848">
        <v>6</v>
      </c>
      <c r="N1848">
        <v>7</v>
      </c>
      <c r="P1848">
        <v>4</v>
      </c>
      <c r="Q1848">
        <v>3</v>
      </c>
      <c r="R1848">
        <v>4</v>
      </c>
      <c r="S1848">
        <v>1</v>
      </c>
      <c r="T1848">
        <v>1</v>
      </c>
      <c r="U1848">
        <v>3</v>
      </c>
      <c r="V1848">
        <v>3</v>
      </c>
      <c r="X1848">
        <v>1</v>
      </c>
      <c r="Y1848">
        <v>2</v>
      </c>
      <c r="Z1848">
        <v>5</v>
      </c>
      <c r="AA1848">
        <v>4</v>
      </c>
      <c r="AB1848">
        <v>5</v>
      </c>
      <c r="AD1848">
        <v>5</v>
      </c>
      <c r="AE1848">
        <v>5</v>
      </c>
      <c r="AF1848">
        <v>6</v>
      </c>
      <c r="AG1848">
        <v>3</v>
      </c>
      <c r="AH1848">
        <v>3</v>
      </c>
      <c r="AI1848">
        <v>2</v>
      </c>
      <c r="AJ1848">
        <v>3</v>
      </c>
      <c r="AK1848">
        <v>3</v>
      </c>
      <c r="AL1848">
        <v>3</v>
      </c>
      <c r="AN1848">
        <v>2</v>
      </c>
      <c r="AO1848">
        <v>2</v>
      </c>
      <c r="AP1848">
        <v>4</v>
      </c>
      <c r="AQ1848">
        <v>3</v>
      </c>
      <c r="AR1848">
        <v>3</v>
      </c>
      <c r="AS1848">
        <v>3</v>
      </c>
      <c r="AT1848">
        <v>3</v>
      </c>
      <c r="AU1848">
        <v>3</v>
      </c>
      <c r="AV1848">
        <v>3</v>
      </c>
      <c r="AW1848">
        <v>8</v>
      </c>
      <c r="AX1848">
        <v>9</v>
      </c>
      <c r="AY1848">
        <v>10</v>
      </c>
      <c r="AZ1848">
        <v>10</v>
      </c>
      <c r="BA1848">
        <v>6</v>
      </c>
      <c r="BB1848">
        <v>6</v>
      </c>
      <c r="BC1848">
        <v>4</v>
      </c>
      <c r="BD1848">
        <v>11</v>
      </c>
      <c r="BE1848">
        <v>5</v>
      </c>
      <c r="BF1848">
        <v>12</v>
      </c>
      <c r="BG1848">
        <v>12</v>
      </c>
      <c r="BH1848">
        <v>12</v>
      </c>
      <c r="BI1848">
        <v>12</v>
      </c>
      <c r="BJ1848">
        <v>12</v>
      </c>
      <c r="BK1848">
        <v>1</v>
      </c>
      <c r="BL1848">
        <v>4</v>
      </c>
      <c r="BM1848">
        <v>3</v>
      </c>
      <c r="BN1848">
        <v>3</v>
      </c>
      <c r="BO1848">
        <v>3</v>
      </c>
      <c r="BP1848">
        <v>7</v>
      </c>
      <c r="BQ1848">
        <v>4</v>
      </c>
      <c r="BX1848">
        <v>1</v>
      </c>
      <c r="BY1848">
        <v>7</v>
      </c>
      <c r="CF1848">
        <v>6</v>
      </c>
      <c r="CH1848">
        <f t="shared" si="208"/>
        <v>1</v>
      </c>
      <c r="CI1848" s="1">
        <f t="shared" si="209"/>
        <v>3.8333333333333335</v>
      </c>
      <c r="CJ1848">
        <f t="shared" si="210"/>
        <v>4</v>
      </c>
      <c r="CK1848">
        <f t="shared" si="211"/>
        <v>2</v>
      </c>
      <c r="CL1848" s="1">
        <f t="shared" si="212"/>
        <v>5.8333333333333339</v>
      </c>
      <c r="CM1848" s="1">
        <f t="shared" si="213"/>
        <v>5.8333333333333339</v>
      </c>
      <c r="CO1848" t="str">
        <f>IF(H1848&gt;Tolerances!$C$15, "High Sat", "Low Sat")</f>
        <v>High Sat</v>
      </c>
      <c r="CP1848" t="str">
        <f>IF(CM1848&lt;Tolerances!$D$15, "High EL", "Low EL")</f>
        <v>High EL</v>
      </c>
      <c r="CQ1848" t="str">
        <f t="shared" si="214"/>
        <v>Loyalist</v>
      </c>
      <c r="CR1848" t="b">
        <f>IF(AND(CM1848&lt;Tolerances!$D$19,'Respondent data Original'!H1848&gt;Tolerances!$C$19),"Enthusiast",IF(AND(CM1848&gt;Tolerances!$D$20,'Respondent data Original'!H1848&lt;Tolerances!$C$20),"Agitator"))</f>
        <v>0</v>
      </c>
    </row>
    <row r="1849" spans="1:96">
      <c r="A1849">
        <v>2325</v>
      </c>
      <c r="B1849" t="s">
        <v>71</v>
      </c>
      <c r="C1849">
        <v>4</v>
      </c>
      <c r="D1849">
        <v>2</v>
      </c>
      <c r="E1849">
        <v>2</v>
      </c>
      <c r="F1849">
        <v>1</v>
      </c>
      <c r="G1849">
        <v>8</v>
      </c>
      <c r="H1849">
        <v>10</v>
      </c>
      <c r="J1849">
        <v>11</v>
      </c>
      <c r="L1849">
        <v>11</v>
      </c>
      <c r="N1849">
        <v>11</v>
      </c>
      <c r="P1849">
        <v>5</v>
      </c>
      <c r="Q1849">
        <v>1</v>
      </c>
      <c r="S1849">
        <v>4</v>
      </c>
      <c r="T1849">
        <v>3</v>
      </c>
      <c r="U1849">
        <v>2</v>
      </c>
      <c r="V1849">
        <v>1</v>
      </c>
      <c r="X1849">
        <v>1</v>
      </c>
      <c r="Y1849">
        <v>1</v>
      </c>
      <c r="Z1849">
        <v>2</v>
      </c>
      <c r="AA1849">
        <v>1</v>
      </c>
      <c r="AB1849">
        <v>2</v>
      </c>
      <c r="AC1849">
        <v>2</v>
      </c>
      <c r="AD1849">
        <v>1</v>
      </c>
      <c r="AE1849">
        <v>2</v>
      </c>
      <c r="AF1849">
        <v>1</v>
      </c>
      <c r="AG1849">
        <v>1</v>
      </c>
      <c r="AJ1849">
        <v>1</v>
      </c>
      <c r="AL1849">
        <v>1</v>
      </c>
      <c r="AN1849">
        <v>1</v>
      </c>
      <c r="AO1849">
        <v>1</v>
      </c>
      <c r="AP1849">
        <v>1</v>
      </c>
      <c r="AQ1849">
        <v>1</v>
      </c>
      <c r="AR1849">
        <v>1</v>
      </c>
      <c r="AS1849">
        <v>1</v>
      </c>
      <c r="AU1849">
        <v>1</v>
      </c>
      <c r="AV1849">
        <v>1</v>
      </c>
      <c r="AW1849">
        <v>10</v>
      </c>
      <c r="AX1849">
        <v>10</v>
      </c>
      <c r="AY1849">
        <v>9</v>
      </c>
      <c r="AZ1849">
        <v>9</v>
      </c>
      <c r="BA1849">
        <v>5</v>
      </c>
      <c r="BB1849">
        <v>6</v>
      </c>
      <c r="BC1849">
        <v>2</v>
      </c>
      <c r="BD1849">
        <v>2</v>
      </c>
      <c r="BE1849">
        <v>2</v>
      </c>
      <c r="BF1849">
        <v>12</v>
      </c>
      <c r="BG1849">
        <v>1</v>
      </c>
      <c r="BH1849">
        <v>1</v>
      </c>
      <c r="BI1849">
        <v>12</v>
      </c>
      <c r="BJ1849">
        <v>12</v>
      </c>
      <c r="BK1849">
        <v>3</v>
      </c>
      <c r="BL1849">
        <v>4</v>
      </c>
      <c r="BM1849">
        <v>2</v>
      </c>
      <c r="BN1849">
        <v>2</v>
      </c>
      <c r="BO1849">
        <v>8</v>
      </c>
      <c r="BP1849">
        <v>4</v>
      </c>
      <c r="BQ1849">
        <v>1</v>
      </c>
      <c r="BX1849">
        <v>1</v>
      </c>
      <c r="BY1849">
        <v>5</v>
      </c>
      <c r="CF1849">
        <v>2</v>
      </c>
      <c r="CH1849">
        <f t="shared" si="208"/>
        <v>1</v>
      </c>
      <c r="CI1849" s="1">
        <f t="shared" si="209"/>
        <v>3.0555555555555554</v>
      </c>
      <c r="CJ1849">
        <f t="shared" si="210"/>
        <v>4</v>
      </c>
      <c r="CK1849">
        <f t="shared" si="211"/>
        <v>2</v>
      </c>
      <c r="CL1849" s="1">
        <f t="shared" si="212"/>
        <v>5.0555555555555554</v>
      </c>
      <c r="CM1849" s="1">
        <f t="shared" si="213"/>
        <v>5.0555555555555554</v>
      </c>
      <c r="CO1849" t="str">
        <f>IF(H1849&gt;Tolerances!$C$15, "High Sat", "Low Sat")</f>
        <v>High Sat</v>
      </c>
      <c r="CP1849" t="str">
        <f>IF(CM1849&lt;Tolerances!$D$15, "High EL", "Low EL")</f>
        <v>High EL</v>
      </c>
      <c r="CQ1849" t="str">
        <f t="shared" si="214"/>
        <v>Loyalist</v>
      </c>
      <c r="CR1849" t="b">
        <f>IF(AND(CM1849&lt;Tolerances!$D$19,'Respondent data Original'!H1849&gt;Tolerances!$C$19),"Enthusiast",IF(AND(CM1849&gt;Tolerances!$D$20,'Respondent data Original'!H1849&lt;Tolerances!$C$20),"Agitator"))</f>
        <v>0</v>
      </c>
    </row>
    <row r="1850" spans="1:96">
      <c r="A1850">
        <v>2326</v>
      </c>
      <c r="B1850" t="s">
        <v>71</v>
      </c>
      <c r="C1850">
        <v>4</v>
      </c>
      <c r="D1850">
        <v>1</v>
      </c>
      <c r="E1850">
        <v>18</v>
      </c>
      <c r="F1850">
        <v>2</v>
      </c>
      <c r="G1850">
        <v>9</v>
      </c>
      <c r="H1850">
        <v>9</v>
      </c>
      <c r="J1850">
        <v>8</v>
      </c>
      <c r="L1850">
        <v>6</v>
      </c>
      <c r="O1850">
        <v>1</v>
      </c>
      <c r="P1850">
        <v>1</v>
      </c>
      <c r="Q1850">
        <v>2</v>
      </c>
      <c r="R1850">
        <v>2</v>
      </c>
      <c r="S1850">
        <v>2</v>
      </c>
      <c r="T1850">
        <v>2</v>
      </c>
      <c r="U1850">
        <v>2</v>
      </c>
      <c r="V1850">
        <v>2</v>
      </c>
      <c r="W1850">
        <v>2</v>
      </c>
      <c r="X1850">
        <v>2</v>
      </c>
      <c r="Y1850">
        <v>2</v>
      </c>
      <c r="Z1850">
        <v>2</v>
      </c>
      <c r="AA1850">
        <v>2</v>
      </c>
      <c r="AB1850">
        <v>2</v>
      </c>
      <c r="AC1850">
        <v>2</v>
      </c>
      <c r="AD1850">
        <v>2</v>
      </c>
      <c r="AE1850">
        <v>2</v>
      </c>
      <c r="AF1850">
        <v>1</v>
      </c>
      <c r="AG1850">
        <v>3</v>
      </c>
      <c r="AH1850">
        <v>3</v>
      </c>
      <c r="AI1850">
        <v>3</v>
      </c>
      <c r="AJ1850">
        <v>3</v>
      </c>
      <c r="AK1850">
        <v>3</v>
      </c>
      <c r="AL1850">
        <v>3</v>
      </c>
      <c r="AM1850">
        <v>3</v>
      </c>
      <c r="AN1850">
        <v>3</v>
      </c>
      <c r="AO1850">
        <v>3</v>
      </c>
      <c r="AP1850">
        <v>3</v>
      </c>
      <c r="AQ1850">
        <v>3</v>
      </c>
      <c r="AR1850">
        <v>3</v>
      </c>
      <c r="AS1850">
        <v>3</v>
      </c>
      <c r="AT1850">
        <v>3</v>
      </c>
      <c r="AU1850">
        <v>3</v>
      </c>
      <c r="AV1850">
        <v>2</v>
      </c>
      <c r="AW1850">
        <v>6</v>
      </c>
      <c r="AX1850">
        <v>9</v>
      </c>
      <c r="AY1850">
        <v>6</v>
      </c>
      <c r="AZ1850">
        <v>9</v>
      </c>
      <c r="BA1850">
        <v>9</v>
      </c>
      <c r="BB1850">
        <v>8</v>
      </c>
      <c r="BC1850">
        <v>6</v>
      </c>
      <c r="BD1850">
        <v>11</v>
      </c>
      <c r="BE1850">
        <v>6</v>
      </c>
      <c r="BF1850">
        <v>12</v>
      </c>
      <c r="BG1850">
        <v>6</v>
      </c>
      <c r="BH1850">
        <v>12</v>
      </c>
      <c r="BI1850">
        <v>12</v>
      </c>
      <c r="BJ1850">
        <v>12</v>
      </c>
      <c r="BK1850">
        <v>1</v>
      </c>
      <c r="BL1850">
        <v>4</v>
      </c>
      <c r="BM1850">
        <v>2</v>
      </c>
      <c r="BN1850">
        <v>2</v>
      </c>
      <c r="BO1850">
        <v>7</v>
      </c>
      <c r="BP1850">
        <v>3</v>
      </c>
      <c r="BQ1850">
        <v>4</v>
      </c>
      <c r="BX1850">
        <v>2</v>
      </c>
      <c r="CF1850">
        <v>2</v>
      </c>
      <c r="CH1850">
        <f t="shared" si="208"/>
        <v>2</v>
      </c>
      <c r="CI1850" s="1">
        <f t="shared" si="209"/>
        <v>3.8888888888888888</v>
      </c>
      <c r="CJ1850">
        <f t="shared" si="210"/>
        <v>4</v>
      </c>
      <c r="CK1850">
        <f t="shared" si="211"/>
        <v>2</v>
      </c>
      <c r="CL1850" s="1">
        <f t="shared" si="212"/>
        <v>5.8888888888888893</v>
      </c>
      <c r="CM1850" s="1">
        <f t="shared" si="213"/>
        <v>11.777777777777779</v>
      </c>
      <c r="CO1850" t="str">
        <f>IF(H1850&gt;Tolerances!$C$15, "High Sat", "Low Sat")</f>
        <v>High Sat</v>
      </c>
      <c r="CP1850" t="str">
        <f>IF(CM1850&lt;Tolerances!$D$15, "High EL", "Low EL")</f>
        <v>Low EL</v>
      </c>
      <c r="CQ1850" t="str">
        <f t="shared" si="214"/>
        <v>Mercenary</v>
      </c>
      <c r="CR1850" t="b">
        <f>IF(AND(CM1850&lt;Tolerances!$D$19,'Respondent data Original'!H1850&gt;Tolerances!$C$19),"Enthusiast",IF(AND(CM1850&gt;Tolerances!$D$20,'Respondent data Original'!H1850&lt;Tolerances!$C$20),"Agitator"))</f>
        <v>0</v>
      </c>
    </row>
    <row r="1851" spans="1:96">
      <c r="A1851">
        <v>2327</v>
      </c>
      <c r="B1851" t="s">
        <v>71</v>
      </c>
      <c r="C1851">
        <v>5</v>
      </c>
      <c r="D1851">
        <v>1</v>
      </c>
      <c r="E1851">
        <v>9</v>
      </c>
      <c r="F1851">
        <v>2</v>
      </c>
      <c r="G1851">
        <v>7</v>
      </c>
      <c r="H1851">
        <v>9</v>
      </c>
      <c r="J1851">
        <v>7</v>
      </c>
      <c r="L1851">
        <v>7</v>
      </c>
      <c r="N1851">
        <v>7</v>
      </c>
      <c r="P1851">
        <v>4</v>
      </c>
      <c r="Q1851">
        <v>1</v>
      </c>
      <c r="R1851">
        <v>1</v>
      </c>
      <c r="S1851">
        <v>1</v>
      </c>
      <c r="T1851">
        <v>3</v>
      </c>
      <c r="U1851">
        <v>5</v>
      </c>
      <c r="V1851">
        <v>1</v>
      </c>
      <c r="W1851">
        <v>5</v>
      </c>
      <c r="X1851">
        <v>1</v>
      </c>
      <c r="Y1851">
        <v>1</v>
      </c>
      <c r="Z1851">
        <v>5</v>
      </c>
      <c r="AA1851">
        <v>1</v>
      </c>
      <c r="AB1851">
        <v>1</v>
      </c>
      <c r="AC1851">
        <v>5</v>
      </c>
      <c r="AD1851">
        <v>5</v>
      </c>
      <c r="AE1851">
        <v>5</v>
      </c>
      <c r="AF1851">
        <v>1</v>
      </c>
      <c r="AG1851">
        <v>1</v>
      </c>
      <c r="AH1851">
        <v>1</v>
      </c>
      <c r="AI1851">
        <v>1</v>
      </c>
      <c r="AJ1851">
        <v>2</v>
      </c>
      <c r="AL1851">
        <v>2</v>
      </c>
      <c r="AN1851">
        <v>1</v>
      </c>
      <c r="AO1851">
        <v>1</v>
      </c>
      <c r="AP1851">
        <v>3</v>
      </c>
      <c r="AQ1851">
        <v>1</v>
      </c>
      <c r="AR1851">
        <v>2</v>
      </c>
      <c r="AV1851">
        <v>2</v>
      </c>
      <c r="AW1851">
        <v>10</v>
      </c>
      <c r="AX1851">
        <v>11</v>
      </c>
      <c r="AY1851">
        <v>11</v>
      </c>
      <c r="AZ1851">
        <v>6</v>
      </c>
      <c r="BA1851">
        <v>10</v>
      </c>
      <c r="BB1851">
        <v>9</v>
      </c>
      <c r="BC1851">
        <v>3</v>
      </c>
      <c r="BD1851">
        <v>11</v>
      </c>
      <c r="BE1851">
        <v>1</v>
      </c>
      <c r="BF1851">
        <v>12</v>
      </c>
      <c r="BG1851">
        <v>12</v>
      </c>
      <c r="BH1851">
        <v>12</v>
      </c>
      <c r="BI1851">
        <v>12</v>
      </c>
      <c r="BJ1851">
        <v>12</v>
      </c>
      <c r="BK1851">
        <v>1</v>
      </c>
      <c r="BL1851">
        <v>4</v>
      </c>
      <c r="BM1851">
        <v>2</v>
      </c>
      <c r="BN1851">
        <v>1</v>
      </c>
      <c r="BO1851">
        <v>6</v>
      </c>
      <c r="BX1851">
        <v>1</v>
      </c>
      <c r="BY1851">
        <v>3</v>
      </c>
      <c r="BZ1851">
        <v>7</v>
      </c>
      <c r="CA1851">
        <v>6</v>
      </c>
      <c r="CF1851">
        <v>1</v>
      </c>
      <c r="CH1851">
        <f t="shared" si="208"/>
        <v>1</v>
      </c>
      <c r="CI1851" s="1">
        <f t="shared" si="209"/>
        <v>4</v>
      </c>
      <c r="CJ1851">
        <f t="shared" si="210"/>
        <v>4</v>
      </c>
      <c r="CK1851">
        <f t="shared" si="211"/>
        <v>2</v>
      </c>
      <c r="CL1851" s="1">
        <f t="shared" si="212"/>
        <v>6</v>
      </c>
      <c r="CM1851" s="1">
        <f t="shared" si="213"/>
        <v>6</v>
      </c>
      <c r="CO1851" t="str">
        <f>IF(H1851&gt;Tolerances!$C$15, "High Sat", "Low Sat")</f>
        <v>High Sat</v>
      </c>
      <c r="CP1851" t="str">
        <f>IF(CM1851&lt;Tolerances!$D$15, "High EL", "Low EL")</f>
        <v>High EL</v>
      </c>
      <c r="CQ1851" t="str">
        <f t="shared" si="214"/>
        <v>Loyalist</v>
      </c>
      <c r="CR1851" t="b">
        <f>IF(AND(CM1851&lt;Tolerances!$D$19,'Respondent data Original'!H1851&gt;Tolerances!$C$19),"Enthusiast",IF(AND(CM1851&gt;Tolerances!$D$20,'Respondent data Original'!H1851&lt;Tolerances!$C$20),"Agitator"))</f>
        <v>0</v>
      </c>
    </row>
    <row r="1852" spans="1:96">
      <c r="A1852">
        <v>2328</v>
      </c>
      <c r="B1852" t="s">
        <v>71</v>
      </c>
      <c r="C1852">
        <v>1</v>
      </c>
      <c r="D1852">
        <v>1</v>
      </c>
      <c r="E1852">
        <v>3</v>
      </c>
      <c r="F1852">
        <v>1</v>
      </c>
      <c r="G1852">
        <v>8</v>
      </c>
      <c r="H1852">
        <v>8</v>
      </c>
      <c r="J1852">
        <v>6</v>
      </c>
      <c r="L1852">
        <v>8</v>
      </c>
      <c r="N1852">
        <v>6</v>
      </c>
      <c r="P1852">
        <v>3</v>
      </c>
      <c r="Q1852">
        <v>1</v>
      </c>
      <c r="S1852">
        <v>2</v>
      </c>
      <c r="T1852">
        <v>2</v>
      </c>
      <c r="U1852">
        <v>4</v>
      </c>
      <c r="V1852">
        <v>3</v>
      </c>
      <c r="W1852">
        <v>1</v>
      </c>
      <c r="X1852">
        <v>1</v>
      </c>
      <c r="Y1852">
        <v>3</v>
      </c>
      <c r="Z1852">
        <v>2</v>
      </c>
      <c r="AA1852">
        <v>3</v>
      </c>
      <c r="AB1852">
        <v>3</v>
      </c>
      <c r="AC1852">
        <v>4</v>
      </c>
      <c r="AD1852">
        <v>2</v>
      </c>
      <c r="AE1852">
        <v>4</v>
      </c>
      <c r="AF1852">
        <v>9</v>
      </c>
      <c r="AG1852">
        <v>2</v>
      </c>
      <c r="AI1852">
        <v>4</v>
      </c>
      <c r="AJ1852">
        <v>3</v>
      </c>
      <c r="AK1852">
        <v>4</v>
      </c>
      <c r="AL1852">
        <v>5</v>
      </c>
      <c r="AM1852">
        <v>1</v>
      </c>
      <c r="AN1852">
        <v>3</v>
      </c>
      <c r="AO1852">
        <v>3</v>
      </c>
      <c r="AP1852">
        <v>3</v>
      </c>
      <c r="AQ1852">
        <v>3</v>
      </c>
      <c r="AR1852">
        <v>4</v>
      </c>
      <c r="AS1852">
        <v>5</v>
      </c>
      <c r="AT1852">
        <v>2</v>
      </c>
      <c r="AU1852">
        <v>4</v>
      </c>
      <c r="AV1852">
        <v>3</v>
      </c>
      <c r="AW1852">
        <v>6</v>
      </c>
      <c r="AX1852">
        <v>9</v>
      </c>
      <c r="AY1852">
        <v>9</v>
      </c>
      <c r="AZ1852">
        <v>9</v>
      </c>
      <c r="BA1852">
        <v>9</v>
      </c>
      <c r="BB1852">
        <v>7</v>
      </c>
      <c r="BC1852">
        <v>6</v>
      </c>
      <c r="BD1852">
        <v>8</v>
      </c>
      <c r="BE1852">
        <v>7</v>
      </c>
      <c r="BF1852">
        <v>12</v>
      </c>
      <c r="BG1852">
        <v>12</v>
      </c>
      <c r="BH1852">
        <v>12</v>
      </c>
      <c r="BI1852">
        <v>12</v>
      </c>
      <c r="BJ1852">
        <v>12</v>
      </c>
      <c r="BK1852">
        <v>1</v>
      </c>
      <c r="BL1852">
        <v>3</v>
      </c>
      <c r="BM1852">
        <v>2</v>
      </c>
      <c r="BN1852">
        <v>2</v>
      </c>
      <c r="BO1852">
        <v>4</v>
      </c>
      <c r="BP1852">
        <v>2</v>
      </c>
      <c r="BQ1852">
        <v>5</v>
      </c>
      <c r="BX1852">
        <v>1</v>
      </c>
      <c r="BY1852">
        <v>3</v>
      </c>
      <c r="BZ1852">
        <v>4</v>
      </c>
      <c r="CF1852">
        <v>6</v>
      </c>
      <c r="CH1852">
        <f t="shared" si="208"/>
        <v>1</v>
      </c>
      <c r="CI1852" s="1">
        <f t="shared" si="209"/>
        <v>3.8888888888888888</v>
      </c>
      <c r="CJ1852">
        <f t="shared" si="210"/>
        <v>3</v>
      </c>
      <c r="CK1852">
        <f t="shared" si="211"/>
        <v>3</v>
      </c>
      <c r="CL1852" s="1">
        <f t="shared" si="212"/>
        <v>6.8888888888888893</v>
      </c>
      <c r="CM1852" s="1">
        <f t="shared" si="213"/>
        <v>6.8888888888888893</v>
      </c>
      <c r="CO1852" t="str">
        <f>IF(H1852&gt;Tolerances!$C$15, "High Sat", "Low Sat")</f>
        <v>High Sat</v>
      </c>
      <c r="CP1852" t="str">
        <f>IF(CM1852&lt;Tolerances!$D$15, "High EL", "Low EL")</f>
        <v>High EL</v>
      </c>
      <c r="CQ1852" t="str">
        <f t="shared" si="214"/>
        <v>Loyalist</v>
      </c>
      <c r="CR1852" t="b">
        <f>IF(AND(CM1852&lt;Tolerances!$D$19,'Respondent data Original'!H1852&gt;Tolerances!$C$19),"Enthusiast",IF(AND(CM1852&gt;Tolerances!$D$20,'Respondent data Original'!H1852&lt;Tolerances!$C$20),"Agitator"))</f>
        <v>0</v>
      </c>
    </row>
    <row r="1853" spans="1:96">
      <c r="A1853">
        <v>2329</v>
      </c>
      <c r="B1853" t="s">
        <v>71</v>
      </c>
      <c r="C1853">
        <v>1</v>
      </c>
      <c r="D1853">
        <v>2</v>
      </c>
      <c r="E1853">
        <v>2</v>
      </c>
      <c r="F1853">
        <v>2</v>
      </c>
      <c r="G1853">
        <v>11</v>
      </c>
      <c r="H1853">
        <v>8</v>
      </c>
      <c r="J1853">
        <v>4</v>
      </c>
      <c r="L1853">
        <v>7</v>
      </c>
      <c r="N1853">
        <v>8</v>
      </c>
      <c r="P1853">
        <v>4</v>
      </c>
      <c r="Q1853">
        <v>2</v>
      </c>
      <c r="R1853">
        <v>4</v>
      </c>
      <c r="S1853">
        <v>2</v>
      </c>
      <c r="T1853">
        <v>2</v>
      </c>
      <c r="U1853">
        <v>3</v>
      </c>
      <c r="V1853">
        <v>2</v>
      </c>
      <c r="W1853">
        <v>3</v>
      </c>
      <c r="X1853">
        <v>2</v>
      </c>
      <c r="Y1853">
        <v>3</v>
      </c>
      <c r="Z1853">
        <v>2</v>
      </c>
      <c r="AA1853">
        <v>2</v>
      </c>
      <c r="AB1853">
        <v>2</v>
      </c>
      <c r="AC1853">
        <v>3</v>
      </c>
      <c r="AD1853">
        <v>2</v>
      </c>
      <c r="AE1853">
        <v>2</v>
      </c>
      <c r="AF1853">
        <v>8</v>
      </c>
      <c r="AG1853">
        <v>3</v>
      </c>
      <c r="AH1853">
        <v>2</v>
      </c>
      <c r="AI1853">
        <v>4</v>
      </c>
      <c r="AJ1853">
        <v>2</v>
      </c>
      <c r="AK1853">
        <v>3</v>
      </c>
      <c r="AL1853">
        <v>4</v>
      </c>
      <c r="AM1853">
        <v>3</v>
      </c>
      <c r="AN1853">
        <v>5</v>
      </c>
      <c r="AO1853">
        <v>4</v>
      </c>
      <c r="AP1853">
        <v>2</v>
      </c>
      <c r="AQ1853">
        <v>2</v>
      </c>
      <c r="AR1853">
        <v>3</v>
      </c>
      <c r="AS1853">
        <v>2</v>
      </c>
      <c r="AT1853">
        <v>2</v>
      </c>
      <c r="AU1853">
        <v>2</v>
      </c>
      <c r="AV1853">
        <v>1</v>
      </c>
      <c r="AW1853">
        <v>7</v>
      </c>
      <c r="AX1853">
        <v>5</v>
      </c>
      <c r="AY1853">
        <v>6</v>
      </c>
      <c r="AZ1853">
        <v>7</v>
      </c>
      <c r="BA1853">
        <v>8</v>
      </c>
      <c r="BB1853">
        <v>7</v>
      </c>
      <c r="BC1853">
        <v>6</v>
      </c>
      <c r="BD1853">
        <v>4</v>
      </c>
      <c r="BE1853">
        <v>5</v>
      </c>
      <c r="BF1853">
        <v>6</v>
      </c>
      <c r="BG1853">
        <v>2</v>
      </c>
      <c r="BH1853">
        <v>4</v>
      </c>
      <c r="BI1853">
        <v>4</v>
      </c>
      <c r="BJ1853">
        <v>12</v>
      </c>
      <c r="BK1853">
        <v>3</v>
      </c>
      <c r="BL1853">
        <v>4</v>
      </c>
      <c r="BM1853">
        <v>3</v>
      </c>
      <c r="BN1853">
        <v>2</v>
      </c>
      <c r="BO1853">
        <v>6</v>
      </c>
      <c r="BP1853">
        <v>5</v>
      </c>
      <c r="BQ1853">
        <v>4</v>
      </c>
      <c r="BX1853">
        <v>3</v>
      </c>
      <c r="CF1853">
        <v>1</v>
      </c>
      <c r="CH1853">
        <f t="shared" si="208"/>
        <v>3</v>
      </c>
      <c r="CI1853" s="1">
        <f t="shared" si="209"/>
        <v>3.0555555555555554</v>
      </c>
      <c r="CJ1853">
        <f t="shared" si="210"/>
        <v>4</v>
      </c>
      <c r="CK1853">
        <f t="shared" si="211"/>
        <v>2</v>
      </c>
      <c r="CL1853" s="1">
        <f t="shared" si="212"/>
        <v>5.0555555555555554</v>
      </c>
      <c r="CM1853" s="1">
        <f t="shared" si="213"/>
        <v>15.166666666666666</v>
      </c>
      <c r="CO1853" t="str">
        <f>IF(H1853&gt;Tolerances!$C$15, "High Sat", "Low Sat")</f>
        <v>High Sat</v>
      </c>
      <c r="CP1853" t="str">
        <f>IF(CM1853&lt;Tolerances!$D$15, "High EL", "Low EL")</f>
        <v>Low EL</v>
      </c>
      <c r="CQ1853" t="str">
        <f t="shared" si="214"/>
        <v>Mercenary</v>
      </c>
      <c r="CR1853" t="b">
        <f>IF(AND(CM1853&lt;Tolerances!$D$19,'Respondent data Original'!H1853&gt;Tolerances!$C$19),"Enthusiast",IF(AND(CM1853&gt;Tolerances!$D$20,'Respondent data Original'!H1853&lt;Tolerances!$C$20),"Agitator"))</f>
        <v>0</v>
      </c>
    </row>
    <row r="1854" spans="1:96">
      <c r="A1854">
        <v>2330</v>
      </c>
      <c r="B1854" t="s">
        <v>71</v>
      </c>
      <c r="C1854">
        <v>4</v>
      </c>
      <c r="D1854">
        <v>2</v>
      </c>
      <c r="E1854">
        <v>8</v>
      </c>
      <c r="F1854">
        <v>1</v>
      </c>
      <c r="G1854">
        <v>7</v>
      </c>
      <c r="H1854">
        <v>11</v>
      </c>
      <c r="J1854">
        <v>11</v>
      </c>
      <c r="L1854">
        <v>10</v>
      </c>
      <c r="N1854">
        <v>10</v>
      </c>
      <c r="P1854">
        <v>4</v>
      </c>
      <c r="Q1854">
        <v>1</v>
      </c>
      <c r="R1854">
        <v>2</v>
      </c>
      <c r="S1854">
        <v>1</v>
      </c>
      <c r="T1854">
        <v>1</v>
      </c>
      <c r="U1854">
        <v>1</v>
      </c>
      <c r="V1854">
        <v>2</v>
      </c>
      <c r="W1854">
        <v>2</v>
      </c>
      <c r="X1854">
        <v>1</v>
      </c>
      <c r="Y1854">
        <v>1</v>
      </c>
      <c r="Z1854">
        <v>1</v>
      </c>
      <c r="AA1854">
        <v>1</v>
      </c>
      <c r="AB1854">
        <v>1</v>
      </c>
      <c r="AC1854">
        <v>1</v>
      </c>
      <c r="AD1854">
        <v>2</v>
      </c>
      <c r="AE1854">
        <v>2</v>
      </c>
      <c r="AF1854">
        <v>2</v>
      </c>
      <c r="AG1854">
        <v>2</v>
      </c>
      <c r="AH1854">
        <v>2</v>
      </c>
      <c r="AI1854">
        <v>2</v>
      </c>
      <c r="AJ1854">
        <v>2</v>
      </c>
      <c r="AK1854">
        <v>2</v>
      </c>
      <c r="AL1854">
        <v>2</v>
      </c>
      <c r="AM1854">
        <v>3</v>
      </c>
      <c r="AN1854">
        <v>2</v>
      </c>
      <c r="AO1854">
        <v>2</v>
      </c>
      <c r="AP1854">
        <v>2</v>
      </c>
      <c r="AQ1854">
        <v>2</v>
      </c>
      <c r="AR1854">
        <v>2</v>
      </c>
      <c r="AS1854">
        <v>2</v>
      </c>
      <c r="AT1854">
        <v>2</v>
      </c>
      <c r="AU1854">
        <v>2</v>
      </c>
      <c r="AV1854">
        <v>1</v>
      </c>
      <c r="AW1854">
        <v>8</v>
      </c>
      <c r="AX1854">
        <v>10</v>
      </c>
      <c r="AY1854">
        <v>8</v>
      </c>
      <c r="AZ1854">
        <v>8</v>
      </c>
      <c r="BA1854">
        <v>8</v>
      </c>
      <c r="BB1854">
        <v>8</v>
      </c>
      <c r="BC1854">
        <v>6</v>
      </c>
      <c r="BD1854">
        <v>8</v>
      </c>
      <c r="BE1854">
        <v>5</v>
      </c>
      <c r="BF1854">
        <v>12</v>
      </c>
      <c r="BG1854">
        <v>12</v>
      </c>
      <c r="BH1854">
        <v>12</v>
      </c>
      <c r="BI1854">
        <v>12</v>
      </c>
      <c r="BJ1854">
        <v>12</v>
      </c>
      <c r="BK1854">
        <v>1</v>
      </c>
      <c r="BL1854">
        <v>3</v>
      </c>
      <c r="BM1854">
        <v>3</v>
      </c>
      <c r="BN1854">
        <v>3</v>
      </c>
      <c r="BO1854">
        <v>10</v>
      </c>
      <c r="BX1854">
        <v>1</v>
      </c>
      <c r="BY1854">
        <v>3</v>
      </c>
      <c r="CF1854">
        <v>4</v>
      </c>
      <c r="CH1854">
        <f t="shared" si="208"/>
        <v>1</v>
      </c>
      <c r="CI1854" s="1">
        <f t="shared" si="209"/>
        <v>3.8333333333333335</v>
      </c>
      <c r="CJ1854">
        <f t="shared" si="210"/>
        <v>3</v>
      </c>
      <c r="CK1854">
        <f t="shared" si="211"/>
        <v>3</v>
      </c>
      <c r="CL1854" s="1">
        <f t="shared" si="212"/>
        <v>6.8333333333333339</v>
      </c>
      <c r="CM1854" s="1">
        <f t="shared" si="213"/>
        <v>6.8333333333333339</v>
      </c>
      <c r="CO1854" t="str">
        <f>IF(H1854&gt;Tolerances!$C$15, "High Sat", "Low Sat")</f>
        <v>High Sat</v>
      </c>
      <c r="CP1854" t="str">
        <f>IF(CM1854&lt;Tolerances!$D$15, "High EL", "Low EL")</f>
        <v>High EL</v>
      </c>
      <c r="CQ1854" t="str">
        <f t="shared" si="214"/>
        <v>Loyalist</v>
      </c>
      <c r="CR1854" t="b">
        <f>IF(AND(CM1854&lt;Tolerances!$D$19,'Respondent data Original'!H1854&gt;Tolerances!$C$19),"Enthusiast",IF(AND(CM1854&gt;Tolerances!$D$20,'Respondent data Original'!H1854&lt;Tolerances!$C$20),"Agitator"))</f>
        <v>0</v>
      </c>
    </row>
    <row r="1855" spans="1:96">
      <c r="A1855">
        <v>2331</v>
      </c>
      <c r="B1855" t="s">
        <v>71</v>
      </c>
      <c r="C1855">
        <v>2</v>
      </c>
      <c r="D1855">
        <v>2</v>
      </c>
      <c r="E1855">
        <v>1</v>
      </c>
      <c r="F1855">
        <v>2</v>
      </c>
      <c r="G1855">
        <v>12</v>
      </c>
      <c r="H1855">
        <v>11</v>
      </c>
      <c r="J1855">
        <v>11</v>
      </c>
      <c r="L1855">
        <v>11</v>
      </c>
      <c r="N1855">
        <v>11</v>
      </c>
      <c r="P1855">
        <v>6</v>
      </c>
      <c r="Q1855">
        <v>1</v>
      </c>
      <c r="R1855">
        <v>1</v>
      </c>
      <c r="S1855">
        <v>1</v>
      </c>
      <c r="T1855">
        <v>1</v>
      </c>
      <c r="U1855">
        <v>1</v>
      </c>
      <c r="V1855">
        <v>1</v>
      </c>
      <c r="W1855">
        <v>1</v>
      </c>
      <c r="X1855">
        <v>1</v>
      </c>
      <c r="Y1855">
        <v>1</v>
      </c>
      <c r="Z1855">
        <v>4</v>
      </c>
      <c r="AA1855">
        <v>1</v>
      </c>
      <c r="AB1855">
        <v>1</v>
      </c>
      <c r="AC1855">
        <v>1</v>
      </c>
      <c r="AD1855">
        <v>1</v>
      </c>
      <c r="AE1855">
        <v>1</v>
      </c>
      <c r="AF1855">
        <v>11</v>
      </c>
      <c r="AG1855">
        <v>1</v>
      </c>
      <c r="AH1855">
        <v>1</v>
      </c>
      <c r="AI1855">
        <v>1</v>
      </c>
      <c r="AJ1855">
        <v>1</v>
      </c>
      <c r="AK1855">
        <v>1</v>
      </c>
      <c r="AL1855">
        <v>1</v>
      </c>
      <c r="AM1855">
        <v>1</v>
      </c>
      <c r="AN1855">
        <v>1</v>
      </c>
      <c r="AO1855">
        <v>1</v>
      </c>
      <c r="AP1855">
        <v>1</v>
      </c>
      <c r="AQ1855">
        <v>1</v>
      </c>
      <c r="AR1855">
        <v>1</v>
      </c>
      <c r="AS1855">
        <v>1</v>
      </c>
      <c r="AT1855">
        <v>1</v>
      </c>
      <c r="AU1855">
        <v>1</v>
      </c>
      <c r="AV1855">
        <v>1</v>
      </c>
      <c r="AW1855">
        <v>5</v>
      </c>
      <c r="AX1855">
        <v>6</v>
      </c>
      <c r="AY1855">
        <v>6</v>
      </c>
      <c r="AZ1855">
        <v>5</v>
      </c>
      <c r="BA1855">
        <v>6</v>
      </c>
      <c r="BB1855">
        <v>3</v>
      </c>
      <c r="BC1855">
        <v>6</v>
      </c>
      <c r="BD1855">
        <v>7</v>
      </c>
      <c r="BE1855">
        <v>1</v>
      </c>
      <c r="BF1855">
        <v>1</v>
      </c>
      <c r="BG1855">
        <v>1</v>
      </c>
      <c r="BH1855">
        <v>1</v>
      </c>
      <c r="BI1855">
        <v>1</v>
      </c>
      <c r="BJ1855">
        <v>1</v>
      </c>
      <c r="BK1855">
        <v>2</v>
      </c>
      <c r="BN1855">
        <v>5</v>
      </c>
      <c r="BO1855">
        <v>10</v>
      </c>
      <c r="BX1855">
        <v>1</v>
      </c>
      <c r="BY1855">
        <v>3</v>
      </c>
      <c r="CF1855">
        <v>2</v>
      </c>
      <c r="CH1855">
        <f t="shared" si="208"/>
        <v>1</v>
      </c>
      <c r="CI1855" s="1">
        <f t="shared" si="209"/>
        <v>2.5</v>
      </c>
      <c r="CJ1855">
        <f t="shared" si="210"/>
        <v>0</v>
      </c>
      <c r="CK1855">
        <f t="shared" si="211"/>
        <v>5</v>
      </c>
      <c r="CL1855" s="1">
        <f t="shared" si="212"/>
        <v>7.5</v>
      </c>
      <c r="CM1855" s="1">
        <f t="shared" si="213"/>
        <v>7.5</v>
      </c>
      <c r="CO1855" t="str">
        <f>IF(H1855&gt;Tolerances!$C$15, "High Sat", "Low Sat")</f>
        <v>High Sat</v>
      </c>
      <c r="CP1855" t="str">
        <f>IF(CM1855&lt;Tolerances!$D$15, "High EL", "Low EL")</f>
        <v>High EL</v>
      </c>
      <c r="CQ1855" t="str">
        <f t="shared" si="214"/>
        <v>Loyalist</v>
      </c>
      <c r="CR1855" t="b">
        <f>IF(AND(CM1855&lt;Tolerances!$D$19,'Respondent data Original'!H1855&gt;Tolerances!$C$19),"Enthusiast",IF(AND(CM1855&gt;Tolerances!$D$20,'Respondent data Original'!H1855&lt;Tolerances!$C$20),"Agitator"))</f>
        <v>0</v>
      </c>
    </row>
    <row r="1856" spans="1:96">
      <c r="A1856">
        <v>2334</v>
      </c>
      <c r="B1856" t="s">
        <v>71</v>
      </c>
      <c r="C1856">
        <v>4</v>
      </c>
      <c r="D1856">
        <v>1</v>
      </c>
      <c r="E1856">
        <v>2</v>
      </c>
      <c r="F1856">
        <v>2</v>
      </c>
      <c r="G1856">
        <v>10</v>
      </c>
      <c r="H1856">
        <v>5</v>
      </c>
      <c r="J1856">
        <v>3</v>
      </c>
      <c r="L1856">
        <v>2</v>
      </c>
      <c r="N1856">
        <v>2</v>
      </c>
      <c r="P1856">
        <v>6</v>
      </c>
      <c r="Q1856">
        <v>1</v>
      </c>
      <c r="R1856">
        <v>4</v>
      </c>
      <c r="S1856">
        <v>1</v>
      </c>
      <c r="T1856">
        <v>3</v>
      </c>
      <c r="U1856">
        <v>2</v>
      </c>
      <c r="V1856">
        <v>2</v>
      </c>
      <c r="W1856">
        <v>1</v>
      </c>
      <c r="X1856">
        <v>1</v>
      </c>
      <c r="Y1856">
        <v>1</v>
      </c>
      <c r="Z1856">
        <v>2</v>
      </c>
      <c r="AA1856">
        <v>2</v>
      </c>
      <c r="AB1856">
        <v>2</v>
      </c>
      <c r="AC1856">
        <v>2</v>
      </c>
      <c r="AD1856">
        <v>3</v>
      </c>
      <c r="AE1856">
        <v>1</v>
      </c>
      <c r="AF1856">
        <v>2</v>
      </c>
      <c r="AG1856">
        <v>5</v>
      </c>
      <c r="AH1856">
        <v>4</v>
      </c>
      <c r="AI1856">
        <v>3</v>
      </c>
      <c r="AJ1856">
        <v>3</v>
      </c>
      <c r="AL1856">
        <v>4</v>
      </c>
      <c r="AM1856">
        <v>5</v>
      </c>
      <c r="AN1856">
        <v>4</v>
      </c>
      <c r="AO1856">
        <v>4</v>
      </c>
      <c r="AP1856">
        <v>4</v>
      </c>
      <c r="AQ1856">
        <v>4</v>
      </c>
      <c r="AR1856">
        <v>5</v>
      </c>
      <c r="AS1856">
        <v>5</v>
      </c>
      <c r="AT1856">
        <v>5</v>
      </c>
      <c r="AU1856">
        <v>4</v>
      </c>
      <c r="AV1856">
        <v>2</v>
      </c>
      <c r="AW1856">
        <v>6</v>
      </c>
      <c r="AX1856">
        <v>11</v>
      </c>
      <c r="AY1856">
        <v>11</v>
      </c>
      <c r="AZ1856">
        <v>10</v>
      </c>
      <c r="BA1856">
        <v>10</v>
      </c>
      <c r="BB1856">
        <v>11</v>
      </c>
      <c r="BC1856">
        <v>11</v>
      </c>
      <c r="BD1856">
        <v>11</v>
      </c>
      <c r="BE1856">
        <v>6</v>
      </c>
      <c r="BF1856">
        <v>12</v>
      </c>
      <c r="BG1856">
        <v>12</v>
      </c>
      <c r="BH1856">
        <v>12</v>
      </c>
      <c r="BI1856">
        <v>12</v>
      </c>
      <c r="BJ1856">
        <v>12</v>
      </c>
      <c r="BK1856">
        <v>1</v>
      </c>
      <c r="BL1856">
        <v>5</v>
      </c>
      <c r="BM1856">
        <v>4</v>
      </c>
      <c r="BN1856">
        <v>3</v>
      </c>
      <c r="BO1856">
        <v>5</v>
      </c>
      <c r="BP1856">
        <v>7</v>
      </c>
      <c r="BX1856">
        <v>3</v>
      </c>
      <c r="CF1856">
        <v>4</v>
      </c>
      <c r="CH1856">
        <f t="shared" si="208"/>
        <v>3</v>
      </c>
      <c r="CI1856" s="1">
        <f t="shared" si="209"/>
        <v>4.833333333333333</v>
      </c>
      <c r="CJ1856">
        <f t="shared" si="210"/>
        <v>5</v>
      </c>
      <c r="CK1856">
        <f t="shared" si="211"/>
        <v>1</v>
      </c>
      <c r="CL1856" s="1">
        <f t="shared" si="212"/>
        <v>5.833333333333333</v>
      </c>
      <c r="CM1856" s="1">
        <f t="shared" si="213"/>
        <v>17.5</v>
      </c>
      <c r="CO1856" t="str">
        <f>IF(H1856&gt;Tolerances!$C$15, "High Sat", "Low Sat")</f>
        <v>Low Sat</v>
      </c>
      <c r="CP1856" t="str">
        <f>IF(CM1856&lt;Tolerances!$D$15, "High EL", "Low EL")</f>
        <v>Low EL</v>
      </c>
      <c r="CQ1856" t="str">
        <f t="shared" si="214"/>
        <v>Defector</v>
      </c>
      <c r="CR1856" t="str">
        <f>IF(AND(CM1856&lt;Tolerances!$D$19,'Respondent data Original'!H1856&gt;Tolerances!$C$19),"Enthusiast",IF(AND(CM1856&gt;Tolerances!$D$20,'Respondent data Original'!H1856&lt;Tolerances!$C$20),"Agitator"))</f>
        <v>Agitator</v>
      </c>
    </row>
    <row r="1857" spans="1:96">
      <c r="A1857">
        <v>2335</v>
      </c>
      <c r="B1857" t="s">
        <v>71</v>
      </c>
      <c r="C1857">
        <v>3</v>
      </c>
      <c r="D1857">
        <v>1</v>
      </c>
      <c r="E1857">
        <v>4</v>
      </c>
      <c r="F1857">
        <v>1</v>
      </c>
      <c r="G1857">
        <v>7</v>
      </c>
      <c r="H1857">
        <v>9</v>
      </c>
      <c r="J1857">
        <v>8</v>
      </c>
      <c r="L1857">
        <v>8</v>
      </c>
      <c r="N1857">
        <v>11</v>
      </c>
      <c r="P1857">
        <v>5</v>
      </c>
      <c r="Q1857">
        <v>1</v>
      </c>
      <c r="R1857">
        <v>4</v>
      </c>
      <c r="S1857">
        <v>2</v>
      </c>
      <c r="T1857">
        <v>4</v>
      </c>
      <c r="U1857">
        <v>4</v>
      </c>
      <c r="V1857">
        <v>4</v>
      </c>
      <c r="W1857">
        <v>4</v>
      </c>
      <c r="X1857">
        <v>1</v>
      </c>
      <c r="Y1857">
        <v>3</v>
      </c>
      <c r="Z1857">
        <v>4</v>
      </c>
      <c r="AA1857">
        <v>3</v>
      </c>
      <c r="AB1857">
        <v>4</v>
      </c>
      <c r="AC1857">
        <v>4</v>
      </c>
      <c r="AD1857">
        <v>4</v>
      </c>
      <c r="AE1857">
        <v>4</v>
      </c>
      <c r="AF1857">
        <v>1</v>
      </c>
      <c r="AG1857">
        <v>1</v>
      </c>
      <c r="AI1857">
        <v>1</v>
      </c>
      <c r="AJ1857">
        <v>3</v>
      </c>
      <c r="AL1857">
        <v>3</v>
      </c>
      <c r="AN1857">
        <v>1</v>
      </c>
      <c r="AO1857">
        <v>3</v>
      </c>
      <c r="AP1857">
        <v>3</v>
      </c>
      <c r="AQ1857">
        <v>3</v>
      </c>
      <c r="AV1857">
        <v>2</v>
      </c>
      <c r="AW1857">
        <v>7</v>
      </c>
      <c r="AX1857">
        <v>9</v>
      </c>
      <c r="AY1857">
        <v>8</v>
      </c>
      <c r="AZ1857">
        <v>8</v>
      </c>
      <c r="BA1857">
        <v>10</v>
      </c>
      <c r="BB1857">
        <v>6</v>
      </c>
      <c r="BC1857">
        <v>6</v>
      </c>
      <c r="BD1857">
        <v>7</v>
      </c>
      <c r="BE1857">
        <v>1</v>
      </c>
      <c r="BF1857">
        <v>12</v>
      </c>
      <c r="BG1857">
        <v>12</v>
      </c>
      <c r="BH1857">
        <v>12</v>
      </c>
      <c r="BI1857">
        <v>12</v>
      </c>
      <c r="BJ1857">
        <v>12</v>
      </c>
      <c r="BK1857">
        <v>1</v>
      </c>
      <c r="BL1857">
        <v>3</v>
      </c>
      <c r="BM1857">
        <v>3</v>
      </c>
      <c r="BN1857">
        <v>3</v>
      </c>
      <c r="BO1857">
        <v>7</v>
      </c>
      <c r="BP1857">
        <v>3</v>
      </c>
      <c r="BX1857">
        <v>2</v>
      </c>
      <c r="CF1857">
        <v>1</v>
      </c>
      <c r="CH1857">
        <f t="shared" si="208"/>
        <v>2</v>
      </c>
      <c r="CI1857" s="1">
        <f t="shared" si="209"/>
        <v>3.4444444444444446</v>
      </c>
      <c r="CJ1857">
        <f t="shared" si="210"/>
        <v>3</v>
      </c>
      <c r="CK1857">
        <f t="shared" si="211"/>
        <v>3</v>
      </c>
      <c r="CL1857" s="1">
        <f t="shared" si="212"/>
        <v>6.4444444444444446</v>
      </c>
      <c r="CM1857" s="1">
        <f t="shared" si="213"/>
        <v>12.888888888888889</v>
      </c>
      <c r="CO1857" t="str">
        <f>IF(H1857&gt;Tolerances!$C$15, "High Sat", "Low Sat")</f>
        <v>High Sat</v>
      </c>
      <c r="CP1857" t="str">
        <f>IF(CM1857&lt;Tolerances!$D$15, "High EL", "Low EL")</f>
        <v>Low EL</v>
      </c>
      <c r="CQ1857" t="str">
        <f t="shared" si="214"/>
        <v>Mercenary</v>
      </c>
      <c r="CR1857" t="b">
        <f>IF(AND(CM1857&lt;Tolerances!$D$19,'Respondent data Original'!H1857&gt;Tolerances!$C$19),"Enthusiast",IF(AND(CM1857&gt;Tolerances!$D$20,'Respondent data Original'!H1857&lt;Tolerances!$C$20),"Agitator"))</f>
        <v>0</v>
      </c>
    </row>
    <row r="1858" spans="1:96">
      <c r="A1858">
        <v>2337</v>
      </c>
      <c r="B1858" t="s">
        <v>71</v>
      </c>
      <c r="C1858">
        <v>3</v>
      </c>
      <c r="D1858">
        <v>2</v>
      </c>
      <c r="E1858">
        <v>2</v>
      </c>
      <c r="F1858">
        <v>2</v>
      </c>
      <c r="G1858">
        <v>12</v>
      </c>
      <c r="H1858">
        <v>6</v>
      </c>
      <c r="J1858">
        <v>6</v>
      </c>
      <c r="L1858">
        <v>6</v>
      </c>
      <c r="N1858">
        <v>5</v>
      </c>
      <c r="P1858">
        <v>6</v>
      </c>
      <c r="Q1858">
        <v>1</v>
      </c>
      <c r="R1858">
        <v>1</v>
      </c>
      <c r="S1858">
        <v>1</v>
      </c>
      <c r="T1858">
        <v>2</v>
      </c>
      <c r="U1858">
        <v>2</v>
      </c>
      <c r="V1858">
        <v>1</v>
      </c>
      <c r="W1858">
        <v>3</v>
      </c>
      <c r="X1858">
        <v>1</v>
      </c>
      <c r="Y1858">
        <v>2</v>
      </c>
      <c r="Z1858">
        <v>3</v>
      </c>
      <c r="AA1858">
        <v>1</v>
      </c>
      <c r="AB1858">
        <v>2</v>
      </c>
      <c r="AC1858">
        <v>3</v>
      </c>
      <c r="AD1858">
        <v>3</v>
      </c>
      <c r="AE1858">
        <v>1</v>
      </c>
      <c r="AF1858">
        <v>4</v>
      </c>
      <c r="AG1858">
        <v>4</v>
      </c>
      <c r="AH1858">
        <v>2</v>
      </c>
      <c r="AI1858">
        <v>3</v>
      </c>
      <c r="AJ1858">
        <v>2</v>
      </c>
      <c r="AK1858">
        <v>3</v>
      </c>
      <c r="AL1858">
        <v>3</v>
      </c>
      <c r="AM1858">
        <v>5</v>
      </c>
      <c r="AN1858">
        <v>3</v>
      </c>
      <c r="AO1858">
        <v>3</v>
      </c>
      <c r="AP1858">
        <v>5</v>
      </c>
      <c r="AQ1858">
        <v>4</v>
      </c>
      <c r="AR1858">
        <v>4</v>
      </c>
      <c r="AS1858">
        <v>4</v>
      </c>
      <c r="AT1858">
        <v>4</v>
      </c>
      <c r="AU1858">
        <v>4</v>
      </c>
      <c r="AV1858">
        <v>1</v>
      </c>
      <c r="AW1858">
        <v>9</v>
      </c>
      <c r="AX1858">
        <v>11</v>
      </c>
      <c r="AY1858">
        <v>10</v>
      </c>
      <c r="AZ1858">
        <v>9</v>
      </c>
      <c r="BA1858">
        <v>10</v>
      </c>
      <c r="BB1858">
        <v>10</v>
      </c>
      <c r="BC1858">
        <v>7</v>
      </c>
      <c r="BD1858">
        <v>11</v>
      </c>
      <c r="BE1858">
        <v>8</v>
      </c>
      <c r="BF1858">
        <v>3</v>
      </c>
      <c r="BG1858">
        <v>9</v>
      </c>
      <c r="BH1858">
        <v>9</v>
      </c>
      <c r="BI1858">
        <v>12</v>
      </c>
      <c r="BJ1858">
        <v>12</v>
      </c>
      <c r="BK1858">
        <v>5</v>
      </c>
      <c r="BL1858">
        <v>3</v>
      </c>
      <c r="BM1858">
        <v>2</v>
      </c>
      <c r="BN1858">
        <v>2</v>
      </c>
      <c r="BO1858">
        <v>6</v>
      </c>
      <c r="BP1858">
        <v>4</v>
      </c>
      <c r="BQ1858">
        <v>5</v>
      </c>
      <c r="BX1858">
        <v>2</v>
      </c>
      <c r="CF1858">
        <v>6</v>
      </c>
      <c r="CH1858">
        <f t="shared" ref="CH1858:CH1921" si="215">BX1858</f>
        <v>2</v>
      </c>
      <c r="CI1858" s="1">
        <f t="shared" ref="CI1858:CI1921" si="216">AVERAGE(AW1858:BE1858)/2</f>
        <v>4.7222222222222223</v>
      </c>
      <c r="CJ1858">
        <f t="shared" ref="CJ1858:CJ1921" si="217">BL1858</f>
        <v>3</v>
      </c>
      <c r="CK1858">
        <f t="shared" ref="CK1858:CK1921" si="218">IF(AND(CJ1858=5),1,IF(AND(CJ1858=4),2,IF(AND(CJ1858=3),3,IF(AND(CJ1858=2),4,IF(AND(CJ1858=1),5,IF(AND(CJ1858=0),5))))))</f>
        <v>3</v>
      </c>
      <c r="CL1858" s="1">
        <f t="shared" ref="CL1858:CL1921" si="219">CI1858+CK1858</f>
        <v>7.7222222222222223</v>
      </c>
      <c r="CM1858" s="1">
        <f t="shared" ref="CM1858:CM1921" si="220">CH1858*CL1858</f>
        <v>15.444444444444445</v>
      </c>
      <c r="CO1858" t="str">
        <f>IF(H1858&gt;Tolerances!$C$15, "High Sat", "Low Sat")</f>
        <v>Low Sat</v>
      </c>
      <c r="CP1858" t="str">
        <f>IF(CM1858&lt;Tolerances!$D$15, "High EL", "Low EL")</f>
        <v>Low EL</v>
      </c>
      <c r="CQ1858" t="str">
        <f t="shared" si="214"/>
        <v>Defector</v>
      </c>
      <c r="CR1858" t="b">
        <f>IF(AND(CM1858&lt;Tolerances!$D$19,'Respondent data Original'!H1858&gt;Tolerances!$C$19),"Enthusiast",IF(AND(CM1858&gt;Tolerances!$D$20,'Respondent data Original'!H1858&lt;Tolerances!$C$20),"Agitator"))</f>
        <v>0</v>
      </c>
    </row>
    <row r="1859" spans="1:96">
      <c r="A1859">
        <v>2339</v>
      </c>
      <c r="B1859" t="s">
        <v>71</v>
      </c>
      <c r="C1859">
        <v>2</v>
      </c>
      <c r="D1859">
        <v>1</v>
      </c>
      <c r="E1859">
        <v>4</v>
      </c>
      <c r="F1859">
        <v>2</v>
      </c>
      <c r="G1859">
        <v>9</v>
      </c>
      <c r="H1859">
        <v>9</v>
      </c>
      <c r="J1859">
        <v>8</v>
      </c>
      <c r="L1859">
        <v>8</v>
      </c>
      <c r="N1859">
        <v>9</v>
      </c>
      <c r="P1859">
        <v>4</v>
      </c>
      <c r="Q1859">
        <v>1</v>
      </c>
      <c r="R1859">
        <v>3</v>
      </c>
      <c r="S1859">
        <v>2</v>
      </c>
      <c r="T1859">
        <v>1</v>
      </c>
      <c r="U1859">
        <v>1</v>
      </c>
      <c r="V1859">
        <v>3</v>
      </c>
      <c r="W1859">
        <v>1</v>
      </c>
      <c r="X1859">
        <v>1</v>
      </c>
      <c r="Y1859">
        <v>2</v>
      </c>
      <c r="Z1859">
        <v>1</v>
      </c>
      <c r="AA1859">
        <v>2</v>
      </c>
      <c r="AB1859">
        <v>1</v>
      </c>
      <c r="AC1859">
        <v>3</v>
      </c>
      <c r="AD1859">
        <v>3</v>
      </c>
      <c r="AE1859">
        <v>3</v>
      </c>
      <c r="AF1859">
        <v>1</v>
      </c>
      <c r="AG1859">
        <v>3</v>
      </c>
      <c r="AI1859">
        <v>2</v>
      </c>
      <c r="AJ1859">
        <v>2</v>
      </c>
      <c r="AK1859">
        <v>3</v>
      </c>
      <c r="AL1859">
        <v>3</v>
      </c>
      <c r="AM1859">
        <v>1</v>
      </c>
      <c r="AN1859">
        <v>2</v>
      </c>
      <c r="AO1859">
        <v>2</v>
      </c>
      <c r="AP1859">
        <v>2</v>
      </c>
      <c r="AQ1859">
        <v>3</v>
      </c>
      <c r="AR1859">
        <v>2</v>
      </c>
      <c r="AS1859">
        <v>3</v>
      </c>
      <c r="AT1859">
        <v>3</v>
      </c>
      <c r="AU1859">
        <v>1</v>
      </c>
      <c r="AV1859">
        <v>1</v>
      </c>
      <c r="AW1859">
        <v>8</v>
      </c>
      <c r="AX1859">
        <v>11</v>
      </c>
      <c r="AY1859">
        <v>7</v>
      </c>
      <c r="AZ1859">
        <v>8</v>
      </c>
      <c r="BA1859">
        <v>7</v>
      </c>
      <c r="BB1859">
        <v>8</v>
      </c>
      <c r="BC1859">
        <v>8</v>
      </c>
      <c r="BD1859">
        <v>11</v>
      </c>
      <c r="BE1859">
        <v>4</v>
      </c>
      <c r="BF1859">
        <v>12</v>
      </c>
      <c r="BG1859">
        <v>12</v>
      </c>
      <c r="BH1859">
        <v>12</v>
      </c>
      <c r="BI1859">
        <v>12</v>
      </c>
      <c r="BJ1859">
        <v>12</v>
      </c>
      <c r="BK1859">
        <v>1</v>
      </c>
      <c r="BL1859">
        <v>3</v>
      </c>
      <c r="BM1859">
        <v>2</v>
      </c>
      <c r="BN1859">
        <v>1</v>
      </c>
      <c r="BO1859">
        <v>4</v>
      </c>
      <c r="BP1859">
        <v>7</v>
      </c>
      <c r="BQ1859">
        <v>5</v>
      </c>
      <c r="BR1859">
        <v>2</v>
      </c>
      <c r="BS1859">
        <v>3</v>
      </c>
      <c r="BX1859">
        <v>1</v>
      </c>
      <c r="BY1859">
        <v>4</v>
      </c>
      <c r="BZ1859">
        <v>6</v>
      </c>
      <c r="CA1859">
        <v>1</v>
      </c>
      <c r="CF1859">
        <v>4</v>
      </c>
      <c r="CH1859">
        <f t="shared" si="215"/>
        <v>1</v>
      </c>
      <c r="CI1859" s="1">
        <f t="shared" si="216"/>
        <v>4</v>
      </c>
      <c r="CJ1859">
        <f t="shared" si="217"/>
        <v>3</v>
      </c>
      <c r="CK1859">
        <f t="shared" si="218"/>
        <v>3</v>
      </c>
      <c r="CL1859" s="1">
        <f t="shared" si="219"/>
        <v>7</v>
      </c>
      <c r="CM1859" s="1">
        <f t="shared" si="220"/>
        <v>7</v>
      </c>
      <c r="CO1859" t="str">
        <f>IF(H1859&gt;Tolerances!$C$15, "High Sat", "Low Sat")</f>
        <v>High Sat</v>
      </c>
      <c r="CP1859" t="str">
        <f>IF(CM1859&lt;Tolerances!$D$15, "High EL", "Low EL")</f>
        <v>High EL</v>
      </c>
      <c r="CQ1859" t="str">
        <f t="shared" si="214"/>
        <v>Loyalist</v>
      </c>
      <c r="CR1859" t="b">
        <f>IF(AND(CM1859&lt;Tolerances!$D$19,'Respondent data Original'!H1859&gt;Tolerances!$C$19),"Enthusiast",IF(AND(CM1859&gt;Tolerances!$D$20,'Respondent data Original'!H1859&lt;Tolerances!$C$20),"Agitator"))</f>
        <v>0</v>
      </c>
    </row>
    <row r="1860" spans="1:96">
      <c r="A1860">
        <v>2340</v>
      </c>
      <c r="B1860" t="s">
        <v>71</v>
      </c>
      <c r="C1860">
        <v>4</v>
      </c>
      <c r="D1860">
        <v>1</v>
      </c>
      <c r="E1860">
        <v>3</v>
      </c>
      <c r="F1860">
        <v>2</v>
      </c>
      <c r="G1860">
        <v>10</v>
      </c>
      <c r="H1860">
        <v>11</v>
      </c>
      <c r="J1860">
        <v>9</v>
      </c>
      <c r="L1860">
        <v>9</v>
      </c>
      <c r="N1860">
        <v>9</v>
      </c>
      <c r="P1860">
        <v>5</v>
      </c>
      <c r="Q1860">
        <v>1</v>
      </c>
      <c r="R1860">
        <v>1</v>
      </c>
      <c r="S1860">
        <v>1</v>
      </c>
      <c r="T1860">
        <v>2</v>
      </c>
      <c r="U1860">
        <v>2</v>
      </c>
      <c r="V1860">
        <v>2</v>
      </c>
      <c r="W1860">
        <v>1</v>
      </c>
      <c r="X1860">
        <v>2</v>
      </c>
      <c r="Y1860">
        <v>1</v>
      </c>
      <c r="Z1860">
        <v>2</v>
      </c>
      <c r="AA1860">
        <v>2</v>
      </c>
      <c r="AB1860">
        <v>1</v>
      </c>
      <c r="AC1860">
        <v>1</v>
      </c>
      <c r="AD1860">
        <v>1</v>
      </c>
      <c r="AE1860">
        <v>2</v>
      </c>
      <c r="AF1860">
        <v>10</v>
      </c>
      <c r="AG1860">
        <v>1</v>
      </c>
      <c r="AH1860">
        <v>1</v>
      </c>
      <c r="AI1860">
        <v>2</v>
      </c>
      <c r="AJ1860">
        <v>2</v>
      </c>
      <c r="AK1860">
        <v>2</v>
      </c>
      <c r="AL1860">
        <v>2</v>
      </c>
      <c r="AM1860">
        <v>2</v>
      </c>
      <c r="AN1860">
        <v>2</v>
      </c>
      <c r="AO1860">
        <v>1</v>
      </c>
      <c r="AP1860">
        <v>1</v>
      </c>
      <c r="AQ1860">
        <v>1</v>
      </c>
      <c r="AR1860">
        <v>1</v>
      </c>
      <c r="AS1860">
        <v>2</v>
      </c>
      <c r="AT1860">
        <v>1</v>
      </c>
      <c r="AU1860">
        <v>2</v>
      </c>
      <c r="AV1860">
        <v>1</v>
      </c>
      <c r="AW1860">
        <v>2</v>
      </c>
      <c r="AX1860">
        <v>3</v>
      </c>
      <c r="AY1860">
        <v>1</v>
      </c>
      <c r="AZ1860">
        <v>3</v>
      </c>
      <c r="BA1860">
        <v>4</v>
      </c>
      <c r="BB1860">
        <v>3</v>
      </c>
      <c r="BC1860">
        <v>4</v>
      </c>
      <c r="BD1860">
        <v>4</v>
      </c>
      <c r="BE1860">
        <v>4</v>
      </c>
      <c r="BF1860">
        <v>1</v>
      </c>
      <c r="BG1860">
        <v>2</v>
      </c>
      <c r="BH1860">
        <v>3</v>
      </c>
      <c r="BI1860">
        <v>3</v>
      </c>
      <c r="BJ1860">
        <v>3</v>
      </c>
      <c r="BK1860">
        <v>1</v>
      </c>
      <c r="BL1860">
        <v>5</v>
      </c>
      <c r="BM1860">
        <v>5</v>
      </c>
      <c r="BN1860">
        <v>5</v>
      </c>
      <c r="BO1860">
        <v>2</v>
      </c>
      <c r="BX1860">
        <v>2</v>
      </c>
      <c r="CF1860">
        <v>9</v>
      </c>
      <c r="CH1860">
        <f t="shared" si="215"/>
        <v>2</v>
      </c>
      <c r="CI1860" s="1">
        <f t="shared" si="216"/>
        <v>1.5555555555555556</v>
      </c>
      <c r="CJ1860">
        <f t="shared" si="217"/>
        <v>5</v>
      </c>
      <c r="CK1860">
        <f t="shared" si="218"/>
        <v>1</v>
      </c>
      <c r="CL1860" s="1">
        <f t="shared" si="219"/>
        <v>2.5555555555555554</v>
      </c>
      <c r="CM1860" s="1">
        <f t="shared" si="220"/>
        <v>5.1111111111111107</v>
      </c>
      <c r="CO1860" t="str">
        <f>IF(H1860&gt;Tolerances!$C$15, "High Sat", "Low Sat")</f>
        <v>High Sat</v>
      </c>
      <c r="CP1860" t="str">
        <f>IF(CM1860&lt;Tolerances!$D$15, "High EL", "Low EL")</f>
        <v>High EL</v>
      </c>
      <c r="CQ1860" t="str">
        <f t="shared" si="214"/>
        <v>Loyalist</v>
      </c>
      <c r="CR1860" t="b">
        <f>IF(AND(CM1860&lt;Tolerances!$D$19,'Respondent data Original'!H1860&gt;Tolerances!$C$19),"Enthusiast",IF(AND(CM1860&gt;Tolerances!$D$20,'Respondent data Original'!H1860&lt;Tolerances!$C$20),"Agitator"))</f>
        <v>0</v>
      </c>
    </row>
    <row r="1861" spans="1:96">
      <c r="A1861">
        <v>2341</v>
      </c>
      <c r="B1861" t="s">
        <v>71</v>
      </c>
      <c r="C1861">
        <v>4</v>
      </c>
      <c r="D1861">
        <v>2</v>
      </c>
      <c r="E1861">
        <v>1</v>
      </c>
      <c r="F1861">
        <v>2</v>
      </c>
      <c r="G1861">
        <v>9</v>
      </c>
      <c r="H1861">
        <v>11</v>
      </c>
      <c r="J1861">
        <v>7</v>
      </c>
      <c r="L1861">
        <v>9</v>
      </c>
      <c r="N1861">
        <v>7</v>
      </c>
      <c r="P1861">
        <v>5</v>
      </c>
      <c r="Q1861">
        <v>1</v>
      </c>
      <c r="R1861">
        <v>2</v>
      </c>
      <c r="S1861">
        <v>1</v>
      </c>
      <c r="V1861">
        <v>1</v>
      </c>
      <c r="X1861">
        <v>1</v>
      </c>
      <c r="Y1861">
        <v>1</v>
      </c>
      <c r="AA1861">
        <v>1</v>
      </c>
      <c r="AB1861">
        <v>3</v>
      </c>
      <c r="AD1861">
        <v>3</v>
      </c>
      <c r="AE1861">
        <v>3</v>
      </c>
      <c r="AF1861">
        <v>1</v>
      </c>
      <c r="AG1861">
        <v>4</v>
      </c>
      <c r="AH1861">
        <v>2</v>
      </c>
      <c r="AI1861">
        <v>1</v>
      </c>
      <c r="AJ1861">
        <v>3</v>
      </c>
      <c r="AL1861">
        <v>1</v>
      </c>
      <c r="AM1861">
        <v>4</v>
      </c>
      <c r="AN1861">
        <v>1</v>
      </c>
      <c r="AO1861">
        <v>1</v>
      </c>
      <c r="AP1861">
        <v>5</v>
      </c>
      <c r="AQ1861">
        <v>2</v>
      </c>
      <c r="AR1861">
        <v>3</v>
      </c>
      <c r="AS1861">
        <v>4</v>
      </c>
      <c r="AU1861">
        <v>4</v>
      </c>
      <c r="AV1861">
        <v>1</v>
      </c>
      <c r="AW1861">
        <v>10</v>
      </c>
      <c r="AX1861">
        <v>6</v>
      </c>
      <c r="AY1861">
        <v>9</v>
      </c>
      <c r="AZ1861">
        <v>8</v>
      </c>
      <c r="BA1861">
        <v>9</v>
      </c>
      <c r="BB1861">
        <v>10</v>
      </c>
      <c r="BC1861">
        <v>6</v>
      </c>
      <c r="BD1861">
        <v>10</v>
      </c>
      <c r="BE1861">
        <v>9</v>
      </c>
      <c r="BF1861">
        <v>1</v>
      </c>
      <c r="BG1861">
        <v>11</v>
      </c>
      <c r="BH1861">
        <v>3</v>
      </c>
      <c r="BI1861">
        <v>12</v>
      </c>
      <c r="BJ1861">
        <v>1</v>
      </c>
      <c r="BK1861">
        <v>3</v>
      </c>
      <c r="BL1861">
        <v>2</v>
      </c>
      <c r="BM1861">
        <v>2</v>
      </c>
      <c r="BN1861">
        <v>2</v>
      </c>
      <c r="BO1861">
        <v>9</v>
      </c>
      <c r="BX1861">
        <v>3</v>
      </c>
      <c r="CF1861">
        <v>21</v>
      </c>
      <c r="CH1861">
        <f t="shared" si="215"/>
        <v>3</v>
      </c>
      <c r="CI1861" s="1">
        <f t="shared" si="216"/>
        <v>4.2777777777777777</v>
      </c>
      <c r="CJ1861">
        <f t="shared" si="217"/>
        <v>2</v>
      </c>
      <c r="CK1861">
        <f t="shared" si="218"/>
        <v>4</v>
      </c>
      <c r="CL1861" s="1">
        <f t="shared" si="219"/>
        <v>8.2777777777777786</v>
      </c>
      <c r="CM1861" s="1">
        <f t="shared" si="220"/>
        <v>24.833333333333336</v>
      </c>
      <c r="CO1861" t="str">
        <f>IF(H1861&gt;Tolerances!$C$15, "High Sat", "Low Sat")</f>
        <v>High Sat</v>
      </c>
      <c r="CP1861" t="str">
        <f>IF(CM1861&lt;Tolerances!$D$15, "High EL", "Low EL")</f>
        <v>Low EL</v>
      </c>
      <c r="CQ1861" t="str">
        <f t="shared" si="214"/>
        <v>Mercenary</v>
      </c>
      <c r="CR1861" t="b">
        <f>IF(AND(CM1861&lt;Tolerances!$D$19,'Respondent data Original'!H1861&gt;Tolerances!$C$19),"Enthusiast",IF(AND(CM1861&gt;Tolerances!$D$20,'Respondent data Original'!H1861&lt;Tolerances!$C$20),"Agitator"))</f>
        <v>0</v>
      </c>
    </row>
    <row r="1862" spans="1:96">
      <c r="A1862">
        <v>2343</v>
      </c>
      <c r="B1862" t="s">
        <v>71</v>
      </c>
      <c r="C1862">
        <v>3</v>
      </c>
      <c r="D1862">
        <v>1</v>
      </c>
      <c r="E1862">
        <v>2</v>
      </c>
      <c r="F1862">
        <v>2</v>
      </c>
      <c r="G1862">
        <v>12</v>
      </c>
      <c r="H1862">
        <v>10</v>
      </c>
      <c r="J1862">
        <v>10</v>
      </c>
      <c r="L1862">
        <v>9</v>
      </c>
      <c r="N1862">
        <v>9</v>
      </c>
      <c r="P1862">
        <v>4</v>
      </c>
      <c r="Q1862">
        <v>2</v>
      </c>
      <c r="R1862">
        <v>4</v>
      </c>
      <c r="S1862">
        <v>2</v>
      </c>
      <c r="T1862">
        <v>2</v>
      </c>
      <c r="U1862">
        <v>1</v>
      </c>
      <c r="V1862">
        <v>3</v>
      </c>
      <c r="W1862">
        <v>3</v>
      </c>
      <c r="X1862">
        <v>1</v>
      </c>
      <c r="Y1862">
        <v>1</v>
      </c>
      <c r="Z1862">
        <v>4</v>
      </c>
      <c r="AA1862">
        <v>2</v>
      </c>
      <c r="AB1862">
        <v>3</v>
      </c>
      <c r="AC1862">
        <v>3</v>
      </c>
      <c r="AD1862">
        <v>3</v>
      </c>
      <c r="AE1862">
        <v>1</v>
      </c>
      <c r="AF1862">
        <v>10</v>
      </c>
      <c r="AG1862">
        <v>1</v>
      </c>
      <c r="AH1862">
        <v>1</v>
      </c>
      <c r="AI1862">
        <v>1</v>
      </c>
      <c r="AJ1862">
        <v>1</v>
      </c>
      <c r="AK1862">
        <v>1</v>
      </c>
      <c r="AL1862">
        <v>1</v>
      </c>
      <c r="AM1862">
        <v>1</v>
      </c>
      <c r="AN1862">
        <v>1</v>
      </c>
      <c r="AO1862">
        <v>1</v>
      </c>
      <c r="AP1862">
        <v>1</v>
      </c>
      <c r="AQ1862">
        <v>1</v>
      </c>
      <c r="AR1862">
        <v>1</v>
      </c>
      <c r="AS1862">
        <v>1</v>
      </c>
      <c r="AT1862">
        <v>1</v>
      </c>
      <c r="AU1862">
        <v>1</v>
      </c>
      <c r="AV1862">
        <v>1</v>
      </c>
      <c r="AW1862">
        <v>9</v>
      </c>
      <c r="AX1862">
        <v>9</v>
      </c>
      <c r="AY1862">
        <v>6</v>
      </c>
      <c r="AZ1862">
        <v>8</v>
      </c>
      <c r="BA1862">
        <v>6</v>
      </c>
      <c r="BB1862">
        <v>6</v>
      </c>
      <c r="BC1862">
        <v>6</v>
      </c>
      <c r="BD1862">
        <v>11</v>
      </c>
      <c r="BE1862">
        <v>6</v>
      </c>
      <c r="BF1862">
        <v>1</v>
      </c>
      <c r="BG1862">
        <v>1</v>
      </c>
      <c r="BH1862">
        <v>1</v>
      </c>
      <c r="BI1862">
        <v>1</v>
      </c>
      <c r="BJ1862">
        <v>1</v>
      </c>
      <c r="BK1862">
        <v>1</v>
      </c>
      <c r="BL1862">
        <v>3</v>
      </c>
      <c r="BM1862">
        <v>3</v>
      </c>
      <c r="BN1862">
        <v>3</v>
      </c>
      <c r="BO1862">
        <v>3</v>
      </c>
      <c r="BP1862">
        <v>4</v>
      </c>
      <c r="BQ1862">
        <v>2</v>
      </c>
      <c r="BR1862">
        <v>7</v>
      </c>
      <c r="BX1862">
        <v>1</v>
      </c>
      <c r="BY1862">
        <v>2</v>
      </c>
      <c r="CF1862">
        <v>6</v>
      </c>
      <c r="CH1862">
        <f t="shared" si="215"/>
        <v>1</v>
      </c>
      <c r="CI1862" s="1">
        <f t="shared" si="216"/>
        <v>3.7222222222222223</v>
      </c>
      <c r="CJ1862">
        <f t="shared" si="217"/>
        <v>3</v>
      </c>
      <c r="CK1862">
        <f t="shared" si="218"/>
        <v>3</v>
      </c>
      <c r="CL1862" s="1">
        <f t="shared" si="219"/>
        <v>6.7222222222222223</v>
      </c>
      <c r="CM1862" s="1">
        <f t="shared" si="220"/>
        <v>6.7222222222222223</v>
      </c>
      <c r="CO1862" t="str">
        <f>IF(H1862&gt;Tolerances!$C$15, "High Sat", "Low Sat")</f>
        <v>High Sat</v>
      </c>
      <c r="CP1862" t="str">
        <f>IF(CM1862&lt;Tolerances!$D$15, "High EL", "Low EL")</f>
        <v>High EL</v>
      </c>
      <c r="CQ1862" t="str">
        <f t="shared" si="214"/>
        <v>Loyalist</v>
      </c>
      <c r="CR1862" t="b">
        <f>IF(AND(CM1862&lt;Tolerances!$D$19,'Respondent data Original'!H1862&gt;Tolerances!$C$19),"Enthusiast",IF(AND(CM1862&gt;Tolerances!$D$20,'Respondent data Original'!H1862&lt;Tolerances!$C$20),"Agitator"))</f>
        <v>0</v>
      </c>
    </row>
    <row r="1863" spans="1:96">
      <c r="A1863">
        <v>2344</v>
      </c>
      <c r="B1863" t="s">
        <v>71</v>
      </c>
      <c r="C1863">
        <v>3</v>
      </c>
      <c r="D1863">
        <v>2</v>
      </c>
      <c r="E1863">
        <v>1</v>
      </c>
      <c r="F1863">
        <v>2</v>
      </c>
      <c r="G1863">
        <v>11</v>
      </c>
      <c r="H1863">
        <v>8</v>
      </c>
      <c r="J1863">
        <v>6</v>
      </c>
      <c r="L1863">
        <v>7</v>
      </c>
      <c r="N1863">
        <v>8</v>
      </c>
      <c r="P1863">
        <v>4</v>
      </c>
      <c r="Q1863">
        <v>1</v>
      </c>
      <c r="R1863">
        <v>2</v>
      </c>
      <c r="S1863">
        <v>1</v>
      </c>
      <c r="T1863">
        <v>4</v>
      </c>
      <c r="U1863">
        <v>2</v>
      </c>
      <c r="V1863">
        <v>2</v>
      </c>
      <c r="W1863">
        <v>3</v>
      </c>
      <c r="X1863">
        <v>1</v>
      </c>
      <c r="Y1863">
        <v>1</v>
      </c>
      <c r="Z1863">
        <v>2</v>
      </c>
      <c r="AA1863">
        <v>1</v>
      </c>
      <c r="AB1863">
        <v>1</v>
      </c>
      <c r="AC1863">
        <v>3</v>
      </c>
      <c r="AD1863">
        <v>4</v>
      </c>
      <c r="AE1863">
        <v>3</v>
      </c>
      <c r="AF1863">
        <v>8</v>
      </c>
      <c r="AG1863">
        <v>4</v>
      </c>
      <c r="AH1863">
        <v>2</v>
      </c>
      <c r="AI1863">
        <v>2</v>
      </c>
      <c r="AJ1863">
        <v>2</v>
      </c>
      <c r="AK1863">
        <v>4</v>
      </c>
      <c r="AL1863">
        <v>4</v>
      </c>
      <c r="AM1863">
        <v>4</v>
      </c>
      <c r="AN1863">
        <v>2</v>
      </c>
      <c r="AO1863">
        <v>1</v>
      </c>
      <c r="AP1863">
        <v>3</v>
      </c>
      <c r="AQ1863">
        <v>4</v>
      </c>
      <c r="AR1863">
        <v>3</v>
      </c>
      <c r="AS1863">
        <v>3</v>
      </c>
      <c r="AT1863">
        <v>3</v>
      </c>
      <c r="AU1863">
        <v>3</v>
      </c>
      <c r="AV1863">
        <v>2</v>
      </c>
      <c r="AW1863">
        <v>5</v>
      </c>
      <c r="AX1863">
        <v>9</v>
      </c>
      <c r="AY1863">
        <v>4</v>
      </c>
      <c r="AZ1863">
        <v>8</v>
      </c>
      <c r="BA1863">
        <v>7</v>
      </c>
      <c r="BB1863">
        <v>4</v>
      </c>
      <c r="BC1863">
        <v>2</v>
      </c>
      <c r="BD1863">
        <v>6</v>
      </c>
      <c r="BE1863">
        <v>3</v>
      </c>
      <c r="BF1863">
        <v>5</v>
      </c>
      <c r="BG1863">
        <v>5</v>
      </c>
      <c r="BH1863">
        <v>4</v>
      </c>
      <c r="BI1863">
        <v>12</v>
      </c>
      <c r="BJ1863">
        <v>12</v>
      </c>
      <c r="BK1863">
        <v>3</v>
      </c>
      <c r="BL1863">
        <v>3</v>
      </c>
      <c r="BM1863">
        <v>3</v>
      </c>
      <c r="BN1863">
        <v>3</v>
      </c>
      <c r="BO1863">
        <v>4</v>
      </c>
      <c r="BP1863">
        <v>3</v>
      </c>
      <c r="BQ1863">
        <v>5</v>
      </c>
      <c r="BR1863">
        <v>9</v>
      </c>
      <c r="BX1863">
        <v>2</v>
      </c>
      <c r="CF1863">
        <v>3</v>
      </c>
      <c r="CH1863">
        <f t="shared" si="215"/>
        <v>2</v>
      </c>
      <c r="CI1863" s="1">
        <f t="shared" si="216"/>
        <v>2.6666666666666665</v>
      </c>
      <c r="CJ1863">
        <f t="shared" si="217"/>
        <v>3</v>
      </c>
      <c r="CK1863">
        <f t="shared" si="218"/>
        <v>3</v>
      </c>
      <c r="CL1863" s="1">
        <f t="shared" si="219"/>
        <v>5.6666666666666661</v>
      </c>
      <c r="CM1863" s="1">
        <f t="shared" si="220"/>
        <v>11.333333333333332</v>
      </c>
      <c r="CO1863" t="str">
        <f>IF(H1863&gt;Tolerances!$C$15, "High Sat", "Low Sat")</f>
        <v>High Sat</v>
      </c>
      <c r="CP1863" t="str">
        <f>IF(CM1863&lt;Tolerances!$D$15, "High EL", "Low EL")</f>
        <v>Low EL</v>
      </c>
      <c r="CQ1863" t="str">
        <f t="shared" si="214"/>
        <v>Mercenary</v>
      </c>
      <c r="CR1863" t="b">
        <f>IF(AND(CM1863&lt;Tolerances!$D$19,'Respondent data Original'!H1863&gt;Tolerances!$C$19),"Enthusiast",IF(AND(CM1863&gt;Tolerances!$D$20,'Respondent data Original'!H1863&lt;Tolerances!$C$20),"Agitator"))</f>
        <v>0</v>
      </c>
    </row>
    <row r="1864" spans="1:96">
      <c r="A1864">
        <v>2345</v>
      </c>
      <c r="B1864" t="s">
        <v>71</v>
      </c>
      <c r="C1864">
        <v>3</v>
      </c>
      <c r="D1864">
        <v>2</v>
      </c>
      <c r="E1864">
        <v>1</v>
      </c>
      <c r="F1864">
        <v>2</v>
      </c>
      <c r="G1864">
        <v>11</v>
      </c>
      <c r="H1864">
        <v>10</v>
      </c>
      <c r="J1864">
        <v>10</v>
      </c>
      <c r="L1864">
        <v>10</v>
      </c>
      <c r="N1864">
        <v>9</v>
      </c>
      <c r="P1864">
        <v>6</v>
      </c>
      <c r="Q1864">
        <v>2</v>
      </c>
      <c r="R1864">
        <v>4</v>
      </c>
      <c r="S1864">
        <v>2</v>
      </c>
      <c r="T1864">
        <v>3</v>
      </c>
      <c r="U1864">
        <v>2</v>
      </c>
      <c r="V1864">
        <v>3</v>
      </c>
      <c r="W1864">
        <v>4</v>
      </c>
      <c r="X1864">
        <v>1</v>
      </c>
      <c r="Y1864">
        <v>2</v>
      </c>
      <c r="Z1864">
        <v>4</v>
      </c>
      <c r="AA1864">
        <v>3</v>
      </c>
      <c r="AB1864">
        <v>5</v>
      </c>
      <c r="AC1864">
        <v>5</v>
      </c>
      <c r="AD1864">
        <v>3</v>
      </c>
      <c r="AE1864">
        <v>4</v>
      </c>
      <c r="AF1864">
        <v>10</v>
      </c>
      <c r="AG1864">
        <v>3</v>
      </c>
      <c r="AH1864">
        <v>3</v>
      </c>
      <c r="AI1864">
        <v>2</v>
      </c>
      <c r="AJ1864">
        <v>2</v>
      </c>
      <c r="AK1864">
        <v>2</v>
      </c>
      <c r="AL1864">
        <v>2</v>
      </c>
      <c r="AN1864">
        <v>2</v>
      </c>
      <c r="AO1864">
        <v>2</v>
      </c>
      <c r="AQ1864">
        <v>3</v>
      </c>
      <c r="AR1864">
        <v>3</v>
      </c>
      <c r="AS1864">
        <v>3</v>
      </c>
      <c r="AT1864">
        <v>2</v>
      </c>
      <c r="AU1864">
        <v>3</v>
      </c>
      <c r="AV1864">
        <v>1</v>
      </c>
      <c r="AW1864">
        <v>7</v>
      </c>
      <c r="AX1864">
        <v>8</v>
      </c>
      <c r="AY1864">
        <v>7</v>
      </c>
      <c r="AZ1864">
        <v>4</v>
      </c>
      <c r="BA1864">
        <v>5</v>
      </c>
      <c r="BB1864">
        <v>2</v>
      </c>
      <c r="BC1864">
        <v>7</v>
      </c>
      <c r="BD1864">
        <v>10</v>
      </c>
      <c r="BE1864">
        <v>9</v>
      </c>
      <c r="BF1864">
        <v>12</v>
      </c>
      <c r="BG1864">
        <v>12</v>
      </c>
      <c r="BH1864">
        <v>12</v>
      </c>
      <c r="BI1864">
        <v>12</v>
      </c>
      <c r="BJ1864">
        <v>12</v>
      </c>
      <c r="BK1864">
        <v>1</v>
      </c>
      <c r="BL1864">
        <v>3</v>
      </c>
      <c r="BM1864">
        <v>2</v>
      </c>
      <c r="BN1864">
        <v>2</v>
      </c>
      <c r="BO1864">
        <v>1</v>
      </c>
      <c r="BP1864">
        <v>2</v>
      </c>
      <c r="BX1864">
        <v>1</v>
      </c>
      <c r="BY1864">
        <v>6</v>
      </c>
      <c r="CF1864">
        <v>6</v>
      </c>
      <c r="CH1864">
        <f t="shared" si="215"/>
        <v>1</v>
      </c>
      <c r="CI1864" s="1">
        <f t="shared" si="216"/>
        <v>3.2777777777777777</v>
      </c>
      <c r="CJ1864">
        <f t="shared" si="217"/>
        <v>3</v>
      </c>
      <c r="CK1864">
        <f t="shared" si="218"/>
        <v>3</v>
      </c>
      <c r="CL1864" s="1">
        <f t="shared" si="219"/>
        <v>6.2777777777777777</v>
      </c>
      <c r="CM1864" s="1">
        <f t="shared" si="220"/>
        <v>6.2777777777777777</v>
      </c>
      <c r="CO1864" t="str">
        <f>IF(H1864&gt;Tolerances!$C$15, "High Sat", "Low Sat")</f>
        <v>High Sat</v>
      </c>
      <c r="CP1864" t="str">
        <f>IF(CM1864&lt;Tolerances!$D$15, "High EL", "Low EL")</f>
        <v>High EL</v>
      </c>
      <c r="CQ1864" t="str">
        <f t="shared" si="214"/>
        <v>Loyalist</v>
      </c>
      <c r="CR1864" t="b">
        <f>IF(AND(CM1864&lt;Tolerances!$D$19,'Respondent data Original'!H1864&gt;Tolerances!$C$19),"Enthusiast",IF(AND(CM1864&gt;Tolerances!$D$20,'Respondent data Original'!H1864&lt;Tolerances!$C$20),"Agitator"))</f>
        <v>0</v>
      </c>
    </row>
    <row r="1865" spans="1:96">
      <c r="A1865">
        <v>2346</v>
      </c>
      <c r="B1865" t="s">
        <v>71</v>
      </c>
      <c r="C1865">
        <v>4</v>
      </c>
      <c r="D1865">
        <v>2</v>
      </c>
      <c r="E1865">
        <v>6</v>
      </c>
      <c r="F1865">
        <v>2</v>
      </c>
      <c r="G1865">
        <v>11</v>
      </c>
      <c r="H1865">
        <v>10</v>
      </c>
      <c r="J1865">
        <v>10</v>
      </c>
      <c r="L1865">
        <v>10</v>
      </c>
      <c r="N1865">
        <v>9</v>
      </c>
      <c r="P1865">
        <v>6</v>
      </c>
      <c r="Q1865">
        <v>3</v>
      </c>
      <c r="R1865">
        <v>2</v>
      </c>
      <c r="S1865">
        <v>2</v>
      </c>
      <c r="T1865">
        <v>2</v>
      </c>
      <c r="U1865">
        <v>3</v>
      </c>
      <c r="V1865">
        <v>2</v>
      </c>
      <c r="W1865">
        <v>3</v>
      </c>
      <c r="X1865">
        <v>2</v>
      </c>
      <c r="Y1865">
        <v>2</v>
      </c>
      <c r="Z1865">
        <v>3</v>
      </c>
      <c r="AA1865">
        <v>3</v>
      </c>
      <c r="AB1865">
        <v>2</v>
      </c>
      <c r="AC1865">
        <v>3</v>
      </c>
      <c r="AD1865">
        <v>3</v>
      </c>
      <c r="AE1865">
        <v>3</v>
      </c>
      <c r="AF1865">
        <v>6</v>
      </c>
      <c r="AG1865">
        <v>2</v>
      </c>
      <c r="AH1865">
        <v>1</v>
      </c>
      <c r="AI1865">
        <v>2</v>
      </c>
      <c r="AJ1865">
        <v>2</v>
      </c>
      <c r="AK1865">
        <v>3</v>
      </c>
      <c r="AL1865">
        <v>2</v>
      </c>
      <c r="AM1865">
        <v>2</v>
      </c>
      <c r="AN1865">
        <v>2</v>
      </c>
      <c r="AO1865">
        <v>3</v>
      </c>
      <c r="AP1865">
        <v>2</v>
      </c>
      <c r="AQ1865">
        <v>2</v>
      </c>
      <c r="AR1865">
        <v>2</v>
      </c>
      <c r="AS1865">
        <v>3</v>
      </c>
      <c r="AT1865">
        <v>3</v>
      </c>
      <c r="AU1865">
        <v>3</v>
      </c>
      <c r="AV1865">
        <v>1</v>
      </c>
      <c r="AW1865">
        <v>6</v>
      </c>
      <c r="AX1865">
        <v>6</v>
      </c>
      <c r="AY1865">
        <v>6</v>
      </c>
      <c r="AZ1865">
        <v>6</v>
      </c>
      <c r="BA1865">
        <v>6</v>
      </c>
      <c r="BB1865">
        <v>6</v>
      </c>
      <c r="BC1865">
        <v>4</v>
      </c>
      <c r="BD1865">
        <v>8</v>
      </c>
      <c r="BE1865">
        <v>3</v>
      </c>
      <c r="BF1865">
        <v>12</v>
      </c>
      <c r="BG1865">
        <v>2</v>
      </c>
      <c r="BH1865">
        <v>12</v>
      </c>
      <c r="BI1865">
        <v>12</v>
      </c>
      <c r="BJ1865">
        <v>12</v>
      </c>
      <c r="BK1865">
        <v>2</v>
      </c>
      <c r="BL1865">
        <v>5</v>
      </c>
      <c r="BM1865">
        <v>3</v>
      </c>
      <c r="BN1865">
        <v>4</v>
      </c>
      <c r="BO1865">
        <v>10</v>
      </c>
      <c r="BX1865">
        <v>1</v>
      </c>
      <c r="BY1865">
        <v>4</v>
      </c>
      <c r="BZ1865">
        <v>2</v>
      </c>
      <c r="CA1865">
        <v>1</v>
      </c>
      <c r="CB1865">
        <v>6</v>
      </c>
      <c r="CF1865">
        <v>3</v>
      </c>
      <c r="CH1865">
        <f t="shared" si="215"/>
        <v>1</v>
      </c>
      <c r="CI1865" s="1">
        <f t="shared" si="216"/>
        <v>2.8333333333333335</v>
      </c>
      <c r="CJ1865">
        <f t="shared" si="217"/>
        <v>5</v>
      </c>
      <c r="CK1865">
        <f t="shared" si="218"/>
        <v>1</v>
      </c>
      <c r="CL1865" s="1">
        <f t="shared" si="219"/>
        <v>3.8333333333333335</v>
      </c>
      <c r="CM1865" s="1">
        <f t="shared" si="220"/>
        <v>3.8333333333333335</v>
      </c>
      <c r="CO1865" t="str">
        <f>IF(H1865&gt;Tolerances!$C$15, "High Sat", "Low Sat")</f>
        <v>High Sat</v>
      </c>
      <c r="CP1865" t="str">
        <f>IF(CM1865&lt;Tolerances!$D$15, "High EL", "Low EL")</f>
        <v>High EL</v>
      </c>
      <c r="CQ1865" t="str">
        <f t="shared" si="214"/>
        <v>Loyalist</v>
      </c>
      <c r="CR1865" t="str">
        <f>IF(AND(CM1865&lt;Tolerances!$D$19,'Respondent data Original'!H1865&gt;Tolerances!$C$19),"Enthusiast",IF(AND(CM1865&gt;Tolerances!$D$20,'Respondent data Original'!H1865&lt;Tolerances!$C$20),"Agitator"))</f>
        <v>Enthusiast</v>
      </c>
    </row>
    <row r="1866" spans="1:96">
      <c r="A1866">
        <v>2347</v>
      </c>
      <c r="B1866" t="s">
        <v>71</v>
      </c>
      <c r="C1866">
        <v>1</v>
      </c>
      <c r="D1866">
        <v>1</v>
      </c>
      <c r="E1866">
        <v>6</v>
      </c>
      <c r="F1866">
        <v>2</v>
      </c>
      <c r="G1866">
        <v>10</v>
      </c>
      <c r="H1866">
        <v>11</v>
      </c>
      <c r="J1866">
        <v>11</v>
      </c>
      <c r="L1866">
        <v>11</v>
      </c>
      <c r="N1866">
        <v>11</v>
      </c>
      <c r="P1866">
        <v>3</v>
      </c>
      <c r="Q1866">
        <v>2</v>
      </c>
      <c r="R1866">
        <v>2</v>
      </c>
      <c r="S1866">
        <v>2</v>
      </c>
      <c r="T1866">
        <v>2</v>
      </c>
      <c r="U1866">
        <v>2</v>
      </c>
      <c r="V1866">
        <v>2</v>
      </c>
      <c r="W1866">
        <v>2</v>
      </c>
      <c r="X1866">
        <v>2</v>
      </c>
      <c r="Y1866">
        <v>2</v>
      </c>
      <c r="Z1866">
        <v>2</v>
      </c>
      <c r="AA1866">
        <v>2</v>
      </c>
      <c r="AB1866">
        <v>2</v>
      </c>
      <c r="AC1866">
        <v>2</v>
      </c>
      <c r="AD1866">
        <v>2</v>
      </c>
      <c r="AE1866">
        <v>2</v>
      </c>
      <c r="AF1866">
        <v>11</v>
      </c>
      <c r="AG1866">
        <v>2</v>
      </c>
      <c r="AH1866">
        <v>2</v>
      </c>
      <c r="AI1866">
        <v>2</v>
      </c>
      <c r="AJ1866">
        <v>2</v>
      </c>
      <c r="AK1866">
        <v>2</v>
      </c>
      <c r="AL1866">
        <v>2</v>
      </c>
      <c r="AM1866">
        <v>2</v>
      </c>
      <c r="AN1866">
        <v>2</v>
      </c>
      <c r="AO1866">
        <v>2</v>
      </c>
      <c r="AP1866">
        <v>2</v>
      </c>
      <c r="AQ1866">
        <v>2</v>
      </c>
      <c r="AR1866">
        <v>2</v>
      </c>
      <c r="AS1866">
        <v>2</v>
      </c>
      <c r="AT1866">
        <v>2</v>
      </c>
      <c r="AU1866">
        <v>2</v>
      </c>
      <c r="AV1866">
        <v>1</v>
      </c>
      <c r="AW1866">
        <v>6</v>
      </c>
      <c r="AX1866">
        <v>6</v>
      </c>
      <c r="AY1866">
        <v>6</v>
      </c>
      <c r="AZ1866">
        <v>6</v>
      </c>
      <c r="BA1866">
        <v>6</v>
      </c>
      <c r="BB1866">
        <v>6</v>
      </c>
      <c r="BC1866">
        <v>6</v>
      </c>
      <c r="BD1866">
        <v>6</v>
      </c>
      <c r="BE1866">
        <v>6</v>
      </c>
      <c r="BF1866">
        <v>12</v>
      </c>
      <c r="BG1866">
        <v>1</v>
      </c>
      <c r="BH1866">
        <v>1</v>
      </c>
      <c r="BI1866">
        <v>1</v>
      </c>
      <c r="BJ1866">
        <v>1</v>
      </c>
      <c r="BK1866">
        <v>1</v>
      </c>
      <c r="BL1866">
        <v>5</v>
      </c>
      <c r="BM1866">
        <v>5</v>
      </c>
      <c r="BN1866">
        <v>5</v>
      </c>
      <c r="BO1866">
        <v>10</v>
      </c>
      <c r="BX1866">
        <v>1</v>
      </c>
      <c r="BY1866">
        <v>6</v>
      </c>
      <c r="CF1866">
        <v>1</v>
      </c>
      <c r="CH1866">
        <f t="shared" si="215"/>
        <v>1</v>
      </c>
      <c r="CI1866" s="1">
        <f t="shared" si="216"/>
        <v>3</v>
      </c>
      <c r="CJ1866">
        <f t="shared" si="217"/>
        <v>5</v>
      </c>
      <c r="CK1866">
        <f t="shared" si="218"/>
        <v>1</v>
      </c>
      <c r="CL1866" s="1">
        <f t="shared" si="219"/>
        <v>4</v>
      </c>
      <c r="CM1866" s="1">
        <f t="shared" si="220"/>
        <v>4</v>
      </c>
      <c r="CO1866" t="str">
        <f>IF(H1866&gt;Tolerances!$C$15, "High Sat", "Low Sat")</f>
        <v>High Sat</v>
      </c>
      <c r="CP1866" t="str">
        <f>IF(CM1866&lt;Tolerances!$D$15, "High EL", "Low EL")</f>
        <v>High EL</v>
      </c>
      <c r="CQ1866" t="str">
        <f t="shared" si="214"/>
        <v>Loyalist</v>
      </c>
      <c r="CR1866" t="str">
        <f>IF(AND(CM1866&lt;Tolerances!$D$19,'Respondent data Original'!H1866&gt;Tolerances!$C$19),"Enthusiast",IF(AND(CM1866&gt;Tolerances!$D$20,'Respondent data Original'!H1866&lt;Tolerances!$C$20),"Agitator"))</f>
        <v>Enthusiast</v>
      </c>
    </row>
    <row r="1867" spans="1:96">
      <c r="A1867">
        <v>2348</v>
      </c>
      <c r="B1867" t="s">
        <v>71</v>
      </c>
      <c r="C1867">
        <v>1</v>
      </c>
      <c r="D1867">
        <v>1</v>
      </c>
      <c r="E1867">
        <v>2</v>
      </c>
      <c r="F1867">
        <v>1</v>
      </c>
      <c r="G1867">
        <v>9</v>
      </c>
      <c r="H1867">
        <v>9</v>
      </c>
      <c r="J1867">
        <v>8</v>
      </c>
      <c r="L1867">
        <v>8</v>
      </c>
      <c r="N1867">
        <v>8</v>
      </c>
      <c r="P1867">
        <v>5</v>
      </c>
      <c r="Q1867">
        <v>3</v>
      </c>
      <c r="R1867">
        <v>3</v>
      </c>
      <c r="S1867">
        <v>3</v>
      </c>
      <c r="T1867">
        <v>3</v>
      </c>
      <c r="U1867">
        <v>3</v>
      </c>
      <c r="V1867">
        <v>3</v>
      </c>
      <c r="W1867">
        <v>4</v>
      </c>
      <c r="X1867">
        <v>3</v>
      </c>
      <c r="Y1867">
        <v>3</v>
      </c>
      <c r="Z1867">
        <v>3</v>
      </c>
      <c r="AA1867">
        <v>4</v>
      </c>
      <c r="AB1867">
        <v>4</v>
      </c>
      <c r="AC1867">
        <v>4</v>
      </c>
      <c r="AD1867">
        <v>4</v>
      </c>
      <c r="AE1867">
        <v>4</v>
      </c>
      <c r="AF1867">
        <v>4</v>
      </c>
      <c r="AG1867">
        <v>3</v>
      </c>
      <c r="AH1867">
        <v>3</v>
      </c>
      <c r="AI1867">
        <v>3</v>
      </c>
      <c r="AJ1867">
        <v>3</v>
      </c>
      <c r="AK1867">
        <v>3</v>
      </c>
      <c r="AL1867">
        <v>3</v>
      </c>
      <c r="AM1867">
        <v>3</v>
      </c>
      <c r="AN1867">
        <v>3</v>
      </c>
      <c r="AO1867">
        <v>3</v>
      </c>
      <c r="AP1867">
        <v>3</v>
      </c>
      <c r="AQ1867">
        <v>3</v>
      </c>
      <c r="AR1867">
        <v>3</v>
      </c>
      <c r="AS1867">
        <v>3</v>
      </c>
      <c r="AT1867">
        <v>3</v>
      </c>
      <c r="AU1867">
        <v>3</v>
      </c>
      <c r="AV1867">
        <v>3</v>
      </c>
      <c r="AW1867">
        <v>5</v>
      </c>
      <c r="AX1867">
        <v>11</v>
      </c>
      <c r="AY1867">
        <v>11</v>
      </c>
      <c r="AZ1867">
        <v>5</v>
      </c>
      <c r="BA1867">
        <v>11</v>
      </c>
      <c r="BB1867">
        <v>5</v>
      </c>
      <c r="BC1867">
        <v>6</v>
      </c>
      <c r="BD1867">
        <v>11</v>
      </c>
      <c r="BE1867">
        <v>5</v>
      </c>
      <c r="BF1867">
        <v>12</v>
      </c>
      <c r="BG1867">
        <v>12</v>
      </c>
      <c r="BH1867">
        <v>12</v>
      </c>
      <c r="BI1867">
        <v>12</v>
      </c>
      <c r="BJ1867">
        <v>8</v>
      </c>
      <c r="BK1867">
        <v>4</v>
      </c>
      <c r="BL1867">
        <v>3</v>
      </c>
      <c r="BM1867">
        <v>3</v>
      </c>
      <c r="BN1867">
        <v>3</v>
      </c>
      <c r="BO1867">
        <v>4</v>
      </c>
      <c r="BP1867">
        <v>6</v>
      </c>
      <c r="BQ1867">
        <v>2</v>
      </c>
      <c r="BX1867">
        <v>2</v>
      </c>
      <c r="CF1867">
        <v>5</v>
      </c>
      <c r="CH1867">
        <f t="shared" si="215"/>
        <v>2</v>
      </c>
      <c r="CI1867" s="1">
        <f t="shared" si="216"/>
        <v>3.8888888888888888</v>
      </c>
      <c r="CJ1867">
        <f t="shared" si="217"/>
        <v>3</v>
      </c>
      <c r="CK1867">
        <f t="shared" si="218"/>
        <v>3</v>
      </c>
      <c r="CL1867" s="1">
        <f t="shared" si="219"/>
        <v>6.8888888888888893</v>
      </c>
      <c r="CM1867" s="1">
        <f t="shared" si="220"/>
        <v>13.777777777777779</v>
      </c>
      <c r="CO1867" t="str">
        <f>IF(H1867&gt;Tolerances!$C$15, "High Sat", "Low Sat")</f>
        <v>High Sat</v>
      </c>
      <c r="CP1867" t="str">
        <f>IF(CM1867&lt;Tolerances!$D$15, "High EL", "Low EL")</f>
        <v>Low EL</v>
      </c>
      <c r="CQ1867" t="str">
        <f t="shared" si="214"/>
        <v>Mercenary</v>
      </c>
      <c r="CR1867" t="b">
        <f>IF(AND(CM1867&lt;Tolerances!$D$19,'Respondent data Original'!H1867&gt;Tolerances!$C$19),"Enthusiast",IF(AND(CM1867&gt;Tolerances!$D$20,'Respondent data Original'!H1867&lt;Tolerances!$C$20),"Agitator"))</f>
        <v>0</v>
      </c>
    </row>
    <row r="1868" spans="1:96">
      <c r="A1868">
        <v>2350</v>
      </c>
      <c r="B1868" t="s">
        <v>71</v>
      </c>
      <c r="C1868">
        <v>3</v>
      </c>
      <c r="D1868">
        <v>1</v>
      </c>
      <c r="E1868">
        <v>2</v>
      </c>
      <c r="F1868">
        <v>2</v>
      </c>
      <c r="G1868">
        <v>12</v>
      </c>
      <c r="H1868">
        <v>8</v>
      </c>
      <c r="J1868">
        <v>6</v>
      </c>
      <c r="L1868">
        <v>7</v>
      </c>
      <c r="N1868">
        <v>7</v>
      </c>
      <c r="P1868">
        <v>3</v>
      </c>
      <c r="Q1868">
        <v>1</v>
      </c>
      <c r="R1868">
        <v>4</v>
      </c>
      <c r="S1868">
        <v>1</v>
      </c>
      <c r="T1868">
        <v>1</v>
      </c>
      <c r="U1868">
        <v>1</v>
      </c>
      <c r="V1868">
        <v>2</v>
      </c>
      <c r="W1868">
        <v>4</v>
      </c>
      <c r="X1868">
        <v>1</v>
      </c>
      <c r="Y1868">
        <v>1</v>
      </c>
      <c r="Z1868">
        <v>4</v>
      </c>
      <c r="AA1868">
        <v>3</v>
      </c>
      <c r="AB1868">
        <v>2</v>
      </c>
      <c r="AC1868">
        <v>4</v>
      </c>
      <c r="AD1868">
        <v>2</v>
      </c>
      <c r="AE1868">
        <v>2</v>
      </c>
      <c r="AF1868">
        <v>8</v>
      </c>
      <c r="AG1868">
        <v>4</v>
      </c>
      <c r="AH1868">
        <v>4</v>
      </c>
      <c r="AI1868">
        <v>2</v>
      </c>
      <c r="AJ1868">
        <v>1</v>
      </c>
      <c r="AK1868">
        <v>4</v>
      </c>
      <c r="AL1868">
        <v>4</v>
      </c>
      <c r="AM1868">
        <v>4</v>
      </c>
      <c r="AN1868">
        <v>3</v>
      </c>
      <c r="AO1868">
        <v>3</v>
      </c>
      <c r="AP1868">
        <v>4</v>
      </c>
      <c r="AQ1868">
        <v>4</v>
      </c>
      <c r="AR1868">
        <v>4</v>
      </c>
      <c r="AS1868">
        <v>4</v>
      </c>
      <c r="AT1868">
        <v>4</v>
      </c>
      <c r="AU1868">
        <v>4</v>
      </c>
      <c r="AV1868">
        <v>2</v>
      </c>
      <c r="AW1868">
        <v>9</v>
      </c>
      <c r="AX1868">
        <v>11</v>
      </c>
      <c r="AY1868">
        <v>7</v>
      </c>
      <c r="AZ1868">
        <v>8</v>
      </c>
      <c r="BA1868">
        <v>9</v>
      </c>
      <c r="BB1868">
        <v>10</v>
      </c>
      <c r="BC1868">
        <v>9</v>
      </c>
      <c r="BD1868">
        <v>10</v>
      </c>
      <c r="BE1868">
        <v>3</v>
      </c>
      <c r="BF1868">
        <v>6</v>
      </c>
      <c r="BG1868">
        <v>3</v>
      </c>
      <c r="BH1868">
        <v>4</v>
      </c>
      <c r="BI1868">
        <v>12</v>
      </c>
      <c r="BJ1868">
        <v>12</v>
      </c>
      <c r="BK1868">
        <v>1</v>
      </c>
      <c r="BL1868">
        <v>2</v>
      </c>
      <c r="BM1868">
        <v>1</v>
      </c>
      <c r="BN1868">
        <v>1</v>
      </c>
      <c r="BO1868">
        <v>4</v>
      </c>
      <c r="BP1868">
        <v>3</v>
      </c>
      <c r="BQ1868">
        <v>7</v>
      </c>
      <c r="BX1868">
        <v>3</v>
      </c>
      <c r="CF1868">
        <v>8</v>
      </c>
      <c r="CH1868">
        <f t="shared" si="215"/>
        <v>3</v>
      </c>
      <c r="CI1868" s="1">
        <f t="shared" si="216"/>
        <v>4.2222222222222223</v>
      </c>
      <c r="CJ1868">
        <f t="shared" si="217"/>
        <v>2</v>
      </c>
      <c r="CK1868">
        <f t="shared" si="218"/>
        <v>4</v>
      </c>
      <c r="CL1868" s="1">
        <f t="shared" si="219"/>
        <v>8.2222222222222214</v>
      </c>
      <c r="CM1868" s="1">
        <f t="shared" si="220"/>
        <v>24.666666666666664</v>
      </c>
      <c r="CO1868" t="str">
        <f>IF(H1868&gt;Tolerances!$C$15, "High Sat", "Low Sat")</f>
        <v>High Sat</v>
      </c>
      <c r="CP1868" t="str">
        <f>IF(CM1868&lt;Tolerances!$D$15, "High EL", "Low EL")</f>
        <v>Low EL</v>
      </c>
      <c r="CQ1868" t="str">
        <f t="shared" ref="CQ1868:CQ1931" si="221">IF(AND(CP1868="High EL", CO1868="High Sat"),"Loyalist", IF(AND(CP1868="High EL", CO1868="Low Sat"),"Hostage", IF(AND(CP1868="Low EL", CO1868="Low Sat"),"Defector",IF(AND(CP1868="Low EL", CO1868="High Sat"),"Mercenary"))))</f>
        <v>Mercenary</v>
      </c>
      <c r="CR1868" t="b">
        <f>IF(AND(CM1868&lt;Tolerances!$D$19,'Respondent data Original'!H1868&gt;Tolerances!$C$19),"Enthusiast",IF(AND(CM1868&gt;Tolerances!$D$20,'Respondent data Original'!H1868&lt;Tolerances!$C$20),"Agitator"))</f>
        <v>0</v>
      </c>
    </row>
    <row r="1869" spans="1:96">
      <c r="A1869">
        <v>2351</v>
      </c>
      <c r="B1869" t="s">
        <v>71</v>
      </c>
      <c r="C1869">
        <v>1</v>
      </c>
      <c r="D1869">
        <v>2</v>
      </c>
      <c r="E1869">
        <v>4</v>
      </c>
      <c r="F1869">
        <v>2</v>
      </c>
      <c r="G1869">
        <v>11</v>
      </c>
      <c r="H1869">
        <v>7</v>
      </c>
      <c r="J1869">
        <v>5</v>
      </c>
      <c r="L1869">
        <v>4</v>
      </c>
      <c r="N1869">
        <v>5</v>
      </c>
      <c r="P1869">
        <v>6</v>
      </c>
      <c r="Q1869">
        <v>1</v>
      </c>
      <c r="R1869">
        <v>4</v>
      </c>
      <c r="S1869">
        <v>1</v>
      </c>
      <c r="T1869">
        <v>3</v>
      </c>
      <c r="U1869">
        <v>1</v>
      </c>
      <c r="V1869">
        <v>1</v>
      </c>
      <c r="W1869">
        <v>4</v>
      </c>
      <c r="X1869">
        <v>1</v>
      </c>
      <c r="Y1869">
        <v>1</v>
      </c>
      <c r="Z1869">
        <v>4</v>
      </c>
      <c r="AA1869">
        <v>1</v>
      </c>
      <c r="AB1869">
        <v>1</v>
      </c>
      <c r="AC1869">
        <v>3</v>
      </c>
      <c r="AD1869">
        <v>2</v>
      </c>
      <c r="AE1869">
        <v>2</v>
      </c>
      <c r="AF1869">
        <v>8</v>
      </c>
      <c r="AG1869">
        <v>4</v>
      </c>
      <c r="AH1869">
        <v>5</v>
      </c>
      <c r="AI1869">
        <v>3</v>
      </c>
      <c r="AJ1869">
        <v>2</v>
      </c>
      <c r="AK1869">
        <v>3</v>
      </c>
      <c r="AL1869">
        <v>3</v>
      </c>
      <c r="AM1869">
        <v>5</v>
      </c>
      <c r="AN1869">
        <v>2</v>
      </c>
      <c r="AO1869">
        <v>3</v>
      </c>
      <c r="AP1869">
        <v>2</v>
      </c>
      <c r="AQ1869">
        <v>2</v>
      </c>
      <c r="AR1869">
        <v>3</v>
      </c>
      <c r="AS1869">
        <v>3</v>
      </c>
      <c r="AT1869">
        <v>1</v>
      </c>
      <c r="AU1869">
        <v>4</v>
      </c>
      <c r="AV1869">
        <v>1</v>
      </c>
      <c r="AW1869">
        <v>3</v>
      </c>
      <c r="AX1869">
        <v>11</v>
      </c>
      <c r="AY1869">
        <v>9</v>
      </c>
      <c r="AZ1869">
        <v>6</v>
      </c>
      <c r="BA1869">
        <v>10</v>
      </c>
      <c r="BB1869">
        <v>9</v>
      </c>
      <c r="BC1869">
        <v>6</v>
      </c>
      <c r="BD1869">
        <v>11</v>
      </c>
      <c r="BE1869">
        <v>8</v>
      </c>
      <c r="BF1869">
        <v>4</v>
      </c>
      <c r="BG1869">
        <v>4</v>
      </c>
      <c r="BH1869">
        <v>12</v>
      </c>
      <c r="BI1869">
        <v>12</v>
      </c>
      <c r="BJ1869">
        <v>12</v>
      </c>
      <c r="BK1869">
        <v>3</v>
      </c>
      <c r="BL1869">
        <v>2</v>
      </c>
      <c r="BM1869">
        <v>1</v>
      </c>
      <c r="BO1869">
        <v>7</v>
      </c>
      <c r="BP1869">
        <v>4</v>
      </c>
      <c r="BQ1869">
        <v>1</v>
      </c>
      <c r="BR1869">
        <v>3</v>
      </c>
      <c r="BX1869">
        <v>3</v>
      </c>
      <c r="CF1869">
        <v>4</v>
      </c>
      <c r="CH1869">
        <f t="shared" si="215"/>
        <v>3</v>
      </c>
      <c r="CI1869" s="1">
        <f t="shared" si="216"/>
        <v>4.0555555555555554</v>
      </c>
      <c r="CJ1869">
        <f t="shared" si="217"/>
        <v>2</v>
      </c>
      <c r="CK1869">
        <f t="shared" si="218"/>
        <v>4</v>
      </c>
      <c r="CL1869" s="1">
        <f t="shared" si="219"/>
        <v>8.0555555555555554</v>
      </c>
      <c r="CM1869" s="1">
        <f t="shared" si="220"/>
        <v>24.166666666666664</v>
      </c>
      <c r="CO1869" t="str">
        <f>IF(H1869&gt;Tolerances!$C$15, "High Sat", "Low Sat")</f>
        <v>Low Sat</v>
      </c>
      <c r="CP1869" t="str">
        <f>IF(CM1869&lt;Tolerances!$D$15, "High EL", "Low EL")</f>
        <v>Low EL</v>
      </c>
      <c r="CQ1869" t="str">
        <f t="shared" si="221"/>
        <v>Defector</v>
      </c>
      <c r="CR1869" t="b">
        <f>IF(AND(CM1869&lt;Tolerances!$D$19,'Respondent data Original'!H1869&gt;Tolerances!$C$19),"Enthusiast",IF(AND(CM1869&gt;Tolerances!$D$20,'Respondent data Original'!H1869&lt;Tolerances!$C$20),"Agitator"))</f>
        <v>0</v>
      </c>
    </row>
    <row r="1870" spans="1:96">
      <c r="A1870">
        <v>2352</v>
      </c>
      <c r="B1870" t="s">
        <v>71</v>
      </c>
      <c r="C1870">
        <v>3</v>
      </c>
      <c r="D1870">
        <v>2</v>
      </c>
      <c r="E1870">
        <v>3</v>
      </c>
      <c r="F1870">
        <v>2</v>
      </c>
      <c r="G1870">
        <v>12</v>
      </c>
      <c r="H1870">
        <v>9</v>
      </c>
      <c r="J1870">
        <v>9</v>
      </c>
      <c r="L1870">
        <v>9</v>
      </c>
      <c r="N1870">
        <v>9</v>
      </c>
      <c r="P1870">
        <v>6</v>
      </c>
      <c r="Q1870">
        <v>1</v>
      </c>
      <c r="R1870">
        <v>3</v>
      </c>
      <c r="S1870">
        <v>2</v>
      </c>
      <c r="T1870">
        <v>3</v>
      </c>
      <c r="U1870">
        <v>1</v>
      </c>
      <c r="V1870">
        <v>1</v>
      </c>
      <c r="W1870">
        <v>2</v>
      </c>
      <c r="X1870">
        <v>1</v>
      </c>
      <c r="Y1870">
        <v>3</v>
      </c>
      <c r="Z1870">
        <v>2</v>
      </c>
      <c r="AA1870">
        <v>1</v>
      </c>
      <c r="AB1870">
        <v>3</v>
      </c>
      <c r="AC1870">
        <v>3</v>
      </c>
      <c r="AD1870">
        <v>2</v>
      </c>
      <c r="AE1870">
        <v>3</v>
      </c>
      <c r="AF1870">
        <v>1</v>
      </c>
      <c r="AG1870">
        <v>1</v>
      </c>
      <c r="AH1870">
        <v>1</v>
      </c>
      <c r="AI1870">
        <v>2</v>
      </c>
      <c r="AJ1870">
        <v>1</v>
      </c>
      <c r="AK1870">
        <v>2</v>
      </c>
      <c r="AL1870">
        <v>1</v>
      </c>
      <c r="AM1870">
        <v>2</v>
      </c>
      <c r="AN1870">
        <v>2</v>
      </c>
      <c r="AO1870">
        <v>2</v>
      </c>
      <c r="AP1870">
        <v>2</v>
      </c>
      <c r="AQ1870">
        <v>2</v>
      </c>
      <c r="AR1870">
        <v>2</v>
      </c>
      <c r="AS1870">
        <v>2</v>
      </c>
      <c r="AT1870">
        <v>2</v>
      </c>
      <c r="AU1870">
        <v>2</v>
      </c>
      <c r="AV1870">
        <v>1</v>
      </c>
      <c r="AW1870">
        <v>6</v>
      </c>
      <c r="AX1870">
        <v>11</v>
      </c>
      <c r="AY1870">
        <v>10</v>
      </c>
      <c r="AZ1870">
        <v>6</v>
      </c>
      <c r="BA1870">
        <v>6</v>
      </c>
      <c r="BB1870">
        <v>4</v>
      </c>
      <c r="BC1870">
        <v>3</v>
      </c>
      <c r="BD1870">
        <v>10</v>
      </c>
      <c r="BE1870">
        <v>2</v>
      </c>
      <c r="BF1870">
        <v>4</v>
      </c>
      <c r="BG1870">
        <v>12</v>
      </c>
      <c r="BH1870">
        <v>12</v>
      </c>
      <c r="BI1870">
        <v>12</v>
      </c>
      <c r="BJ1870">
        <v>12</v>
      </c>
      <c r="BK1870">
        <v>3</v>
      </c>
      <c r="BL1870">
        <v>5</v>
      </c>
      <c r="BM1870">
        <v>5</v>
      </c>
      <c r="BN1870">
        <v>5</v>
      </c>
      <c r="BO1870">
        <v>3</v>
      </c>
      <c r="BP1870">
        <v>7</v>
      </c>
      <c r="BQ1870">
        <v>4</v>
      </c>
      <c r="BX1870">
        <v>1</v>
      </c>
      <c r="BY1870">
        <v>3</v>
      </c>
      <c r="BZ1870">
        <v>2</v>
      </c>
      <c r="CA1870">
        <v>8</v>
      </c>
      <c r="CF1870">
        <v>7</v>
      </c>
      <c r="CH1870">
        <f t="shared" si="215"/>
        <v>1</v>
      </c>
      <c r="CI1870" s="1">
        <f t="shared" si="216"/>
        <v>3.2222222222222223</v>
      </c>
      <c r="CJ1870">
        <f t="shared" si="217"/>
        <v>5</v>
      </c>
      <c r="CK1870">
        <f t="shared" si="218"/>
        <v>1</v>
      </c>
      <c r="CL1870" s="1">
        <f t="shared" si="219"/>
        <v>4.2222222222222223</v>
      </c>
      <c r="CM1870" s="1">
        <f t="shared" si="220"/>
        <v>4.2222222222222223</v>
      </c>
      <c r="CO1870" t="str">
        <f>IF(H1870&gt;Tolerances!$C$15, "High Sat", "Low Sat")</f>
        <v>High Sat</v>
      </c>
      <c r="CP1870" t="str">
        <f>IF(CM1870&lt;Tolerances!$D$15, "High EL", "Low EL")</f>
        <v>High EL</v>
      </c>
      <c r="CQ1870" t="str">
        <f t="shared" si="221"/>
        <v>Loyalist</v>
      </c>
      <c r="CR1870" t="b">
        <f>IF(AND(CM1870&lt;Tolerances!$D$19,'Respondent data Original'!H1870&gt;Tolerances!$C$19),"Enthusiast",IF(AND(CM1870&gt;Tolerances!$D$20,'Respondent data Original'!H1870&lt;Tolerances!$C$20),"Agitator"))</f>
        <v>0</v>
      </c>
    </row>
    <row r="1871" spans="1:96">
      <c r="A1871">
        <v>2353</v>
      </c>
      <c r="B1871" t="s">
        <v>71</v>
      </c>
      <c r="C1871">
        <v>2</v>
      </c>
      <c r="D1871">
        <v>1</v>
      </c>
      <c r="E1871">
        <v>1</v>
      </c>
      <c r="F1871">
        <v>2</v>
      </c>
      <c r="G1871">
        <v>12</v>
      </c>
      <c r="H1871">
        <v>11</v>
      </c>
      <c r="J1871">
        <v>10</v>
      </c>
      <c r="L1871">
        <v>11</v>
      </c>
      <c r="N1871">
        <v>10</v>
      </c>
      <c r="P1871">
        <v>4</v>
      </c>
      <c r="Q1871">
        <v>1</v>
      </c>
      <c r="R1871">
        <v>1</v>
      </c>
      <c r="S1871">
        <v>1</v>
      </c>
      <c r="T1871">
        <v>1</v>
      </c>
      <c r="U1871">
        <v>1</v>
      </c>
      <c r="V1871">
        <v>1</v>
      </c>
      <c r="W1871">
        <v>1</v>
      </c>
      <c r="X1871">
        <v>1</v>
      </c>
      <c r="Y1871">
        <v>1</v>
      </c>
      <c r="Z1871">
        <v>1</v>
      </c>
      <c r="AA1871">
        <v>1</v>
      </c>
      <c r="AB1871">
        <v>1</v>
      </c>
      <c r="AC1871">
        <v>1</v>
      </c>
      <c r="AD1871">
        <v>1</v>
      </c>
      <c r="AE1871">
        <v>1</v>
      </c>
      <c r="AF1871">
        <v>1</v>
      </c>
      <c r="AG1871">
        <v>3</v>
      </c>
      <c r="AH1871">
        <v>1</v>
      </c>
      <c r="AI1871">
        <v>1</v>
      </c>
      <c r="AJ1871">
        <v>4</v>
      </c>
      <c r="AK1871">
        <v>1</v>
      </c>
      <c r="AL1871">
        <v>1</v>
      </c>
      <c r="AM1871">
        <v>3</v>
      </c>
      <c r="AN1871">
        <v>1</v>
      </c>
      <c r="AO1871">
        <v>1</v>
      </c>
      <c r="AP1871">
        <v>1</v>
      </c>
      <c r="AQ1871">
        <v>1</v>
      </c>
      <c r="AR1871">
        <v>1</v>
      </c>
      <c r="AS1871">
        <v>1</v>
      </c>
      <c r="AU1871">
        <v>2</v>
      </c>
      <c r="AV1871">
        <v>1</v>
      </c>
      <c r="AW1871">
        <v>11</v>
      </c>
      <c r="AX1871">
        <v>11</v>
      </c>
      <c r="AY1871">
        <v>11</v>
      </c>
      <c r="AZ1871">
        <v>11</v>
      </c>
      <c r="BA1871">
        <v>11</v>
      </c>
      <c r="BB1871">
        <v>1</v>
      </c>
      <c r="BC1871">
        <v>1</v>
      </c>
      <c r="BD1871">
        <v>11</v>
      </c>
      <c r="BE1871">
        <v>1</v>
      </c>
      <c r="BF1871">
        <v>1</v>
      </c>
      <c r="BG1871">
        <v>1</v>
      </c>
      <c r="BH1871">
        <v>12</v>
      </c>
      <c r="BI1871">
        <v>12</v>
      </c>
      <c r="BJ1871">
        <v>12</v>
      </c>
      <c r="BK1871">
        <v>1</v>
      </c>
      <c r="BL1871">
        <v>5</v>
      </c>
      <c r="BM1871">
        <v>5</v>
      </c>
      <c r="BN1871">
        <v>5</v>
      </c>
      <c r="BO1871">
        <v>6</v>
      </c>
      <c r="BP1871">
        <v>8</v>
      </c>
      <c r="BQ1871">
        <v>2</v>
      </c>
      <c r="BR1871">
        <v>7</v>
      </c>
      <c r="BX1871">
        <v>1</v>
      </c>
      <c r="BY1871">
        <v>6</v>
      </c>
      <c r="BZ1871">
        <v>1</v>
      </c>
      <c r="CA1871">
        <v>5</v>
      </c>
      <c r="CF1871">
        <v>4</v>
      </c>
      <c r="CH1871">
        <f t="shared" si="215"/>
        <v>1</v>
      </c>
      <c r="CI1871" s="1">
        <f t="shared" si="216"/>
        <v>3.8333333333333335</v>
      </c>
      <c r="CJ1871">
        <f t="shared" si="217"/>
        <v>5</v>
      </c>
      <c r="CK1871">
        <f t="shared" si="218"/>
        <v>1</v>
      </c>
      <c r="CL1871" s="1">
        <f t="shared" si="219"/>
        <v>4.8333333333333339</v>
      </c>
      <c r="CM1871" s="1">
        <f t="shared" si="220"/>
        <v>4.8333333333333339</v>
      </c>
      <c r="CO1871" t="str">
        <f>IF(H1871&gt;Tolerances!$C$15, "High Sat", "Low Sat")</f>
        <v>High Sat</v>
      </c>
      <c r="CP1871" t="str">
        <f>IF(CM1871&lt;Tolerances!$D$15, "High EL", "Low EL")</f>
        <v>High EL</v>
      </c>
      <c r="CQ1871" t="str">
        <f t="shared" si="221"/>
        <v>Loyalist</v>
      </c>
      <c r="CR1871" t="str">
        <f>IF(AND(CM1871&lt;Tolerances!$D$19,'Respondent data Original'!H1871&gt;Tolerances!$C$19),"Enthusiast",IF(AND(CM1871&gt;Tolerances!$D$20,'Respondent data Original'!H1871&lt;Tolerances!$C$20),"Agitator"))</f>
        <v>Enthusiast</v>
      </c>
    </row>
    <row r="1872" spans="1:96">
      <c r="A1872">
        <v>2354</v>
      </c>
      <c r="B1872" t="s">
        <v>71</v>
      </c>
      <c r="C1872">
        <v>4</v>
      </c>
      <c r="D1872">
        <v>2</v>
      </c>
      <c r="E1872">
        <v>4</v>
      </c>
      <c r="F1872">
        <v>2</v>
      </c>
      <c r="G1872">
        <v>11</v>
      </c>
      <c r="H1872">
        <v>10</v>
      </c>
      <c r="J1872">
        <v>10</v>
      </c>
      <c r="L1872">
        <v>10</v>
      </c>
      <c r="N1872">
        <v>10</v>
      </c>
      <c r="P1872">
        <v>5</v>
      </c>
      <c r="Q1872">
        <v>1</v>
      </c>
      <c r="S1872">
        <v>1</v>
      </c>
      <c r="V1872">
        <v>1</v>
      </c>
      <c r="X1872">
        <v>1</v>
      </c>
      <c r="Y1872">
        <v>1</v>
      </c>
      <c r="Z1872">
        <v>4</v>
      </c>
      <c r="AA1872">
        <v>1</v>
      </c>
      <c r="AB1872">
        <v>1</v>
      </c>
      <c r="AC1872">
        <v>3</v>
      </c>
      <c r="AD1872">
        <v>3</v>
      </c>
      <c r="AE1872">
        <v>1</v>
      </c>
      <c r="AF1872">
        <v>6</v>
      </c>
      <c r="AG1872">
        <v>2</v>
      </c>
      <c r="AI1872">
        <v>2</v>
      </c>
      <c r="AL1872">
        <v>2</v>
      </c>
      <c r="AN1872">
        <v>2</v>
      </c>
      <c r="AO1872">
        <v>2</v>
      </c>
      <c r="AP1872">
        <v>4</v>
      </c>
      <c r="AQ1872">
        <v>2</v>
      </c>
      <c r="AR1872">
        <v>3</v>
      </c>
      <c r="AS1872">
        <v>3</v>
      </c>
      <c r="AT1872">
        <v>3</v>
      </c>
      <c r="AU1872">
        <v>3</v>
      </c>
      <c r="AV1872">
        <v>1</v>
      </c>
      <c r="AW1872">
        <v>3</v>
      </c>
      <c r="AX1872">
        <v>9</v>
      </c>
      <c r="AY1872">
        <v>7</v>
      </c>
      <c r="AZ1872">
        <v>6</v>
      </c>
      <c r="BA1872">
        <v>8</v>
      </c>
      <c r="BB1872">
        <v>1</v>
      </c>
      <c r="BC1872">
        <v>1</v>
      </c>
      <c r="BD1872">
        <v>10</v>
      </c>
      <c r="BE1872">
        <v>1</v>
      </c>
      <c r="BF1872">
        <v>12</v>
      </c>
      <c r="BG1872">
        <v>12</v>
      </c>
      <c r="BH1872">
        <v>12</v>
      </c>
      <c r="BI1872">
        <v>12</v>
      </c>
      <c r="BJ1872">
        <v>12</v>
      </c>
      <c r="BK1872">
        <v>1</v>
      </c>
      <c r="BL1872">
        <v>3</v>
      </c>
      <c r="BM1872">
        <v>4</v>
      </c>
      <c r="BN1872">
        <v>5</v>
      </c>
      <c r="BO1872">
        <v>4</v>
      </c>
      <c r="BX1872">
        <v>1</v>
      </c>
      <c r="BY1872">
        <v>4</v>
      </c>
      <c r="CF1872">
        <v>21</v>
      </c>
      <c r="CH1872">
        <f t="shared" si="215"/>
        <v>1</v>
      </c>
      <c r="CI1872" s="1">
        <f t="shared" si="216"/>
        <v>2.5555555555555554</v>
      </c>
      <c r="CJ1872">
        <f t="shared" si="217"/>
        <v>3</v>
      </c>
      <c r="CK1872">
        <f t="shared" si="218"/>
        <v>3</v>
      </c>
      <c r="CL1872" s="1">
        <f t="shared" si="219"/>
        <v>5.5555555555555554</v>
      </c>
      <c r="CM1872" s="1">
        <f t="shared" si="220"/>
        <v>5.5555555555555554</v>
      </c>
      <c r="CO1872" t="str">
        <f>IF(H1872&gt;Tolerances!$C$15, "High Sat", "Low Sat")</f>
        <v>High Sat</v>
      </c>
      <c r="CP1872" t="str">
        <f>IF(CM1872&lt;Tolerances!$D$15, "High EL", "Low EL")</f>
        <v>High EL</v>
      </c>
      <c r="CQ1872" t="str">
        <f t="shared" si="221"/>
        <v>Loyalist</v>
      </c>
      <c r="CR1872" t="b">
        <f>IF(AND(CM1872&lt;Tolerances!$D$19,'Respondent data Original'!H1872&gt;Tolerances!$C$19),"Enthusiast",IF(AND(CM1872&gt;Tolerances!$D$20,'Respondent data Original'!H1872&lt;Tolerances!$C$20),"Agitator"))</f>
        <v>0</v>
      </c>
    </row>
    <row r="1873" spans="1:96">
      <c r="A1873">
        <v>2355</v>
      </c>
      <c r="B1873" t="s">
        <v>71</v>
      </c>
      <c r="C1873">
        <v>1</v>
      </c>
      <c r="D1873">
        <v>2</v>
      </c>
      <c r="E1873">
        <v>3</v>
      </c>
      <c r="F1873">
        <v>2</v>
      </c>
      <c r="G1873">
        <v>12</v>
      </c>
      <c r="H1873">
        <v>9</v>
      </c>
      <c r="J1873">
        <v>4</v>
      </c>
      <c r="L1873">
        <v>9</v>
      </c>
      <c r="N1873">
        <v>9</v>
      </c>
      <c r="P1873">
        <v>5</v>
      </c>
      <c r="Q1873">
        <v>1</v>
      </c>
      <c r="R1873">
        <v>1</v>
      </c>
      <c r="S1873">
        <v>1</v>
      </c>
      <c r="T1873">
        <v>1</v>
      </c>
      <c r="U1873">
        <v>1</v>
      </c>
      <c r="V1873">
        <v>1</v>
      </c>
      <c r="W1873">
        <v>2</v>
      </c>
      <c r="X1873">
        <v>1</v>
      </c>
      <c r="Y1873">
        <v>1</v>
      </c>
      <c r="Z1873">
        <v>2</v>
      </c>
      <c r="AA1873">
        <v>2</v>
      </c>
      <c r="AB1873">
        <v>2</v>
      </c>
      <c r="AC1873">
        <v>2</v>
      </c>
      <c r="AD1873">
        <v>2</v>
      </c>
      <c r="AE1873">
        <v>3</v>
      </c>
      <c r="AF1873">
        <v>1</v>
      </c>
      <c r="AG1873">
        <v>4</v>
      </c>
      <c r="AH1873">
        <v>2</v>
      </c>
      <c r="AI1873">
        <v>3</v>
      </c>
      <c r="AJ1873">
        <v>2</v>
      </c>
      <c r="AK1873">
        <v>3</v>
      </c>
      <c r="AL1873">
        <v>2</v>
      </c>
      <c r="AM1873">
        <v>2</v>
      </c>
      <c r="AN1873">
        <v>2</v>
      </c>
      <c r="AO1873">
        <v>2</v>
      </c>
      <c r="AP1873">
        <v>2</v>
      </c>
      <c r="AQ1873">
        <v>2</v>
      </c>
      <c r="AR1873">
        <v>2</v>
      </c>
      <c r="AS1873">
        <v>2</v>
      </c>
      <c r="AT1873">
        <v>2</v>
      </c>
      <c r="AU1873">
        <v>3</v>
      </c>
      <c r="AV1873">
        <v>1</v>
      </c>
      <c r="AW1873">
        <v>9</v>
      </c>
      <c r="AX1873">
        <v>10</v>
      </c>
      <c r="AY1873">
        <v>9</v>
      </c>
      <c r="AZ1873">
        <v>6</v>
      </c>
      <c r="BA1873">
        <v>8</v>
      </c>
      <c r="BB1873">
        <v>4</v>
      </c>
      <c r="BC1873">
        <v>8</v>
      </c>
      <c r="BD1873">
        <v>9</v>
      </c>
      <c r="BE1873">
        <v>3</v>
      </c>
      <c r="BF1873">
        <v>3</v>
      </c>
      <c r="BG1873">
        <v>12</v>
      </c>
      <c r="BH1873">
        <v>2</v>
      </c>
      <c r="BI1873">
        <v>2</v>
      </c>
      <c r="BJ1873">
        <v>2</v>
      </c>
      <c r="BK1873">
        <v>1</v>
      </c>
      <c r="BL1873">
        <v>4</v>
      </c>
      <c r="BM1873">
        <v>2</v>
      </c>
      <c r="BN1873">
        <v>2</v>
      </c>
      <c r="BO1873">
        <v>7</v>
      </c>
      <c r="BP1873">
        <v>5</v>
      </c>
      <c r="BQ1873">
        <v>2</v>
      </c>
      <c r="BR1873">
        <v>3</v>
      </c>
      <c r="BS1873">
        <v>1</v>
      </c>
      <c r="BT1873">
        <v>4</v>
      </c>
      <c r="BX1873">
        <v>1</v>
      </c>
      <c r="BY1873">
        <v>8</v>
      </c>
      <c r="CF1873">
        <v>5</v>
      </c>
      <c r="CH1873">
        <f t="shared" si="215"/>
        <v>1</v>
      </c>
      <c r="CI1873" s="1">
        <f t="shared" si="216"/>
        <v>3.6666666666666665</v>
      </c>
      <c r="CJ1873">
        <f t="shared" si="217"/>
        <v>4</v>
      </c>
      <c r="CK1873">
        <f t="shared" si="218"/>
        <v>2</v>
      </c>
      <c r="CL1873" s="1">
        <f t="shared" si="219"/>
        <v>5.6666666666666661</v>
      </c>
      <c r="CM1873" s="1">
        <f t="shared" si="220"/>
        <v>5.6666666666666661</v>
      </c>
      <c r="CO1873" t="str">
        <f>IF(H1873&gt;Tolerances!$C$15, "High Sat", "Low Sat")</f>
        <v>High Sat</v>
      </c>
      <c r="CP1873" t="str">
        <f>IF(CM1873&lt;Tolerances!$D$15, "High EL", "Low EL")</f>
        <v>High EL</v>
      </c>
      <c r="CQ1873" t="str">
        <f t="shared" si="221"/>
        <v>Loyalist</v>
      </c>
      <c r="CR1873" t="b">
        <f>IF(AND(CM1873&lt;Tolerances!$D$19,'Respondent data Original'!H1873&gt;Tolerances!$C$19),"Enthusiast",IF(AND(CM1873&gt;Tolerances!$D$20,'Respondent data Original'!H1873&lt;Tolerances!$C$20),"Agitator"))</f>
        <v>0</v>
      </c>
    </row>
    <row r="1874" spans="1:96">
      <c r="A1874">
        <v>2356</v>
      </c>
      <c r="B1874" t="s">
        <v>71</v>
      </c>
      <c r="C1874">
        <v>3</v>
      </c>
      <c r="D1874">
        <v>2</v>
      </c>
      <c r="E1874">
        <v>8</v>
      </c>
      <c r="F1874">
        <v>1</v>
      </c>
      <c r="G1874">
        <v>7</v>
      </c>
      <c r="H1874">
        <v>10</v>
      </c>
      <c r="J1874">
        <v>11</v>
      </c>
      <c r="L1874">
        <v>10</v>
      </c>
      <c r="N1874">
        <v>7</v>
      </c>
      <c r="P1874">
        <v>5</v>
      </c>
      <c r="Q1874">
        <v>1</v>
      </c>
      <c r="R1874">
        <v>5</v>
      </c>
      <c r="S1874">
        <v>1</v>
      </c>
      <c r="T1874">
        <v>1</v>
      </c>
      <c r="U1874">
        <v>4</v>
      </c>
      <c r="V1874">
        <v>2</v>
      </c>
      <c r="W1874">
        <v>5</v>
      </c>
      <c r="X1874">
        <v>1</v>
      </c>
      <c r="Y1874">
        <v>1</v>
      </c>
      <c r="Z1874">
        <v>1</v>
      </c>
      <c r="AA1874">
        <v>2</v>
      </c>
      <c r="AB1874">
        <v>3</v>
      </c>
      <c r="AC1874">
        <v>5</v>
      </c>
      <c r="AD1874">
        <v>5</v>
      </c>
      <c r="AE1874">
        <v>3</v>
      </c>
      <c r="AF1874">
        <v>10</v>
      </c>
      <c r="AG1874">
        <v>1</v>
      </c>
      <c r="AI1874">
        <v>1</v>
      </c>
      <c r="AJ1874">
        <v>1</v>
      </c>
      <c r="AK1874">
        <v>4</v>
      </c>
      <c r="AL1874">
        <v>2</v>
      </c>
      <c r="AN1874">
        <v>1</v>
      </c>
      <c r="AO1874">
        <v>1</v>
      </c>
      <c r="AP1874">
        <v>1</v>
      </c>
      <c r="AQ1874">
        <v>1</v>
      </c>
      <c r="AR1874">
        <v>3</v>
      </c>
      <c r="AS1874">
        <v>3</v>
      </c>
      <c r="AT1874">
        <v>2</v>
      </c>
      <c r="AU1874">
        <v>3</v>
      </c>
      <c r="AV1874">
        <v>1</v>
      </c>
      <c r="AW1874">
        <v>6</v>
      </c>
      <c r="AX1874">
        <v>11</v>
      </c>
      <c r="AY1874">
        <v>3</v>
      </c>
      <c r="AZ1874">
        <v>10</v>
      </c>
      <c r="BA1874">
        <v>10</v>
      </c>
      <c r="BB1874">
        <v>8</v>
      </c>
      <c r="BC1874">
        <v>1</v>
      </c>
      <c r="BD1874">
        <v>11</v>
      </c>
      <c r="BE1874">
        <v>6</v>
      </c>
      <c r="BF1874">
        <v>4</v>
      </c>
      <c r="BG1874">
        <v>12</v>
      </c>
      <c r="BH1874">
        <v>12</v>
      </c>
      <c r="BI1874">
        <v>12</v>
      </c>
      <c r="BJ1874">
        <v>12</v>
      </c>
      <c r="BK1874">
        <v>3</v>
      </c>
      <c r="BL1874">
        <v>5</v>
      </c>
      <c r="BM1874">
        <v>3</v>
      </c>
      <c r="BN1874">
        <v>3</v>
      </c>
      <c r="BO1874">
        <v>4</v>
      </c>
      <c r="BP1874">
        <v>6</v>
      </c>
      <c r="BQ1874">
        <v>2</v>
      </c>
      <c r="BX1874">
        <v>1</v>
      </c>
      <c r="BY1874">
        <v>3</v>
      </c>
      <c r="BZ1874">
        <v>5</v>
      </c>
      <c r="CA1874">
        <v>6</v>
      </c>
      <c r="CF1874">
        <v>2</v>
      </c>
      <c r="CH1874">
        <f t="shared" si="215"/>
        <v>1</v>
      </c>
      <c r="CI1874" s="1">
        <f t="shared" si="216"/>
        <v>3.6666666666666665</v>
      </c>
      <c r="CJ1874">
        <f t="shared" si="217"/>
        <v>5</v>
      </c>
      <c r="CK1874">
        <f t="shared" si="218"/>
        <v>1</v>
      </c>
      <c r="CL1874" s="1">
        <f t="shared" si="219"/>
        <v>4.6666666666666661</v>
      </c>
      <c r="CM1874" s="1">
        <f t="shared" si="220"/>
        <v>4.6666666666666661</v>
      </c>
      <c r="CO1874" t="str">
        <f>IF(H1874&gt;Tolerances!$C$15, "High Sat", "Low Sat")</f>
        <v>High Sat</v>
      </c>
      <c r="CP1874" t="str">
        <f>IF(CM1874&lt;Tolerances!$D$15, "High EL", "Low EL")</f>
        <v>High EL</v>
      </c>
      <c r="CQ1874" t="str">
        <f t="shared" si="221"/>
        <v>Loyalist</v>
      </c>
      <c r="CR1874" t="str">
        <f>IF(AND(CM1874&lt;Tolerances!$D$19,'Respondent data Original'!H1874&gt;Tolerances!$C$19),"Enthusiast",IF(AND(CM1874&gt;Tolerances!$D$20,'Respondent data Original'!H1874&lt;Tolerances!$C$20),"Agitator"))</f>
        <v>Enthusiast</v>
      </c>
    </row>
    <row r="1875" spans="1:96">
      <c r="A1875">
        <v>2358</v>
      </c>
      <c r="B1875" t="s">
        <v>71</v>
      </c>
      <c r="C1875">
        <v>2</v>
      </c>
      <c r="D1875">
        <v>1</v>
      </c>
      <c r="E1875">
        <v>1</v>
      </c>
      <c r="F1875">
        <v>2</v>
      </c>
      <c r="G1875">
        <v>9</v>
      </c>
      <c r="H1875">
        <v>10</v>
      </c>
      <c r="J1875">
        <v>10</v>
      </c>
      <c r="L1875">
        <v>10</v>
      </c>
      <c r="O1875">
        <v>1</v>
      </c>
      <c r="P1875">
        <v>6</v>
      </c>
      <c r="Q1875">
        <v>3</v>
      </c>
      <c r="R1875">
        <v>3</v>
      </c>
      <c r="S1875">
        <v>2</v>
      </c>
      <c r="T1875">
        <v>3</v>
      </c>
      <c r="U1875">
        <v>3</v>
      </c>
      <c r="V1875">
        <v>2</v>
      </c>
      <c r="W1875">
        <v>3</v>
      </c>
      <c r="X1875">
        <v>2</v>
      </c>
      <c r="Y1875">
        <v>2</v>
      </c>
      <c r="Z1875">
        <v>4</v>
      </c>
      <c r="AA1875">
        <v>2</v>
      </c>
      <c r="AB1875">
        <v>3</v>
      </c>
      <c r="AC1875">
        <v>3</v>
      </c>
      <c r="AD1875">
        <v>2</v>
      </c>
      <c r="AE1875">
        <v>2</v>
      </c>
      <c r="AF1875">
        <v>9</v>
      </c>
      <c r="AG1875">
        <v>2</v>
      </c>
      <c r="AH1875">
        <v>3</v>
      </c>
      <c r="AI1875">
        <v>2</v>
      </c>
      <c r="AJ1875">
        <v>2</v>
      </c>
      <c r="AK1875">
        <v>3</v>
      </c>
      <c r="AL1875">
        <v>2</v>
      </c>
      <c r="AM1875">
        <v>3</v>
      </c>
      <c r="AN1875">
        <v>2</v>
      </c>
      <c r="AO1875">
        <v>2</v>
      </c>
      <c r="AP1875">
        <v>3</v>
      </c>
      <c r="AQ1875">
        <v>2</v>
      </c>
      <c r="AR1875">
        <v>2</v>
      </c>
      <c r="AS1875">
        <v>3</v>
      </c>
      <c r="AT1875">
        <v>2</v>
      </c>
      <c r="AU1875">
        <v>2</v>
      </c>
      <c r="AV1875">
        <v>1</v>
      </c>
      <c r="AW1875">
        <v>6</v>
      </c>
      <c r="AX1875">
        <v>9</v>
      </c>
      <c r="AY1875">
        <v>7</v>
      </c>
      <c r="AZ1875">
        <v>7</v>
      </c>
      <c r="BA1875">
        <v>7</v>
      </c>
      <c r="BB1875">
        <v>7</v>
      </c>
      <c r="BC1875">
        <v>5</v>
      </c>
      <c r="BD1875">
        <v>11</v>
      </c>
      <c r="BE1875">
        <v>4</v>
      </c>
      <c r="BF1875">
        <v>12</v>
      </c>
      <c r="BG1875">
        <v>12</v>
      </c>
      <c r="BH1875">
        <v>12</v>
      </c>
      <c r="BI1875">
        <v>12</v>
      </c>
      <c r="BJ1875">
        <v>12</v>
      </c>
      <c r="BK1875">
        <v>1</v>
      </c>
      <c r="BL1875">
        <v>5</v>
      </c>
      <c r="BM1875">
        <v>4</v>
      </c>
      <c r="BN1875">
        <v>3</v>
      </c>
      <c r="BO1875">
        <v>5</v>
      </c>
      <c r="BP1875">
        <v>2</v>
      </c>
      <c r="BX1875">
        <v>1</v>
      </c>
      <c r="BY1875">
        <v>6</v>
      </c>
      <c r="BZ1875">
        <v>3</v>
      </c>
      <c r="CA1875">
        <v>1</v>
      </c>
      <c r="CB1875">
        <v>4</v>
      </c>
      <c r="CC1875">
        <v>5</v>
      </c>
      <c r="CF1875">
        <v>4</v>
      </c>
      <c r="CH1875">
        <f t="shared" si="215"/>
        <v>1</v>
      </c>
      <c r="CI1875" s="1">
        <f t="shared" si="216"/>
        <v>3.5</v>
      </c>
      <c r="CJ1875">
        <f t="shared" si="217"/>
        <v>5</v>
      </c>
      <c r="CK1875">
        <f t="shared" si="218"/>
        <v>1</v>
      </c>
      <c r="CL1875" s="1">
        <f t="shared" si="219"/>
        <v>4.5</v>
      </c>
      <c r="CM1875" s="1">
        <f t="shared" si="220"/>
        <v>4.5</v>
      </c>
      <c r="CO1875" t="str">
        <f>IF(H1875&gt;Tolerances!$C$15, "High Sat", "Low Sat")</f>
        <v>High Sat</v>
      </c>
      <c r="CP1875" t="str">
        <f>IF(CM1875&lt;Tolerances!$D$15, "High EL", "Low EL")</f>
        <v>High EL</v>
      </c>
      <c r="CQ1875" t="str">
        <f t="shared" si="221"/>
        <v>Loyalist</v>
      </c>
      <c r="CR1875" t="str">
        <f>IF(AND(CM1875&lt;Tolerances!$D$19,'Respondent data Original'!H1875&gt;Tolerances!$C$19),"Enthusiast",IF(AND(CM1875&gt;Tolerances!$D$20,'Respondent data Original'!H1875&lt;Tolerances!$C$20),"Agitator"))</f>
        <v>Enthusiast</v>
      </c>
    </row>
    <row r="1876" spans="1:96">
      <c r="A1876">
        <v>2359</v>
      </c>
      <c r="B1876" t="s">
        <v>71</v>
      </c>
      <c r="C1876">
        <v>3</v>
      </c>
      <c r="D1876">
        <v>1</v>
      </c>
      <c r="E1876">
        <v>4</v>
      </c>
      <c r="F1876">
        <v>1</v>
      </c>
      <c r="G1876">
        <v>7</v>
      </c>
      <c r="H1876">
        <v>5</v>
      </c>
      <c r="J1876">
        <v>5</v>
      </c>
      <c r="L1876">
        <v>4</v>
      </c>
      <c r="N1876">
        <v>3</v>
      </c>
      <c r="P1876">
        <v>5</v>
      </c>
      <c r="Q1876">
        <v>1</v>
      </c>
      <c r="R1876">
        <v>5</v>
      </c>
      <c r="S1876">
        <v>2</v>
      </c>
      <c r="T1876">
        <v>3</v>
      </c>
      <c r="V1876">
        <v>4</v>
      </c>
      <c r="W1876">
        <v>5</v>
      </c>
      <c r="X1876">
        <v>3</v>
      </c>
      <c r="Y1876">
        <v>3</v>
      </c>
      <c r="Z1876">
        <v>4</v>
      </c>
      <c r="AA1876">
        <v>3</v>
      </c>
      <c r="AB1876">
        <v>5</v>
      </c>
      <c r="AC1876">
        <v>4</v>
      </c>
      <c r="AD1876">
        <v>5</v>
      </c>
      <c r="AE1876">
        <v>3</v>
      </c>
      <c r="AF1876">
        <v>1</v>
      </c>
      <c r="AG1876">
        <v>4</v>
      </c>
      <c r="AI1876">
        <v>5</v>
      </c>
      <c r="AJ1876">
        <v>4</v>
      </c>
      <c r="AL1876">
        <v>4</v>
      </c>
      <c r="AN1876">
        <v>4</v>
      </c>
      <c r="AO1876">
        <v>4</v>
      </c>
      <c r="AP1876">
        <v>3</v>
      </c>
      <c r="AQ1876">
        <v>4</v>
      </c>
      <c r="AR1876">
        <v>5</v>
      </c>
      <c r="AS1876">
        <v>4</v>
      </c>
      <c r="AT1876">
        <v>5</v>
      </c>
      <c r="AU1876">
        <v>4</v>
      </c>
      <c r="AV1876">
        <v>2</v>
      </c>
      <c r="AW1876">
        <v>9</v>
      </c>
      <c r="AX1876">
        <v>11</v>
      </c>
      <c r="AY1876">
        <v>8</v>
      </c>
      <c r="AZ1876">
        <v>9</v>
      </c>
      <c r="BA1876">
        <v>9</v>
      </c>
      <c r="BB1876">
        <v>7</v>
      </c>
      <c r="BC1876">
        <v>1</v>
      </c>
      <c r="BD1876">
        <v>8</v>
      </c>
      <c r="BE1876">
        <v>1</v>
      </c>
      <c r="BF1876">
        <v>8</v>
      </c>
      <c r="BG1876">
        <v>12</v>
      </c>
      <c r="BH1876">
        <v>12</v>
      </c>
      <c r="BI1876">
        <v>12</v>
      </c>
      <c r="BJ1876">
        <v>12</v>
      </c>
      <c r="BK1876">
        <v>2</v>
      </c>
      <c r="BL1876">
        <v>4</v>
      </c>
      <c r="BM1876">
        <v>3</v>
      </c>
      <c r="BN1876">
        <v>2</v>
      </c>
      <c r="BO1876">
        <v>4</v>
      </c>
      <c r="BX1876">
        <v>1</v>
      </c>
      <c r="BY1876">
        <v>3</v>
      </c>
      <c r="CF1876">
        <v>3</v>
      </c>
      <c r="CH1876">
        <f t="shared" si="215"/>
        <v>1</v>
      </c>
      <c r="CI1876" s="1">
        <f t="shared" si="216"/>
        <v>3.5</v>
      </c>
      <c r="CJ1876">
        <f t="shared" si="217"/>
        <v>4</v>
      </c>
      <c r="CK1876">
        <f t="shared" si="218"/>
        <v>2</v>
      </c>
      <c r="CL1876" s="1">
        <f t="shared" si="219"/>
        <v>5.5</v>
      </c>
      <c r="CM1876" s="1">
        <f t="shared" si="220"/>
        <v>5.5</v>
      </c>
      <c r="CO1876" t="str">
        <f>IF(H1876&gt;Tolerances!$C$15, "High Sat", "Low Sat")</f>
        <v>Low Sat</v>
      </c>
      <c r="CP1876" t="str">
        <f>IF(CM1876&lt;Tolerances!$D$15, "High EL", "Low EL")</f>
        <v>High EL</v>
      </c>
      <c r="CQ1876" t="str">
        <f t="shared" si="221"/>
        <v>Hostage</v>
      </c>
      <c r="CR1876" t="b">
        <f>IF(AND(CM1876&lt;Tolerances!$D$19,'Respondent data Original'!H1876&gt;Tolerances!$C$19),"Enthusiast",IF(AND(CM1876&gt;Tolerances!$D$20,'Respondent data Original'!H1876&lt;Tolerances!$C$20),"Agitator"))</f>
        <v>0</v>
      </c>
    </row>
    <row r="1877" spans="1:96">
      <c r="A1877">
        <v>2360</v>
      </c>
      <c r="B1877" t="s">
        <v>71</v>
      </c>
      <c r="C1877">
        <v>3</v>
      </c>
      <c r="D1877">
        <v>2</v>
      </c>
      <c r="E1877">
        <v>1</v>
      </c>
      <c r="F1877">
        <v>2</v>
      </c>
      <c r="G1877">
        <v>11</v>
      </c>
      <c r="H1877">
        <v>10</v>
      </c>
      <c r="J1877">
        <v>10</v>
      </c>
      <c r="L1877">
        <v>10</v>
      </c>
      <c r="N1877">
        <v>10</v>
      </c>
      <c r="P1877">
        <v>4</v>
      </c>
      <c r="Q1877">
        <v>1</v>
      </c>
      <c r="R1877">
        <v>2</v>
      </c>
      <c r="S1877">
        <v>1</v>
      </c>
      <c r="T1877">
        <v>2</v>
      </c>
      <c r="U1877">
        <v>1</v>
      </c>
      <c r="V1877">
        <v>1</v>
      </c>
      <c r="W1877">
        <v>2</v>
      </c>
      <c r="X1877">
        <v>2</v>
      </c>
      <c r="Y1877">
        <v>2</v>
      </c>
      <c r="Z1877">
        <v>1</v>
      </c>
      <c r="AA1877">
        <v>1</v>
      </c>
      <c r="AB1877">
        <v>2</v>
      </c>
      <c r="AC1877">
        <v>1</v>
      </c>
      <c r="AD1877">
        <v>2</v>
      </c>
      <c r="AE1877">
        <v>1</v>
      </c>
      <c r="AF1877">
        <v>10</v>
      </c>
      <c r="AG1877">
        <v>2</v>
      </c>
      <c r="AH1877">
        <v>1</v>
      </c>
      <c r="AI1877">
        <v>2</v>
      </c>
      <c r="AJ1877">
        <v>2</v>
      </c>
      <c r="AK1877">
        <v>1</v>
      </c>
      <c r="AL1877">
        <v>1</v>
      </c>
      <c r="AM1877">
        <v>2</v>
      </c>
      <c r="AN1877">
        <v>2</v>
      </c>
      <c r="AO1877">
        <v>1</v>
      </c>
      <c r="AP1877">
        <v>3</v>
      </c>
      <c r="AQ1877">
        <v>2</v>
      </c>
      <c r="AR1877">
        <v>2</v>
      </c>
      <c r="AS1877">
        <v>2</v>
      </c>
      <c r="AT1877">
        <v>2</v>
      </c>
      <c r="AU1877">
        <v>1</v>
      </c>
      <c r="AV1877">
        <v>1</v>
      </c>
      <c r="AW1877">
        <v>8</v>
      </c>
      <c r="AX1877">
        <v>11</v>
      </c>
      <c r="AY1877">
        <v>10</v>
      </c>
      <c r="AZ1877">
        <v>9</v>
      </c>
      <c r="BA1877">
        <v>11</v>
      </c>
      <c r="BB1877">
        <v>10</v>
      </c>
      <c r="BC1877">
        <v>9</v>
      </c>
      <c r="BD1877">
        <v>11</v>
      </c>
      <c r="BE1877">
        <v>10</v>
      </c>
      <c r="BF1877">
        <v>3</v>
      </c>
      <c r="BG1877">
        <v>3</v>
      </c>
      <c r="BH1877">
        <v>3</v>
      </c>
      <c r="BI1877">
        <v>3</v>
      </c>
      <c r="BJ1877">
        <v>4</v>
      </c>
      <c r="BK1877">
        <v>1</v>
      </c>
      <c r="BL1877">
        <v>2</v>
      </c>
      <c r="BM1877">
        <v>1</v>
      </c>
      <c r="BO1877">
        <v>5</v>
      </c>
      <c r="BP1877">
        <v>4</v>
      </c>
      <c r="BQ1877">
        <v>3</v>
      </c>
      <c r="BR1877">
        <v>2</v>
      </c>
      <c r="BS1877">
        <v>7</v>
      </c>
      <c r="BX1877">
        <v>2</v>
      </c>
      <c r="CF1877">
        <v>9</v>
      </c>
      <c r="CH1877">
        <f t="shared" si="215"/>
        <v>2</v>
      </c>
      <c r="CI1877" s="1">
        <f t="shared" si="216"/>
        <v>4.9444444444444446</v>
      </c>
      <c r="CJ1877">
        <f t="shared" si="217"/>
        <v>2</v>
      </c>
      <c r="CK1877">
        <f t="shared" si="218"/>
        <v>4</v>
      </c>
      <c r="CL1877" s="1">
        <f t="shared" si="219"/>
        <v>8.9444444444444446</v>
      </c>
      <c r="CM1877" s="1">
        <f t="shared" si="220"/>
        <v>17.888888888888889</v>
      </c>
      <c r="CO1877" t="str">
        <f>IF(H1877&gt;Tolerances!$C$15, "High Sat", "Low Sat")</f>
        <v>High Sat</v>
      </c>
      <c r="CP1877" t="str">
        <f>IF(CM1877&lt;Tolerances!$D$15, "High EL", "Low EL")</f>
        <v>Low EL</v>
      </c>
      <c r="CQ1877" t="str">
        <f t="shared" si="221"/>
        <v>Mercenary</v>
      </c>
      <c r="CR1877" t="b">
        <f>IF(AND(CM1877&lt;Tolerances!$D$19,'Respondent data Original'!H1877&gt;Tolerances!$C$19),"Enthusiast",IF(AND(CM1877&gt;Tolerances!$D$20,'Respondent data Original'!H1877&lt;Tolerances!$C$20),"Agitator"))</f>
        <v>0</v>
      </c>
    </row>
    <row r="1878" spans="1:96">
      <c r="A1878">
        <v>2362</v>
      </c>
      <c r="B1878" t="s">
        <v>71</v>
      </c>
      <c r="C1878">
        <v>5</v>
      </c>
      <c r="D1878">
        <v>2</v>
      </c>
      <c r="E1878">
        <v>3</v>
      </c>
      <c r="F1878">
        <v>2</v>
      </c>
      <c r="G1878">
        <v>12</v>
      </c>
      <c r="H1878">
        <v>11</v>
      </c>
      <c r="J1878">
        <v>11</v>
      </c>
      <c r="L1878">
        <v>11</v>
      </c>
      <c r="N1878">
        <v>11</v>
      </c>
      <c r="P1878">
        <v>4</v>
      </c>
      <c r="Q1878">
        <v>1</v>
      </c>
      <c r="R1878">
        <v>1</v>
      </c>
      <c r="S1878">
        <v>1</v>
      </c>
      <c r="T1878">
        <v>1</v>
      </c>
      <c r="U1878">
        <v>1</v>
      </c>
      <c r="V1878">
        <v>2</v>
      </c>
      <c r="W1878">
        <v>3</v>
      </c>
      <c r="X1878">
        <v>1</v>
      </c>
      <c r="Y1878">
        <v>1</v>
      </c>
      <c r="Z1878">
        <v>2</v>
      </c>
      <c r="AA1878">
        <v>1</v>
      </c>
      <c r="AB1878">
        <v>3</v>
      </c>
      <c r="AC1878">
        <v>1</v>
      </c>
      <c r="AD1878">
        <v>4</v>
      </c>
      <c r="AE1878">
        <v>2</v>
      </c>
      <c r="AF1878">
        <v>1</v>
      </c>
      <c r="AG1878">
        <v>1</v>
      </c>
      <c r="AH1878">
        <v>1</v>
      </c>
      <c r="AI1878">
        <v>1</v>
      </c>
      <c r="AJ1878">
        <v>1</v>
      </c>
      <c r="AK1878">
        <v>1</v>
      </c>
      <c r="AL1878">
        <v>2</v>
      </c>
      <c r="AN1878">
        <v>1</v>
      </c>
      <c r="AO1878">
        <v>1</v>
      </c>
      <c r="AQ1878">
        <v>1</v>
      </c>
      <c r="AR1878">
        <v>2</v>
      </c>
      <c r="AS1878">
        <v>1</v>
      </c>
      <c r="AU1878">
        <v>1</v>
      </c>
      <c r="AV1878">
        <v>1</v>
      </c>
      <c r="AW1878">
        <v>3</v>
      </c>
      <c r="AX1878">
        <v>4</v>
      </c>
      <c r="AY1878">
        <v>6</v>
      </c>
      <c r="AZ1878">
        <v>3</v>
      </c>
      <c r="BA1878">
        <v>3</v>
      </c>
      <c r="BB1878">
        <v>1</v>
      </c>
      <c r="BC1878">
        <v>4</v>
      </c>
      <c r="BD1878">
        <v>9</v>
      </c>
      <c r="BE1878">
        <v>1</v>
      </c>
      <c r="BF1878">
        <v>12</v>
      </c>
      <c r="BG1878">
        <v>2</v>
      </c>
      <c r="BH1878">
        <v>12</v>
      </c>
      <c r="BI1878">
        <v>12</v>
      </c>
      <c r="BJ1878">
        <v>12</v>
      </c>
      <c r="BK1878">
        <v>1</v>
      </c>
      <c r="BM1878">
        <v>5</v>
      </c>
      <c r="BN1878">
        <v>4</v>
      </c>
      <c r="BO1878">
        <v>10</v>
      </c>
      <c r="BX1878">
        <v>1</v>
      </c>
      <c r="BY1878">
        <v>5</v>
      </c>
      <c r="BZ1878">
        <v>3</v>
      </c>
      <c r="CA1878">
        <v>6</v>
      </c>
      <c r="CB1878">
        <v>8</v>
      </c>
      <c r="CF1878">
        <v>6</v>
      </c>
      <c r="CH1878">
        <f t="shared" si="215"/>
        <v>1</v>
      </c>
      <c r="CI1878" s="1">
        <f t="shared" si="216"/>
        <v>1.8888888888888888</v>
      </c>
      <c r="CJ1878">
        <f t="shared" si="217"/>
        <v>0</v>
      </c>
      <c r="CK1878">
        <f t="shared" si="218"/>
        <v>5</v>
      </c>
      <c r="CL1878" s="1">
        <f t="shared" si="219"/>
        <v>6.8888888888888893</v>
      </c>
      <c r="CM1878" s="1">
        <f t="shared" si="220"/>
        <v>6.8888888888888893</v>
      </c>
      <c r="CO1878" t="str">
        <f>IF(H1878&gt;Tolerances!$C$15, "High Sat", "Low Sat")</f>
        <v>High Sat</v>
      </c>
      <c r="CP1878" t="str">
        <f>IF(CM1878&lt;Tolerances!$D$15, "High EL", "Low EL")</f>
        <v>High EL</v>
      </c>
      <c r="CQ1878" t="str">
        <f t="shared" si="221"/>
        <v>Loyalist</v>
      </c>
      <c r="CR1878" t="b">
        <f>IF(AND(CM1878&lt;Tolerances!$D$19,'Respondent data Original'!H1878&gt;Tolerances!$C$19),"Enthusiast",IF(AND(CM1878&gt;Tolerances!$D$20,'Respondent data Original'!H1878&lt;Tolerances!$C$20),"Agitator"))</f>
        <v>0</v>
      </c>
    </row>
    <row r="1879" spans="1:96">
      <c r="A1879">
        <v>2364</v>
      </c>
      <c r="B1879" t="s">
        <v>71</v>
      </c>
      <c r="C1879">
        <v>3</v>
      </c>
      <c r="D1879">
        <v>2</v>
      </c>
      <c r="E1879">
        <v>1</v>
      </c>
      <c r="F1879">
        <v>2</v>
      </c>
      <c r="G1879">
        <v>11</v>
      </c>
      <c r="H1879">
        <v>7</v>
      </c>
      <c r="J1879">
        <v>6</v>
      </c>
      <c r="L1879">
        <v>5</v>
      </c>
      <c r="N1879">
        <v>6</v>
      </c>
      <c r="P1879">
        <v>2</v>
      </c>
      <c r="Q1879">
        <v>2</v>
      </c>
      <c r="S1879">
        <v>1</v>
      </c>
      <c r="T1879">
        <v>2</v>
      </c>
      <c r="U1879">
        <v>3</v>
      </c>
      <c r="V1879">
        <v>2</v>
      </c>
      <c r="W1879">
        <v>4</v>
      </c>
      <c r="X1879">
        <v>1</v>
      </c>
      <c r="Y1879">
        <v>3</v>
      </c>
      <c r="Z1879">
        <v>2</v>
      </c>
      <c r="AA1879">
        <v>2</v>
      </c>
      <c r="AB1879">
        <v>2</v>
      </c>
      <c r="AC1879">
        <v>3</v>
      </c>
      <c r="AD1879">
        <v>2</v>
      </c>
      <c r="AE1879">
        <v>2</v>
      </c>
      <c r="AF1879">
        <v>2</v>
      </c>
      <c r="AG1879">
        <v>3</v>
      </c>
      <c r="AH1879">
        <v>5</v>
      </c>
      <c r="AI1879">
        <v>2</v>
      </c>
      <c r="AJ1879">
        <v>3</v>
      </c>
      <c r="AK1879">
        <v>3</v>
      </c>
      <c r="AL1879">
        <v>5</v>
      </c>
      <c r="AM1879">
        <v>5</v>
      </c>
      <c r="AN1879">
        <v>3</v>
      </c>
      <c r="AO1879">
        <v>2</v>
      </c>
      <c r="AP1879">
        <v>4</v>
      </c>
      <c r="AQ1879">
        <v>5</v>
      </c>
      <c r="AR1879">
        <v>5</v>
      </c>
      <c r="AS1879">
        <v>3</v>
      </c>
      <c r="AT1879">
        <v>3</v>
      </c>
      <c r="AU1879">
        <v>4</v>
      </c>
      <c r="AV1879">
        <v>1</v>
      </c>
      <c r="AW1879">
        <v>3</v>
      </c>
      <c r="AX1879">
        <v>7</v>
      </c>
      <c r="AY1879">
        <v>9</v>
      </c>
      <c r="AZ1879">
        <v>10</v>
      </c>
      <c r="BA1879">
        <v>4</v>
      </c>
      <c r="BB1879">
        <v>3</v>
      </c>
      <c r="BC1879">
        <v>2</v>
      </c>
      <c r="BD1879">
        <v>10</v>
      </c>
      <c r="BE1879">
        <v>3</v>
      </c>
      <c r="BF1879">
        <v>12</v>
      </c>
      <c r="BG1879">
        <v>6</v>
      </c>
      <c r="BH1879">
        <v>12</v>
      </c>
      <c r="BI1879">
        <v>12</v>
      </c>
      <c r="BJ1879">
        <v>12</v>
      </c>
      <c r="BK1879">
        <v>1</v>
      </c>
      <c r="BL1879">
        <v>3</v>
      </c>
      <c r="BM1879">
        <v>2</v>
      </c>
      <c r="BN1879">
        <v>2</v>
      </c>
      <c r="BO1879">
        <v>4</v>
      </c>
      <c r="BP1879">
        <v>7</v>
      </c>
      <c r="BQ1879">
        <v>6</v>
      </c>
      <c r="BR1879">
        <v>5</v>
      </c>
      <c r="BS1879">
        <v>8</v>
      </c>
      <c r="BT1879">
        <v>3</v>
      </c>
      <c r="BX1879">
        <v>2</v>
      </c>
      <c r="CF1879">
        <v>2</v>
      </c>
      <c r="CH1879">
        <f t="shared" si="215"/>
        <v>2</v>
      </c>
      <c r="CI1879" s="1">
        <f t="shared" si="216"/>
        <v>2.8333333333333335</v>
      </c>
      <c r="CJ1879">
        <f t="shared" si="217"/>
        <v>3</v>
      </c>
      <c r="CK1879">
        <f t="shared" si="218"/>
        <v>3</v>
      </c>
      <c r="CL1879" s="1">
        <f t="shared" si="219"/>
        <v>5.8333333333333339</v>
      </c>
      <c r="CM1879" s="1">
        <f t="shared" si="220"/>
        <v>11.666666666666668</v>
      </c>
      <c r="CO1879" t="str">
        <f>IF(H1879&gt;Tolerances!$C$15, "High Sat", "Low Sat")</f>
        <v>Low Sat</v>
      </c>
      <c r="CP1879" t="str">
        <f>IF(CM1879&lt;Tolerances!$D$15, "High EL", "Low EL")</f>
        <v>Low EL</v>
      </c>
      <c r="CQ1879" t="str">
        <f t="shared" si="221"/>
        <v>Defector</v>
      </c>
      <c r="CR1879" t="b">
        <f>IF(AND(CM1879&lt;Tolerances!$D$19,'Respondent data Original'!H1879&gt;Tolerances!$C$19),"Enthusiast",IF(AND(CM1879&gt;Tolerances!$D$20,'Respondent data Original'!H1879&lt;Tolerances!$C$20),"Agitator"))</f>
        <v>0</v>
      </c>
    </row>
    <row r="1880" spans="1:96">
      <c r="A1880">
        <v>2365</v>
      </c>
      <c r="B1880" t="s">
        <v>71</v>
      </c>
      <c r="C1880">
        <v>3</v>
      </c>
      <c r="D1880">
        <v>2</v>
      </c>
      <c r="E1880">
        <v>8</v>
      </c>
      <c r="F1880">
        <v>1</v>
      </c>
      <c r="G1880">
        <v>7</v>
      </c>
      <c r="H1880">
        <v>11</v>
      </c>
      <c r="J1880">
        <v>6</v>
      </c>
      <c r="L1880">
        <v>9</v>
      </c>
      <c r="N1880">
        <v>7</v>
      </c>
      <c r="P1880">
        <v>6</v>
      </c>
      <c r="Q1880">
        <v>1</v>
      </c>
      <c r="S1880">
        <v>1</v>
      </c>
      <c r="T1880">
        <v>4</v>
      </c>
      <c r="U1880">
        <v>5</v>
      </c>
      <c r="V1880">
        <v>3</v>
      </c>
      <c r="W1880">
        <v>5</v>
      </c>
      <c r="X1880">
        <v>1</v>
      </c>
      <c r="Y1880">
        <v>2</v>
      </c>
      <c r="AA1880">
        <v>1</v>
      </c>
      <c r="AB1880">
        <v>3</v>
      </c>
      <c r="AC1880">
        <v>4</v>
      </c>
      <c r="AD1880">
        <v>2</v>
      </c>
      <c r="AE1880">
        <v>4</v>
      </c>
      <c r="AF1880">
        <v>11</v>
      </c>
      <c r="AG1880">
        <v>1</v>
      </c>
      <c r="AI1880">
        <v>1</v>
      </c>
      <c r="AJ1880">
        <v>4</v>
      </c>
      <c r="AL1880">
        <v>1</v>
      </c>
      <c r="AN1880">
        <v>1</v>
      </c>
      <c r="AO1880">
        <v>1</v>
      </c>
      <c r="AQ1880">
        <v>1</v>
      </c>
      <c r="AR1880">
        <v>1</v>
      </c>
      <c r="AS1880">
        <v>4</v>
      </c>
      <c r="AT1880">
        <v>1</v>
      </c>
      <c r="AU1880">
        <v>4</v>
      </c>
      <c r="AV1880">
        <v>2</v>
      </c>
      <c r="AW1880">
        <v>11</v>
      </c>
      <c r="AX1880">
        <v>6</v>
      </c>
      <c r="AY1880">
        <v>11</v>
      </c>
      <c r="AZ1880">
        <v>8</v>
      </c>
      <c r="BA1880">
        <v>11</v>
      </c>
      <c r="BB1880">
        <v>7</v>
      </c>
      <c r="BC1880">
        <v>6</v>
      </c>
      <c r="BD1880">
        <v>11</v>
      </c>
      <c r="BE1880">
        <v>8</v>
      </c>
      <c r="BF1880">
        <v>12</v>
      </c>
      <c r="BG1880">
        <v>12</v>
      </c>
      <c r="BH1880">
        <v>12</v>
      </c>
      <c r="BI1880">
        <v>12</v>
      </c>
      <c r="BJ1880">
        <v>12</v>
      </c>
      <c r="BK1880">
        <v>1</v>
      </c>
      <c r="BL1880">
        <v>3</v>
      </c>
      <c r="BM1880">
        <v>3</v>
      </c>
      <c r="BN1880">
        <v>3</v>
      </c>
      <c r="BO1880">
        <v>3</v>
      </c>
      <c r="BP1880">
        <v>7</v>
      </c>
      <c r="BQ1880">
        <v>1</v>
      </c>
      <c r="BR1880">
        <v>9</v>
      </c>
      <c r="BX1880">
        <v>1</v>
      </c>
      <c r="BY1880">
        <v>3</v>
      </c>
      <c r="CF1880">
        <v>2</v>
      </c>
      <c r="CH1880">
        <f t="shared" si="215"/>
        <v>1</v>
      </c>
      <c r="CI1880" s="1">
        <f t="shared" si="216"/>
        <v>4.3888888888888893</v>
      </c>
      <c r="CJ1880">
        <f t="shared" si="217"/>
        <v>3</v>
      </c>
      <c r="CK1880">
        <f t="shared" si="218"/>
        <v>3</v>
      </c>
      <c r="CL1880" s="1">
        <f t="shared" si="219"/>
        <v>7.3888888888888893</v>
      </c>
      <c r="CM1880" s="1">
        <f t="shared" si="220"/>
        <v>7.3888888888888893</v>
      </c>
      <c r="CO1880" t="str">
        <f>IF(H1880&gt;Tolerances!$C$15, "High Sat", "Low Sat")</f>
        <v>High Sat</v>
      </c>
      <c r="CP1880" t="str">
        <f>IF(CM1880&lt;Tolerances!$D$15, "High EL", "Low EL")</f>
        <v>High EL</v>
      </c>
      <c r="CQ1880" t="str">
        <f t="shared" si="221"/>
        <v>Loyalist</v>
      </c>
      <c r="CR1880" t="b">
        <f>IF(AND(CM1880&lt;Tolerances!$D$19,'Respondent data Original'!H1880&gt;Tolerances!$C$19),"Enthusiast",IF(AND(CM1880&gt;Tolerances!$D$20,'Respondent data Original'!H1880&lt;Tolerances!$C$20),"Agitator"))</f>
        <v>0</v>
      </c>
    </row>
    <row r="1881" spans="1:96">
      <c r="A1881">
        <v>2366</v>
      </c>
      <c r="B1881" t="s">
        <v>71</v>
      </c>
      <c r="C1881">
        <v>2</v>
      </c>
      <c r="D1881">
        <v>1</v>
      </c>
      <c r="E1881">
        <v>2</v>
      </c>
      <c r="F1881">
        <v>2</v>
      </c>
      <c r="G1881">
        <v>11</v>
      </c>
      <c r="H1881">
        <v>10</v>
      </c>
      <c r="J1881">
        <v>11</v>
      </c>
      <c r="L1881">
        <v>11</v>
      </c>
      <c r="N1881">
        <v>9</v>
      </c>
      <c r="P1881">
        <v>5</v>
      </c>
      <c r="Q1881">
        <v>1</v>
      </c>
      <c r="R1881">
        <v>1</v>
      </c>
      <c r="S1881">
        <v>1</v>
      </c>
      <c r="T1881">
        <v>1</v>
      </c>
      <c r="U1881">
        <v>1</v>
      </c>
      <c r="V1881">
        <v>1</v>
      </c>
      <c r="W1881">
        <v>1</v>
      </c>
      <c r="X1881">
        <v>1</v>
      </c>
      <c r="Y1881">
        <v>1</v>
      </c>
      <c r="Z1881">
        <v>1</v>
      </c>
      <c r="AA1881">
        <v>1</v>
      </c>
      <c r="AB1881">
        <v>1</v>
      </c>
      <c r="AC1881">
        <v>1</v>
      </c>
      <c r="AD1881">
        <v>1</v>
      </c>
      <c r="AE1881">
        <v>1</v>
      </c>
      <c r="AF1881">
        <v>3</v>
      </c>
      <c r="AG1881">
        <v>2</v>
      </c>
      <c r="AH1881">
        <v>2</v>
      </c>
      <c r="AI1881">
        <v>2</v>
      </c>
      <c r="AJ1881">
        <v>1</v>
      </c>
      <c r="AK1881">
        <v>2</v>
      </c>
      <c r="AL1881">
        <v>2</v>
      </c>
      <c r="AM1881">
        <v>3</v>
      </c>
      <c r="AN1881">
        <v>2</v>
      </c>
      <c r="AO1881">
        <v>2</v>
      </c>
      <c r="AP1881">
        <v>2</v>
      </c>
      <c r="AQ1881">
        <v>2</v>
      </c>
      <c r="AR1881">
        <v>2</v>
      </c>
      <c r="AS1881">
        <v>3</v>
      </c>
      <c r="AT1881">
        <v>2</v>
      </c>
      <c r="AU1881">
        <v>2</v>
      </c>
      <c r="AV1881">
        <v>1</v>
      </c>
      <c r="AW1881">
        <v>6</v>
      </c>
      <c r="AX1881">
        <v>8</v>
      </c>
      <c r="AY1881">
        <v>7</v>
      </c>
      <c r="AZ1881">
        <v>6</v>
      </c>
      <c r="BA1881">
        <v>7</v>
      </c>
      <c r="BB1881">
        <v>7</v>
      </c>
      <c r="BC1881">
        <v>7</v>
      </c>
      <c r="BD1881">
        <v>7</v>
      </c>
      <c r="BE1881">
        <v>1</v>
      </c>
      <c r="BF1881">
        <v>12</v>
      </c>
      <c r="BG1881">
        <v>1</v>
      </c>
      <c r="BH1881">
        <v>4</v>
      </c>
      <c r="BI1881">
        <v>12</v>
      </c>
      <c r="BJ1881">
        <v>12</v>
      </c>
      <c r="BK1881">
        <v>2</v>
      </c>
      <c r="BL1881">
        <v>3</v>
      </c>
      <c r="BM1881">
        <v>3</v>
      </c>
      <c r="BN1881">
        <v>3</v>
      </c>
      <c r="BO1881">
        <v>10</v>
      </c>
      <c r="BX1881">
        <v>1</v>
      </c>
      <c r="BY1881">
        <v>5</v>
      </c>
      <c r="BZ1881">
        <v>6</v>
      </c>
      <c r="CF1881">
        <v>5</v>
      </c>
      <c r="CH1881">
        <f t="shared" si="215"/>
        <v>1</v>
      </c>
      <c r="CI1881" s="1">
        <f t="shared" si="216"/>
        <v>3.1111111111111112</v>
      </c>
      <c r="CJ1881">
        <f t="shared" si="217"/>
        <v>3</v>
      </c>
      <c r="CK1881">
        <f t="shared" si="218"/>
        <v>3</v>
      </c>
      <c r="CL1881" s="1">
        <f t="shared" si="219"/>
        <v>6.1111111111111107</v>
      </c>
      <c r="CM1881" s="1">
        <f t="shared" si="220"/>
        <v>6.1111111111111107</v>
      </c>
      <c r="CO1881" t="str">
        <f>IF(H1881&gt;Tolerances!$C$15, "High Sat", "Low Sat")</f>
        <v>High Sat</v>
      </c>
      <c r="CP1881" t="str">
        <f>IF(CM1881&lt;Tolerances!$D$15, "High EL", "Low EL")</f>
        <v>High EL</v>
      </c>
      <c r="CQ1881" t="str">
        <f t="shared" si="221"/>
        <v>Loyalist</v>
      </c>
      <c r="CR1881" t="b">
        <f>IF(AND(CM1881&lt;Tolerances!$D$19,'Respondent data Original'!H1881&gt;Tolerances!$C$19),"Enthusiast",IF(AND(CM1881&gt;Tolerances!$D$20,'Respondent data Original'!H1881&lt;Tolerances!$C$20),"Agitator"))</f>
        <v>0</v>
      </c>
    </row>
    <row r="1882" spans="1:96">
      <c r="A1882">
        <v>2368</v>
      </c>
      <c r="B1882" t="s">
        <v>71</v>
      </c>
      <c r="C1882">
        <v>1</v>
      </c>
      <c r="D1882">
        <v>2</v>
      </c>
      <c r="E1882">
        <v>1</v>
      </c>
      <c r="F1882">
        <v>2</v>
      </c>
      <c r="G1882">
        <v>7</v>
      </c>
      <c r="I1882">
        <v>1</v>
      </c>
      <c r="K1882">
        <v>1</v>
      </c>
      <c r="M1882">
        <v>1</v>
      </c>
      <c r="O1882">
        <v>1</v>
      </c>
      <c r="P1882">
        <v>1</v>
      </c>
      <c r="AF1882">
        <v>6</v>
      </c>
      <c r="AV1882">
        <v>2</v>
      </c>
      <c r="AW1882">
        <v>1</v>
      </c>
      <c r="AX1882">
        <v>1</v>
      </c>
      <c r="AY1882">
        <v>1</v>
      </c>
      <c r="AZ1882">
        <v>1</v>
      </c>
      <c r="BA1882">
        <v>1</v>
      </c>
      <c r="BB1882">
        <v>1</v>
      </c>
      <c r="BC1882">
        <v>1</v>
      </c>
      <c r="BD1882">
        <v>1</v>
      </c>
      <c r="BE1882">
        <v>1</v>
      </c>
      <c r="BF1882">
        <v>6</v>
      </c>
      <c r="BG1882">
        <v>6</v>
      </c>
      <c r="BH1882">
        <v>6</v>
      </c>
      <c r="BI1882">
        <v>6</v>
      </c>
      <c r="BJ1882">
        <v>6</v>
      </c>
      <c r="BK1882">
        <v>4</v>
      </c>
      <c r="BN1882">
        <v>5</v>
      </c>
      <c r="BO1882">
        <v>10</v>
      </c>
      <c r="BX1882">
        <v>1</v>
      </c>
      <c r="BY1882">
        <v>5</v>
      </c>
      <c r="CF1882">
        <v>21</v>
      </c>
      <c r="CH1882">
        <f t="shared" si="215"/>
        <v>1</v>
      </c>
      <c r="CI1882" s="1">
        <f t="shared" si="216"/>
        <v>0.5</v>
      </c>
      <c r="CJ1882">
        <f t="shared" si="217"/>
        <v>0</v>
      </c>
      <c r="CK1882">
        <f t="shared" si="218"/>
        <v>5</v>
      </c>
      <c r="CL1882" s="1">
        <f t="shared" si="219"/>
        <v>5.5</v>
      </c>
      <c r="CM1882" s="1">
        <f t="shared" si="220"/>
        <v>5.5</v>
      </c>
      <c r="CO1882" t="str">
        <f>IF(H1882&gt;Tolerances!$C$15, "High Sat", "Low Sat")</f>
        <v>Low Sat</v>
      </c>
      <c r="CP1882" t="str">
        <f>IF(CM1882&lt;Tolerances!$D$15, "High EL", "Low EL")</f>
        <v>High EL</v>
      </c>
      <c r="CQ1882" t="str">
        <f t="shared" si="221"/>
        <v>Hostage</v>
      </c>
      <c r="CR1882" t="b">
        <f>IF(AND(CM1882&lt;Tolerances!$D$19,'Respondent data Original'!H1882&gt;Tolerances!$C$19),"Enthusiast",IF(AND(CM1882&gt;Tolerances!$D$20,'Respondent data Original'!H1882&lt;Tolerances!$C$20),"Agitator"))</f>
        <v>0</v>
      </c>
    </row>
    <row r="1883" spans="1:96">
      <c r="A1883">
        <v>2369</v>
      </c>
      <c r="B1883" t="s">
        <v>71</v>
      </c>
      <c r="C1883">
        <v>1</v>
      </c>
      <c r="D1883">
        <v>1</v>
      </c>
      <c r="E1883">
        <v>2</v>
      </c>
      <c r="F1883">
        <v>2</v>
      </c>
      <c r="G1883">
        <v>8</v>
      </c>
      <c r="H1883">
        <v>8</v>
      </c>
      <c r="J1883">
        <v>6</v>
      </c>
      <c r="M1883">
        <v>1</v>
      </c>
      <c r="O1883">
        <v>1</v>
      </c>
      <c r="P1883">
        <v>5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>
        <v>3</v>
      </c>
      <c r="X1883">
        <v>1</v>
      </c>
      <c r="Y1883">
        <v>1</v>
      </c>
      <c r="Z1883">
        <v>1</v>
      </c>
      <c r="AA1883">
        <v>1</v>
      </c>
      <c r="AB1883">
        <v>1</v>
      </c>
      <c r="AC1883">
        <v>2</v>
      </c>
      <c r="AD1883">
        <v>4</v>
      </c>
      <c r="AE1883">
        <v>2</v>
      </c>
      <c r="AF1883">
        <v>1</v>
      </c>
      <c r="AG1883">
        <v>1</v>
      </c>
      <c r="AH1883">
        <v>2</v>
      </c>
      <c r="AI1883">
        <v>1</v>
      </c>
      <c r="AJ1883">
        <v>4</v>
      </c>
      <c r="AK1883">
        <v>4</v>
      </c>
      <c r="AL1883">
        <v>4</v>
      </c>
      <c r="AM1883">
        <v>4</v>
      </c>
      <c r="AN1883">
        <v>1</v>
      </c>
      <c r="AO1883">
        <v>1</v>
      </c>
      <c r="AP1883">
        <v>3</v>
      </c>
      <c r="AQ1883">
        <v>4</v>
      </c>
      <c r="AR1883">
        <v>4</v>
      </c>
      <c r="AS1883">
        <v>4</v>
      </c>
      <c r="AT1883">
        <v>4</v>
      </c>
      <c r="AU1883">
        <v>4</v>
      </c>
      <c r="AV1883">
        <v>2</v>
      </c>
      <c r="AW1883">
        <v>9</v>
      </c>
      <c r="AX1883">
        <v>11</v>
      </c>
      <c r="AY1883">
        <v>6</v>
      </c>
      <c r="AZ1883">
        <v>6</v>
      </c>
      <c r="BA1883">
        <v>8</v>
      </c>
      <c r="BB1883">
        <v>6</v>
      </c>
      <c r="BC1883">
        <v>6</v>
      </c>
      <c r="BD1883">
        <v>6</v>
      </c>
      <c r="BE1883">
        <v>6</v>
      </c>
      <c r="BF1883">
        <v>6</v>
      </c>
      <c r="BG1883">
        <v>6</v>
      </c>
      <c r="BH1883">
        <v>6</v>
      </c>
      <c r="BI1883">
        <v>6</v>
      </c>
      <c r="BJ1883">
        <v>6</v>
      </c>
      <c r="BK1883">
        <v>2</v>
      </c>
      <c r="BL1883">
        <v>3</v>
      </c>
      <c r="BM1883">
        <v>3</v>
      </c>
      <c r="BN1883">
        <v>3</v>
      </c>
      <c r="BO1883">
        <v>7</v>
      </c>
      <c r="BP1883">
        <v>4</v>
      </c>
      <c r="BQ1883">
        <v>3</v>
      </c>
      <c r="BX1883">
        <v>2</v>
      </c>
      <c r="CF1883">
        <v>5</v>
      </c>
      <c r="CH1883">
        <f t="shared" si="215"/>
        <v>2</v>
      </c>
      <c r="CI1883" s="1">
        <f t="shared" si="216"/>
        <v>3.5555555555555554</v>
      </c>
      <c r="CJ1883">
        <f t="shared" si="217"/>
        <v>3</v>
      </c>
      <c r="CK1883">
        <f t="shared" si="218"/>
        <v>3</v>
      </c>
      <c r="CL1883" s="1">
        <f t="shared" si="219"/>
        <v>6.5555555555555554</v>
      </c>
      <c r="CM1883" s="1">
        <f t="shared" si="220"/>
        <v>13.111111111111111</v>
      </c>
      <c r="CO1883" t="str">
        <f>IF(H1883&gt;Tolerances!$C$15, "High Sat", "Low Sat")</f>
        <v>High Sat</v>
      </c>
      <c r="CP1883" t="str">
        <f>IF(CM1883&lt;Tolerances!$D$15, "High EL", "Low EL")</f>
        <v>Low EL</v>
      </c>
      <c r="CQ1883" t="str">
        <f t="shared" si="221"/>
        <v>Mercenary</v>
      </c>
      <c r="CR1883" t="b">
        <f>IF(AND(CM1883&lt;Tolerances!$D$19,'Respondent data Original'!H1883&gt;Tolerances!$C$19),"Enthusiast",IF(AND(CM1883&gt;Tolerances!$D$20,'Respondent data Original'!H1883&lt;Tolerances!$C$20),"Agitator"))</f>
        <v>0</v>
      </c>
    </row>
    <row r="1884" spans="1:96">
      <c r="A1884">
        <v>2370</v>
      </c>
      <c r="B1884" t="s">
        <v>71</v>
      </c>
      <c r="C1884">
        <v>4</v>
      </c>
      <c r="D1884">
        <v>1</v>
      </c>
      <c r="E1884">
        <v>2</v>
      </c>
      <c r="F1884">
        <v>2</v>
      </c>
      <c r="G1884">
        <v>12</v>
      </c>
      <c r="H1884">
        <v>8</v>
      </c>
      <c r="K1884">
        <v>1</v>
      </c>
      <c r="M1884">
        <v>1</v>
      </c>
      <c r="O1884">
        <v>1</v>
      </c>
      <c r="P1884">
        <v>6</v>
      </c>
      <c r="Q1884">
        <v>1</v>
      </c>
      <c r="R1884">
        <v>1</v>
      </c>
      <c r="S1884">
        <v>1</v>
      </c>
      <c r="T1884">
        <v>1</v>
      </c>
      <c r="U1884">
        <v>1</v>
      </c>
      <c r="V1884">
        <v>1</v>
      </c>
      <c r="W1884">
        <v>1</v>
      </c>
      <c r="X1884">
        <v>1</v>
      </c>
      <c r="Y1884">
        <v>1</v>
      </c>
      <c r="Z1884">
        <v>1</v>
      </c>
      <c r="AA1884">
        <v>1</v>
      </c>
      <c r="AB1884">
        <v>1</v>
      </c>
      <c r="AC1884">
        <v>1</v>
      </c>
      <c r="AD1884">
        <v>1</v>
      </c>
      <c r="AE1884">
        <v>1</v>
      </c>
      <c r="AF1884">
        <v>6</v>
      </c>
      <c r="AG1884">
        <v>1</v>
      </c>
      <c r="AH1884">
        <v>1</v>
      </c>
      <c r="AI1884">
        <v>1</v>
      </c>
      <c r="AJ1884">
        <v>1</v>
      </c>
      <c r="AK1884">
        <v>1</v>
      </c>
      <c r="AL1884">
        <v>1</v>
      </c>
      <c r="AM1884">
        <v>1</v>
      </c>
      <c r="AN1884">
        <v>1</v>
      </c>
      <c r="AO1884">
        <v>1</v>
      </c>
      <c r="AP1884">
        <v>1</v>
      </c>
      <c r="AQ1884">
        <v>1</v>
      </c>
      <c r="AR1884">
        <v>1</v>
      </c>
      <c r="AS1884">
        <v>1</v>
      </c>
      <c r="AT1884">
        <v>1</v>
      </c>
      <c r="AU1884">
        <v>1</v>
      </c>
      <c r="AV1884">
        <v>3</v>
      </c>
      <c r="AW1884">
        <v>8</v>
      </c>
      <c r="AX1884">
        <v>8</v>
      </c>
      <c r="AY1884">
        <v>8</v>
      </c>
      <c r="AZ1884">
        <v>8</v>
      </c>
      <c r="BA1884">
        <v>8</v>
      </c>
      <c r="BB1884">
        <v>8</v>
      </c>
      <c r="BC1884">
        <v>8</v>
      </c>
      <c r="BD1884">
        <v>8</v>
      </c>
      <c r="BE1884">
        <v>8</v>
      </c>
      <c r="BF1884">
        <v>6</v>
      </c>
      <c r="BG1884">
        <v>6</v>
      </c>
      <c r="BH1884">
        <v>6</v>
      </c>
      <c r="BI1884">
        <v>6</v>
      </c>
      <c r="BJ1884">
        <v>6</v>
      </c>
      <c r="BK1884">
        <v>1</v>
      </c>
      <c r="BL1884">
        <v>3</v>
      </c>
      <c r="BM1884">
        <v>3</v>
      </c>
      <c r="BN1884">
        <v>3</v>
      </c>
      <c r="BO1884">
        <v>1</v>
      </c>
      <c r="BP1884">
        <v>7</v>
      </c>
      <c r="BQ1884">
        <v>4</v>
      </c>
      <c r="BR1884">
        <v>3</v>
      </c>
      <c r="BS1884">
        <v>6</v>
      </c>
      <c r="BX1884">
        <v>2</v>
      </c>
      <c r="CF1884">
        <v>7</v>
      </c>
      <c r="CH1884">
        <f t="shared" si="215"/>
        <v>2</v>
      </c>
      <c r="CI1884" s="1">
        <f t="shared" si="216"/>
        <v>4</v>
      </c>
      <c r="CJ1884">
        <f t="shared" si="217"/>
        <v>3</v>
      </c>
      <c r="CK1884">
        <f t="shared" si="218"/>
        <v>3</v>
      </c>
      <c r="CL1884" s="1">
        <f t="shared" si="219"/>
        <v>7</v>
      </c>
      <c r="CM1884" s="1">
        <f t="shared" si="220"/>
        <v>14</v>
      </c>
      <c r="CO1884" t="str">
        <f>IF(H1884&gt;Tolerances!$C$15, "High Sat", "Low Sat")</f>
        <v>High Sat</v>
      </c>
      <c r="CP1884" t="str">
        <f>IF(CM1884&lt;Tolerances!$D$15, "High EL", "Low EL")</f>
        <v>Low EL</v>
      </c>
      <c r="CQ1884" t="str">
        <f t="shared" si="221"/>
        <v>Mercenary</v>
      </c>
      <c r="CR1884" t="b">
        <f>IF(AND(CM1884&lt;Tolerances!$D$19,'Respondent data Original'!H1884&gt;Tolerances!$C$19),"Enthusiast",IF(AND(CM1884&gt;Tolerances!$D$20,'Respondent data Original'!H1884&lt;Tolerances!$C$20),"Agitator"))</f>
        <v>0</v>
      </c>
    </row>
    <row r="1885" spans="1:96">
      <c r="A1885">
        <v>2371</v>
      </c>
      <c r="B1885" t="s">
        <v>71</v>
      </c>
      <c r="C1885">
        <v>2</v>
      </c>
      <c r="D1885">
        <v>2</v>
      </c>
      <c r="E1885">
        <v>1</v>
      </c>
      <c r="F1885">
        <v>2</v>
      </c>
      <c r="G1885">
        <v>8</v>
      </c>
      <c r="H1885">
        <v>6</v>
      </c>
      <c r="J1885">
        <v>6</v>
      </c>
      <c r="L1885">
        <v>6</v>
      </c>
      <c r="N1885">
        <v>6</v>
      </c>
      <c r="P1885">
        <v>4</v>
      </c>
      <c r="Q1885">
        <v>2</v>
      </c>
      <c r="S1885">
        <v>3</v>
      </c>
      <c r="U1885">
        <v>5</v>
      </c>
      <c r="V1885">
        <v>3</v>
      </c>
      <c r="X1885">
        <v>2</v>
      </c>
      <c r="Y1885">
        <v>2</v>
      </c>
      <c r="Z1885">
        <v>4</v>
      </c>
      <c r="AA1885">
        <v>3</v>
      </c>
      <c r="AB1885">
        <v>3</v>
      </c>
      <c r="AC1885">
        <v>4</v>
      </c>
      <c r="AD1885">
        <v>4</v>
      </c>
      <c r="AE1885">
        <v>4</v>
      </c>
      <c r="AF1885">
        <v>7</v>
      </c>
      <c r="AG1885">
        <v>4</v>
      </c>
      <c r="AI1885">
        <v>3</v>
      </c>
      <c r="AL1885">
        <v>4</v>
      </c>
      <c r="AN1885">
        <v>3</v>
      </c>
      <c r="AO1885">
        <v>3</v>
      </c>
      <c r="AQ1885">
        <v>4</v>
      </c>
      <c r="AR1885">
        <v>4</v>
      </c>
      <c r="AS1885">
        <v>4</v>
      </c>
      <c r="AT1885">
        <v>4</v>
      </c>
      <c r="AU1885">
        <v>4</v>
      </c>
      <c r="AV1885">
        <v>2</v>
      </c>
      <c r="AW1885">
        <v>9</v>
      </c>
      <c r="AX1885">
        <v>10</v>
      </c>
      <c r="AY1885">
        <v>8</v>
      </c>
      <c r="AZ1885">
        <v>8</v>
      </c>
      <c r="BA1885">
        <v>9</v>
      </c>
      <c r="BB1885">
        <v>8</v>
      </c>
      <c r="BC1885">
        <v>6</v>
      </c>
      <c r="BD1885">
        <v>11</v>
      </c>
      <c r="BE1885">
        <v>10</v>
      </c>
      <c r="BF1885">
        <v>12</v>
      </c>
      <c r="BG1885">
        <v>12</v>
      </c>
      <c r="BH1885">
        <v>12</v>
      </c>
      <c r="BI1885">
        <v>12</v>
      </c>
      <c r="BJ1885">
        <v>12</v>
      </c>
      <c r="BK1885">
        <v>2</v>
      </c>
      <c r="BL1885">
        <v>3</v>
      </c>
      <c r="BM1885">
        <v>2</v>
      </c>
      <c r="BN1885">
        <v>1</v>
      </c>
      <c r="BO1885">
        <v>4</v>
      </c>
      <c r="BP1885">
        <v>5</v>
      </c>
      <c r="BX1885">
        <v>2</v>
      </c>
      <c r="CF1885">
        <v>21</v>
      </c>
      <c r="CH1885">
        <f t="shared" si="215"/>
        <v>2</v>
      </c>
      <c r="CI1885" s="1">
        <f t="shared" si="216"/>
        <v>4.3888888888888893</v>
      </c>
      <c r="CJ1885">
        <f t="shared" si="217"/>
        <v>3</v>
      </c>
      <c r="CK1885">
        <f t="shared" si="218"/>
        <v>3</v>
      </c>
      <c r="CL1885" s="1">
        <f t="shared" si="219"/>
        <v>7.3888888888888893</v>
      </c>
      <c r="CM1885" s="1">
        <f t="shared" si="220"/>
        <v>14.777777777777779</v>
      </c>
      <c r="CO1885" t="str">
        <f>IF(H1885&gt;Tolerances!$C$15, "High Sat", "Low Sat")</f>
        <v>Low Sat</v>
      </c>
      <c r="CP1885" t="str">
        <f>IF(CM1885&lt;Tolerances!$D$15, "High EL", "Low EL")</f>
        <v>Low EL</v>
      </c>
      <c r="CQ1885" t="str">
        <f t="shared" si="221"/>
        <v>Defector</v>
      </c>
      <c r="CR1885" t="b">
        <f>IF(AND(CM1885&lt;Tolerances!$D$19,'Respondent data Original'!H1885&gt;Tolerances!$C$19),"Enthusiast",IF(AND(CM1885&gt;Tolerances!$D$20,'Respondent data Original'!H1885&lt;Tolerances!$C$20),"Agitator"))</f>
        <v>0</v>
      </c>
    </row>
    <row r="1886" spans="1:96">
      <c r="A1886">
        <v>2372</v>
      </c>
      <c r="B1886" t="s">
        <v>71</v>
      </c>
      <c r="C1886">
        <v>4</v>
      </c>
      <c r="D1886">
        <v>1</v>
      </c>
      <c r="E1886">
        <v>2</v>
      </c>
      <c r="F1886">
        <v>2</v>
      </c>
      <c r="G1886">
        <v>11</v>
      </c>
      <c r="H1886">
        <v>10</v>
      </c>
      <c r="J1886">
        <v>10</v>
      </c>
      <c r="L1886">
        <v>10</v>
      </c>
      <c r="N1886">
        <v>9</v>
      </c>
      <c r="P1886">
        <v>6</v>
      </c>
      <c r="Q1886">
        <v>1</v>
      </c>
      <c r="R1886">
        <v>2</v>
      </c>
      <c r="S1886">
        <v>1</v>
      </c>
      <c r="T1886">
        <v>4</v>
      </c>
      <c r="U1886">
        <v>1</v>
      </c>
      <c r="V1886">
        <v>1</v>
      </c>
      <c r="W1886">
        <v>2</v>
      </c>
      <c r="X1886">
        <v>1</v>
      </c>
      <c r="Y1886">
        <v>1</v>
      </c>
      <c r="Z1886">
        <v>3</v>
      </c>
      <c r="AA1886">
        <v>1</v>
      </c>
      <c r="AB1886">
        <v>1</v>
      </c>
      <c r="AC1886">
        <v>3</v>
      </c>
      <c r="AD1886">
        <v>3</v>
      </c>
      <c r="AE1886">
        <v>2</v>
      </c>
      <c r="AF1886">
        <v>2</v>
      </c>
      <c r="AG1886">
        <v>2</v>
      </c>
      <c r="AH1886">
        <v>2</v>
      </c>
      <c r="AI1886">
        <v>1</v>
      </c>
      <c r="AJ1886">
        <v>2</v>
      </c>
      <c r="AK1886">
        <v>2</v>
      </c>
      <c r="AL1886">
        <v>2</v>
      </c>
      <c r="AM1886">
        <v>3</v>
      </c>
      <c r="AN1886">
        <v>1</v>
      </c>
      <c r="AO1886">
        <v>1</v>
      </c>
      <c r="AP1886">
        <v>2</v>
      </c>
      <c r="AQ1886">
        <v>1</v>
      </c>
      <c r="AR1886">
        <v>1</v>
      </c>
      <c r="AS1886">
        <v>3</v>
      </c>
      <c r="AT1886">
        <v>4</v>
      </c>
      <c r="AU1886">
        <v>3</v>
      </c>
      <c r="AV1886">
        <v>1</v>
      </c>
      <c r="AW1886">
        <v>7</v>
      </c>
      <c r="AX1886">
        <v>8</v>
      </c>
      <c r="AY1886">
        <v>11</v>
      </c>
      <c r="AZ1886">
        <v>4</v>
      </c>
      <c r="BA1886">
        <v>10</v>
      </c>
      <c r="BB1886">
        <v>5</v>
      </c>
      <c r="BC1886">
        <v>6</v>
      </c>
      <c r="BD1886">
        <v>10</v>
      </c>
      <c r="BE1886">
        <v>2</v>
      </c>
      <c r="BF1886">
        <v>12</v>
      </c>
      <c r="BG1886">
        <v>12</v>
      </c>
      <c r="BH1886">
        <v>12</v>
      </c>
      <c r="BI1886">
        <v>12</v>
      </c>
      <c r="BJ1886">
        <v>3</v>
      </c>
      <c r="BK1886">
        <v>1</v>
      </c>
      <c r="BL1886">
        <v>4</v>
      </c>
      <c r="BM1886">
        <v>3</v>
      </c>
      <c r="BN1886">
        <v>2</v>
      </c>
      <c r="BO1886">
        <v>7</v>
      </c>
      <c r="BP1886">
        <v>4</v>
      </c>
      <c r="BQ1886">
        <v>3</v>
      </c>
      <c r="BR1886">
        <v>6</v>
      </c>
      <c r="BX1886">
        <v>1</v>
      </c>
      <c r="BY1886">
        <v>5</v>
      </c>
      <c r="BZ1886">
        <v>6</v>
      </c>
      <c r="CA1886">
        <v>3</v>
      </c>
      <c r="CF1886">
        <v>9</v>
      </c>
      <c r="CH1886">
        <f t="shared" si="215"/>
        <v>1</v>
      </c>
      <c r="CI1886" s="1">
        <f t="shared" si="216"/>
        <v>3.5</v>
      </c>
      <c r="CJ1886">
        <f t="shared" si="217"/>
        <v>4</v>
      </c>
      <c r="CK1886">
        <f t="shared" si="218"/>
        <v>2</v>
      </c>
      <c r="CL1886" s="1">
        <f t="shared" si="219"/>
        <v>5.5</v>
      </c>
      <c r="CM1886" s="1">
        <f t="shared" si="220"/>
        <v>5.5</v>
      </c>
      <c r="CO1886" t="str">
        <f>IF(H1886&gt;Tolerances!$C$15, "High Sat", "Low Sat")</f>
        <v>High Sat</v>
      </c>
      <c r="CP1886" t="str">
        <f>IF(CM1886&lt;Tolerances!$D$15, "High EL", "Low EL")</f>
        <v>High EL</v>
      </c>
      <c r="CQ1886" t="str">
        <f t="shared" si="221"/>
        <v>Loyalist</v>
      </c>
      <c r="CR1886" t="b">
        <f>IF(AND(CM1886&lt;Tolerances!$D$19,'Respondent data Original'!H1886&gt;Tolerances!$C$19),"Enthusiast",IF(AND(CM1886&gt;Tolerances!$D$20,'Respondent data Original'!H1886&lt;Tolerances!$C$20),"Agitator"))</f>
        <v>0</v>
      </c>
    </row>
    <row r="1887" spans="1:96">
      <c r="A1887">
        <v>2373</v>
      </c>
      <c r="B1887" t="s">
        <v>71</v>
      </c>
      <c r="C1887">
        <v>2</v>
      </c>
      <c r="D1887">
        <v>1</v>
      </c>
      <c r="E1887">
        <v>9</v>
      </c>
      <c r="F1887">
        <v>1</v>
      </c>
      <c r="G1887">
        <v>7</v>
      </c>
      <c r="H1887">
        <v>1</v>
      </c>
      <c r="J1887">
        <v>1</v>
      </c>
      <c r="L1887">
        <v>1</v>
      </c>
      <c r="N1887">
        <v>1</v>
      </c>
      <c r="P1887">
        <v>1</v>
      </c>
      <c r="Q1887">
        <v>1</v>
      </c>
      <c r="R1887">
        <v>5</v>
      </c>
      <c r="S1887">
        <v>2</v>
      </c>
      <c r="T1887">
        <v>1</v>
      </c>
      <c r="U1887">
        <v>1</v>
      </c>
      <c r="V1887">
        <v>1</v>
      </c>
      <c r="W1887">
        <v>2</v>
      </c>
      <c r="X1887">
        <v>1</v>
      </c>
      <c r="Y1887">
        <v>1</v>
      </c>
      <c r="Z1887">
        <v>1</v>
      </c>
      <c r="AA1887">
        <v>1</v>
      </c>
      <c r="AB1887">
        <v>1</v>
      </c>
      <c r="AC1887">
        <v>1</v>
      </c>
      <c r="AD1887">
        <v>2</v>
      </c>
      <c r="AE1887">
        <v>1</v>
      </c>
      <c r="AF1887">
        <v>1</v>
      </c>
      <c r="AG1887">
        <v>5</v>
      </c>
      <c r="AH1887">
        <v>5</v>
      </c>
      <c r="AI1887">
        <v>5</v>
      </c>
      <c r="AJ1887">
        <v>5</v>
      </c>
      <c r="AK1887">
        <v>5</v>
      </c>
      <c r="AL1887">
        <v>5</v>
      </c>
      <c r="AM1887">
        <v>5</v>
      </c>
      <c r="AN1887">
        <v>5</v>
      </c>
      <c r="AO1887">
        <v>5</v>
      </c>
      <c r="AP1887">
        <v>5</v>
      </c>
      <c r="AQ1887">
        <v>5</v>
      </c>
      <c r="AR1887">
        <v>5</v>
      </c>
      <c r="AS1887">
        <v>5</v>
      </c>
      <c r="AT1887">
        <v>5</v>
      </c>
      <c r="AU1887">
        <v>5</v>
      </c>
      <c r="AV1887">
        <v>2</v>
      </c>
      <c r="AW1887">
        <v>8</v>
      </c>
      <c r="AX1887">
        <v>11</v>
      </c>
      <c r="AY1887">
        <v>9</v>
      </c>
      <c r="AZ1887">
        <v>11</v>
      </c>
      <c r="BA1887">
        <v>7</v>
      </c>
      <c r="BB1887">
        <v>5</v>
      </c>
      <c r="BC1887">
        <v>8</v>
      </c>
      <c r="BD1887">
        <v>11</v>
      </c>
      <c r="BE1887">
        <v>1</v>
      </c>
      <c r="BF1887">
        <v>11</v>
      </c>
      <c r="BG1887">
        <v>12</v>
      </c>
      <c r="BH1887">
        <v>11</v>
      </c>
      <c r="BI1887">
        <v>12</v>
      </c>
      <c r="BJ1887">
        <v>12</v>
      </c>
      <c r="BK1887">
        <v>4</v>
      </c>
      <c r="BL1887">
        <v>5</v>
      </c>
      <c r="BM1887">
        <v>5</v>
      </c>
      <c r="BN1887">
        <v>1</v>
      </c>
      <c r="BO1887">
        <v>6</v>
      </c>
      <c r="BP1887">
        <v>8</v>
      </c>
      <c r="BQ1887">
        <v>5</v>
      </c>
      <c r="BX1887">
        <v>3</v>
      </c>
      <c r="CF1887">
        <v>1</v>
      </c>
      <c r="CH1887">
        <f t="shared" si="215"/>
        <v>3</v>
      </c>
      <c r="CI1887" s="1">
        <f t="shared" si="216"/>
        <v>3.9444444444444446</v>
      </c>
      <c r="CJ1887">
        <f t="shared" si="217"/>
        <v>5</v>
      </c>
      <c r="CK1887">
        <f t="shared" si="218"/>
        <v>1</v>
      </c>
      <c r="CL1887" s="1">
        <f t="shared" si="219"/>
        <v>4.9444444444444446</v>
      </c>
      <c r="CM1887" s="1">
        <f t="shared" si="220"/>
        <v>14.833333333333334</v>
      </c>
      <c r="CO1887" t="str">
        <f>IF(H1887&gt;Tolerances!$C$15, "High Sat", "Low Sat")</f>
        <v>Low Sat</v>
      </c>
      <c r="CP1887" t="str">
        <f>IF(CM1887&lt;Tolerances!$D$15, "High EL", "Low EL")</f>
        <v>Low EL</v>
      </c>
      <c r="CQ1887" t="str">
        <f t="shared" si="221"/>
        <v>Defector</v>
      </c>
      <c r="CR1887" t="b">
        <f>IF(AND(CM1887&lt;Tolerances!$D$19,'Respondent data Original'!H1887&gt;Tolerances!$C$19),"Enthusiast",IF(AND(CM1887&gt;Tolerances!$D$20,'Respondent data Original'!H1887&lt;Tolerances!$C$20),"Agitator"))</f>
        <v>0</v>
      </c>
    </row>
    <row r="1888" spans="1:96">
      <c r="A1888">
        <v>2375</v>
      </c>
      <c r="B1888" t="s">
        <v>71</v>
      </c>
      <c r="C1888">
        <v>2</v>
      </c>
      <c r="D1888">
        <v>2</v>
      </c>
      <c r="E1888">
        <v>2</v>
      </c>
      <c r="F1888">
        <v>2</v>
      </c>
      <c r="G1888">
        <v>12</v>
      </c>
      <c r="H1888">
        <v>5</v>
      </c>
      <c r="J1888">
        <v>4</v>
      </c>
      <c r="L1888">
        <v>3</v>
      </c>
      <c r="N1888">
        <v>5</v>
      </c>
      <c r="P1888">
        <v>3</v>
      </c>
      <c r="Q1888">
        <v>1</v>
      </c>
      <c r="R1888">
        <v>1</v>
      </c>
      <c r="S1888">
        <v>1</v>
      </c>
      <c r="T1888">
        <v>1</v>
      </c>
      <c r="U1888">
        <v>1</v>
      </c>
      <c r="V1888">
        <v>1</v>
      </c>
      <c r="W1888">
        <v>1</v>
      </c>
      <c r="X1888">
        <v>1</v>
      </c>
      <c r="Y1888">
        <v>1</v>
      </c>
      <c r="Z1888">
        <v>1</v>
      </c>
      <c r="AA1888">
        <v>1</v>
      </c>
      <c r="AB1888">
        <v>1</v>
      </c>
      <c r="AC1888">
        <v>1</v>
      </c>
      <c r="AD1888">
        <v>2</v>
      </c>
      <c r="AE1888">
        <v>1</v>
      </c>
      <c r="AF1888">
        <v>1</v>
      </c>
      <c r="AG1888">
        <v>5</v>
      </c>
      <c r="AH1888">
        <v>4</v>
      </c>
      <c r="AI1888">
        <v>5</v>
      </c>
      <c r="AJ1888">
        <v>3</v>
      </c>
      <c r="AK1888">
        <v>5</v>
      </c>
      <c r="AL1888">
        <v>5</v>
      </c>
      <c r="AN1888">
        <v>5</v>
      </c>
      <c r="AO1888">
        <v>5</v>
      </c>
      <c r="AP1888">
        <v>3</v>
      </c>
      <c r="AQ1888">
        <v>5</v>
      </c>
      <c r="AR1888">
        <v>5</v>
      </c>
      <c r="AS1888">
        <v>5</v>
      </c>
      <c r="AT1888">
        <v>5</v>
      </c>
      <c r="AU1888">
        <v>4</v>
      </c>
      <c r="AV1888">
        <v>2</v>
      </c>
      <c r="AW1888">
        <v>10</v>
      </c>
      <c r="AX1888">
        <v>11</v>
      </c>
      <c r="AY1888">
        <v>11</v>
      </c>
      <c r="AZ1888">
        <v>11</v>
      </c>
      <c r="BA1888">
        <v>10</v>
      </c>
      <c r="BB1888">
        <v>11</v>
      </c>
      <c r="BC1888">
        <v>1</v>
      </c>
      <c r="BD1888">
        <v>11</v>
      </c>
      <c r="BE1888">
        <v>1</v>
      </c>
      <c r="BF1888">
        <v>11</v>
      </c>
      <c r="BG1888">
        <v>7</v>
      </c>
      <c r="BH1888">
        <v>9</v>
      </c>
      <c r="BI1888">
        <v>11</v>
      </c>
      <c r="BJ1888">
        <v>10</v>
      </c>
      <c r="BK1888">
        <v>6</v>
      </c>
      <c r="BL1888">
        <v>3</v>
      </c>
      <c r="BM1888">
        <v>3</v>
      </c>
      <c r="BN1888">
        <v>3</v>
      </c>
      <c r="BO1888">
        <v>7</v>
      </c>
      <c r="BP1888">
        <v>6</v>
      </c>
      <c r="BQ1888">
        <v>3</v>
      </c>
      <c r="BR1888">
        <v>5</v>
      </c>
      <c r="BS1888">
        <v>4</v>
      </c>
      <c r="BT1888">
        <v>9</v>
      </c>
      <c r="BX1888">
        <v>2</v>
      </c>
      <c r="CF1888">
        <v>3</v>
      </c>
      <c r="CH1888">
        <f t="shared" si="215"/>
        <v>2</v>
      </c>
      <c r="CI1888" s="1">
        <f t="shared" si="216"/>
        <v>4.2777777777777777</v>
      </c>
      <c r="CJ1888">
        <f t="shared" si="217"/>
        <v>3</v>
      </c>
      <c r="CK1888">
        <f t="shared" si="218"/>
        <v>3</v>
      </c>
      <c r="CL1888" s="1">
        <f t="shared" si="219"/>
        <v>7.2777777777777777</v>
      </c>
      <c r="CM1888" s="1">
        <f t="shared" si="220"/>
        <v>14.555555555555555</v>
      </c>
      <c r="CO1888" t="str">
        <f>IF(H1888&gt;Tolerances!$C$15, "High Sat", "Low Sat")</f>
        <v>Low Sat</v>
      </c>
      <c r="CP1888" t="str">
        <f>IF(CM1888&lt;Tolerances!$D$15, "High EL", "Low EL")</f>
        <v>Low EL</v>
      </c>
      <c r="CQ1888" t="str">
        <f t="shared" si="221"/>
        <v>Defector</v>
      </c>
      <c r="CR1888" t="b">
        <f>IF(AND(CM1888&lt;Tolerances!$D$19,'Respondent data Original'!H1888&gt;Tolerances!$C$19),"Enthusiast",IF(AND(CM1888&gt;Tolerances!$D$20,'Respondent data Original'!H1888&lt;Tolerances!$C$20),"Agitator"))</f>
        <v>0</v>
      </c>
    </row>
    <row r="1889" spans="1:96">
      <c r="A1889">
        <v>2376</v>
      </c>
      <c r="B1889" t="s">
        <v>71</v>
      </c>
      <c r="C1889">
        <v>4</v>
      </c>
      <c r="D1889">
        <v>2</v>
      </c>
      <c r="E1889">
        <v>2</v>
      </c>
      <c r="F1889">
        <v>2</v>
      </c>
      <c r="G1889">
        <v>10</v>
      </c>
      <c r="H1889">
        <v>6</v>
      </c>
      <c r="J1889">
        <v>5</v>
      </c>
      <c r="L1889">
        <v>5</v>
      </c>
      <c r="N1889">
        <v>5</v>
      </c>
      <c r="P1889">
        <v>5</v>
      </c>
      <c r="Q1889">
        <v>1</v>
      </c>
      <c r="R1889">
        <v>1</v>
      </c>
      <c r="S1889">
        <v>1</v>
      </c>
      <c r="T1889">
        <v>1</v>
      </c>
      <c r="U1889">
        <v>1</v>
      </c>
      <c r="V1889">
        <v>1</v>
      </c>
      <c r="W1889">
        <v>1</v>
      </c>
      <c r="X1889">
        <v>1</v>
      </c>
      <c r="Y1889">
        <v>1</v>
      </c>
      <c r="Z1889">
        <v>1</v>
      </c>
      <c r="AA1889">
        <v>1</v>
      </c>
      <c r="AB1889">
        <v>1</v>
      </c>
      <c r="AC1889">
        <v>1</v>
      </c>
      <c r="AD1889">
        <v>1</v>
      </c>
      <c r="AE1889">
        <v>1</v>
      </c>
      <c r="AF1889">
        <v>1</v>
      </c>
      <c r="AG1889">
        <v>5</v>
      </c>
      <c r="AH1889">
        <v>5</v>
      </c>
      <c r="AI1889">
        <v>5</v>
      </c>
      <c r="AJ1889">
        <v>2</v>
      </c>
      <c r="AK1889">
        <v>5</v>
      </c>
      <c r="AL1889">
        <v>5</v>
      </c>
      <c r="AN1889">
        <v>5</v>
      </c>
      <c r="AO1889">
        <v>5</v>
      </c>
      <c r="AP1889">
        <v>5</v>
      </c>
      <c r="AQ1889">
        <v>5</v>
      </c>
      <c r="AR1889">
        <v>5</v>
      </c>
      <c r="AS1889">
        <v>5</v>
      </c>
      <c r="AT1889">
        <v>5</v>
      </c>
      <c r="AU1889">
        <v>5</v>
      </c>
      <c r="AV1889">
        <v>2</v>
      </c>
      <c r="AW1889">
        <v>9</v>
      </c>
      <c r="AX1889">
        <v>11</v>
      </c>
      <c r="AY1889">
        <v>10</v>
      </c>
      <c r="AZ1889">
        <v>7</v>
      </c>
      <c r="BA1889">
        <v>10</v>
      </c>
      <c r="BB1889">
        <v>3</v>
      </c>
      <c r="BC1889">
        <v>9</v>
      </c>
      <c r="BD1889">
        <v>11</v>
      </c>
      <c r="BE1889">
        <v>5</v>
      </c>
      <c r="BF1889">
        <v>12</v>
      </c>
      <c r="BG1889">
        <v>12</v>
      </c>
      <c r="BH1889">
        <v>12</v>
      </c>
      <c r="BI1889">
        <v>12</v>
      </c>
      <c r="BJ1889">
        <v>12</v>
      </c>
      <c r="BK1889">
        <v>1</v>
      </c>
      <c r="BL1889">
        <v>2</v>
      </c>
      <c r="BM1889">
        <v>2</v>
      </c>
      <c r="BN1889">
        <v>2</v>
      </c>
      <c r="BO1889">
        <v>3</v>
      </c>
      <c r="BP1889">
        <v>7</v>
      </c>
      <c r="BQ1889">
        <v>4</v>
      </c>
      <c r="BR1889">
        <v>5</v>
      </c>
      <c r="BX1889">
        <v>2</v>
      </c>
      <c r="CF1889">
        <v>1</v>
      </c>
      <c r="CH1889">
        <f t="shared" si="215"/>
        <v>2</v>
      </c>
      <c r="CI1889" s="1">
        <f t="shared" si="216"/>
        <v>4.166666666666667</v>
      </c>
      <c r="CJ1889">
        <f t="shared" si="217"/>
        <v>2</v>
      </c>
      <c r="CK1889">
        <f t="shared" si="218"/>
        <v>4</v>
      </c>
      <c r="CL1889" s="1">
        <f t="shared" si="219"/>
        <v>8.1666666666666679</v>
      </c>
      <c r="CM1889" s="1">
        <f t="shared" si="220"/>
        <v>16.333333333333336</v>
      </c>
      <c r="CO1889" t="str">
        <f>IF(H1889&gt;Tolerances!$C$15, "High Sat", "Low Sat")</f>
        <v>Low Sat</v>
      </c>
      <c r="CP1889" t="str">
        <f>IF(CM1889&lt;Tolerances!$D$15, "High EL", "Low EL")</f>
        <v>Low EL</v>
      </c>
      <c r="CQ1889" t="str">
        <f t="shared" si="221"/>
        <v>Defector</v>
      </c>
      <c r="CR1889" t="b">
        <f>IF(AND(CM1889&lt;Tolerances!$D$19,'Respondent data Original'!H1889&gt;Tolerances!$C$19),"Enthusiast",IF(AND(CM1889&gt;Tolerances!$D$20,'Respondent data Original'!H1889&lt;Tolerances!$C$20),"Agitator"))</f>
        <v>0</v>
      </c>
    </row>
    <row r="1890" spans="1:96">
      <c r="A1890">
        <v>2377</v>
      </c>
      <c r="B1890" t="s">
        <v>71</v>
      </c>
      <c r="C1890">
        <v>2</v>
      </c>
      <c r="D1890">
        <v>1</v>
      </c>
      <c r="E1890">
        <v>1</v>
      </c>
      <c r="F1890">
        <v>2</v>
      </c>
      <c r="G1890">
        <v>12</v>
      </c>
      <c r="H1890">
        <v>11</v>
      </c>
      <c r="J1890">
        <v>11</v>
      </c>
      <c r="L1890">
        <v>11</v>
      </c>
      <c r="N1890">
        <v>11</v>
      </c>
      <c r="P1890">
        <v>3</v>
      </c>
      <c r="Q1890">
        <v>1</v>
      </c>
      <c r="R1890">
        <v>4</v>
      </c>
      <c r="S1890">
        <v>1</v>
      </c>
      <c r="T1890">
        <v>1</v>
      </c>
      <c r="U1890">
        <v>1</v>
      </c>
      <c r="V1890">
        <v>1</v>
      </c>
      <c r="W1890">
        <v>1</v>
      </c>
      <c r="X1890">
        <v>1</v>
      </c>
      <c r="Y1890">
        <v>1</v>
      </c>
      <c r="Z1890">
        <v>1</v>
      </c>
      <c r="AA1890">
        <v>1</v>
      </c>
      <c r="AB1890">
        <v>1</v>
      </c>
      <c r="AC1890">
        <v>1</v>
      </c>
      <c r="AD1890">
        <v>1</v>
      </c>
      <c r="AE1890">
        <v>1</v>
      </c>
      <c r="AF1890">
        <v>11</v>
      </c>
      <c r="AG1890">
        <v>1</v>
      </c>
      <c r="AH1890">
        <v>1</v>
      </c>
      <c r="AI1890">
        <v>1</v>
      </c>
      <c r="AJ1890">
        <v>1</v>
      </c>
      <c r="AK1890">
        <v>1</v>
      </c>
      <c r="AL1890">
        <v>1</v>
      </c>
      <c r="AM1890">
        <v>1</v>
      </c>
      <c r="AN1890">
        <v>1</v>
      </c>
      <c r="AO1890">
        <v>1</v>
      </c>
      <c r="AP1890">
        <v>1</v>
      </c>
      <c r="AQ1890">
        <v>1</v>
      </c>
      <c r="AR1890">
        <v>1</v>
      </c>
      <c r="AS1890">
        <v>1</v>
      </c>
      <c r="AT1890">
        <v>1</v>
      </c>
      <c r="AU1890">
        <v>1</v>
      </c>
      <c r="AV1890">
        <v>1</v>
      </c>
      <c r="AW1890">
        <v>1</v>
      </c>
      <c r="AX1890">
        <v>1</v>
      </c>
      <c r="AY1890">
        <v>11</v>
      </c>
      <c r="AZ1890">
        <v>11</v>
      </c>
      <c r="BA1890">
        <v>1</v>
      </c>
      <c r="BB1890">
        <v>1</v>
      </c>
      <c r="BC1890">
        <v>1</v>
      </c>
      <c r="BD1890">
        <v>11</v>
      </c>
      <c r="BE1890">
        <v>1</v>
      </c>
      <c r="BF1890">
        <v>1</v>
      </c>
      <c r="BG1890">
        <v>1</v>
      </c>
      <c r="BH1890">
        <v>1</v>
      </c>
      <c r="BI1890">
        <v>1</v>
      </c>
      <c r="BJ1890">
        <v>1</v>
      </c>
      <c r="BK1890">
        <v>1</v>
      </c>
      <c r="BN1890">
        <v>5</v>
      </c>
      <c r="BO1890">
        <v>10</v>
      </c>
      <c r="BX1890">
        <v>1</v>
      </c>
      <c r="BY1890">
        <v>6</v>
      </c>
      <c r="CF1890">
        <v>3</v>
      </c>
      <c r="CH1890">
        <f t="shared" si="215"/>
        <v>1</v>
      </c>
      <c r="CI1890" s="1">
        <f t="shared" si="216"/>
        <v>2.1666666666666665</v>
      </c>
      <c r="CJ1890">
        <f t="shared" si="217"/>
        <v>0</v>
      </c>
      <c r="CK1890">
        <f t="shared" si="218"/>
        <v>5</v>
      </c>
      <c r="CL1890" s="1">
        <f t="shared" si="219"/>
        <v>7.1666666666666661</v>
      </c>
      <c r="CM1890" s="1">
        <f t="shared" si="220"/>
        <v>7.1666666666666661</v>
      </c>
      <c r="CO1890" t="str">
        <f>IF(H1890&gt;Tolerances!$C$15, "High Sat", "Low Sat")</f>
        <v>High Sat</v>
      </c>
      <c r="CP1890" t="str">
        <f>IF(CM1890&lt;Tolerances!$D$15, "High EL", "Low EL")</f>
        <v>High EL</v>
      </c>
      <c r="CQ1890" t="str">
        <f t="shared" si="221"/>
        <v>Loyalist</v>
      </c>
      <c r="CR1890" t="b">
        <f>IF(AND(CM1890&lt;Tolerances!$D$19,'Respondent data Original'!H1890&gt;Tolerances!$C$19),"Enthusiast",IF(AND(CM1890&gt;Tolerances!$D$20,'Respondent data Original'!H1890&lt;Tolerances!$C$20),"Agitator"))</f>
        <v>0</v>
      </c>
    </row>
    <row r="1891" spans="1:96">
      <c r="A1891">
        <v>2378</v>
      </c>
      <c r="B1891" t="s">
        <v>71</v>
      </c>
      <c r="C1891">
        <v>4</v>
      </c>
      <c r="D1891">
        <v>2</v>
      </c>
      <c r="E1891">
        <v>6</v>
      </c>
      <c r="F1891">
        <v>2</v>
      </c>
      <c r="G1891">
        <v>11</v>
      </c>
      <c r="H1891">
        <v>8</v>
      </c>
      <c r="J1891">
        <v>4</v>
      </c>
      <c r="L1891">
        <v>4</v>
      </c>
      <c r="N1891">
        <v>6</v>
      </c>
      <c r="P1891">
        <v>3</v>
      </c>
      <c r="Q1891">
        <v>3</v>
      </c>
      <c r="R1891">
        <v>3</v>
      </c>
      <c r="S1891">
        <v>3</v>
      </c>
      <c r="T1891">
        <v>3</v>
      </c>
      <c r="U1891">
        <v>3</v>
      </c>
      <c r="V1891">
        <v>3</v>
      </c>
      <c r="W1891">
        <v>3</v>
      </c>
      <c r="X1891">
        <v>3</v>
      </c>
      <c r="Y1891">
        <v>3</v>
      </c>
      <c r="Z1891">
        <v>3</v>
      </c>
      <c r="AA1891">
        <v>3</v>
      </c>
      <c r="AB1891">
        <v>3</v>
      </c>
      <c r="AC1891">
        <v>3</v>
      </c>
      <c r="AD1891">
        <v>3</v>
      </c>
      <c r="AE1891">
        <v>3</v>
      </c>
      <c r="AF1891">
        <v>1</v>
      </c>
      <c r="AG1891">
        <v>3</v>
      </c>
      <c r="AH1891">
        <v>3</v>
      </c>
      <c r="AI1891">
        <v>3</v>
      </c>
      <c r="AJ1891">
        <v>3</v>
      </c>
      <c r="AK1891">
        <v>3</v>
      </c>
      <c r="AL1891">
        <v>3</v>
      </c>
      <c r="AM1891">
        <v>3</v>
      </c>
      <c r="AN1891">
        <v>3</v>
      </c>
      <c r="AO1891">
        <v>3</v>
      </c>
      <c r="AP1891">
        <v>3</v>
      </c>
      <c r="AQ1891">
        <v>3</v>
      </c>
      <c r="AR1891">
        <v>3</v>
      </c>
      <c r="AS1891">
        <v>3</v>
      </c>
      <c r="AT1891">
        <v>3</v>
      </c>
      <c r="AU1891">
        <v>3</v>
      </c>
      <c r="AV1891">
        <v>2</v>
      </c>
      <c r="AW1891">
        <v>6</v>
      </c>
      <c r="AX1891">
        <v>6</v>
      </c>
      <c r="AY1891">
        <v>6</v>
      </c>
      <c r="AZ1891">
        <v>6</v>
      </c>
      <c r="BA1891">
        <v>6</v>
      </c>
      <c r="BB1891">
        <v>6</v>
      </c>
      <c r="BC1891">
        <v>6</v>
      </c>
      <c r="BD1891">
        <v>6</v>
      </c>
      <c r="BE1891">
        <v>6</v>
      </c>
      <c r="BF1891">
        <v>6</v>
      </c>
      <c r="BG1891">
        <v>6</v>
      </c>
      <c r="BH1891">
        <v>6</v>
      </c>
      <c r="BI1891">
        <v>6</v>
      </c>
      <c r="BJ1891">
        <v>6</v>
      </c>
      <c r="BK1891">
        <v>3</v>
      </c>
      <c r="BL1891">
        <v>3</v>
      </c>
      <c r="BM1891">
        <v>3</v>
      </c>
      <c r="BN1891">
        <v>3</v>
      </c>
      <c r="BO1891">
        <v>9</v>
      </c>
      <c r="BX1891">
        <v>3</v>
      </c>
      <c r="CF1891">
        <v>7</v>
      </c>
      <c r="CH1891">
        <f t="shared" si="215"/>
        <v>3</v>
      </c>
      <c r="CI1891" s="1">
        <f t="shared" si="216"/>
        <v>3</v>
      </c>
      <c r="CJ1891">
        <f t="shared" si="217"/>
        <v>3</v>
      </c>
      <c r="CK1891">
        <f t="shared" si="218"/>
        <v>3</v>
      </c>
      <c r="CL1891" s="1">
        <f t="shared" si="219"/>
        <v>6</v>
      </c>
      <c r="CM1891" s="1">
        <f t="shared" si="220"/>
        <v>18</v>
      </c>
      <c r="CO1891" t="str">
        <f>IF(H1891&gt;Tolerances!$C$15, "High Sat", "Low Sat")</f>
        <v>High Sat</v>
      </c>
      <c r="CP1891" t="str">
        <f>IF(CM1891&lt;Tolerances!$D$15, "High EL", "Low EL")</f>
        <v>Low EL</v>
      </c>
      <c r="CQ1891" t="str">
        <f t="shared" si="221"/>
        <v>Mercenary</v>
      </c>
      <c r="CR1891" t="b">
        <f>IF(AND(CM1891&lt;Tolerances!$D$19,'Respondent data Original'!H1891&gt;Tolerances!$C$19),"Enthusiast",IF(AND(CM1891&gt;Tolerances!$D$20,'Respondent data Original'!H1891&lt;Tolerances!$C$20),"Agitator"))</f>
        <v>0</v>
      </c>
    </row>
    <row r="1892" spans="1:96">
      <c r="A1892">
        <v>2379</v>
      </c>
      <c r="B1892" t="s">
        <v>71</v>
      </c>
      <c r="C1892">
        <v>4</v>
      </c>
      <c r="D1892">
        <v>1</v>
      </c>
      <c r="E1892">
        <v>4</v>
      </c>
      <c r="F1892">
        <v>1</v>
      </c>
      <c r="G1892">
        <v>8</v>
      </c>
      <c r="H1892">
        <v>11</v>
      </c>
      <c r="J1892">
        <v>9</v>
      </c>
      <c r="L1892">
        <v>11</v>
      </c>
      <c r="N1892">
        <v>10</v>
      </c>
      <c r="P1892">
        <v>6</v>
      </c>
      <c r="Q1892">
        <v>1</v>
      </c>
      <c r="R1892">
        <v>2</v>
      </c>
      <c r="S1892">
        <v>1</v>
      </c>
      <c r="T1892">
        <v>1</v>
      </c>
      <c r="U1892">
        <v>1</v>
      </c>
      <c r="V1892">
        <v>1</v>
      </c>
      <c r="W1892">
        <v>1</v>
      </c>
      <c r="X1892">
        <v>1</v>
      </c>
      <c r="Y1892">
        <v>1</v>
      </c>
      <c r="Z1892">
        <v>2</v>
      </c>
      <c r="AA1892">
        <v>2</v>
      </c>
      <c r="AB1892">
        <v>3</v>
      </c>
      <c r="AC1892">
        <v>2</v>
      </c>
      <c r="AD1892">
        <v>4</v>
      </c>
      <c r="AE1892">
        <v>1</v>
      </c>
      <c r="AF1892">
        <v>1</v>
      </c>
      <c r="AG1892">
        <v>4</v>
      </c>
      <c r="AH1892">
        <v>5</v>
      </c>
      <c r="AI1892">
        <v>1</v>
      </c>
      <c r="AJ1892">
        <v>2</v>
      </c>
      <c r="AK1892">
        <v>4</v>
      </c>
      <c r="AL1892">
        <v>3</v>
      </c>
      <c r="AM1892">
        <v>5</v>
      </c>
      <c r="AN1892">
        <v>4</v>
      </c>
      <c r="AO1892">
        <v>2</v>
      </c>
      <c r="AP1892">
        <v>3</v>
      </c>
      <c r="AQ1892">
        <v>1</v>
      </c>
      <c r="AR1892">
        <v>3</v>
      </c>
      <c r="AS1892">
        <v>4</v>
      </c>
      <c r="AT1892">
        <v>3</v>
      </c>
      <c r="AU1892">
        <v>4</v>
      </c>
      <c r="AV1892">
        <v>1</v>
      </c>
      <c r="AW1892">
        <v>5</v>
      </c>
      <c r="AX1892">
        <v>5</v>
      </c>
      <c r="AY1892">
        <v>4</v>
      </c>
      <c r="AZ1892">
        <v>5</v>
      </c>
      <c r="BA1892">
        <v>6</v>
      </c>
      <c r="BB1892">
        <v>5</v>
      </c>
      <c r="BC1892">
        <v>5</v>
      </c>
      <c r="BD1892">
        <v>5</v>
      </c>
      <c r="BE1892">
        <v>5</v>
      </c>
      <c r="BF1892">
        <v>12</v>
      </c>
      <c r="BG1892">
        <v>12</v>
      </c>
      <c r="BH1892">
        <v>12</v>
      </c>
      <c r="BI1892">
        <v>12</v>
      </c>
      <c r="BJ1892">
        <v>12</v>
      </c>
      <c r="BK1892">
        <v>1</v>
      </c>
      <c r="BL1892">
        <v>3</v>
      </c>
      <c r="BM1892">
        <v>3</v>
      </c>
      <c r="BN1892">
        <v>3</v>
      </c>
      <c r="BO1892">
        <v>5</v>
      </c>
      <c r="BP1892">
        <v>2</v>
      </c>
      <c r="BQ1892">
        <v>4</v>
      </c>
      <c r="BX1892">
        <v>2</v>
      </c>
      <c r="CF1892">
        <v>4</v>
      </c>
      <c r="CH1892">
        <f t="shared" si="215"/>
        <v>2</v>
      </c>
      <c r="CI1892" s="1">
        <f t="shared" si="216"/>
        <v>2.5</v>
      </c>
      <c r="CJ1892">
        <f t="shared" si="217"/>
        <v>3</v>
      </c>
      <c r="CK1892">
        <f t="shared" si="218"/>
        <v>3</v>
      </c>
      <c r="CL1892" s="1">
        <f t="shared" si="219"/>
        <v>5.5</v>
      </c>
      <c r="CM1892" s="1">
        <f t="shared" si="220"/>
        <v>11</v>
      </c>
      <c r="CO1892" t="str">
        <f>IF(H1892&gt;Tolerances!$C$15, "High Sat", "Low Sat")</f>
        <v>High Sat</v>
      </c>
      <c r="CP1892" t="str">
        <f>IF(CM1892&lt;Tolerances!$D$15, "High EL", "Low EL")</f>
        <v>Low EL</v>
      </c>
      <c r="CQ1892" t="str">
        <f t="shared" si="221"/>
        <v>Mercenary</v>
      </c>
      <c r="CR1892" t="b">
        <f>IF(AND(CM1892&lt;Tolerances!$D$19,'Respondent data Original'!H1892&gt;Tolerances!$C$19),"Enthusiast",IF(AND(CM1892&gt;Tolerances!$D$20,'Respondent data Original'!H1892&lt;Tolerances!$C$20),"Agitator"))</f>
        <v>0</v>
      </c>
    </row>
    <row r="1893" spans="1:96">
      <c r="A1893">
        <v>2380</v>
      </c>
      <c r="B1893" t="s">
        <v>71</v>
      </c>
      <c r="C1893">
        <v>2</v>
      </c>
      <c r="D1893">
        <v>2</v>
      </c>
      <c r="E1893">
        <v>1</v>
      </c>
      <c r="F1893">
        <v>2</v>
      </c>
      <c r="G1893">
        <v>10</v>
      </c>
      <c r="H1893">
        <v>10</v>
      </c>
      <c r="J1893">
        <v>10</v>
      </c>
      <c r="L1893">
        <v>10</v>
      </c>
      <c r="N1893">
        <v>10</v>
      </c>
      <c r="P1893">
        <v>6</v>
      </c>
      <c r="Q1893">
        <v>2</v>
      </c>
      <c r="R1893">
        <v>2</v>
      </c>
      <c r="S1893">
        <v>2</v>
      </c>
      <c r="T1893">
        <v>2</v>
      </c>
      <c r="U1893">
        <v>2</v>
      </c>
      <c r="V1893">
        <v>2</v>
      </c>
      <c r="X1893">
        <v>2</v>
      </c>
      <c r="Y1893">
        <v>2</v>
      </c>
      <c r="Z1893">
        <v>2</v>
      </c>
      <c r="AA1893">
        <v>2</v>
      </c>
      <c r="AB1893">
        <v>2</v>
      </c>
      <c r="AF1893">
        <v>1</v>
      </c>
      <c r="AG1893">
        <v>3</v>
      </c>
      <c r="AH1893">
        <v>3</v>
      </c>
      <c r="AI1893">
        <v>3</v>
      </c>
      <c r="AJ1893">
        <v>3</v>
      </c>
      <c r="AK1893">
        <v>3</v>
      </c>
      <c r="AL1893">
        <v>3</v>
      </c>
      <c r="AN1893">
        <v>3</v>
      </c>
      <c r="AO1893">
        <v>3</v>
      </c>
      <c r="AP1893">
        <v>3</v>
      </c>
      <c r="AQ1893">
        <v>3</v>
      </c>
      <c r="AR1893">
        <v>3</v>
      </c>
      <c r="AS1893">
        <v>3</v>
      </c>
      <c r="AT1893">
        <v>3</v>
      </c>
      <c r="AU1893">
        <v>3</v>
      </c>
      <c r="AV1893">
        <v>1</v>
      </c>
      <c r="AW1893">
        <v>6</v>
      </c>
      <c r="AX1893">
        <v>7</v>
      </c>
      <c r="AY1893">
        <v>8</v>
      </c>
      <c r="AZ1893">
        <v>6</v>
      </c>
      <c r="BA1893">
        <v>8</v>
      </c>
      <c r="BB1893">
        <v>4</v>
      </c>
      <c r="BC1893">
        <v>7</v>
      </c>
      <c r="BD1893">
        <v>6</v>
      </c>
      <c r="BE1893">
        <v>6</v>
      </c>
      <c r="BF1893">
        <v>12</v>
      </c>
      <c r="BG1893">
        <v>12</v>
      </c>
      <c r="BH1893">
        <v>12</v>
      </c>
      <c r="BI1893">
        <v>12</v>
      </c>
      <c r="BJ1893">
        <v>12</v>
      </c>
      <c r="BK1893">
        <v>1</v>
      </c>
      <c r="BL1893">
        <v>3</v>
      </c>
      <c r="BM1893">
        <v>3</v>
      </c>
      <c r="BN1893">
        <v>3</v>
      </c>
      <c r="BO1893">
        <v>4</v>
      </c>
      <c r="BX1893">
        <v>1</v>
      </c>
      <c r="BY1893">
        <v>5</v>
      </c>
      <c r="CF1893">
        <v>4</v>
      </c>
      <c r="CH1893">
        <f t="shared" si="215"/>
        <v>1</v>
      </c>
      <c r="CI1893" s="1">
        <f t="shared" si="216"/>
        <v>3.2222222222222223</v>
      </c>
      <c r="CJ1893">
        <f t="shared" si="217"/>
        <v>3</v>
      </c>
      <c r="CK1893">
        <f t="shared" si="218"/>
        <v>3</v>
      </c>
      <c r="CL1893" s="1">
        <f t="shared" si="219"/>
        <v>6.2222222222222223</v>
      </c>
      <c r="CM1893" s="1">
        <f t="shared" si="220"/>
        <v>6.2222222222222223</v>
      </c>
      <c r="CO1893" t="str">
        <f>IF(H1893&gt;Tolerances!$C$15, "High Sat", "Low Sat")</f>
        <v>High Sat</v>
      </c>
      <c r="CP1893" t="str">
        <f>IF(CM1893&lt;Tolerances!$D$15, "High EL", "Low EL")</f>
        <v>High EL</v>
      </c>
      <c r="CQ1893" t="str">
        <f t="shared" si="221"/>
        <v>Loyalist</v>
      </c>
      <c r="CR1893" t="b">
        <f>IF(AND(CM1893&lt;Tolerances!$D$19,'Respondent data Original'!H1893&gt;Tolerances!$C$19),"Enthusiast",IF(AND(CM1893&gt;Tolerances!$D$20,'Respondent data Original'!H1893&lt;Tolerances!$C$20),"Agitator"))</f>
        <v>0</v>
      </c>
    </row>
    <row r="1894" spans="1:96">
      <c r="A1894">
        <v>2381</v>
      </c>
      <c r="B1894" t="s">
        <v>71</v>
      </c>
      <c r="C1894">
        <v>5</v>
      </c>
      <c r="D1894">
        <v>1</v>
      </c>
      <c r="E1894">
        <v>2</v>
      </c>
      <c r="F1894">
        <v>2</v>
      </c>
      <c r="G1894">
        <v>10</v>
      </c>
      <c r="H1894">
        <v>9</v>
      </c>
      <c r="J1894">
        <v>9</v>
      </c>
      <c r="L1894">
        <v>8</v>
      </c>
      <c r="N1894">
        <v>10</v>
      </c>
      <c r="P1894">
        <v>6</v>
      </c>
      <c r="Q1894">
        <v>3</v>
      </c>
      <c r="R1894">
        <v>5</v>
      </c>
      <c r="S1894">
        <v>2</v>
      </c>
      <c r="T1894">
        <v>3</v>
      </c>
      <c r="U1894">
        <v>2</v>
      </c>
      <c r="V1894">
        <v>3</v>
      </c>
      <c r="W1894">
        <v>5</v>
      </c>
      <c r="X1894">
        <v>2</v>
      </c>
      <c r="Y1894">
        <v>3</v>
      </c>
      <c r="Z1894">
        <v>5</v>
      </c>
      <c r="AA1894">
        <v>1</v>
      </c>
      <c r="AB1894">
        <v>3</v>
      </c>
      <c r="AC1894">
        <v>3</v>
      </c>
      <c r="AD1894">
        <v>4</v>
      </c>
      <c r="AE1894">
        <v>3</v>
      </c>
      <c r="AF1894">
        <v>1</v>
      </c>
      <c r="AG1894">
        <v>3</v>
      </c>
      <c r="AI1894">
        <v>2</v>
      </c>
      <c r="AJ1894">
        <v>3</v>
      </c>
      <c r="AK1894">
        <v>3</v>
      </c>
      <c r="AL1894">
        <v>4</v>
      </c>
      <c r="AM1894">
        <v>5</v>
      </c>
      <c r="AN1894">
        <v>2</v>
      </c>
      <c r="AO1894">
        <v>1</v>
      </c>
      <c r="AP1894">
        <v>4</v>
      </c>
      <c r="AQ1894">
        <v>2</v>
      </c>
      <c r="AR1894">
        <v>3</v>
      </c>
      <c r="AS1894">
        <v>3</v>
      </c>
      <c r="AT1894">
        <v>4</v>
      </c>
      <c r="AU1894">
        <v>2</v>
      </c>
      <c r="AV1894">
        <v>1</v>
      </c>
      <c r="AW1894">
        <v>3</v>
      </c>
      <c r="AX1894">
        <v>7</v>
      </c>
      <c r="AY1894">
        <v>6</v>
      </c>
      <c r="AZ1894">
        <v>5</v>
      </c>
      <c r="BA1894">
        <v>6</v>
      </c>
      <c r="BB1894">
        <v>4</v>
      </c>
      <c r="BC1894">
        <v>5</v>
      </c>
      <c r="BD1894">
        <v>9</v>
      </c>
      <c r="BE1894">
        <v>2</v>
      </c>
      <c r="BF1894">
        <v>12</v>
      </c>
      <c r="BG1894">
        <v>12</v>
      </c>
      <c r="BH1894">
        <v>12</v>
      </c>
      <c r="BI1894">
        <v>12</v>
      </c>
      <c r="BJ1894">
        <v>12</v>
      </c>
      <c r="BK1894">
        <v>1</v>
      </c>
      <c r="BL1894">
        <v>5</v>
      </c>
      <c r="BM1894">
        <v>4</v>
      </c>
      <c r="BN1894">
        <v>3</v>
      </c>
      <c r="BO1894">
        <v>3</v>
      </c>
      <c r="BP1894">
        <v>4</v>
      </c>
      <c r="BX1894">
        <v>1</v>
      </c>
      <c r="BY1894">
        <v>3</v>
      </c>
      <c r="BZ1894">
        <v>6</v>
      </c>
      <c r="CF1894">
        <v>4</v>
      </c>
      <c r="CH1894">
        <f t="shared" si="215"/>
        <v>1</v>
      </c>
      <c r="CI1894" s="1">
        <f t="shared" si="216"/>
        <v>2.6111111111111112</v>
      </c>
      <c r="CJ1894">
        <f t="shared" si="217"/>
        <v>5</v>
      </c>
      <c r="CK1894">
        <f t="shared" si="218"/>
        <v>1</v>
      </c>
      <c r="CL1894" s="1">
        <f t="shared" si="219"/>
        <v>3.6111111111111112</v>
      </c>
      <c r="CM1894" s="1">
        <f t="shared" si="220"/>
        <v>3.6111111111111112</v>
      </c>
      <c r="CO1894" t="str">
        <f>IF(H1894&gt;Tolerances!$C$15, "High Sat", "Low Sat")</f>
        <v>High Sat</v>
      </c>
      <c r="CP1894" t="str">
        <f>IF(CM1894&lt;Tolerances!$D$15, "High EL", "Low EL")</f>
        <v>High EL</v>
      </c>
      <c r="CQ1894" t="str">
        <f t="shared" si="221"/>
        <v>Loyalist</v>
      </c>
      <c r="CR1894" t="b">
        <f>IF(AND(CM1894&lt;Tolerances!$D$19,'Respondent data Original'!H1894&gt;Tolerances!$C$19),"Enthusiast",IF(AND(CM1894&gt;Tolerances!$D$20,'Respondent data Original'!H1894&lt;Tolerances!$C$20),"Agitator"))</f>
        <v>0</v>
      </c>
    </row>
    <row r="1895" spans="1:96">
      <c r="A1895">
        <v>2382</v>
      </c>
      <c r="B1895" t="s">
        <v>71</v>
      </c>
      <c r="C1895">
        <v>2</v>
      </c>
      <c r="D1895">
        <v>2</v>
      </c>
      <c r="E1895">
        <v>4</v>
      </c>
      <c r="F1895">
        <v>2</v>
      </c>
      <c r="G1895">
        <v>10</v>
      </c>
      <c r="I1895">
        <v>1</v>
      </c>
      <c r="K1895">
        <v>1</v>
      </c>
      <c r="M1895">
        <v>1</v>
      </c>
      <c r="O1895">
        <v>1</v>
      </c>
      <c r="P1895">
        <v>6</v>
      </c>
      <c r="AF1895">
        <v>1</v>
      </c>
      <c r="AV1895">
        <v>3</v>
      </c>
      <c r="AW1895">
        <v>6</v>
      </c>
      <c r="AX1895">
        <v>6</v>
      </c>
      <c r="AY1895">
        <v>6</v>
      </c>
      <c r="AZ1895">
        <v>6</v>
      </c>
      <c r="BA1895">
        <v>6</v>
      </c>
      <c r="BB1895">
        <v>6</v>
      </c>
      <c r="BC1895">
        <v>6</v>
      </c>
      <c r="BD1895">
        <v>6</v>
      </c>
      <c r="BE1895">
        <v>6</v>
      </c>
      <c r="BF1895">
        <v>12</v>
      </c>
      <c r="BG1895">
        <v>12</v>
      </c>
      <c r="BH1895">
        <v>12</v>
      </c>
      <c r="BI1895">
        <v>12</v>
      </c>
      <c r="BJ1895">
        <v>12</v>
      </c>
      <c r="BK1895">
        <v>1</v>
      </c>
      <c r="BL1895">
        <v>3</v>
      </c>
      <c r="BM1895">
        <v>3</v>
      </c>
      <c r="BN1895">
        <v>3</v>
      </c>
      <c r="BO1895">
        <v>10</v>
      </c>
      <c r="BX1895">
        <v>2</v>
      </c>
      <c r="CF1895">
        <v>2</v>
      </c>
      <c r="CH1895">
        <f t="shared" si="215"/>
        <v>2</v>
      </c>
      <c r="CI1895" s="1">
        <f t="shared" si="216"/>
        <v>3</v>
      </c>
      <c r="CJ1895">
        <f t="shared" si="217"/>
        <v>3</v>
      </c>
      <c r="CK1895">
        <f t="shared" si="218"/>
        <v>3</v>
      </c>
      <c r="CL1895" s="1">
        <f t="shared" si="219"/>
        <v>6</v>
      </c>
      <c r="CM1895" s="1">
        <f t="shared" si="220"/>
        <v>12</v>
      </c>
      <c r="CO1895" t="str">
        <f>IF(H1895&gt;Tolerances!$C$15, "High Sat", "Low Sat")</f>
        <v>Low Sat</v>
      </c>
      <c r="CP1895" t="str">
        <f>IF(CM1895&lt;Tolerances!$D$15, "High EL", "Low EL")</f>
        <v>Low EL</v>
      </c>
      <c r="CQ1895" t="str">
        <f t="shared" si="221"/>
        <v>Defector</v>
      </c>
      <c r="CR1895" t="b">
        <f>IF(AND(CM1895&lt;Tolerances!$D$19,'Respondent data Original'!H1895&gt;Tolerances!$C$19),"Enthusiast",IF(AND(CM1895&gt;Tolerances!$D$20,'Respondent data Original'!H1895&lt;Tolerances!$C$20),"Agitator"))</f>
        <v>0</v>
      </c>
    </row>
    <row r="1896" spans="1:96">
      <c r="A1896">
        <v>2383</v>
      </c>
      <c r="B1896" t="s">
        <v>71</v>
      </c>
      <c r="C1896">
        <v>1</v>
      </c>
      <c r="D1896">
        <v>2</v>
      </c>
      <c r="E1896">
        <v>1</v>
      </c>
      <c r="F1896">
        <v>2</v>
      </c>
      <c r="G1896">
        <v>11</v>
      </c>
      <c r="H1896">
        <v>6</v>
      </c>
      <c r="J1896">
        <v>5</v>
      </c>
      <c r="L1896">
        <v>2</v>
      </c>
      <c r="N1896">
        <v>5</v>
      </c>
      <c r="P1896">
        <v>1</v>
      </c>
      <c r="Q1896">
        <v>1</v>
      </c>
      <c r="R1896">
        <v>1</v>
      </c>
      <c r="S1896">
        <v>1</v>
      </c>
      <c r="T1896">
        <v>1</v>
      </c>
      <c r="U1896">
        <v>1</v>
      </c>
      <c r="V1896">
        <v>1</v>
      </c>
      <c r="W1896">
        <v>2</v>
      </c>
      <c r="X1896">
        <v>1</v>
      </c>
      <c r="Y1896">
        <v>1</v>
      </c>
      <c r="Z1896">
        <v>1</v>
      </c>
      <c r="AA1896">
        <v>1</v>
      </c>
      <c r="AB1896">
        <v>2</v>
      </c>
      <c r="AC1896">
        <v>2</v>
      </c>
      <c r="AD1896">
        <v>1</v>
      </c>
      <c r="AE1896">
        <v>2</v>
      </c>
      <c r="AF1896">
        <v>8</v>
      </c>
      <c r="AG1896">
        <v>4</v>
      </c>
      <c r="AH1896">
        <v>1</v>
      </c>
      <c r="AI1896">
        <v>4</v>
      </c>
      <c r="AJ1896">
        <v>1</v>
      </c>
      <c r="AK1896">
        <v>4</v>
      </c>
      <c r="AL1896">
        <v>4</v>
      </c>
      <c r="AN1896">
        <v>4</v>
      </c>
      <c r="AO1896">
        <v>4</v>
      </c>
      <c r="AP1896">
        <v>3</v>
      </c>
      <c r="AQ1896">
        <v>4</v>
      </c>
      <c r="AR1896">
        <v>4</v>
      </c>
      <c r="AS1896">
        <v>3</v>
      </c>
      <c r="AT1896">
        <v>4</v>
      </c>
      <c r="AU1896">
        <v>4</v>
      </c>
      <c r="AV1896">
        <v>2</v>
      </c>
      <c r="AW1896">
        <v>10</v>
      </c>
      <c r="AX1896">
        <v>11</v>
      </c>
      <c r="AY1896">
        <v>10</v>
      </c>
      <c r="AZ1896">
        <v>11</v>
      </c>
      <c r="BA1896">
        <v>6</v>
      </c>
      <c r="BB1896">
        <v>9</v>
      </c>
      <c r="BC1896">
        <v>10</v>
      </c>
      <c r="BD1896">
        <v>11</v>
      </c>
      <c r="BE1896">
        <v>10</v>
      </c>
      <c r="BF1896">
        <v>12</v>
      </c>
      <c r="BG1896">
        <v>11</v>
      </c>
      <c r="BH1896">
        <v>1</v>
      </c>
      <c r="BI1896">
        <v>12</v>
      </c>
      <c r="BJ1896">
        <v>12</v>
      </c>
      <c r="BK1896">
        <v>4</v>
      </c>
      <c r="BL1896">
        <v>3</v>
      </c>
      <c r="BM1896">
        <v>3</v>
      </c>
      <c r="BN1896">
        <v>2</v>
      </c>
      <c r="BO1896">
        <v>4</v>
      </c>
      <c r="BP1896">
        <v>3</v>
      </c>
      <c r="BX1896">
        <v>3</v>
      </c>
      <c r="CF1896">
        <v>8</v>
      </c>
      <c r="CH1896">
        <f t="shared" si="215"/>
        <v>3</v>
      </c>
      <c r="CI1896" s="1">
        <f t="shared" si="216"/>
        <v>4.8888888888888893</v>
      </c>
      <c r="CJ1896">
        <f t="shared" si="217"/>
        <v>3</v>
      </c>
      <c r="CK1896">
        <f t="shared" si="218"/>
        <v>3</v>
      </c>
      <c r="CL1896" s="1">
        <f t="shared" si="219"/>
        <v>7.8888888888888893</v>
      </c>
      <c r="CM1896" s="1">
        <f t="shared" si="220"/>
        <v>23.666666666666668</v>
      </c>
      <c r="CO1896" t="str">
        <f>IF(H1896&gt;Tolerances!$C$15, "High Sat", "Low Sat")</f>
        <v>Low Sat</v>
      </c>
      <c r="CP1896" t="str">
        <f>IF(CM1896&lt;Tolerances!$D$15, "High EL", "Low EL")</f>
        <v>Low EL</v>
      </c>
      <c r="CQ1896" t="str">
        <f t="shared" si="221"/>
        <v>Defector</v>
      </c>
      <c r="CR1896" t="b">
        <f>IF(AND(CM1896&lt;Tolerances!$D$19,'Respondent data Original'!H1896&gt;Tolerances!$C$19),"Enthusiast",IF(AND(CM1896&gt;Tolerances!$D$20,'Respondent data Original'!H1896&lt;Tolerances!$C$20),"Agitator"))</f>
        <v>0</v>
      </c>
    </row>
    <row r="1897" spans="1:96">
      <c r="A1897">
        <v>2384</v>
      </c>
      <c r="B1897" t="s">
        <v>71</v>
      </c>
      <c r="C1897">
        <v>4</v>
      </c>
      <c r="D1897">
        <v>2</v>
      </c>
      <c r="E1897">
        <v>1</v>
      </c>
      <c r="F1897">
        <v>2</v>
      </c>
      <c r="G1897">
        <v>11</v>
      </c>
      <c r="H1897">
        <v>11</v>
      </c>
      <c r="J1897">
        <v>11</v>
      </c>
      <c r="L1897">
        <v>11</v>
      </c>
      <c r="N1897">
        <v>9</v>
      </c>
      <c r="P1897">
        <v>6</v>
      </c>
      <c r="Q1897">
        <v>2</v>
      </c>
      <c r="R1897">
        <v>1</v>
      </c>
      <c r="S1897">
        <v>1</v>
      </c>
      <c r="T1897">
        <v>2</v>
      </c>
      <c r="U1897">
        <v>2</v>
      </c>
      <c r="V1897">
        <v>2</v>
      </c>
      <c r="W1897">
        <v>2</v>
      </c>
      <c r="X1897">
        <v>1</v>
      </c>
      <c r="Y1897">
        <v>1</v>
      </c>
      <c r="Z1897">
        <v>2</v>
      </c>
      <c r="AA1897">
        <v>1</v>
      </c>
      <c r="AB1897">
        <v>2</v>
      </c>
      <c r="AC1897">
        <v>4</v>
      </c>
      <c r="AD1897">
        <v>2</v>
      </c>
      <c r="AE1897">
        <v>2</v>
      </c>
      <c r="AF1897">
        <v>1</v>
      </c>
      <c r="AG1897">
        <v>2</v>
      </c>
      <c r="AI1897">
        <v>1</v>
      </c>
      <c r="AJ1897">
        <v>2</v>
      </c>
      <c r="AK1897">
        <v>1</v>
      </c>
      <c r="AL1897">
        <v>1</v>
      </c>
      <c r="AN1897">
        <v>1</v>
      </c>
      <c r="AO1897">
        <v>1</v>
      </c>
      <c r="AP1897">
        <v>2</v>
      </c>
      <c r="AQ1897">
        <v>2</v>
      </c>
      <c r="AR1897">
        <v>2</v>
      </c>
      <c r="AS1897">
        <v>2</v>
      </c>
      <c r="AT1897">
        <v>2</v>
      </c>
      <c r="AU1897">
        <v>1</v>
      </c>
      <c r="AV1897">
        <v>1</v>
      </c>
      <c r="AW1897">
        <v>6</v>
      </c>
      <c r="AX1897">
        <v>8</v>
      </c>
      <c r="AY1897">
        <v>9</v>
      </c>
      <c r="AZ1897">
        <v>6</v>
      </c>
      <c r="BA1897">
        <v>6</v>
      </c>
      <c r="BB1897">
        <v>2</v>
      </c>
      <c r="BC1897">
        <v>6</v>
      </c>
      <c r="BD1897">
        <v>10</v>
      </c>
      <c r="BE1897">
        <v>1</v>
      </c>
      <c r="BF1897">
        <v>12</v>
      </c>
      <c r="BG1897">
        <v>12</v>
      </c>
      <c r="BH1897">
        <v>2</v>
      </c>
      <c r="BI1897">
        <v>12</v>
      </c>
      <c r="BJ1897">
        <v>12</v>
      </c>
      <c r="BK1897">
        <v>1</v>
      </c>
      <c r="BL1897">
        <v>5</v>
      </c>
      <c r="BM1897">
        <v>4</v>
      </c>
      <c r="BN1897">
        <v>2</v>
      </c>
      <c r="BO1897">
        <v>10</v>
      </c>
      <c r="BX1897">
        <v>1</v>
      </c>
      <c r="BY1897">
        <v>6</v>
      </c>
      <c r="BZ1897">
        <v>1</v>
      </c>
      <c r="CA1897">
        <v>5</v>
      </c>
      <c r="CF1897">
        <v>21</v>
      </c>
      <c r="CH1897">
        <f t="shared" si="215"/>
        <v>1</v>
      </c>
      <c r="CI1897" s="1">
        <f t="shared" si="216"/>
        <v>3</v>
      </c>
      <c r="CJ1897">
        <f t="shared" si="217"/>
        <v>5</v>
      </c>
      <c r="CK1897">
        <f t="shared" si="218"/>
        <v>1</v>
      </c>
      <c r="CL1897" s="1">
        <f t="shared" si="219"/>
        <v>4</v>
      </c>
      <c r="CM1897" s="1">
        <f t="shared" si="220"/>
        <v>4</v>
      </c>
      <c r="CO1897" t="str">
        <f>IF(H1897&gt;Tolerances!$C$15, "High Sat", "Low Sat")</f>
        <v>High Sat</v>
      </c>
      <c r="CP1897" t="str">
        <f>IF(CM1897&lt;Tolerances!$D$15, "High EL", "Low EL")</f>
        <v>High EL</v>
      </c>
      <c r="CQ1897" t="str">
        <f t="shared" si="221"/>
        <v>Loyalist</v>
      </c>
      <c r="CR1897" t="str">
        <f>IF(AND(CM1897&lt;Tolerances!$D$19,'Respondent data Original'!H1897&gt;Tolerances!$C$19),"Enthusiast",IF(AND(CM1897&gt;Tolerances!$D$20,'Respondent data Original'!H1897&lt;Tolerances!$C$20),"Agitator"))</f>
        <v>Enthusiast</v>
      </c>
    </row>
    <row r="1898" spans="1:96">
      <c r="A1898">
        <v>2387</v>
      </c>
      <c r="B1898" t="s">
        <v>71</v>
      </c>
      <c r="C1898">
        <v>2</v>
      </c>
      <c r="D1898">
        <v>1</v>
      </c>
      <c r="E1898">
        <v>3</v>
      </c>
      <c r="F1898">
        <v>2</v>
      </c>
      <c r="G1898">
        <v>12</v>
      </c>
      <c r="H1898">
        <v>9</v>
      </c>
      <c r="J1898">
        <v>11</v>
      </c>
      <c r="L1898">
        <v>11</v>
      </c>
      <c r="N1898">
        <v>9</v>
      </c>
      <c r="P1898">
        <v>2</v>
      </c>
      <c r="Q1898">
        <v>1</v>
      </c>
      <c r="R1898">
        <v>3</v>
      </c>
      <c r="S1898">
        <v>1</v>
      </c>
      <c r="T1898">
        <v>1</v>
      </c>
      <c r="U1898">
        <v>1</v>
      </c>
      <c r="V1898">
        <v>1</v>
      </c>
      <c r="W1898">
        <v>4</v>
      </c>
      <c r="X1898">
        <v>1</v>
      </c>
      <c r="Y1898">
        <v>1</v>
      </c>
      <c r="Z1898">
        <v>3</v>
      </c>
      <c r="AA1898">
        <v>1</v>
      </c>
      <c r="AB1898">
        <v>1</v>
      </c>
      <c r="AC1898">
        <v>2</v>
      </c>
      <c r="AD1898">
        <v>3</v>
      </c>
      <c r="AE1898">
        <v>1</v>
      </c>
      <c r="AF1898">
        <v>9</v>
      </c>
      <c r="AG1898">
        <v>1</v>
      </c>
      <c r="AH1898">
        <v>4</v>
      </c>
      <c r="AI1898">
        <v>2</v>
      </c>
      <c r="AJ1898">
        <v>1</v>
      </c>
      <c r="AK1898">
        <v>2</v>
      </c>
      <c r="AL1898">
        <v>2</v>
      </c>
      <c r="AM1898">
        <v>5</v>
      </c>
      <c r="AN1898">
        <v>2</v>
      </c>
      <c r="AO1898">
        <v>1</v>
      </c>
      <c r="AP1898">
        <v>1</v>
      </c>
      <c r="AQ1898">
        <v>1</v>
      </c>
      <c r="AR1898">
        <v>1</v>
      </c>
      <c r="AS1898">
        <v>2</v>
      </c>
      <c r="AT1898">
        <v>2</v>
      </c>
      <c r="AU1898">
        <v>2</v>
      </c>
      <c r="AV1898">
        <v>1</v>
      </c>
      <c r="AW1898">
        <v>6</v>
      </c>
      <c r="AX1898">
        <v>6</v>
      </c>
      <c r="AY1898">
        <v>8</v>
      </c>
      <c r="AZ1898">
        <v>6</v>
      </c>
      <c r="BA1898">
        <v>8</v>
      </c>
      <c r="BB1898">
        <v>7</v>
      </c>
      <c r="BC1898">
        <v>6</v>
      </c>
      <c r="BD1898">
        <v>11</v>
      </c>
      <c r="BE1898">
        <v>1</v>
      </c>
      <c r="BF1898">
        <v>12</v>
      </c>
      <c r="BG1898">
        <v>3</v>
      </c>
      <c r="BH1898">
        <v>12</v>
      </c>
      <c r="BI1898">
        <v>12</v>
      </c>
      <c r="BJ1898">
        <v>12</v>
      </c>
      <c r="BK1898">
        <v>2</v>
      </c>
      <c r="BL1898">
        <v>1</v>
      </c>
      <c r="BM1898">
        <v>2</v>
      </c>
      <c r="BN1898">
        <v>3</v>
      </c>
      <c r="BO1898">
        <v>4</v>
      </c>
      <c r="BP1898">
        <v>3</v>
      </c>
      <c r="BX1898">
        <v>1</v>
      </c>
      <c r="BY1898">
        <v>2</v>
      </c>
      <c r="BZ1898">
        <v>6</v>
      </c>
      <c r="CA1898">
        <v>3</v>
      </c>
      <c r="CF1898">
        <v>6</v>
      </c>
      <c r="CH1898">
        <f t="shared" si="215"/>
        <v>1</v>
      </c>
      <c r="CI1898" s="1">
        <f t="shared" si="216"/>
        <v>3.2777777777777777</v>
      </c>
      <c r="CJ1898">
        <f t="shared" si="217"/>
        <v>1</v>
      </c>
      <c r="CK1898">
        <f t="shared" si="218"/>
        <v>5</v>
      </c>
      <c r="CL1898" s="1">
        <f t="shared" si="219"/>
        <v>8.2777777777777786</v>
      </c>
      <c r="CM1898" s="1">
        <f t="shared" si="220"/>
        <v>8.2777777777777786</v>
      </c>
      <c r="CO1898" t="str">
        <f>IF(H1898&gt;Tolerances!$C$15, "High Sat", "Low Sat")</f>
        <v>High Sat</v>
      </c>
      <c r="CP1898" t="str">
        <f>IF(CM1898&lt;Tolerances!$D$15, "High EL", "Low EL")</f>
        <v>High EL</v>
      </c>
      <c r="CQ1898" t="str">
        <f t="shared" si="221"/>
        <v>Loyalist</v>
      </c>
      <c r="CR1898" t="b">
        <f>IF(AND(CM1898&lt;Tolerances!$D$19,'Respondent data Original'!H1898&gt;Tolerances!$C$19),"Enthusiast",IF(AND(CM1898&gt;Tolerances!$D$20,'Respondent data Original'!H1898&lt;Tolerances!$C$20),"Agitator"))</f>
        <v>0</v>
      </c>
    </row>
    <row r="1899" spans="1:96">
      <c r="A1899">
        <v>2390</v>
      </c>
      <c r="B1899" t="s">
        <v>71</v>
      </c>
      <c r="C1899">
        <v>2</v>
      </c>
      <c r="D1899">
        <v>1</v>
      </c>
      <c r="E1899">
        <v>2</v>
      </c>
      <c r="F1899">
        <v>2</v>
      </c>
      <c r="G1899">
        <v>9</v>
      </c>
      <c r="I1899">
        <v>1</v>
      </c>
      <c r="K1899">
        <v>1</v>
      </c>
      <c r="M1899">
        <v>1</v>
      </c>
      <c r="O1899">
        <v>1</v>
      </c>
      <c r="P1899">
        <v>6</v>
      </c>
      <c r="Q1899">
        <v>1</v>
      </c>
      <c r="R1899">
        <v>5</v>
      </c>
      <c r="S1899">
        <v>1</v>
      </c>
      <c r="T1899">
        <v>5</v>
      </c>
      <c r="U1899">
        <v>1</v>
      </c>
      <c r="V1899">
        <v>2</v>
      </c>
      <c r="W1899">
        <v>1</v>
      </c>
      <c r="X1899">
        <v>1</v>
      </c>
      <c r="Y1899">
        <v>1</v>
      </c>
      <c r="Z1899">
        <v>5</v>
      </c>
      <c r="AA1899">
        <v>1</v>
      </c>
      <c r="AB1899">
        <v>1</v>
      </c>
      <c r="AC1899">
        <v>3</v>
      </c>
      <c r="AD1899">
        <v>5</v>
      </c>
      <c r="AE1899">
        <v>3</v>
      </c>
      <c r="AF1899">
        <v>4</v>
      </c>
      <c r="AG1899">
        <v>5</v>
      </c>
      <c r="AH1899">
        <v>4</v>
      </c>
      <c r="AI1899">
        <v>1</v>
      </c>
      <c r="AJ1899">
        <v>4</v>
      </c>
      <c r="AK1899">
        <v>1</v>
      </c>
      <c r="AL1899">
        <v>5</v>
      </c>
      <c r="AN1899">
        <v>1</v>
      </c>
      <c r="AO1899">
        <v>1</v>
      </c>
      <c r="AP1899">
        <v>3</v>
      </c>
      <c r="AQ1899">
        <v>4</v>
      </c>
      <c r="AR1899">
        <v>5</v>
      </c>
      <c r="AS1899">
        <v>4</v>
      </c>
      <c r="AT1899">
        <v>4</v>
      </c>
      <c r="AU1899">
        <v>5</v>
      </c>
      <c r="AV1899">
        <v>2</v>
      </c>
      <c r="AW1899">
        <v>6</v>
      </c>
      <c r="AX1899">
        <v>6</v>
      </c>
      <c r="AY1899">
        <v>6</v>
      </c>
      <c r="AZ1899">
        <v>6</v>
      </c>
      <c r="BA1899">
        <v>6</v>
      </c>
      <c r="BB1899">
        <v>6</v>
      </c>
      <c r="BC1899">
        <v>6</v>
      </c>
      <c r="BD1899">
        <v>6</v>
      </c>
      <c r="BE1899">
        <v>6</v>
      </c>
      <c r="BF1899">
        <v>7</v>
      </c>
      <c r="BG1899">
        <v>7</v>
      </c>
      <c r="BH1899">
        <v>6</v>
      </c>
      <c r="BI1899">
        <v>6</v>
      </c>
      <c r="BJ1899">
        <v>7</v>
      </c>
      <c r="BK1899">
        <v>1</v>
      </c>
      <c r="BL1899">
        <v>3</v>
      </c>
      <c r="BM1899">
        <v>3</v>
      </c>
      <c r="BN1899">
        <v>3</v>
      </c>
      <c r="BO1899">
        <v>7</v>
      </c>
      <c r="BP1899">
        <v>5</v>
      </c>
      <c r="BX1899">
        <v>2</v>
      </c>
      <c r="CF1899">
        <v>1</v>
      </c>
      <c r="CH1899">
        <f t="shared" si="215"/>
        <v>2</v>
      </c>
      <c r="CI1899" s="1">
        <f t="shared" si="216"/>
        <v>3</v>
      </c>
      <c r="CJ1899">
        <f t="shared" si="217"/>
        <v>3</v>
      </c>
      <c r="CK1899">
        <f t="shared" si="218"/>
        <v>3</v>
      </c>
      <c r="CL1899" s="1">
        <f t="shared" si="219"/>
        <v>6</v>
      </c>
      <c r="CM1899" s="1">
        <f t="shared" si="220"/>
        <v>12</v>
      </c>
      <c r="CO1899" t="str">
        <f>IF(H1899&gt;Tolerances!$C$15, "High Sat", "Low Sat")</f>
        <v>Low Sat</v>
      </c>
      <c r="CP1899" t="str">
        <f>IF(CM1899&lt;Tolerances!$D$15, "High EL", "Low EL")</f>
        <v>Low EL</v>
      </c>
      <c r="CQ1899" t="str">
        <f t="shared" si="221"/>
        <v>Defector</v>
      </c>
      <c r="CR1899" t="b">
        <f>IF(AND(CM1899&lt;Tolerances!$D$19,'Respondent data Original'!H1899&gt;Tolerances!$C$19),"Enthusiast",IF(AND(CM1899&gt;Tolerances!$D$20,'Respondent data Original'!H1899&lt;Tolerances!$C$20),"Agitator"))</f>
        <v>0</v>
      </c>
    </row>
    <row r="1900" spans="1:96">
      <c r="A1900">
        <v>2391</v>
      </c>
      <c r="B1900" t="s">
        <v>71</v>
      </c>
      <c r="C1900">
        <v>4</v>
      </c>
      <c r="D1900">
        <v>1</v>
      </c>
      <c r="E1900">
        <v>5</v>
      </c>
      <c r="F1900">
        <v>1</v>
      </c>
      <c r="G1900">
        <v>9</v>
      </c>
      <c r="H1900">
        <v>8</v>
      </c>
      <c r="J1900">
        <v>9</v>
      </c>
      <c r="L1900">
        <v>9</v>
      </c>
      <c r="N1900">
        <v>9</v>
      </c>
      <c r="P1900">
        <v>2</v>
      </c>
      <c r="Q1900">
        <v>1</v>
      </c>
      <c r="R1900">
        <v>1</v>
      </c>
      <c r="S1900">
        <v>1</v>
      </c>
      <c r="T1900">
        <v>1</v>
      </c>
      <c r="U1900">
        <v>1</v>
      </c>
      <c r="V1900">
        <v>1</v>
      </c>
      <c r="W1900">
        <v>1</v>
      </c>
      <c r="X1900">
        <v>1</v>
      </c>
      <c r="Y1900">
        <v>1</v>
      </c>
      <c r="Z1900">
        <v>1</v>
      </c>
      <c r="AA1900">
        <v>1</v>
      </c>
      <c r="AB1900">
        <v>1</v>
      </c>
      <c r="AC1900">
        <v>1</v>
      </c>
      <c r="AD1900">
        <v>1</v>
      </c>
      <c r="AE1900">
        <v>1</v>
      </c>
      <c r="AF1900">
        <v>9</v>
      </c>
      <c r="AG1900">
        <v>2</v>
      </c>
      <c r="AH1900">
        <v>2</v>
      </c>
      <c r="AI1900">
        <v>2</v>
      </c>
      <c r="AJ1900">
        <v>2</v>
      </c>
      <c r="AK1900">
        <v>2</v>
      </c>
      <c r="AL1900">
        <v>2</v>
      </c>
      <c r="AM1900">
        <v>2</v>
      </c>
      <c r="AN1900">
        <v>2</v>
      </c>
      <c r="AO1900">
        <v>2</v>
      </c>
      <c r="AP1900">
        <v>2</v>
      </c>
      <c r="AQ1900">
        <v>2</v>
      </c>
      <c r="AR1900">
        <v>2</v>
      </c>
      <c r="AS1900">
        <v>2</v>
      </c>
      <c r="AT1900">
        <v>2</v>
      </c>
      <c r="AU1900">
        <v>2</v>
      </c>
      <c r="AV1900">
        <v>1</v>
      </c>
      <c r="AW1900">
        <v>2</v>
      </c>
      <c r="AX1900">
        <v>2</v>
      </c>
      <c r="AY1900">
        <v>2</v>
      </c>
      <c r="AZ1900">
        <v>2</v>
      </c>
      <c r="BA1900">
        <v>2</v>
      </c>
      <c r="BB1900">
        <v>2</v>
      </c>
      <c r="BC1900">
        <v>2</v>
      </c>
      <c r="BD1900">
        <v>2</v>
      </c>
      <c r="BE1900">
        <v>2</v>
      </c>
      <c r="BF1900">
        <v>3</v>
      </c>
      <c r="BG1900">
        <v>3</v>
      </c>
      <c r="BH1900">
        <v>3</v>
      </c>
      <c r="BI1900">
        <v>3</v>
      </c>
      <c r="BJ1900">
        <v>3</v>
      </c>
      <c r="BK1900">
        <v>2</v>
      </c>
      <c r="BL1900">
        <v>3</v>
      </c>
      <c r="BM1900">
        <v>3</v>
      </c>
      <c r="BN1900">
        <v>3</v>
      </c>
      <c r="BO1900">
        <v>7</v>
      </c>
      <c r="BX1900">
        <v>2</v>
      </c>
      <c r="CF1900">
        <v>21</v>
      </c>
      <c r="CH1900">
        <f t="shared" si="215"/>
        <v>2</v>
      </c>
      <c r="CI1900" s="1">
        <f t="shared" si="216"/>
        <v>1</v>
      </c>
      <c r="CJ1900">
        <f t="shared" si="217"/>
        <v>3</v>
      </c>
      <c r="CK1900">
        <f t="shared" si="218"/>
        <v>3</v>
      </c>
      <c r="CL1900" s="1">
        <f t="shared" si="219"/>
        <v>4</v>
      </c>
      <c r="CM1900" s="1">
        <f t="shared" si="220"/>
        <v>8</v>
      </c>
      <c r="CO1900" t="str">
        <f>IF(H1900&gt;Tolerances!$C$15, "High Sat", "Low Sat")</f>
        <v>High Sat</v>
      </c>
      <c r="CP1900" t="str">
        <f>IF(CM1900&lt;Tolerances!$D$15, "High EL", "Low EL")</f>
        <v>High EL</v>
      </c>
      <c r="CQ1900" t="str">
        <f t="shared" si="221"/>
        <v>Loyalist</v>
      </c>
      <c r="CR1900" t="b">
        <f>IF(AND(CM1900&lt;Tolerances!$D$19,'Respondent data Original'!H1900&gt;Tolerances!$C$19),"Enthusiast",IF(AND(CM1900&gt;Tolerances!$D$20,'Respondent data Original'!H1900&lt;Tolerances!$C$20),"Agitator"))</f>
        <v>0</v>
      </c>
    </row>
    <row r="1901" spans="1:96">
      <c r="A1901">
        <v>2394</v>
      </c>
      <c r="B1901" t="s">
        <v>71</v>
      </c>
      <c r="C1901">
        <v>4</v>
      </c>
      <c r="D1901">
        <v>1</v>
      </c>
      <c r="E1901">
        <v>1</v>
      </c>
      <c r="F1901">
        <v>2</v>
      </c>
      <c r="G1901">
        <v>10</v>
      </c>
      <c r="H1901">
        <v>11</v>
      </c>
      <c r="J1901">
        <v>11</v>
      </c>
      <c r="L1901">
        <v>11</v>
      </c>
      <c r="N1901">
        <v>11</v>
      </c>
      <c r="P1901">
        <v>5</v>
      </c>
      <c r="Q1901">
        <v>1</v>
      </c>
      <c r="R1901">
        <v>1</v>
      </c>
      <c r="S1901">
        <v>1</v>
      </c>
      <c r="T1901">
        <v>1</v>
      </c>
      <c r="U1901">
        <v>1</v>
      </c>
      <c r="V1901">
        <v>1</v>
      </c>
      <c r="W1901">
        <v>1</v>
      </c>
      <c r="X1901">
        <v>1</v>
      </c>
      <c r="Y1901">
        <v>1</v>
      </c>
      <c r="Z1901">
        <v>2</v>
      </c>
      <c r="AA1901">
        <v>1</v>
      </c>
      <c r="AB1901">
        <v>1</v>
      </c>
      <c r="AC1901">
        <v>1</v>
      </c>
      <c r="AD1901">
        <v>5</v>
      </c>
      <c r="AE1901">
        <v>1</v>
      </c>
      <c r="AF1901">
        <v>4</v>
      </c>
      <c r="AG1901">
        <v>3</v>
      </c>
      <c r="AH1901">
        <v>4</v>
      </c>
      <c r="AI1901">
        <v>1</v>
      </c>
      <c r="AJ1901">
        <v>1</v>
      </c>
      <c r="AK1901">
        <v>1</v>
      </c>
      <c r="AL1901">
        <v>2</v>
      </c>
      <c r="AM1901">
        <v>4</v>
      </c>
      <c r="AN1901">
        <v>1</v>
      </c>
      <c r="AO1901">
        <v>1</v>
      </c>
      <c r="AP1901">
        <v>1</v>
      </c>
      <c r="AQ1901">
        <v>1</v>
      </c>
      <c r="AR1901">
        <v>1</v>
      </c>
      <c r="AS1901">
        <v>3</v>
      </c>
      <c r="AT1901">
        <v>3</v>
      </c>
      <c r="AU1901">
        <v>1</v>
      </c>
      <c r="AV1901">
        <v>1</v>
      </c>
      <c r="AW1901">
        <v>11</v>
      </c>
      <c r="AX1901">
        <v>11</v>
      </c>
      <c r="AY1901">
        <v>11</v>
      </c>
      <c r="AZ1901">
        <v>11</v>
      </c>
      <c r="BA1901">
        <v>11</v>
      </c>
      <c r="BB1901">
        <v>4</v>
      </c>
      <c r="BC1901">
        <v>11</v>
      </c>
      <c r="BD1901">
        <v>11</v>
      </c>
      <c r="BE1901">
        <v>11</v>
      </c>
      <c r="BF1901">
        <v>12</v>
      </c>
      <c r="BG1901">
        <v>12</v>
      </c>
      <c r="BH1901">
        <v>3</v>
      </c>
      <c r="BI1901">
        <v>12</v>
      </c>
      <c r="BJ1901">
        <v>12</v>
      </c>
      <c r="BK1901">
        <v>1</v>
      </c>
      <c r="BL1901">
        <v>5</v>
      </c>
      <c r="BM1901">
        <v>2</v>
      </c>
      <c r="BN1901">
        <v>1</v>
      </c>
      <c r="BO1901">
        <v>7</v>
      </c>
      <c r="BP1901">
        <v>5</v>
      </c>
      <c r="BQ1901">
        <v>3</v>
      </c>
      <c r="BR1901">
        <v>8</v>
      </c>
      <c r="BS1901">
        <v>4</v>
      </c>
      <c r="BT1901">
        <v>6</v>
      </c>
      <c r="BU1901">
        <v>2</v>
      </c>
      <c r="BX1901">
        <v>1</v>
      </c>
      <c r="BY1901">
        <v>1</v>
      </c>
      <c r="BZ1901">
        <v>5</v>
      </c>
      <c r="CF1901">
        <v>3</v>
      </c>
      <c r="CH1901">
        <f t="shared" si="215"/>
        <v>1</v>
      </c>
      <c r="CI1901" s="1">
        <f t="shared" si="216"/>
        <v>5.1111111111111107</v>
      </c>
      <c r="CJ1901">
        <f t="shared" si="217"/>
        <v>5</v>
      </c>
      <c r="CK1901">
        <f t="shared" si="218"/>
        <v>1</v>
      </c>
      <c r="CL1901" s="1">
        <f t="shared" si="219"/>
        <v>6.1111111111111107</v>
      </c>
      <c r="CM1901" s="1">
        <f t="shared" si="220"/>
        <v>6.1111111111111107</v>
      </c>
      <c r="CO1901" t="str">
        <f>IF(H1901&gt;Tolerances!$C$15, "High Sat", "Low Sat")</f>
        <v>High Sat</v>
      </c>
      <c r="CP1901" t="str">
        <f>IF(CM1901&lt;Tolerances!$D$15, "High EL", "Low EL")</f>
        <v>High EL</v>
      </c>
      <c r="CQ1901" t="str">
        <f t="shared" si="221"/>
        <v>Loyalist</v>
      </c>
      <c r="CR1901" t="b">
        <f>IF(AND(CM1901&lt;Tolerances!$D$19,'Respondent data Original'!H1901&gt;Tolerances!$C$19),"Enthusiast",IF(AND(CM1901&gt;Tolerances!$D$20,'Respondent data Original'!H1901&lt;Tolerances!$C$20),"Agitator"))</f>
        <v>0</v>
      </c>
    </row>
    <row r="1902" spans="1:96">
      <c r="A1902">
        <v>2397</v>
      </c>
      <c r="B1902" t="s">
        <v>71</v>
      </c>
      <c r="C1902">
        <v>5</v>
      </c>
      <c r="D1902">
        <v>2</v>
      </c>
      <c r="E1902">
        <v>8</v>
      </c>
      <c r="F1902">
        <v>1</v>
      </c>
      <c r="G1902">
        <v>7</v>
      </c>
      <c r="H1902">
        <v>11</v>
      </c>
      <c r="J1902">
        <v>10</v>
      </c>
      <c r="L1902">
        <v>11</v>
      </c>
      <c r="N1902">
        <v>11</v>
      </c>
      <c r="P1902">
        <v>6</v>
      </c>
      <c r="Q1902">
        <v>1</v>
      </c>
      <c r="R1902">
        <v>5</v>
      </c>
      <c r="S1902">
        <v>5</v>
      </c>
      <c r="T1902">
        <v>3</v>
      </c>
      <c r="U1902">
        <v>5</v>
      </c>
      <c r="V1902">
        <v>1</v>
      </c>
      <c r="W1902">
        <v>5</v>
      </c>
      <c r="X1902">
        <v>1</v>
      </c>
      <c r="Y1902">
        <v>1</v>
      </c>
      <c r="Z1902">
        <v>5</v>
      </c>
      <c r="AA1902">
        <v>1</v>
      </c>
      <c r="AB1902">
        <v>3</v>
      </c>
      <c r="AC1902">
        <v>5</v>
      </c>
      <c r="AD1902">
        <v>3</v>
      </c>
      <c r="AE1902">
        <v>3</v>
      </c>
      <c r="AF1902">
        <v>1</v>
      </c>
      <c r="AG1902">
        <v>1</v>
      </c>
      <c r="AI1902">
        <v>1</v>
      </c>
      <c r="AJ1902">
        <v>1</v>
      </c>
      <c r="AL1902">
        <v>1</v>
      </c>
      <c r="AN1902">
        <v>1</v>
      </c>
      <c r="AO1902">
        <v>1</v>
      </c>
      <c r="AP1902">
        <v>1</v>
      </c>
      <c r="AQ1902">
        <v>1</v>
      </c>
      <c r="AR1902">
        <v>1</v>
      </c>
      <c r="AT1902">
        <v>3</v>
      </c>
      <c r="AU1902">
        <v>1</v>
      </c>
      <c r="AV1902">
        <v>2</v>
      </c>
      <c r="AW1902">
        <v>3</v>
      </c>
      <c r="AX1902">
        <v>6</v>
      </c>
      <c r="AY1902">
        <v>6</v>
      </c>
      <c r="AZ1902">
        <v>6</v>
      </c>
      <c r="BA1902">
        <v>9</v>
      </c>
      <c r="BB1902">
        <v>6</v>
      </c>
      <c r="BC1902">
        <v>1</v>
      </c>
      <c r="BD1902">
        <v>10</v>
      </c>
      <c r="BE1902">
        <v>1</v>
      </c>
      <c r="BF1902">
        <v>12</v>
      </c>
      <c r="BG1902">
        <v>12</v>
      </c>
      <c r="BH1902">
        <v>12</v>
      </c>
      <c r="BI1902">
        <v>12</v>
      </c>
      <c r="BJ1902">
        <v>12</v>
      </c>
      <c r="BK1902">
        <v>1</v>
      </c>
      <c r="BL1902">
        <v>4</v>
      </c>
      <c r="BM1902">
        <v>4</v>
      </c>
      <c r="BN1902">
        <v>4</v>
      </c>
      <c r="BO1902">
        <v>10</v>
      </c>
      <c r="BX1902">
        <v>1</v>
      </c>
      <c r="BY1902">
        <v>6</v>
      </c>
      <c r="BZ1902">
        <v>3</v>
      </c>
      <c r="CF1902">
        <v>5</v>
      </c>
      <c r="CH1902">
        <f t="shared" si="215"/>
        <v>1</v>
      </c>
      <c r="CI1902" s="1">
        <f t="shared" si="216"/>
        <v>2.6666666666666665</v>
      </c>
      <c r="CJ1902">
        <f t="shared" si="217"/>
        <v>4</v>
      </c>
      <c r="CK1902">
        <f t="shared" si="218"/>
        <v>2</v>
      </c>
      <c r="CL1902" s="1">
        <f t="shared" si="219"/>
        <v>4.6666666666666661</v>
      </c>
      <c r="CM1902" s="1">
        <f t="shared" si="220"/>
        <v>4.6666666666666661</v>
      </c>
      <c r="CO1902" t="str">
        <f>IF(H1902&gt;Tolerances!$C$15, "High Sat", "Low Sat")</f>
        <v>High Sat</v>
      </c>
      <c r="CP1902" t="str">
        <f>IF(CM1902&lt;Tolerances!$D$15, "High EL", "Low EL")</f>
        <v>High EL</v>
      </c>
      <c r="CQ1902" t="str">
        <f t="shared" si="221"/>
        <v>Loyalist</v>
      </c>
      <c r="CR1902" t="str">
        <f>IF(AND(CM1902&lt;Tolerances!$D$19,'Respondent data Original'!H1902&gt;Tolerances!$C$19),"Enthusiast",IF(AND(CM1902&gt;Tolerances!$D$20,'Respondent data Original'!H1902&lt;Tolerances!$C$20),"Agitator"))</f>
        <v>Enthusiast</v>
      </c>
    </row>
    <row r="1903" spans="1:96">
      <c r="A1903">
        <v>2410</v>
      </c>
      <c r="B1903" t="s">
        <v>71</v>
      </c>
      <c r="C1903">
        <v>4</v>
      </c>
      <c r="D1903">
        <v>2</v>
      </c>
      <c r="E1903">
        <v>3</v>
      </c>
      <c r="F1903">
        <v>2</v>
      </c>
      <c r="G1903">
        <v>12</v>
      </c>
      <c r="H1903">
        <v>10</v>
      </c>
      <c r="J1903">
        <v>10</v>
      </c>
      <c r="L1903">
        <v>10</v>
      </c>
      <c r="N1903">
        <v>9</v>
      </c>
      <c r="P1903">
        <v>6</v>
      </c>
      <c r="Q1903">
        <v>2</v>
      </c>
      <c r="R1903">
        <v>2</v>
      </c>
      <c r="S1903">
        <v>2</v>
      </c>
      <c r="T1903">
        <v>2</v>
      </c>
      <c r="U1903">
        <v>2</v>
      </c>
      <c r="V1903">
        <v>2</v>
      </c>
      <c r="W1903">
        <v>2</v>
      </c>
      <c r="X1903">
        <v>2</v>
      </c>
      <c r="Y1903">
        <v>2</v>
      </c>
      <c r="Z1903">
        <v>3</v>
      </c>
      <c r="AA1903">
        <v>2</v>
      </c>
      <c r="AB1903">
        <v>2</v>
      </c>
      <c r="AC1903">
        <v>2</v>
      </c>
      <c r="AD1903">
        <v>2</v>
      </c>
      <c r="AE1903">
        <v>2</v>
      </c>
      <c r="AF1903">
        <v>1</v>
      </c>
      <c r="AG1903">
        <v>2</v>
      </c>
      <c r="AH1903">
        <v>2</v>
      </c>
      <c r="AI1903">
        <v>2</v>
      </c>
      <c r="AJ1903">
        <v>2</v>
      </c>
      <c r="AK1903">
        <v>2</v>
      </c>
      <c r="AL1903">
        <v>2</v>
      </c>
      <c r="AM1903">
        <v>2</v>
      </c>
      <c r="AN1903">
        <v>2</v>
      </c>
      <c r="AO1903">
        <v>2</v>
      </c>
      <c r="AP1903">
        <v>2</v>
      </c>
      <c r="AQ1903">
        <v>2</v>
      </c>
      <c r="AR1903">
        <v>2</v>
      </c>
      <c r="AS1903">
        <v>2</v>
      </c>
      <c r="AT1903">
        <v>2</v>
      </c>
      <c r="AU1903">
        <v>2</v>
      </c>
      <c r="AV1903">
        <v>1</v>
      </c>
      <c r="AW1903">
        <v>6</v>
      </c>
      <c r="AX1903">
        <v>6</v>
      </c>
      <c r="AY1903">
        <v>6</v>
      </c>
      <c r="AZ1903">
        <v>7</v>
      </c>
      <c r="BA1903">
        <v>6</v>
      </c>
      <c r="BB1903">
        <v>6</v>
      </c>
      <c r="BC1903">
        <v>6</v>
      </c>
      <c r="BD1903">
        <v>8</v>
      </c>
      <c r="BE1903">
        <v>6</v>
      </c>
      <c r="BF1903">
        <v>12</v>
      </c>
      <c r="BG1903">
        <v>12</v>
      </c>
      <c r="BH1903">
        <v>12</v>
      </c>
      <c r="BI1903">
        <v>12</v>
      </c>
      <c r="BJ1903">
        <v>12</v>
      </c>
      <c r="BK1903">
        <v>1</v>
      </c>
      <c r="BL1903">
        <v>5</v>
      </c>
      <c r="BM1903">
        <v>5</v>
      </c>
      <c r="BN1903">
        <v>5</v>
      </c>
      <c r="BO1903">
        <v>4</v>
      </c>
      <c r="BX1903">
        <v>1</v>
      </c>
      <c r="BY1903">
        <v>4</v>
      </c>
      <c r="BZ1903">
        <v>6</v>
      </c>
      <c r="CA1903">
        <v>5</v>
      </c>
      <c r="CF1903">
        <v>4</v>
      </c>
      <c r="CH1903">
        <f t="shared" si="215"/>
        <v>1</v>
      </c>
      <c r="CI1903" s="1">
        <f t="shared" si="216"/>
        <v>3.1666666666666665</v>
      </c>
      <c r="CJ1903">
        <f t="shared" si="217"/>
        <v>5</v>
      </c>
      <c r="CK1903">
        <f t="shared" si="218"/>
        <v>1</v>
      </c>
      <c r="CL1903" s="1">
        <f t="shared" si="219"/>
        <v>4.1666666666666661</v>
      </c>
      <c r="CM1903" s="1">
        <f t="shared" si="220"/>
        <v>4.1666666666666661</v>
      </c>
      <c r="CO1903" t="str">
        <f>IF(H1903&gt;Tolerances!$C$15, "High Sat", "Low Sat")</f>
        <v>High Sat</v>
      </c>
      <c r="CP1903" t="str">
        <f>IF(CM1903&lt;Tolerances!$D$15, "High EL", "Low EL")</f>
        <v>High EL</v>
      </c>
      <c r="CQ1903" t="str">
        <f t="shared" si="221"/>
        <v>Loyalist</v>
      </c>
      <c r="CR1903" t="str">
        <f>IF(AND(CM1903&lt;Tolerances!$D$19,'Respondent data Original'!H1903&gt;Tolerances!$C$19),"Enthusiast",IF(AND(CM1903&gt;Tolerances!$D$20,'Respondent data Original'!H1903&lt;Tolerances!$C$20),"Agitator"))</f>
        <v>Enthusiast</v>
      </c>
    </row>
    <row r="1904" spans="1:96">
      <c r="A1904">
        <v>2412</v>
      </c>
      <c r="B1904" t="s">
        <v>71</v>
      </c>
      <c r="C1904">
        <v>4</v>
      </c>
      <c r="D1904">
        <v>1</v>
      </c>
      <c r="E1904">
        <v>1</v>
      </c>
      <c r="F1904">
        <v>2</v>
      </c>
      <c r="G1904">
        <v>9</v>
      </c>
      <c r="H1904">
        <v>10</v>
      </c>
      <c r="J1904">
        <v>10</v>
      </c>
      <c r="L1904">
        <v>8</v>
      </c>
      <c r="N1904">
        <v>9</v>
      </c>
      <c r="P1904">
        <v>6</v>
      </c>
      <c r="Q1904">
        <v>1</v>
      </c>
      <c r="R1904">
        <v>1</v>
      </c>
      <c r="S1904">
        <v>1</v>
      </c>
      <c r="T1904">
        <v>1</v>
      </c>
      <c r="U1904">
        <v>3</v>
      </c>
      <c r="V1904">
        <v>2</v>
      </c>
      <c r="W1904">
        <v>2</v>
      </c>
      <c r="X1904">
        <v>1</v>
      </c>
      <c r="Y1904">
        <v>1</v>
      </c>
      <c r="Z1904">
        <v>3</v>
      </c>
      <c r="AA1904">
        <v>2</v>
      </c>
      <c r="AB1904">
        <v>3</v>
      </c>
      <c r="AC1904">
        <v>2</v>
      </c>
      <c r="AD1904">
        <v>5</v>
      </c>
      <c r="AE1904">
        <v>3</v>
      </c>
      <c r="AF1904">
        <v>4</v>
      </c>
      <c r="AG1904">
        <v>1</v>
      </c>
      <c r="AH1904">
        <v>4</v>
      </c>
      <c r="AI1904">
        <v>1</v>
      </c>
      <c r="AJ1904">
        <v>1</v>
      </c>
      <c r="AK1904">
        <v>1</v>
      </c>
      <c r="AL1904">
        <v>2</v>
      </c>
      <c r="AN1904">
        <v>1</v>
      </c>
      <c r="AO1904">
        <v>1</v>
      </c>
      <c r="AP1904">
        <v>3</v>
      </c>
      <c r="AQ1904">
        <v>3</v>
      </c>
      <c r="AR1904">
        <v>3</v>
      </c>
      <c r="AS1904">
        <v>3</v>
      </c>
      <c r="AT1904">
        <v>3</v>
      </c>
      <c r="AU1904">
        <v>3</v>
      </c>
      <c r="AV1904">
        <v>2</v>
      </c>
      <c r="AW1904">
        <v>9</v>
      </c>
      <c r="AX1904">
        <v>10</v>
      </c>
      <c r="AY1904">
        <v>10</v>
      </c>
      <c r="AZ1904">
        <v>8</v>
      </c>
      <c r="BA1904">
        <v>9</v>
      </c>
      <c r="BB1904">
        <v>5</v>
      </c>
      <c r="BC1904">
        <v>6</v>
      </c>
      <c r="BD1904">
        <v>11</v>
      </c>
      <c r="BE1904">
        <v>8</v>
      </c>
      <c r="BF1904">
        <v>12</v>
      </c>
      <c r="BG1904">
        <v>12</v>
      </c>
      <c r="BH1904">
        <v>12</v>
      </c>
      <c r="BI1904">
        <v>12</v>
      </c>
      <c r="BJ1904">
        <v>12</v>
      </c>
      <c r="BK1904">
        <v>1</v>
      </c>
      <c r="BL1904">
        <v>4</v>
      </c>
      <c r="BM1904">
        <v>3</v>
      </c>
      <c r="BN1904">
        <v>2</v>
      </c>
      <c r="BO1904">
        <v>5</v>
      </c>
      <c r="BP1904">
        <v>4</v>
      </c>
      <c r="BQ1904">
        <v>2</v>
      </c>
      <c r="BX1904">
        <v>1</v>
      </c>
      <c r="BY1904">
        <v>7</v>
      </c>
      <c r="BZ1904">
        <v>5</v>
      </c>
      <c r="CA1904">
        <v>6</v>
      </c>
      <c r="CF1904">
        <v>5</v>
      </c>
      <c r="CH1904">
        <f t="shared" si="215"/>
        <v>1</v>
      </c>
      <c r="CI1904" s="1">
        <f t="shared" si="216"/>
        <v>4.2222222222222223</v>
      </c>
      <c r="CJ1904">
        <f t="shared" si="217"/>
        <v>4</v>
      </c>
      <c r="CK1904">
        <f t="shared" si="218"/>
        <v>2</v>
      </c>
      <c r="CL1904" s="1">
        <f t="shared" si="219"/>
        <v>6.2222222222222223</v>
      </c>
      <c r="CM1904" s="1">
        <f t="shared" si="220"/>
        <v>6.2222222222222223</v>
      </c>
      <c r="CO1904" t="str">
        <f>IF(H1904&gt;Tolerances!$C$15, "High Sat", "Low Sat")</f>
        <v>High Sat</v>
      </c>
      <c r="CP1904" t="str">
        <f>IF(CM1904&lt;Tolerances!$D$15, "High EL", "Low EL")</f>
        <v>High EL</v>
      </c>
      <c r="CQ1904" t="str">
        <f t="shared" si="221"/>
        <v>Loyalist</v>
      </c>
      <c r="CR1904" t="b">
        <f>IF(AND(CM1904&lt;Tolerances!$D$19,'Respondent data Original'!H1904&gt;Tolerances!$C$19),"Enthusiast",IF(AND(CM1904&gt;Tolerances!$D$20,'Respondent data Original'!H1904&lt;Tolerances!$C$20),"Agitator"))</f>
        <v>0</v>
      </c>
    </row>
    <row r="1905" spans="1:96">
      <c r="A1905">
        <v>2413</v>
      </c>
      <c r="B1905" t="s">
        <v>71</v>
      </c>
      <c r="C1905">
        <v>2</v>
      </c>
      <c r="D1905">
        <v>2</v>
      </c>
      <c r="E1905">
        <v>6</v>
      </c>
      <c r="F1905">
        <v>2</v>
      </c>
      <c r="G1905">
        <v>12</v>
      </c>
      <c r="H1905">
        <v>9</v>
      </c>
      <c r="J1905">
        <v>9</v>
      </c>
      <c r="L1905">
        <v>10</v>
      </c>
      <c r="N1905">
        <v>7</v>
      </c>
      <c r="P1905">
        <v>2</v>
      </c>
      <c r="Q1905">
        <v>1</v>
      </c>
      <c r="R1905">
        <v>4</v>
      </c>
      <c r="S1905">
        <v>1</v>
      </c>
      <c r="T1905">
        <v>2</v>
      </c>
      <c r="U1905">
        <v>1</v>
      </c>
      <c r="V1905">
        <v>1</v>
      </c>
      <c r="W1905">
        <v>1</v>
      </c>
      <c r="X1905">
        <v>1</v>
      </c>
      <c r="Y1905">
        <v>1</v>
      </c>
      <c r="Z1905">
        <v>3</v>
      </c>
      <c r="AA1905">
        <v>1</v>
      </c>
      <c r="AB1905">
        <v>1</v>
      </c>
      <c r="AC1905">
        <v>4</v>
      </c>
      <c r="AD1905">
        <v>2</v>
      </c>
      <c r="AE1905">
        <v>3</v>
      </c>
      <c r="AF1905">
        <v>2</v>
      </c>
      <c r="AG1905">
        <v>1</v>
      </c>
      <c r="AH1905">
        <v>4</v>
      </c>
      <c r="AI1905">
        <v>3</v>
      </c>
      <c r="AJ1905">
        <v>3</v>
      </c>
      <c r="AK1905">
        <v>1</v>
      </c>
      <c r="AL1905">
        <v>1</v>
      </c>
      <c r="AM1905">
        <v>1</v>
      </c>
      <c r="AN1905">
        <v>3</v>
      </c>
      <c r="AO1905">
        <v>1</v>
      </c>
      <c r="AP1905">
        <v>1</v>
      </c>
      <c r="AQ1905">
        <v>1</v>
      </c>
      <c r="AR1905">
        <v>1</v>
      </c>
      <c r="AS1905">
        <v>2</v>
      </c>
      <c r="AT1905">
        <v>3</v>
      </c>
      <c r="AU1905">
        <v>2</v>
      </c>
      <c r="AV1905">
        <v>1</v>
      </c>
      <c r="AW1905">
        <v>6</v>
      </c>
      <c r="AX1905">
        <v>9</v>
      </c>
      <c r="AY1905">
        <v>9</v>
      </c>
      <c r="AZ1905">
        <v>6</v>
      </c>
      <c r="BA1905">
        <v>6</v>
      </c>
      <c r="BB1905">
        <v>6</v>
      </c>
      <c r="BC1905">
        <v>8</v>
      </c>
      <c r="BD1905">
        <v>11</v>
      </c>
      <c r="BE1905">
        <v>1</v>
      </c>
      <c r="BF1905">
        <v>3</v>
      </c>
      <c r="BG1905">
        <v>4</v>
      </c>
      <c r="BH1905">
        <v>12</v>
      </c>
      <c r="BI1905">
        <v>12</v>
      </c>
      <c r="BJ1905">
        <v>12</v>
      </c>
      <c r="BK1905">
        <v>4</v>
      </c>
      <c r="BL1905">
        <v>3</v>
      </c>
      <c r="BM1905">
        <v>2</v>
      </c>
      <c r="BN1905">
        <v>1</v>
      </c>
      <c r="BO1905">
        <v>4</v>
      </c>
      <c r="BP1905">
        <v>5</v>
      </c>
      <c r="BQ1905">
        <v>1</v>
      </c>
      <c r="BR1905">
        <v>2</v>
      </c>
      <c r="BS1905">
        <v>6</v>
      </c>
      <c r="BX1905">
        <v>2</v>
      </c>
      <c r="CF1905">
        <v>6</v>
      </c>
      <c r="CH1905">
        <f t="shared" si="215"/>
        <v>2</v>
      </c>
      <c r="CI1905" s="1">
        <f t="shared" si="216"/>
        <v>3.4444444444444446</v>
      </c>
      <c r="CJ1905">
        <f t="shared" si="217"/>
        <v>3</v>
      </c>
      <c r="CK1905">
        <f t="shared" si="218"/>
        <v>3</v>
      </c>
      <c r="CL1905" s="1">
        <f t="shared" si="219"/>
        <v>6.4444444444444446</v>
      </c>
      <c r="CM1905" s="1">
        <f t="shared" si="220"/>
        <v>12.888888888888889</v>
      </c>
      <c r="CO1905" t="str">
        <f>IF(H1905&gt;Tolerances!$C$15, "High Sat", "Low Sat")</f>
        <v>High Sat</v>
      </c>
      <c r="CP1905" t="str">
        <f>IF(CM1905&lt;Tolerances!$D$15, "High EL", "Low EL")</f>
        <v>Low EL</v>
      </c>
      <c r="CQ1905" t="str">
        <f t="shared" si="221"/>
        <v>Mercenary</v>
      </c>
      <c r="CR1905" t="b">
        <f>IF(AND(CM1905&lt;Tolerances!$D$19,'Respondent data Original'!H1905&gt;Tolerances!$C$19),"Enthusiast",IF(AND(CM1905&gt;Tolerances!$D$20,'Respondent data Original'!H1905&lt;Tolerances!$C$20),"Agitator"))</f>
        <v>0</v>
      </c>
    </row>
    <row r="1906" spans="1:96">
      <c r="A1906">
        <v>2416</v>
      </c>
      <c r="B1906" t="s">
        <v>71</v>
      </c>
      <c r="C1906">
        <v>3</v>
      </c>
      <c r="D1906">
        <v>1</v>
      </c>
      <c r="E1906">
        <v>1</v>
      </c>
      <c r="F1906">
        <v>2</v>
      </c>
      <c r="G1906">
        <v>12</v>
      </c>
      <c r="H1906">
        <v>9</v>
      </c>
      <c r="J1906">
        <v>11</v>
      </c>
      <c r="L1906">
        <v>11</v>
      </c>
      <c r="N1906">
        <v>1</v>
      </c>
      <c r="P1906">
        <v>4</v>
      </c>
      <c r="Q1906">
        <v>1</v>
      </c>
      <c r="R1906">
        <v>1</v>
      </c>
      <c r="S1906">
        <v>1</v>
      </c>
      <c r="T1906">
        <v>1</v>
      </c>
      <c r="V1906">
        <v>1</v>
      </c>
      <c r="X1906">
        <v>1</v>
      </c>
      <c r="Y1906">
        <v>1</v>
      </c>
      <c r="Z1906">
        <v>3</v>
      </c>
      <c r="AA1906">
        <v>1</v>
      </c>
      <c r="AB1906">
        <v>1</v>
      </c>
      <c r="AD1906">
        <v>1</v>
      </c>
      <c r="AE1906">
        <v>1</v>
      </c>
      <c r="AF1906">
        <v>11</v>
      </c>
      <c r="AG1906">
        <v>3</v>
      </c>
      <c r="AH1906">
        <v>1</v>
      </c>
      <c r="AI1906">
        <v>1</v>
      </c>
      <c r="AJ1906">
        <v>1</v>
      </c>
      <c r="AL1906">
        <v>1</v>
      </c>
      <c r="AN1906">
        <v>1</v>
      </c>
      <c r="AO1906">
        <v>1</v>
      </c>
      <c r="AP1906">
        <v>3</v>
      </c>
      <c r="AQ1906">
        <v>1</v>
      </c>
      <c r="AR1906">
        <v>1</v>
      </c>
      <c r="AS1906">
        <v>1</v>
      </c>
      <c r="AT1906">
        <v>1</v>
      </c>
      <c r="AU1906">
        <v>1</v>
      </c>
      <c r="AV1906">
        <v>3</v>
      </c>
      <c r="AW1906">
        <v>6</v>
      </c>
      <c r="AX1906">
        <v>11</v>
      </c>
      <c r="AY1906">
        <v>6</v>
      </c>
      <c r="AZ1906">
        <v>6</v>
      </c>
      <c r="BA1906">
        <v>8</v>
      </c>
      <c r="BB1906">
        <v>6</v>
      </c>
      <c r="BC1906">
        <v>6</v>
      </c>
      <c r="BD1906">
        <v>11</v>
      </c>
      <c r="BE1906">
        <v>1</v>
      </c>
      <c r="BF1906">
        <v>12</v>
      </c>
      <c r="BG1906">
        <v>12</v>
      </c>
      <c r="BH1906">
        <v>12</v>
      </c>
      <c r="BI1906">
        <v>12</v>
      </c>
      <c r="BJ1906">
        <v>12</v>
      </c>
      <c r="BK1906">
        <v>1</v>
      </c>
      <c r="BL1906">
        <v>3</v>
      </c>
      <c r="BM1906">
        <v>2</v>
      </c>
      <c r="BN1906">
        <v>1</v>
      </c>
      <c r="BO1906">
        <v>2</v>
      </c>
      <c r="BP1906">
        <v>5</v>
      </c>
      <c r="BX1906">
        <v>1</v>
      </c>
      <c r="BY1906">
        <v>7</v>
      </c>
      <c r="BZ1906">
        <v>5</v>
      </c>
      <c r="CA1906">
        <v>6</v>
      </c>
      <c r="CF1906">
        <v>5</v>
      </c>
      <c r="CH1906">
        <f t="shared" si="215"/>
        <v>1</v>
      </c>
      <c r="CI1906" s="1">
        <f t="shared" si="216"/>
        <v>3.3888888888888888</v>
      </c>
      <c r="CJ1906">
        <f t="shared" si="217"/>
        <v>3</v>
      </c>
      <c r="CK1906">
        <f t="shared" si="218"/>
        <v>3</v>
      </c>
      <c r="CL1906" s="1">
        <f t="shared" si="219"/>
        <v>6.3888888888888893</v>
      </c>
      <c r="CM1906" s="1">
        <f t="shared" si="220"/>
        <v>6.3888888888888893</v>
      </c>
      <c r="CO1906" t="str">
        <f>IF(H1906&gt;Tolerances!$C$15, "High Sat", "Low Sat")</f>
        <v>High Sat</v>
      </c>
      <c r="CP1906" t="str">
        <f>IF(CM1906&lt;Tolerances!$D$15, "High EL", "Low EL")</f>
        <v>High EL</v>
      </c>
      <c r="CQ1906" t="str">
        <f t="shared" si="221"/>
        <v>Loyalist</v>
      </c>
      <c r="CR1906" t="b">
        <f>IF(AND(CM1906&lt;Tolerances!$D$19,'Respondent data Original'!H1906&gt;Tolerances!$C$19),"Enthusiast",IF(AND(CM1906&gt;Tolerances!$D$20,'Respondent data Original'!H1906&lt;Tolerances!$C$20),"Agitator"))</f>
        <v>0</v>
      </c>
    </row>
    <row r="1907" spans="1:96">
      <c r="A1907">
        <v>2420</v>
      </c>
      <c r="B1907" t="s">
        <v>71</v>
      </c>
      <c r="C1907">
        <v>1</v>
      </c>
      <c r="D1907">
        <v>2</v>
      </c>
      <c r="E1907">
        <v>3</v>
      </c>
      <c r="F1907">
        <v>2</v>
      </c>
      <c r="G1907">
        <v>11</v>
      </c>
      <c r="H1907">
        <v>9</v>
      </c>
      <c r="J1907">
        <v>10</v>
      </c>
      <c r="L1907">
        <v>10</v>
      </c>
      <c r="N1907">
        <v>10</v>
      </c>
      <c r="P1907">
        <v>6</v>
      </c>
      <c r="Q1907">
        <v>2</v>
      </c>
      <c r="R1907">
        <v>2</v>
      </c>
      <c r="S1907">
        <v>1</v>
      </c>
      <c r="T1907">
        <v>2</v>
      </c>
      <c r="U1907">
        <v>2</v>
      </c>
      <c r="V1907">
        <v>2</v>
      </c>
      <c r="W1907">
        <v>1</v>
      </c>
      <c r="X1907">
        <v>2</v>
      </c>
      <c r="Y1907">
        <v>2</v>
      </c>
      <c r="Z1907">
        <v>2</v>
      </c>
      <c r="AA1907">
        <v>2</v>
      </c>
      <c r="AB1907">
        <v>1</v>
      </c>
      <c r="AC1907">
        <v>2</v>
      </c>
      <c r="AD1907">
        <v>2</v>
      </c>
      <c r="AE1907">
        <v>2</v>
      </c>
      <c r="AF1907">
        <v>10</v>
      </c>
      <c r="AG1907">
        <v>2</v>
      </c>
      <c r="AH1907">
        <v>1</v>
      </c>
      <c r="AI1907">
        <v>1</v>
      </c>
      <c r="AJ1907">
        <v>1</v>
      </c>
      <c r="AK1907">
        <v>1</v>
      </c>
      <c r="AL1907">
        <v>1</v>
      </c>
      <c r="AM1907">
        <v>1</v>
      </c>
      <c r="AN1907">
        <v>1</v>
      </c>
      <c r="AO1907">
        <v>1</v>
      </c>
      <c r="AP1907">
        <v>2</v>
      </c>
      <c r="AQ1907">
        <v>2</v>
      </c>
      <c r="AR1907">
        <v>1</v>
      </c>
      <c r="AS1907">
        <v>1</v>
      </c>
      <c r="AT1907">
        <v>2</v>
      </c>
      <c r="AU1907">
        <v>2</v>
      </c>
      <c r="AV1907">
        <v>1</v>
      </c>
      <c r="AW1907">
        <v>6</v>
      </c>
      <c r="AX1907">
        <v>7</v>
      </c>
      <c r="AY1907">
        <v>7</v>
      </c>
      <c r="AZ1907">
        <v>6</v>
      </c>
      <c r="BA1907">
        <v>8</v>
      </c>
      <c r="BB1907">
        <v>3</v>
      </c>
      <c r="BC1907">
        <v>9</v>
      </c>
      <c r="BD1907">
        <v>9</v>
      </c>
      <c r="BE1907">
        <v>2</v>
      </c>
      <c r="BF1907">
        <v>2</v>
      </c>
      <c r="BG1907">
        <v>3</v>
      </c>
      <c r="BH1907">
        <v>3</v>
      </c>
      <c r="BI1907">
        <v>4</v>
      </c>
      <c r="BJ1907">
        <v>3</v>
      </c>
      <c r="BK1907">
        <v>2</v>
      </c>
      <c r="BL1907">
        <v>3</v>
      </c>
      <c r="BM1907">
        <v>1</v>
      </c>
      <c r="BO1907">
        <v>3</v>
      </c>
      <c r="BP1907">
        <v>4</v>
      </c>
      <c r="BQ1907">
        <v>1</v>
      </c>
      <c r="BR1907">
        <v>7</v>
      </c>
      <c r="BS1907">
        <v>5</v>
      </c>
      <c r="BX1907">
        <v>2</v>
      </c>
      <c r="CF1907">
        <v>5</v>
      </c>
      <c r="CH1907">
        <f t="shared" si="215"/>
        <v>2</v>
      </c>
      <c r="CI1907" s="1">
        <f t="shared" si="216"/>
        <v>3.1666666666666665</v>
      </c>
      <c r="CJ1907">
        <f t="shared" si="217"/>
        <v>3</v>
      </c>
      <c r="CK1907">
        <f t="shared" si="218"/>
        <v>3</v>
      </c>
      <c r="CL1907" s="1">
        <f t="shared" si="219"/>
        <v>6.1666666666666661</v>
      </c>
      <c r="CM1907" s="1">
        <f t="shared" si="220"/>
        <v>12.333333333333332</v>
      </c>
      <c r="CO1907" t="str">
        <f>IF(H1907&gt;Tolerances!$C$15, "High Sat", "Low Sat")</f>
        <v>High Sat</v>
      </c>
      <c r="CP1907" t="str">
        <f>IF(CM1907&lt;Tolerances!$D$15, "High EL", "Low EL")</f>
        <v>Low EL</v>
      </c>
      <c r="CQ1907" t="str">
        <f t="shared" si="221"/>
        <v>Mercenary</v>
      </c>
      <c r="CR1907" t="b">
        <f>IF(AND(CM1907&lt;Tolerances!$D$19,'Respondent data Original'!H1907&gt;Tolerances!$C$19),"Enthusiast",IF(AND(CM1907&gt;Tolerances!$D$20,'Respondent data Original'!H1907&lt;Tolerances!$C$20),"Agitator"))</f>
        <v>0</v>
      </c>
    </row>
    <row r="1908" spans="1:96">
      <c r="A1908">
        <v>2425</v>
      </c>
      <c r="B1908" t="s">
        <v>71</v>
      </c>
      <c r="C1908">
        <v>3</v>
      </c>
      <c r="D1908">
        <v>2</v>
      </c>
      <c r="E1908">
        <v>2</v>
      </c>
      <c r="F1908">
        <v>2</v>
      </c>
      <c r="G1908">
        <v>12</v>
      </c>
      <c r="H1908">
        <v>8</v>
      </c>
      <c r="J1908">
        <v>8</v>
      </c>
      <c r="L1908">
        <v>8</v>
      </c>
      <c r="N1908">
        <v>8</v>
      </c>
      <c r="P1908">
        <v>6</v>
      </c>
      <c r="Q1908">
        <v>3</v>
      </c>
      <c r="R1908">
        <v>3</v>
      </c>
      <c r="S1908">
        <v>3</v>
      </c>
      <c r="T1908">
        <v>3</v>
      </c>
      <c r="U1908">
        <v>3</v>
      </c>
      <c r="V1908">
        <v>3</v>
      </c>
      <c r="W1908">
        <v>3</v>
      </c>
      <c r="X1908">
        <v>3</v>
      </c>
      <c r="Y1908">
        <v>4</v>
      </c>
      <c r="Z1908">
        <v>3</v>
      </c>
      <c r="AA1908">
        <v>3</v>
      </c>
      <c r="AB1908">
        <v>3</v>
      </c>
      <c r="AC1908">
        <v>3</v>
      </c>
      <c r="AD1908">
        <v>3</v>
      </c>
      <c r="AE1908">
        <v>3</v>
      </c>
      <c r="AF1908">
        <v>8</v>
      </c>
      <c r="AG1908">
        <v>2</v>
      </c>
      <c r="AH1908">
        <v>2</v>
      </c>
      <c r="AI1908">
        <v>3</v>
      </c>
      <c r="AJ1908">
        <v>2</v>
      </c>
      <c r="AK1908">
        <v>2</v>
      </c>
      <c r="AL1908">
        <v>2</v>
      </c>
      <c r="AM1908">
        <v>2</v>
      </c>
      <c r="AN1908">
        <v>2</v>
      </c>
      <c r="AO1908">
        <v>2</v>
      </c>
      <c r="AP1908">
        <v>2</v>
      </c>
      <c r="AQ1908">
        <v>2</v>
      </c>
      <c r="AR1908">
        <v>2</v>
      </c>
      <c r="AS1908">
        <v>2</v>
      </c>
      <c r="AT1908">
        <v>2</v>
      </c>
      <c r="AU1908">
        <v>2</v>
      </c>
      <c r="AV1908">
        <v>1</v>
      </c>
      <c r="AW1908">
        <v>5</v>
      </c>
      <c r="AX1908">
        <v>5</v>
      </c>
      <c r="AY1908">
        <v>5</v>
      </c>
      <c r="AZ1908">
        <v>5</v>
      </c>
      <c r="BA1908">
        <v>5</v>
      </c>
      <c r="BB1908">
        <v>5</v>
      </c>
      <c r="BC1908">
        <v>5</v>
      </c>
      <c r="BD1908">
        <v>5</v>
      </c>
      <c r="BE1908">
        <v>5</v>
      </c>
      <c r="BF1908">
        <v>6</v>
      </c>
      <c r="BG1908">
        <v>6</v>
      </c>
      <c r="BH1908">
        <v>6</v>
      </c>
      <c r="BI1908">
        <v>6</v>
      </c>
      <c r="BJ1908">
        <v>6</v>
      </c>
      <c r="BK1908">
        <v>1</v>
      </c>
      <c r="BL1908">
        <v>4</v>
      </c>
      <c r="BM1908">
        <v>4</v>
      </c>
      <c r="BN1908">
        <v>4</v>
      </c>
      <c r="BO1908">
        <v>4</v>
      </c>
      <c r="BX1908">
        <v>1</v>
      </c>
      <c r="BY1908">
        <v>4</v>
      </c>
      <c r="CF1908">
        <v>5</v>
      </c>
      <c r="CH1908">
        <f t="shared" si="215"/>
        <v>1</v>
      </c>
      <c r="CI1908" s="1">
        <f t="shared" si="216"/>
        <v>2.5</v>
      </c>
      <c r="CJ1908">
        <f t="shared" si="217"/>
        <v>4</v>
      </c>
      <c r="CK1908">
        <f t="shared" si="218"/>
        <v>2</v>
      </c>
      <c r="CL1908" s="1">
        <f t="shared" si="219"/>
        <v>4.5</v>
      </c>
      <c r="CM1908" s="1">
        <f t="shared" si="220"/>
        <v>4.5</v>
      </c>
      <c r="CO1908" t="str">
        <f>IF(H1908&gt;Tolerances!$C$15, "High Sat", "Low Sat")</f>
        <v>High Sat</v>
      </c>
      <c r="CP1908" t="str">
        <f>IF(CM1908&lt;Tolerances!$D$15, "High EL", "Low EL")</f>
        <v>High EL</v>
      </c>
      <c r="CQ1908" t="str">
        <f t="shared" si="221"/>
        <v>Loyalist</v>
      </c>
      <c r="CR1908" t="b">
        <f>IF(AND(CM1908&lt;Tolerances!$D$19,'Respondent data Original'!H1908&gt;Tolerances!$C$19),"Enthusiast",IF(AND(CM1908&gt;Tolerances!$D$20,'Respondent data Original'!H1908&lt;Tolerances!$C$20),"Agitator"))</f>
        <v>0</v>
      </c>
    </row>
    <row r="1909" spans="1:96">
      <c r="A1909">
        <v>2426</v>
      </c>
      <c r="B1909" t="s">
        <v>71</v>
      </c>
      <c r="C1909">
        <v>1</v>
      </c>
      <c r="D1909">
        <v>2</v>
      </c>
      <c r="E1909">
        <v>2</v>
      </c>
      <c r="F1909">
        <v>2</v>
      </c>
      <c r="G1909">
        <v>8</v>
      </c>
      <c r="H1909">
        <v>7</v>
      </c>
      <c r="J1909">
        <v>8</v>
      </c>
      <c r="L1909">
        <v>7</v>
      </c>
      <c r="N1909">
        <v>6</v>
      </c>
      <c r="P1909">
        <v>4</v>
      </c>
      <c r="Q1909">
        <v>1</v>
      </c>
      <c r="R1909">
        <v>3</v>
      </c>
      <c r="S1909">
        <v>1</v>
      </c>
      <c r="T1909">
        <v>3</v>
      </c>
      <c r="U1909">
        <v>1</v>
      </c>
      <c r="V1909">
        <v>1</v>
      </c>
      <c r="W1909">
        <v>1</v>
      </c>
      <c r="X1909">
        <v>1</v>
      </c>
      <c r="Y1909">
        <v>1</v>
      </c>
      <c r="Z1909">
        <v>1</v>
      </c>
      <c r="AA1909">
        <v>1</v>
      </c>
      <c r="AB1909">
        <v>1</v>
      </c>
      <c r="AC1909">
        <v>3</v>
      </c>
      <c r="AD1909">
        <v>2</v>
      </c>
      <c r="AE1909">
        <v>3</v>
      </c>
      <c r="AF1909">
        <v>9</v>
      </c>
      <c r="AG1909">
        <v>4</v>
      </c>
      <c r="AH1909">
        <v>5</v>
      </c>
      <c r="AI1909">
        <v>4</v>
      </c>
      <c r="AJ1909">
        <v>1</v>
      </c>
      <c r="AK1909">
        <v>4</v>
      </c>
      <c r="AL1909">
        <v>4</v>
      </c>
      <c r="AM1909">
        <v>5</v>
      </c>
      <c r="AN1909">
        <v>3</v>
      </c>
      <c r="AO1909">
        <v>3</v>
      </c>
      <c r="AP1909">
        <v>4</v>
      </c>
      <c r="AQ1909">
        <v>4</v>
      </c>
      <c r="AR1909">
        <v>4</v>
      </c>
      <c r="AS1909">
        <v>4</v>
      </c>
      <c r="AT1909">
        <v>4</v>
      </c>
      <c r="AU1909">
        <v>4</v>
      </c>
      <c r="AV1909">
        <v>1</v>
      </c>
      <c r="AW1909">
        <v>9</v>
      </c>
      <c r="AX1909">
        <v>9</v>
      </c>
      <c r="AY1909">
        <v>8</v>
      </c>
      <c r="AZ1909">
        <v>7</v>
      </c>
      <c r="BA1909">
        <v>8</v>
      </c>
      <c r="BB1909">
        <v>9</v>
      </c>
      <c r="BC1909">
        <v>6</v>
      </c>
      <c r="BD1909">
        <v>10</v>
      </c>
      <c r="BE1909">
        <v>11</v>
      </c>
      <c r="BF1909">
        <v>12</v>
      </c>
      <c r="BG1909">
        <v>12</v>
      </c>
      <c r="BH1909">
        <v>12</v>
      </c>
      <c r="BI1909">
        <v>12</v>
      </c>
      <c r="BJ1909">
        <v>12</v>
      </c>
      <c r="BK1909">
        <v>2</v>
      </c>
      <c r="BL1909">
        <v>3</v>
      </c>
      <c r="BM1909">
        <v>2</v>
      </c>
      <c r="BN1909">
        <v>2</v>
      </c>
      <c r="BO1909">
        <v>5</v>
      </c>
      <c r="BP1909">
        <v>7</v>
      </c>
      <c r="BQ1909">
        <v>4</v>
      </c>
      <c r="BR1909">
        <v>3</v>
      </c>
      <c r="BS1909">
        <v>2</v>
      </c>
      <c r="BT1909">
        <v>6</v>
      </c>
      <c r="BX1909">
        <v>2</v>
      </c>
      <c r="CF1909">
        <v>6</v>
      </c>
      <c r="CH1909">
        <f t="shared" si="215"/>
        <v>2</v>
      </c>
      <c r="CI1909" s="1">
        <f t="shared" si="216"/>
        <v>4.2777777777777777</v>
      </c>
      <c r="CJ1909">
        <f t="shared" si="217"/>
        <v>3</v>
      </c>
      <c r="CK1909">
        <f t="shared" si="218"/>
        <v>3</v>
      </c>
      <c r="CL1909" s="1">
        <f t="shared" si="219"/>
        <v>7.2777777777777777</v>
      </c>
      <c r="CM1909" s="1">
        <f t="shared" si="220"/>
        <v>14.555555555555555</v>
      </c>
      <c r="CO1909" t="str">
        <f>IF(H1909&gt;Tolerances!$C$15, "High Sat", "Low Sat")</f>
        <v>Low Sat</v>
      </c>
      <c r="CP1909" t="str">
        <f>IF(CM1909&lt;Tolerances!$D$15, "High EL", "Low EL")</f>
        <v>Low EL</v>
      </c>
      <c r="CQ1909" t="str">
        <f t="shared" si="221"/>
        <v>Defector</v>
      </c>
      <c r="CR1909" t="b">
        <f>IF(AND(CM1909&lt;Tolerances!$D$19,'Respondent data Original'!H1909&gt;Tolerances!$C$19),"Enthusiast",IF(AND(CM1909&gt;Tolerances!$D$20,'Respondent data Original'!H1909&lt;Tolerances!$C$20),"Agitator"))</f>
        <v>0</v>
      </c>
    </row>
    <row r="1910" spans="1:96">
      <c r="A1910">
        <v>2427</v>
      </c>
      <c r="B1910" t="s">
        <v>71</v>
      </c>
      <c r="C1910">
        <v>2</v>
      </c>
      <c r="D1910">
        <v>1</v>
      </c>
      <c r="E1910">
        <v>3</v>
      </c>
      <c r="F1910">
        <v>2</v>
      </c>
      <c r="G1910">
        <v>9</v>
      </c>
      <c r="H1910">
        <v>10</v>
      </c>
      <c r="J1910">
        <v>7</v>
      </c>
      <c r="L1910">
        <v>4</v>
      </c>
      <c r="N1910">
        <v>7</v>
      </c>
      <c r="P1910">
        <v>6</v>
      </c>
      <c r="Q1910">
        <v>2</v>
      </c>
      <c r="R1910">
        <v>2</v>
      </c>
      <c r="S1910">
        <v>2</v>
      </c>
      <c r="T1910">
        <v>2</v>
      </c>
      <c r="U1910">
        <v>2</v>
      </c>
      <c r="V1910">
        <v>2</v>
      </c>
      <c r="W1910">
        <v>2</v>
      </c>
      <c r="X1910">
        <v>2</v>
      </c>
      <c r="Y1910">
        <v>2</v>
      </c>
      <c r="Z1910">
        <v>2</v>
      </c>
      <c r="AA1910">
        <v>2</v>
      </c>
      <c r="AB1910">
        <v>2</v>
      </c>
      <c r="AC1910">
        <v>2</v>
      </c>
      <c r="AD1910">
        <v>2</v>
      </c>
      <c r="AE1910">
        <v>2</v>
      </c>
      <c r="AF1910">
        <v>7</v>
      </c>
      <c r="AG1910">
        <v>3</v>
      </c>
      <c r="AH1910">
        <v>3</v>
      </c>
      <c r="AI1910">
        <v>3</v>
      </c>
      <c r="AJ1910">
        <v>3</v>
      </c>
      <c r="AK1910">
        <v>2</v>
      </c>
      <c r="AL1910">
        <v>2</v>
      </c>
      <c r="AM1910">
        <v>3</v>
      </c>
      <c r="AN1910">
        <v>2</v>
      </c>
      <c r="AO1910">
        <v>3</v>
      </c>
      <c r="AP1910">
        <v>3</v>
      </c>
      <c r="AQ1910">
        <v>3</v>
      </c>
      <c r="AR1910">
        <v>3</v>
      </c>
      <c r="AS1910">
        <v>2</v>
      </c>
      <c r="AT1910">
        <v>2</v>
      </c>
      <c r="AU1910">
        <v>3</v>
      </c>
      <c r="AV1910">
        <v>1</v>
      </c>
      <c r="AW1910">
        <v>4</v>
      </c>
      <c r="AX1910">
        <v>4</v>
      </c>
      <c r="AY1910">
        <v>5</v>
      </c>
      <c r="AZ1910">
        <v>5</v>
      </c>
      <c r="BA1910">
        <v>4</v>
      </c>
      <c r="BB1910">
        <v>4</v>
      </c>
      <c r="BC1910">
        <v>4</v>
      </c>
      <c r="BD1910">
        <v>5</v>
      </c>
      <c r="BE1910">
        <v>5</v>
      </c>
      <c r="BF1910">
        <v>4</v>
      </c>
      <c r="BG1910">
        <v>4</v>
      </c>
      <c r="BH1910">
        <v>4</v>
      </c>
      <c r="BI1910">
        <v>4</v>
      </c>
      <c r="BJ1910">
        <v>4</v>
      </c>
      <c r="BK1910">
        <v>3</v>
      </c>
      <c r="BL1910">
        <v>3</v>
      </c>
      <c r="BM1910">
        <v>1</v>
      </c>
      <c r="BN1910">
        <v>2</v>
      </c>
      <c r="BO1910">
        <v>7</v>
      </c>
      <c r="BP1910">
        <v>1</v>
      </c>
      <c r="BQ1910">
        <v>3</v>
      </c>
      <c r="BX1910">
        <v>2</v>
      </c>
      <c r="CF1910">
        <v>4</v>
      </c>
      <c r="CH1910">
        <f t="shared" si="215"/>
        <v>2</v>
      </c>
      <c r="CI1910" s="1">
        <f t="shared" si="216"/>
        <v>2.2222222222222223</v>
      </c>
      <c r="CJ1910">
        <f t="shared" si="217"/>
        <v>3</v>
      </c>
      <c r="CK1910">
        <f t="shared" si="218"/>
        <v>3</v>
      </c>
      <c r="CL1910" s="1">
        <f t="shared" si="219"/>
        <v>5.2222222222222223</v>
      </c>
      <c r="CM1910" s="1">
        <f t="shared" si="220"/>
        <v>10.444444444444445</v>
      </c>
      <c r="CO1910" t="str">
        <f>IF(H1910&gt;Tolerances!$C$15, "High Sat", "Low Sat")</f>
        <v>High Sat</v>
      </c>
      <c r="CP1910" t="str">
        <f>IF(CM1910&lt;Tolerances!$D$15, "High EL", "Low EL")</f>
        <v>High EL</v>
      </c>
      <c r="CQ1910" t="str">
        <f t="shared" si="221"/>
        <v>Loyalist</v>
      </c>
      <c r="CR1910" t="b">
        <f>IF(AND(CM1910&lt;Tolerances!$D$19,'Respondent data Original'!H1910&gt;Tolerances!$C$19),"Enthusiast",IF(AND(CM1910&gt;Tolerances!$D$20,'Respondent data Original'!H1910&lt;Tolerances!$C$20),"Agitator"))</f>
        <v>0</v>
      </c>
    </row>
    <row r="1911" spans="1:96">
      <c r="A1911">
        <v>2430</v>
      </c>
      <c r="B1911" t="s">
        <v>71</v>
      </c>
      <c r="C1911">
        <v>4</v>
      </c>
      <c r="D1911">
        <v>1</v>
      </c>
      <c r="E1911">
        <v>2</v>
      </c>
      <c r="F1911">
        <v>2</v>
      </c>
      <c r="G1911">
        <v>12</v>
      </c>
      <c r="H1911">
        <v>6</v>
      </c>
      <c r="J1911">
        <v>11</v>
      </c>
      <c r="L1911">
        <v>11</v>
      </c>
      <c r="N1911">
        <v>8</v>
      </c>
      <c r="P1911">
        <v>6</v>
      </c>
      <c r="Q1911">
        <v>1</v>
      </c>
      <c r="R1911">
        <v>1</v>
      </c>
      <c r="S1911">
        <v>1</v>
      </c>
      <c r="T1911">
        <v>1</v>
      </c>
      <c r="U1911">
        <v>3</v>
      </c>
      <c r="V1911">
        <v>1</v>
      </c>
      <c r="W1911">
        <v>1</v>
      </c>
      <c r="X1911">
        <v>3</v>
      </c>
      <c r="Y1911">
        <v>5</v>
      </c>
      <c r="Z1911">
        <v>1</v>
      </c>
      <c r="AA1911">
        <v>5</v>
      </c>
      <c r="AB1911">
        <v>1</v>
      </c>
      <c r="AC1911">
        <v>3</v>
      </c>
      <c r="AF1911">
        <v>1</v>
      </c>
      <c r="AG1911">
        <v>4</v>
      </c>
      <c r="AH1911">
        <v>2</v>
      </c>
      <c r="AI1911">
        <v>1</v>
      </c>
      <c r="AJ1911">
        <v>4</v>
      </c>
      <c r="AK1911">
        <v>4</v>
      </c>
      <c r="AL1911">
        <v>1</v>
      </c>
      <c r="AM1911">
        <v>5</v>
      </c>
      <c r="AN1911">
        <v>4</v>
      </c>
      <c r="AO1911">
        <v>3</v>
      </c>
      <c r="AP1911">
        <v>4</v>
      </c>
      <c r="AQ1911">
        <v>4</v>
      </c>
      <c r="AR1911">
        <v>3</v>
      </c>
      <c r="AS1911">
        <v>3</v>
      </c>
      <c r="AT1911">
        <v>3</v>
      </c>
      <c r="AU1911">
        <v>3</v>
      </c>
      <c r="AV1911">
        <v>1</v>
      </c>
      <c r="AW1911">
        <v>1</v>
      </c>
      <c r="AX1911">
        <v>1</v>
      </c>
      <c r="AY1911">
        <v>6</v>
      </c>
      <c r="AZ1911">
        <v>1</v>
      </c>
      <c r="BA1911">
        <v>6</v>
      </c>
      <c r="BB1911">
        <v>1</v>
      </c>
      <c r="BC1911">
        <v>1</v>
      </c>
      <c r="BD1911">
        <v>1</v>
      </c>
      <c r="BE1911">
        <v>1</v>
      </c>
      <c r="BF1911">
        <v>1</v>
      </c>
      <c r="BG1911">
        <v>12</v>
      </c>
      <c r="BH1911">
        <v>12</v>
      </c>
      <c r="BI1911">
        <v>12</v>
      </c>
      <c r="BJ1911">
        <v>12</v>
      </c>
      <c r="BK1911">
        <v>3</v>
      </c>
      <c r="BL1911">
        <v>5</v>
      </c>
      <c r="BM1911">
        <v>5</v>
      </c>
      <c r="BN1911">
        <v>5</v>
      </c>
      <c r="BO1911">
        <v>10</v>
      </c>
      <c r="BX1911">
        <v>1</v>
      </c>
      <c r="BY1911">
        <v>1</v>
      </c>
      <c r="CF1911">
        <v>5</v>
      </c>
      <c r="CH1911">
        <f t="shared" si="215"/>
        <v>1</v>
      </c>
      <c r="CI1911" s="1">
        <f t="shared" si="216"/>
        <v>1.0555555555555556</v>
      </c>
      <c r="CJ1911">
        <f t="shared" si="217"/>
        <v>5</v>
      </c>
      <c r="CK1911">
        <f t="shared" si="218"/>
        <v>1</v>
      </c>
      <c r="CL1911" s="1">
        <f t="shared" si="219"/>
        <v>2.0555555555555554</v>
      </c>
      <c r="CM1911" s="1">
        <f t="shared" si="220"/>
        <v>2.0555555555555554</v>
      </c>
      <c r="CO1911" t="str">
        <f>IF(H1911&gt;Tolerances!$C$15, "High Sat", "Low Sat")</f>
        <v>Low Sat</v>
      </c>
      <c r="CP1911" t="str">
        <f>IF(CM1911&lt;Tolerances!$D$15, "High EL", "Low EL")</f>
        <v>High EL</v>
      </c>
      <c r="CQ1911" t="str">
        <f t="shared" si="221"/>
        <v>Hostage</v>
      </c>
      <c r="CR1911" t="b">
        <f>IF(AND(CM1911&lt;Tolerances!$D$19,'Respondent data Original'!H1911&gt;Tolerances!$C$19),"Enthusiast",IF(AND(CM1911&gt;Tolerances!$D$20,'Respondent data Original'!H1911&lt;Tolerances!$C$20),"Agitator"))</f>
        <v>0</v>
      </c>
    </row>
    <row r="1912" spans="1:96">
      <c r="A1912">
        <v>2431</v>
      </c>
      <c r="B1912" t="s">
        <v>71</v>
      </c>
      <c r="C1912">
        <v>5</v>
      </c>
      <c r="D1912">
        <v>1</v>
      </c>
      <c r="E1912">
        <v>1</v>
      </c>
      <c r="F1912">
        <v>2</v>
      </c>
      <c r="G1912">
        <v>12</v>
      </c>
      <c r="H1912">
        <v>11</v>
      </c>
      <c r="J1912">
        <v>8</v>
      </c>
      <c r="L1912">
        <v>8</v>
      </c>
      <c r="N1912">
        <v>10</v>
      </c>
      <c r="P1912">
        <v>6</v>
      </c>
      <c r="Q1912">
        <v>1</v>
      </c>
      <c r="R1912">
        <v>1</v>
      </c>
      <c r="S1912">
        <v>1</v>
      </c>
      <c r="T1912">
        <v>2</v>
      </c>
      <c r="U1912">
        <v>3</v>
      </c>
      <c r="V1912">
        <v>2</v>
      </c>
      <c r="W1912">
        <v>1</v>
      </c>
      <c r="X1912">
        <v>1</v>
      </c>
      <c r="Y1912">
        <v>2</v>
      </c>
      <c r="Z1912">
        <v>2</v>
      </c>
      <c r="AA1912">
        <v>2</v>
      </c>
      <c r="AB1912">
        <v>1</v>
      </c>
      <c r="AC1912">
        <v>3</v>
      </c>
      <c r="AD1912">
        <v>1</v>
      </c>
      <c r="AE1912">
        <v>2</v>
      </c>
      <c r="AF1912">
        <v>1</v>
      </c>
      <c r="AG1912">
        <v>5</v>
      </c>
      <c r="AH1912">
        <v>5</v>
      </c>
      <c r="AI1912">
        <v>1</v>
      </c>
      <c r="AJ1912">
        <v>2</v>
      </c>
      <c r="AK1912">
        <v>2</v>
      </c>
      <c r="AL1912">
        <v>2</v>
      </c>
      <c r="AM1912">
        <v>5</v>
      </c>
      <c r="AN1912">
        <v>1</v>
      </c>
      <c r="AO1912">
        <v>2</v>
      </c>
      <c r="AP1912">
        <v>3</v>
      </c>
      <c r="AQ1912">
        <v>3</v>
      </c>
      <c r="AR1912">
        <v>4</v>
      </c>
      <c r="AS1912">
        <v>3</v>
      </c>
      <c r="AU1912">
        <v>2</v>
      </c>
      <c r="AV1912">
        <v>1</v>
      </c>
      <c r="AW1912">
        <v>2</v>
      </c>
      <c r="AX1912">
        <v>11</v>
      </c>
      <c r="AY1912">
        <v>6</v>
      </c>
      <c r="AZ1912">
        <v>3</v>
      </c>
      <c r="BA1912">
        <v>8</v>
      </c>
      <c r="BB1912">
        <v>2</v>
      </c>
      <c r="BC1912">
        <v>2</v>
      </c>
      <c r="BD1912">
        <v>11</v>
      </c>
      <c r="BE1912">
        <v>1</v>
      </c>
      <c r="BF1912">
        <v>2</v>
      </c>
      <c r="BG1912">
        <v>2</v>
      </c>
      <c r="BH1912">
        <v>12</v>
      </c>
      <c r="BI1912">
        <v>3</v>
      </c>
      <c r="BJ1912">
        <v>3</v>
      </c>
      <c r="BK1912">
        <v>1</v>
      </c>
      <c r="BL1912">
        <v>1</v>
      </c>
      <c r="BO1912">
        <v>4</v>
      </c>
      <c r="BP1912">
        <v>7</v>
      </c>
      <c r="BQ1912">
        <v>5</v>
      </c>
      <c r="BX1912">
        <v>1</v>
      </c>
      <c r="BY1912">
        <v>6</v>
      </c>
      <c r="BZ1912">
        <v>5</v>
      </c>
      <c r="CF1912">
        <v>6</v>
      </c>
      <c r="CH1912">
        <f t="shared" si="215"/>
        <v>1</v>
      </c>
      <c r="CI1912" s="1">
        <f t="shared" si="216"/>
        <v>2.5555555555555554</v>
      </c>
      <c r="CJ1912">
        <f t="shared" si="217"/>
        <v>1</v>
      </c>
      <c r="CK1912">
        <f t="shared" si="218"/>
        <v>5</v>
      </c>
      <c r="CL1912" s="1">
        <f t="shared" si="219"/>
        <v>7.5555555555555554</v>
      </c>
      <c r="CM1912" s="1">
        <f t="shared" si="220"/>
        <v>7.5555555555555554</v>
      </c>
      <c r="CO1912" t="str">
        <f>IF(H1912&gt;Tolerances!$C$15, "High Sat", "Low Sat")</f>
        <v>High Sat</v>
      </c>
      <c r="CP1912" t="str">
        <f>IF(CM1912&lt;Tolerances!$D$15, "High EL", "Low EL")</f>
        <v>High EL</v>
      </c>
      <c r="CQ1912" t="str">
        <f t="shared" si="221"/>
        <v>Loyalist</v>
      </c>
      <c r="CR1912" t="b">
        <f>IF(AND(CM1912&lt;Tolerances!$D$19,'Respondent data Original'!H1912&gt;Tolerances!$C$19),"Enthusiast",IF(AND(CM1912&gt;Tolerances!$D$20,'Respondent data Original'!H1912&lt;Tolerances!$C$20),"Agitator"))</f>
        <v>0</v>
      </c>
    </row>
    <row r="1913" spans="1:96">
      <c r="A1913">
        <v>2432</v>
      </c>
      <c r="B1913" t="s">
        <v>71</v>
      </c>
      <c r="C1913">
        <v>3</v>
      </c>
      <c r="D1913">
        <v>2</v>
      </c>
      <c r="E1913">
        <v>1</v>
      </c>
      <c r="F1913">
        <v>2</v>
      </c>
      <c r="G1913">
        <v>12</v>
      </c>
      <c r="H1913">
        <v>10</v>
      </c>
      <c r="J1913">
        <v>7</v>
      </c>
      <c r="L1913">
        <v>9</v>
      </c>
      <c r="N1913">
        <v>8</v>
      </c>
      <c r="P1913">
        <v>6</v>
      </c>
      <c r="Q1913">
        <v>1</v>
      </c>
      <c r="R1913">
        <v>2</v>
      </c>
      <c r="S1913">
        <v>2</v>
      </c>
      <c r="T1913">
        <v>3</v>
      </c>
      <c r="U1913">
        <v>2</v>
      </c>
      <c r="V1913">
        <v>2</v>
      </c>
      <c r="W1913">
        <v>4</v>
      </c>
      <c r="X1913">
        <v>1</v>
      </c>
      <c r="Y1913">
        <v>2</v>
      </c>
      <c r="Z1913">
        <v>4</v>
      </c>
      <c r="AA1913">
        <v>2</v>
      </c>
      <c r="AB1913">
        <v>3</v>
      </c>
      <c r="AC1913">
        <v>3</v>
      </c>
      <c r="AD1913">
        <v>3</v>
      </c>
      <c r="AE1913">
        <v>3</v>
      </c>
      <c r="AF1913">
        <v>11</v>
      </c>
      <c r="AG1913">
        <v>4</v>
      </c>
      <c r="AH1913">
        <v>1</v>
      </c>
      <c r="AI1913">
        <v>2</v>
      </c>
      <c r="AJ1913">
        <v>2</v>
      </c>
      <c r="AK1913">
        <v>2</v>
      </c>
      <c r="AL1913">
        <v>2</v>
      </c>
      <c r="AN1913">
        <v>2</v>
      </c>
      <c r="AO1913">
        <v>2</v>
      </c>
      <c r="AP1913">
        <v>2</v>
      </c>
      <c r="AQ1913">
        <v>2</v>
      </c>
      <c r="AR1913">
        <v>3</v>
      </c>
      <c r="AS1913">
        <v>3</v>
      </c>
      <c r="AT1913">
        <v>2</v>
      </c>
      <c r="AU1913">
        <v>2</v>
      </c>
      <c r="AV1913">
        <v>1</v>
      </c>
      <c r="AW1913">
        <v>6</v>
      </c>
      <c r="AX1913">
        <v>10</v>
      </c>
      <c r="AY1913">
        <v>8</v>
      </c>
      <c r="AZ1913">
        <v>9</v>
      </c>
      <c r="BA1913">
        <v>9</v>
      </c>
      <c r="BB1913">
        <v>6</v>
      </c>
      <c r="BC1913">
        <v>3</v>
      </c>
      <c r="BD1913">
        <v>8</v>
      </c>
      <c r="BE1913">
        <v>4</v>
      </c>
      <c r="BF1913">
        <v>12</v>
      </c>
      <c r="BG1913">
        <v>12</v>
      </c>
      <c r="BH1913">
        <v>3</v>
      </c>
      <c r="BI1913">
        <v>12</v>
      </c>
      <c r="BJ1913">
        <v>12</v>
      </c>
      <c r="BK1913">
        <v>1</v>
      </c>
      <c r="BL1913">
        <v>3</v>
      </c>
      <c r="BM1913">
        <v>3</v>
      </c>
      <c r="BN1913">
        <v>3</v>
      </c>
      <c r="BO1913">
        <v>10</v>
      </c>
      <c r="BX1913">
        <v>2</v>
      </c>
      <c r="CF1913">
        <v>4</v>
      </c>
      <c r="CH1913">
        <f t="shared" si="215"/>
        <v>2</v>
      </c>
      <c r="CI1913" s="1">
        <f t="shared" si="216"/>
        <v>3.5</v>
      </c>
      <c r="CJ1913">
        <f t="shared" si="217"/>
        <v>3</v>
      </c>
      <c r="CK1913">
        <f t="shared" si="218"/>
        <v>3</v>
      </c>
      <c r="CL1913" s="1">
        <f t="shared" si="219"/>
        <v>6.5</v>
      </c>
      <c r="CM1913" s="1">
        <f t="shared" si="220"/>
        <v>13</v>
      </c>
      <c r="CO1913" t="str">
        <f>IF(H1913&gt;Tolerances!$C$15, "High Sat", "Low Sat")</f>
        <v>High Sat</v>
      </c>
      <c r="CP1913" t="str">
        <f>IF(CM1913&lt;Tolerances!$D$15, "High EL", "Low EL")</f>
        <v>Low EL</v>
      </c>
      <c r="CQ1913" t="str">
        <f t="shared" si="221"/>
        <v>Mercenary</v>
      </c>
      <c r="CR1913" t="b">
        <f>IF(AND(CM1913&lt;Tolerances!$D$19,'Respondent data Original'!H1913&gt;Tolerances!$C$19),"Enthusiast",IF(AND(CM1913&gt;Tolerances!$D$20,'Respondent data Original'!H1913&lt;Tolerances!$C$20),"Agitator"))</f>
        <v>0</v>
      </c>
    </row>
    <row r="1914" spans="1:96">
      <c r="A1914">
        <v>2433</v>
      </c>
      <c r="B1914" t="s">
        <v>71</v>
      </c>
      <c r="C1914">
        <v>4</v>
      </c>
      <c r="D1914">
        <v>2</v>
      </c>
      <c r="E1914">
        <v>1</v>
      </c>
      <c r="F1914">
        <v>1</v>
      </c>
      <c r="G1914">
        <v>8</v>
      </c>
      <c r="H1914">
        <v>6</v>
      </c>
      <c r="J1914">
        <v>10</v>
      </c>
      <c r="L1914">
        <v>9</v>
      </c>
      <c r="N1914">
        <v>7</v>
      </c>
      <c r="P1914">
        <v>6</v>
      </c>
      <c r="Q1914">
        <v>1</v>
      </c>
      <c r="S1914">
        <v>1</v>
      </c>
      <c r="T1914">
        <v>2</v>
      </c>
      <c r="U1914">
        <v>2</v>
      </c>
      <c r="V1914">
        <v>1</v>
      </c>
      <c r="W1914">
        <v>2</v>
      </c>
      <c r="X1914">
        <v>1</v>
      </c>
      <c r="Y1914">
        <v>1</v>
      </c>
      <c r="Z1914">
        <v>3</v>
      </c>
      <c r="AA1914">
        <v>2</v>
      </c>
      <c r="AB1914">
        <v>2</v>
      </c>
      <c r="AC1914">
        <v>2</v>
      </c>
      <c r="AD1914">
        <v>4</v>
      </c>
      <c r="AE1914">
        <v>2</v>
      </c>
      <c r="AF1914">
        <v>1</v>
      </c>
      <c r="AG1914">
        <v>4</v>
      </c>
      <c r="AI1914">
        <v>4</v>
      </c>
      <c r="AJ1914">
        <v>3</v>
      </c>
      <c r="AK1914">
        <v>4</v>
      </c>
      <c r="AL1914">
        <v>3</v>
      </c>
      <c r="AM1914">
        <v>5</v>
      </c>
      <c r="AN1914">
        <v>4</v>
      </c>
      <c r="AO1914">
        <v>3</v>
      </c>
      <c r="AP1914">
        <v>4</v>
      </c>
      <c r="AQ1914">
        <v>3</v>
      </c>
      <c r="AR1914">
        <v>3</v>
      </c>
      <c r="AS1914">
        <v>4</v>
      </c>
      <c r="AT1914">
        <v>4</v>
      </c>
      <c r="AU1914">
        <v>4</v>
      </c>
      <c r="AV1914">
        <v>1</v>
      </c>
      <c r="AW1914">
        <v>4</v>
      </c>
      <c r="AX1914">
        <v>10</v>
      </c>
      <c r="AY1914">
        <v>8</v>
      </c>
      <c r="AZ1914">
        <v>8</v>
      </c>
      <c r="BA1914">
        <v>6</v>
      </c>
      <c r="BB1914">
        <v>6</v>
      </c>
      <c r="BC1914">
        <v>5</v>
      </c>
      <c r="BD1914">
        <v>11</v>
      </c>
      <c r="BE1914">
        <v>3</v>
      </c>
      <c r="BF1914">
        <v>12</v>
      </c>
      <c r="BG1914">
        <v>12</v>
      </c>
      <c r="BH1914">
        <v>12</v>
      </c>
      <c r="BI1914">
        <v>12</v>
      </c>
      <c r="BJ1914">
        <v>12</v>
      </c>
      <c r="BK1914">
        <v>1</v>
      </c>
      <c r="BL1914">
        <v>4</v>
      </c>
      <c r="BM1914">
        <v>3</v>
      </c>
      <c r="BN1914">
        <v>3</v>
      </c>
      <c r="BO1914">
        <v>9</v>
      </c>
      <c r="BX1914">
        <v>1</v>
      </c>
      <c r="BY1914">
        <v>8</v>
      </c>
      <c r="CF1914">
        <v>6</v>
      </c>
      <c r="CH1914">
        <f t="shared" si="215"/>
        <v>1</v>
      </c>
      <c r="CI1914" s="1">
        <f t="shared" si="216"/>
        <v>3.3888888888888888</v>
      </c>
      <c r="CJ1914">
        <f t="shared" si="217"/>
        <v>4</v>
      </c>
      <c r="CK1914">
        <f t="shared" si="218"/>
        <v>2</v>
      </c>
      <c r="CL1914" s="1">
        <f t="shared" si="219"/>
        <v>5.3888888888888893</v>
      </c>
      <c r="CM1914" s="1">
        <f t="shared" si="220"/>
        <v>5.3888888888888893</v>
      </c>
      <c r="CO1914" t="str">
        <f>IF(H1914&gt;Tolerances!$C$15, "High Sat", "Low Sat")</f>
        <v>Low Sat</v>
      </c>
      <c r="CP1914" t="str">
        <f>IF(CM1914&lt;Tolerances!$D$15, "High EL", "Low EL")</f>
        <v>High EL</v>
      </c>
      <c r="CQ1914" t="str">
        <f t="shared" si="221"/>
        <v>Hostage</v>
      </c>
      <c r="CR1914" t="b">
        <f>IF(AND(CM1914&lt;Tolerances!$D$19,'Respondent data Original'!H1914&gt;Tolerances!$C$19),"Enthusiast",IF(AND(CM1914&gt;Tolerances!$D$20,'Respondent data Original'!H1914&lt;Tolerances!$C$20),"Agitator"))</f>
        <v>0</v>
      </c>
    </row>
    <row r="1915" spans="1:96">
      <c r="A1915">
        <v>2434</v>
      </c>
      <c r="B1915" t="s">
        <v>71</v>
      </c>
      <c r="C1915">
        <v>4</v>
      </c>
      <c r="D1915">
        <v>2</v>
      </c>
      <c r="E1915">
        <v>1</v>
      </c>
      <c r="F1915">
        <v>2</v>
      </c>
      <c r="G1915">
        <v>11</v>
      </c>
      <c r="H1915">
        <v>11</v>
      </c>
      <c r="J1915">
        <v>11</v>
      </c>
      <c r="L1915">
        <v>11</v>
      </c>
      <c r="N1915">
        <v>11</v>
      </c>
      <c r="P1915">
        <v>6</v>
      </c>
      <c r="Q1915">
        <v>1</v>
      </c>
      <c r="R1915">
        <v>1</v>
      </c>
      <c r="S1915">
        <v>1</v>
      </c>
      <c r="T1915">
        <v>2</v>
      </c>
      <c r="U1915">
        <v>3</v>
      </c>
      <c r="V1915">
        <v>1</v>
      </c>
      <c r="W1915">
        <v>1</v>
      </c>
      <c r="X1915">
        <v>1</v>
      </c>
      <c r="Y1915">
        <v>1</v>
      </c>
      <c r="Z1915">
        <v>1</v>
      </c>
      <c r="AA1915">
        <v>1</v>
      </c>
      <c r="AB1915">
        <v>1</v>
      </c>
      <c r="AC1915">
        <v>2</v>
      </c>
      <c r="AD1915">
        <v>1</v>
      </c>
      <c r="AE1915">
        <v>1</v>
      </c>
      <c r="AF1915">
        <v>1</v>
      </c>
      <c r="AG1915">
        <v>2</v>
      </c>
      <c r="AH1915">
        <v>1</v>
      </c>
      <c r="AI1915">
        <v>1</v>
      </c>
      <c r="AJ1915">
        <v>1</v>
      </c>
      <c r="AK1915">
        <v>1</v>
      </c>
      <c r="AL1915">
        <v>1</v>
      </c>
      <c r="AN1915">
        <v>1</v>
      </c>
      <c r="AO1915">
        <v>1</v>
      </c>
      <c r="AP1915">
        <v>1</v>
      </c>
      <c r="AQ1915">
        <v>1</v>
      </c>
      <c r="AR1915">
        <v>1</v>
      </c>
      <c r="AS1915">
        <v>1</v>
      </c>
      <c r="AT1915">
        <v>1</v>
      </c>
      <c r="AU1915">
        <v>1</v>
      </c>
      <c r="AV1915">
        <v>1</v>
      </c>
      <c r="AW1915">
        <v>6</v>
      </c>
      <c r="AX1915">
        <v>8</v>
      </c>
      <c r="AY1915">
        <v>8</v>
      </c>
      <c r="AZ1915">
        <v>6</v>
      </c>
      <c r="BA1915">
        <v>8</v>
      </c>
      <c r="BB1915">
        <v>6</v>
      </c>
      <c r="BC1915">
        <v>3</v>
      </c>
      <c r="BD1915">
        <v>10</v>
      </c>
      <c r="BE1915">
        <v>9</v>
      </c>
      <c r="BF1915">
        <v>12</v>
      </c>
      <c r="BG1915">
        <v>12</v>
      </c>
      <c r="BH1915">
        <v>1</v>
      </c>
      <c r="BI1915">
        <v>12</v>
      </c>
      <c r="BJ1915">
        <v>12</v>
      </c>
      <c r="BK1915">
        <v>1</v>
      </c>
      <c r="BL1915">
        <v>5</v>
      </c>
      <c r="BM1915">
        <v>4</v>
      </c>
      <c r="BN1915">
        <v>4</v>
      </c>
      <c r="BO1915">
        <v>10</v>
      </c>
      <c r="BX1915">
        <v>1</v>
      </c>
      <c r="BY1915">
        <v>5</v>
      </c>
      <c r="CF1915">
        <v>5</v>
      </c>
      <c r="CH1915">
        <f t="shared" si="215"/>
        <v>1</v>
      </c>
      <c r="CI1915" s="1">
        <f t="shared" si="216"/>
        <v>3.5555555555555554</v>
      </c>
      <c r="CJ1915">
        <f t="shared" si="217"/>
        <v>5</v>
      </c>
      <c r="CK1915">
        <f t="shared" si="218"/>
        <v>1</v>
      </c>
      <c r="CL1915" s="1">
        <f t="shared" si="219"/>
        <v>4.5555555555555554</v>
      </c>
      <c r="CM1915" s="1">
        <f t="shared" si="220"/>
        <v>4.5555555555555554</v>
      </c>
      <c r="CO1915" t="str">
        <f>IF(H1915&gt;Tolerances!$C$15, "High Sat", "Low Sat")</f>
        <v>High Sat</v>
      </c>
      <c r="CP1915" t="str">
        <f>IF(CM1915&lt;Tolerances!$D$15, "High EL", "Low EL")</f>
        <v>High EL</v>
      </c>
      <c r="CQ1915" t="str">
        <f t="shared" si="221"/>
        <v>Loyalist</v>
      </c>
      <c r="CR1915" t="str">
        <f>IF(AND(CM1915&lt;Tolerances!$D$19,'Respondent data Original'!H1915&gt;Tolerances!$C$19),"Enthusiast",IF(AND(CM1915&gt;Tolerances!$D$20,'Respondent data Original'!H1915&lt;Tolerances!$C$20),"Agitator"))</f>
        <v>Enthusiast</v>
      </c>
    </row>
    <row r="1916" spans="1:96">
      <c r="A1916">
        <v>2435</v>
      </c>
      <c r="B1916" t="s">
        <v>71</v>
      </c>
      <c r="C1916">
        <v>2</v>
      </c>
      <c r="D1916">
        <v>1</v>
      </c>
      <c r="E1916">
        <v>4</v>
      </c>
      <c r="F1916">
        <v>1</v>
      </c>
      <c r="G1916">
        <v>8</v>
      </c>
      <c r="H1916">
        <v>9</v>
      </c>
      <c r="J1916">
        <v>8</v>
      </c>
      <c r="L1916">
        <v>10</v>
      </c>
      <c r="N1916">
        <v>9</v>
      </c>
      <c r="P1916">
        <v>3</v>
      </c>
      <c r="Q1916">
        <v>2</v>
      </c>
      <c r="R1916">
        <v>2</v>
      </c>
      <c r="S1916">
        <v>2</v>
      </c>
      <c r="T1916">
        <v>1</v>
      </c>
      <c r="U1916">
        <v>2</v>
      </c>
      <c r="V1916">
        <v>2</v>
      </c>
      <c r="W1916">
        <v>4</v>
      </c>
      <c r="X1916">
        <v>1</v>
      </c>
      <c r="Y1916">
        <v>2</v>
      </c>
      <c r="Z1916">
        <v>3</v>
      </c>
      <c r="AA1916">
        <v>2</v>
      </c>
      <c r="AB1916">
        <v>2</v>
      </c>
      <c r="AC1916">
        <v>2</v>
      </c>
      <c r="AD1916">
        <v>3</v>
      </c>
      <c r="AE1916">
        <v>2</v>
      </c>
      <c r="AF1916">
        <v>6</v>
      </c>
      <c r="AG1916">
        <v>1</v>
      </c>
      <c r="AH1916">
        <v>2</v>
      </c>
      <c r="AI1916">
        <v>2</v>
      </c>
      <c r="AJ1916">
        <v>1</v>
      </c>
      <c r="AK1916">
        <v>2</v>
      </c>
      <c r="AL1916">
        <v>1</v>
      </c>
      <c r="AM1916">
        <v>3</v>
      </c>
      <c r="AN1916">
        <v>2</v>
      </c>
      <c r="AO1916">
        <v>2</v>
      </c>
      <c r="AP1916">
        <v>1</v>
      </c>
      <c r="AQ1916">
        <v>2</v>
      </c>
      <c r="AR1916">
        <v>1</v>
      </c>
      <c r="AS1916">
        <v>3</v>
      </c>
      <c r="AT1916">
        <v>2</v>
      </c>
      <c r="AU1916">
        <v>2</v>
      </c>
      <c r="AV1916">
        <v>3</v>
      </c>
      <c r="AW1916">
        <v>4</v>
      </c>
      <c r="AX1916">
        <v>8</v>
      </c>
      <c r="AY1916">
        <v>4</v>
      </c>
      <c r="AZ1916">
        <v>6</v>
      </c>
      <c r="BA1916">
        <v>4</v>
      </c>
      <c r="BB1916">
        <v>4</v>
      </c>
      <c r="BC1916">
        <v>6</v>
      </c>
      <c r="BD1916">
        <v>11</v>
      </c>
      <c r="BE1916">
        <v>6</v>
      </c>
      <c r="BF1916">
        <v>4</v>
      </c>
      <c r="BG1916">
        <v>4</v>
      </c>
      <c r="BH1916">
        <v>5</v>
      </c>
      <c r="BI1916">
        <v>5</v>
      </c>
      <c r="BJ1916">
        <v>5</v>
      </c>
      <c r="BK1916">
        <v>1</v>
      </c>
      <c r="BL1916">
        <v>3</v>
      </c>
      <c r="BM1916">
        <v>3</v>
      </c>
      <c r="BN1916">
        <v>4</v>
      </c>
      <c r="BO1916">
        <v>7</v>
      </c>
      <c r="BP1916">
        <v>4</v>
      </c>
      <c r="BQ1916">
        <v>3</v>
      </c>
      <c r="BR1916">
        <v>2</v>
      </c>
      <c r="BX1916">
        <v>2</v>
      </c>
      <c r="CF1916">
        <v>1</v>
      </c>
      <c r="CH1916">
        <f t="shared" si="215"/>
        <v>2</v>
      </c>
      <c r="CI1916" s="1">
        <f t="shared" si="216"/>
        <v>2.9444444444444446</v>
      </c>
      <c r="CJ1916">
        <f t="shared" si="217"/>
        <v>3</v>
      </c>
      <c r="CK1916">
        <f t="shared" si="218"/>
        <v>3</v>
      </c>
      <c r="CL1916" s="1">
        <f t="shared" si="219"/>
        <v>5.9444444444444446</v>
      </c>
      <c r="CM1916" s="1">
        <f t="shared" si="220"/>
        <v>11.888888888888889</v>
      </c>
      <c r="CO1916" t="str">
        <f>IF(H1916&gt;Tolerances!$C$15, "High Sat", "Low Sat")</f>
        <v>High Sat</v>
      </c>
      <c r="CP1916" t="str">
        <f>IF(CM1916&lt;Tolerances!$D$15, "High EL", "Low EL")</f>
        <v>Low EL</v>
      </c>
      <c r="CQ1916" t="str">
        <f t="shared" si="221"/>
        <v>Mercenary</v>
      </c>
      <c r="CR1916" t="b">
        <f>IF(AND(CM1916&lt;Tolerances!$D$19,'Respondent data Original'!H1916&gt;Tolerances!$C$19),"Enthusiast",IF(AND(CM1916&gt;Tolerances!$D$20,'Respondent data Original'!H1916&lt;Tolerances!$C$20),"Agitator"))</f>
        <v>0</v>
      </c>
    </row>
    <row r="1917" spans="1:96">
      <c r="A1917">
        <v>2436</v>
      </c>
      <c r="B1917" t="s">
        <v>71</v>
      </c>
      <c r="C1917">
        <v>4</v>
      </c>
      <c r="D1917">
        <v>2</v>
      </c>
      <c r="E1917">
        <v>4</v>
      </c>
      <c r="F1917">
        <v>2</v>
      </c>
      <c r="G1917">
        <v>11</v>
      </c>
      <c r="H1917">
        <v>6</v>
      </c>
      <c r="J1917">
        <v>6</v>
      </c>
      <c r="L1917">
        <v>6</v>
      </c>
      <c r="N1917">
        <v>6</v>
      </c>
      <c r="P1917">
        <v>6</v>
      </c>
      <c r="Q1917">
        <v>1</v>
      </c>
      <c r="R1917">
        <v>4</v>
      </c>
      <c r="S1917">
        <v>2</v>
      </c>
      <c r="T1917">
        <v>4</v>
      </c>
      <c r="U1917">
        <v>2</v>
      </c>
      <c r="V1917">
        <v>3</v>
      </c>
      <c r="W1917">
        <v>2</v>
      </c>
      <c r="X1917">
        <v>1</v>
      </c>
      <c r="Y1917">
        <v>2</v>
      </c>
      <c r="Z1917">
        <v>3</v>
      </c>
      <c r="AA1917">
        <v>2</v>
      </c>
      <c r="AB1917">
        <v>3</v>
      </c>
      <c r="AC1917">
        <v>4</v>
      </c>
      <c r="AD1917">
        <v>5</v>
      </c>
      <c r="AE1917">
        <v>4</v>
      </c>
      <c r="AF1917">
        <v>1</v>
      </c>
      <c r="AG1917">
        <v>4</v>
      </c>
      <c r="AI1917">
        <v>3</v>
      </c>
      <c r="AJ1917">
        <v>3</v>
      </c>
      <c r="AK1917">
        <v>3</v>
      </c>
      <c r="AL1917">
        <v>3</v>
      </c>
      <c r="AM1917">
        <v>3</v>
      </c>
      <c r="AN1917">
        <v>3</v>
      </c>
      <c r="AO1917">
        <v>3</v>
      </c>
      <c r="AP1917">
        <v>3</v>
      </c>
      <c r="AQ1917">
        <v>3</v>
      </c>
      <c r="AR1917">
        <v>3</v>
      </c>
      <c r="AS1917">
        <v>3</v>
      </c>
      <c r="AU1917">
        <v>3</v>
      </c>
      <c r="AV1917">
        <v>1</v>
      </c>
      <c r="AW1917">
        <v>6</v>
      </c>
      <c r="AX1917">
        <v>10</v>
      </c>
      <c r="AY1917">
        <v>10</v>
      </c>
      <c r="AZ1917">
        <v>10</v>
      </c>
      <c r="BA1917">
        <v>9</v>
      </c>
      <c r="BB1917">
        <v>3</v>
      </c>
      <c r="BC1917">
        <v>6</v>
      </c>
      <c r="BD1917">
        <v>10</v>
      </c>
      <c r="BE1917">
        <v>1</v>
      </c>
      <c r="BF1917">
        <v>12</v>
      </c>
      <c r="BG1917">
        <v>12</v>
      </c>
      <c r="BH1917">
        <v>5</v>
      </c>
      <c r="BI1917">
        <v>12</v>
      </c>
      <c r="BJ1917">
        <v>12</v>
      </c>
      <c r="BK1917">
        <v>1</v>
      </c>
      <c r="BL1917">
        <v>3</v>
      </c>
      <c r="BM1917">
        <v>3</v>
      </c>
      <c r="BN1917">
        <v>2</v>
      </c>
      <c r="BO1917">
        <v>7</v>
      </c>
      <c r="BP1917">
        <v>4</v>
      </c>
      <c r="BQ1917">
        <v>3</v>
      </c>
      <c r="BR1917">
        <v>2</v>
      </c>
      <c r="BX1917">
        <v>2</v>
      </c>
      <c r="CF1917">
        <v>4</v>
      </c>
      <c r="CH1917">
        <f t="shared" si="215"/>
        <v>2</v>
      </c>
      <c r="CI1917" s="1">
        <f t="shared" si="216"/>
        <v>3.6111111111111112</v>
      </c>
      <c r="CJ1917">
        <f t="shared" si="217"/>
        <v>3</v>
      </c>
      <c r="CK1917">
        <f t="shared" si="218"/>
        <v>3</v>
      </c>
      <c r="CL1917" s="1">
        <f t="shared" si="219"/>
        <v>6.6111111111111107</v>
      </c>
      <c r="CM1917" s="1">
        <f t="shared" si="220"/>
        <v>13.222222222222221</v>
      </c>
      <c r="CO1917" t="str">
        <f>IF(H1917&gt;Tolerances!$C$15, "High Sat", "Low Sat")</f>
        <v>Low Sat</v>
      </c>
      <c r="CP1917" t="str">
        <f>IF(CM1917&lt;Tolerances!$D$15, "High EL", "Low EL")</f>
        <v>Low EL</v>
      </c>
      <c r="CQ1917" t="str">
        <f t="shared" si="221"/>
        <v>Defector</v>
      </c>
      <c r="CR1917" t="b">
        <f>IF(AND(CM1917&lt;Tolerances!$D$19,'Respondent data Original'!H1917&gt;Tolerances!$C$19),"Enthusiast",IF(AND(CM1917&gt;Tolerances!$D$20,'Respondent data Original'!H1917&lt;Tolerances!$C$20),"Agitator"))</f>
        <v>0</v>
      </c>
    </row>
    <row r="1918" spans="1:96">
      <c r="A1918">
        <v>2440</v>
      </c>
      <c r="B1918" t="s">
        <v>71</v>
      </c>
      <c r="C1918">
        <v>3</v>
      </c>
      <c r="D1918">
        <v>1</v>
      </c>
      <c r="E1918">
        <v>4</v>
      </c>
      <c r="F1918">
        <v>2</v>
      </c>
      <c r="G1918">
        <v>10</v>
      </c>
      <c r="H1918">
        <v>9</v>
      </c>
      <c r="J1918">
        <v>8</v>
      </c>
      <c r="L1918">
        <v>8</v>
      </c>
      <c r="N1918">
        <v>8</v>
      </c>
      <c r="P1918">
        <v>1</v>
      </c>
      <c r="Q1918">
        <v>1</v>
      </c>
      <c r="R1918">
        <v>1</v>
      </c>
      <c r="S1918">
        <v>1</v>
      </c>
      <c r="T1918">
        <v>3</v>
      </c>
      <c r="U1918">
        <v>3</v>
      </c>
      <c r="V1918">
        <v>2</v>
      </c>
      <c r="W1918">
        <v>3</v>
      </c>
      <c r="X1918">
        <v>2</v>
      </c>
      <c r="Y1918">
        <v>2</v>
      </c>
      <c r="Z1918">
        <v>3</v>
      </c>
      <c r="AA1918">
        <v>2</v>
      </c>
      <c r="AB1918">
        <v>2</v>
      </c>
      <c r="AC1918">
        <v>4</v>
      </c>
      <c r="AD1918">
        <v>4</v>
      </c>
      <c r="AE1918">
        <v>4</v>
      </c>
      <c r="AF1918">
        <v>3</v>
      </c>
      <c r="AG1918">
        <v>3</v>
      </c>
      <c r="AH1918">
        <v>1</v>
      </c>
      <c r="AI1918">
        <v>3</v>
      </c>
      <c r="AJ1918">
        <v>2</v>
      </c>
      <c r="AK1918">
        <v>3</v>
      </c>
      <c r="AL1918">
        <v>2</v>
      </c>
      <c r="AM1918">
        <v>4</v>
      </c>
      <c r="AN1918">
        <v>2</v>
      </c>
      <c r="AO1918">
        <v>3</v>
      </c>
      <c r="AP1918">
        <v>3</v>
      </c>
      <c r="AQ1918">
        <v>3</v>
      </c>
      <c r="AR1918">
        <v>3</v>
      </c>
      <c r="AS1918">
        <v>3</v>
      </c>
      <c r="AT1918">
        <v>4</v>
      </c>
      <c r="AU1918">
        <v>3</v>
      </c>
      <c r="AV1918">
        <v>1</v>
      </c>
      <c r="AW1918">
        <v>10</v>
      </c>
      <c r="AX1918">
        <v>10</v>
      </c>
      <c r="AY1918">
        <v>10</v>
      </c>
      <c r="AZ1918">
        <v>6</v>
      </c>
      <c r="BA1918">
        <v>6</v>
      </c>
      <c r="BB1918">
        <v>6</v>
      </c>
      <c r="BC1918">
        <v>6</v>
      </c>
      <c r="BD1918">
        <v>10</v>
      </c>
      <c r="BE1918">
        <v>3</v>
      </c>
      <c r="BF1918">
        <v>4</v>
      </c>
      <c r="BG1918">
        <v>5</v>
      </c>
      <c r="BH1918">
        <v>4</v>
      </c>
      <c r="BI1918">
        <v>12</v>
      </c>
      <c r="BJ1918">
        <v>12</v>
      </c>
      <c r="BK1918">
        <v>2</v>
      </c>
      <c r="BL1918">
        <v>5</v>
      </c>
      <c r="BM1918">
        <v>3</v>
      </c>
      <c r="BN1918">
        <v>2</v>
      </c>
      <c r="BO1918">
        <v>7</v>
      </c>
      <c r="BP1918">
        <v>5</v>
      </c>
      <c r="BQ1918">
        <v>3</v>
      </c>
      <c r="BR1918">
        <v>2</v>
      </c>
      <c r="BX1918">
        <v>2</v>
      </c>
      <c r="CF1918">
        <v>2</v>
      </c>
      <c r="CH1918">
        <f t="shared" si="215"/>
        <v>2</v>
      </c>
      <c r="CI1918" s="1">
        <f t="shared" si="216"/>
        <v>3.7222222222222223</v>
      </c>
      <c r="CJ1918">
        <f t="shared" si="217"/>
        <v>5</v>
      </c>
      <c r="CK1918">
        <f t="shared" si="218"/>
        <v>1</v>
      </c>
      <c r="CL1918" s="1">
        <f t="shared" si="219"/>
        <v>4.7222222222222223</v>
      </c>
      <c r="CM1918" s="1">
        <f t="shared" si="220"/>
        <v>9.4444444444444446</v>
      </c>
      <c r="CO1918" t="str">
        <f>IF(H1918&gt;Tolerances!$C$15, "High Sat", "Low Sat")</f>
        <v>High Sat</v>
      </c>
      <c r="CP1918" t="str">
        <f>IF(CM1918&lt;Tolerances!$D$15, "High EL", "Low EL")</f>
        <v>High EL</v>
      </c>
      <c r="CQ1918" t="str">
        <f t="shared" si="221"/>
        <v>Loyalist</v>
      </c>
      <c r="CR1918" t="b">
        <f>IF(AND(CM1918&lt;Tolerances!$D$19,'Respondent data Original'!H1918&gt;Tolerances!$C$19),"Enthusiast",IF(AND(CM1918&gt;Tolerances!$D$20,'Respondent data Original'!H1918&lt;Tolerances!$C$20),"Agitator"))</f>
        <v>0</v>
      </c>
    </row>
    <row r="1919" spans="1:96">
      <c r="A1919">
        <v>2441</v>
      </c>
      <c r="B1919" t="s">
        <v>71</v>
      </c>
      <c r="C1919">
        <v>2</v>
      </c>
      <c r="D1919">
        <v>2</v>
      </c>
      <c r="E1919">
        <v>1</v>
      </c>
      <c r="F1919">
        <v>2</v>
      </c>
      <c r="G1919">
        <v>12</v>
      </c>
      <c r="H1919">
        <v>10</v>
      </c>
      <c r="J1919">
        <v>10</v>
      </c>
      <c r="L1919">
        <v>10</v>
      </c>
      <c r="N1919">
        <v>8</v>
      </c>
      <c r="P1919">
        <v>6</v>
      </c>
      <c r="Q1919">
        <v>1</v>
      </c>
      <c r="R1919">
        <v>4</v>
      </c>
      <c r="S1919">
        <v>1</v>
      </c>
      <c r="T1919">
        <v>4</v>
      </c>
      <c r="U1919">
        <v>1</v>
      </c>
      <c r="V1919">
        <v>2</v>
      </c>
      <c r="W1919">
        <v>4</v>
      </c>
      <c r="X1919">
        <v>1</v>
      </c>
      <c r="Y1919">
        <v>3</v>
      </c>
      <c r="Z1919">
        <v>3</v>
      </c>
      <c r="AA1919">
        <v>2</v>
      </c>
      <c r="AB1919">
        <v>3</v>
      </c>
      <c r="AC1919">
        <v>4</v>
      </c>
      <c r="AD1919">
        <v>2</v>
      </c>
      <c r="AE1919">
        <v>2</v>
      </c>
      <c r="AF1919">
        <v>6</v>
      </c>
      <c r="AG1919">
        <v>3</v>
      </c>
      <c r="AH1919">
        <v>4</v>
      </c>
      <c r="AI1919">
        <v>1</v>
      </c>
      <c r="AJ1919">
        <v>1</v>
      </c>
      <c r="AK1919">
        <v>2</v>
      </c>
      <c r="AL1919">
        <v>2</v>
      </c>
      <c r="AM1919">
        <v>3</v>
      </c>
      <c r="AN1919">
        <v>1</v>
      </c>
      <c r="AO1919">
        <v>3</v>
      </c>
      <c r="AP1919">
        <v>3</v>
      </c>
      <c r="AQ1919">
        <v>2</v>
      </c>
      <c r="AR1919">
        <v>3</v>
      </c>
      <c r="AS1919">
        <v>2</v>
      </c>
      <c r="AT1919">
        <v>3</v>
      </c>
      <c r="AU1919">
        <v>2</v>
      </c>
      <c r="AV1919">
        <v>1</v>
      </c>
      <c r="AW1919">
        <v>8</v>
      </c>
      <c r="AX1919">
        <v>9</v>
      </c>
      <c r="AY1919">
        <v>7</v>
      </c>
      <c r="AZ1919">
        <v>6</v>
      </c>
      <c r="BA1919">
        <v>7</v>
      </c>
      <c r="BB1919">
        <v>6</v>
      </c>
      <c r="BC1919">
        <v>4</v>
      </c>
      <c r="BD1919">
        <v>6</v>
      </c>
      <c r="BE1919">
        <v>4</v>
      </c>
      <c r="BF1919">
        <v>12</v>
      </c>
      <c r="BG1919">
        <v>12</v>
      </c>
      <c r="BH1919">
        <v>12</v>
      </c>
      <c r="BI1919">
        <v>12</v>
      </c>
      <c r="BJ1919">
        <v>12</v>
      </c>
      <c r="BK1919">
        <v>1</v>
      </c>
      <c r="BL1919">
        <v>5</v>
      </c>
      <c r="BM1919">
        <v>4</v>
      </c>
      <c r="BN1919">
        <v>4</v>
      </c>
      <c r="BO1919">
        <v>10</v>
      </c>
      <c r="BX1919">
        <v>1</v>
      </c>
      <c r="BY1919">
        <v>6</v>
      </c>
      <c r="BZ1919">
        <v>7</v>
      </c>
      <c r="CA1919">
        <v>5</v>
      </c>
      <c r="CF1919">
        <v>3</v>
      </c>
      <c r="CH1919">
        <f t="shared" si="215"/>
        <v>1</v>
      </c>
      <c r="CI1919" s="1">
        <f t="shared" si="216"/>
        <v>3.1666666666666665</v>
      </c>
      <c r="CJ1919">
        <f t="shared" si="217"/>
        <v>5</v>
      </c>
      <c r="CK1919">
        <f t="shared" si="218"/>
        <v>1</v>
      </c>
      <c r="CL1919" s="1">
        <f t="shared" si="219"/>
        <v>4.1666666666666661</v>
      </c>
      <c r="CM1919" s="1">
        <f t="shared" si="220"/>
        <v>4.1666666666666661</v>
      </c>
      <c r="CO1919" t="str">
        <f>IF(H1919&gt;Tolerances!$C$15, "High Sat", "Low Sat")</f>
        <v>High Sat</v>
      </c>
      <c r="CP1919" t="str">
        <f>IF(CM1919&lt;Tolerances!$D$15, "High EL", "Low EL")</f>
        <v>High EL</v>
      </c>
      <c r="CQ1919" t="str">
        <f t="shared" si="221"/>
        <v>Loyalist</v>
      </c>
      <c r="CR1919" t="str">
        <f>IF(AND(CM1919&lt;Tolerances!$D$19,'Respondent data Original'!H1919&gt;Tolerances!$C$19),"Enthusiast",IF(AND(CM1919&gt;Tolerances!$D$20,'Respondent data Original'!H1919&lt;Tolerances!$C$20),"Agitator"))</f>
        <v>Enthusiast</v>
      </c>
    </row>
    <row r="1920" spans="1:96">
      <c r="A1920">
        <v>2442</v>
      </c>
      <c r="B1920" t="s">
        <v>71</v>
      </c>
      <c r="C1920">
        <v>4</v>
      </c>
      <c r="D1920">
        <v>1</v>
      </c>
      <c r="E1920">
        <v>1</v>
      </c>
      <c r="F1920">
        <v>2</v>
      </c>
      <c r="G1920">
        <v>11</v>
      </c>
      <c r="H1920">
        <v>10</v>
      </c>
      <c r="J1920">
        <v>10</v>
      </c>
      <c r="L1920">
        <v>10</v>
      </c>
      <c r="N1920">
        <v>10</v>
      </c>
      <c r="P1920">
        <v>6</v>
      </c>
      <c r="Q1920">
        <v>2</v>
      </c>
      <c r="R1920">
        <v>2</v>
      </c>
      <c r="S1920">
        <v>2</v>
      </c>
      <c r="T1920">
        <v>2</v>
      </c>
      <c r="U1920">
        <v>2</v>
      </c>
      <c r="V1920">
        <v>2</v>
      </c>
      <c r="W1920">
        <v>3</v>
      </c>
      <c r="X1920">
        <v>2</v>
      </c>
      <c r="Y1920">
        <v>2</v>
      </c>
      <c r="Z1920">
        <v>2</v>
      </c>
      <c r="AA1920">
        <v>2</v>
      </c>
      <c r="AB1920">
        <v>3</v>
      </c>
      <c r="AC1920">
        <v>2</v>
      </c>
      <c r="AD1920">
        <v>3</v>
      </c>
      <c r="AE1920">
        <v>2</v>
      </c>
      <c r="AF1920">
        <v>1</v>
      </c>
      <c r="AG1920">
        <v>2</v>
      </c>
      <c r="AH1920">
        <v>2</v>
      </c>
      <c r="AI1920">
        <v>2</v>
      </c>
      <c r="AJ1920">
        <v>2</v>
      </c>
      <c r="AK1920">
        <v>2</v>
      </c>
      <c r="AL1920">
        <v>2</v>
      </c>
      <c r="AM1920">
        <v>3</v>
      </c>
      <c r="AN1920">
        <v>2</v>
      </c>
      <c r="AO1920">
        <v>2</v>
      </c>
      <c r="AP1920">
        <v>3</v>
      </c>
      <c r="AQ1920">
        <v>2</v>
      </c>
      <c r="AR1920">
        <v>2</v>
      </c>
      <c r="AS1920">
        <v>2</v>
      </c>
      <c r="AT1920">
        <v>3</v>
      </c>
      <c r="AU1920">
        <v>2</v>
      </c>
      <c r="AV1920">
        <v>1</v>
      </c>
      <c r="AW1920">
        <v>3</v>
      </c>
      <c r="AX1920">
        <v>10</v>
      </c>
      <c r="AY1920">
        <v>3</v>
      </c>
      <c r="AZ1920">
        <v>3</v>
      </c>
      <c r="BA1920">
        <v>6</v>
      </c>
      <c r="BB1920">
        <v>5</v>
      </c>
      <c r="BC1920">
        <v>3</v>
      </c>
      <c r="BD1920">
        <v>10</v>
      </c>
      <c r="BE1920">
        <v>1</v>
      </c>
      <c r="BF1920">
        <v>12</v>
      </c>
      <c r="BG1920">
        <v>12</v>
      </c>
      <c r="BH1920">
        <v>3</v>
      </c>
      <c r="BI1920">
        <v>12</v>
      </c>
      <c r="BJ1920">
        <v>12</v>
      </c>
      <c r="BK1920">
        <v>1</v>
      </c>
      <c r="BL1920">
        <v>4</v>
      </c>
      <c r="BM1920">
        <v>4</v>
      </c>
      <c r="BN1920">
        <v>4</v>
      </c>
      <c r="BO1920">
        <v>10</v>
      </c>
      <c r="BX1920">
        <v>1</v>
      </c>
      <c r="BY1920">
        <v>1</v>
      </c>
      <c r="BZ1920">
        <v>3</v>
      </c>
      <c r="CA1920">
        <v>6</v>
      </c>
      <c r="CF1920">
        <v>4</v>
      </c>
      <c r="CH1920">
        <f t="shared" si="215"/>
        <v>1</v>
      </c>
      <c r="CI1920" s="1">
        <f t="shared" si="216"/>
        <v>2.4444444444444446</v>
      </c>
      <c r="CJ1920">
        <f t="shared" si="217"/>
        <v>4</v>
      </c>
      <c r="CK1920">
        <f t="shared" si="218"/>
        <v>2</v>
      </c>
      <c r="CL1920" s="1">
        <f t="shared" si="219"/>
        <v>4.4444444444444446</v>
      </c>
      <c r="CM1920" s="1">
        <f t="shared" si="220"/>
        <v>4.4444444444444446</v>
      </c>
      <c r="CO1920" t="str">
        <f>IF(H1920&gt;Tolerances!$C$15, "High Sat", "Low Sat")</f>
        <v>High Sat</v>
      </c>
      <c r="CP1920" t="str">
        <f>IF(CM1920&lt;Tolerances!$D$15, "High EL", "Low EL")</f>
        <v>High EL</v>
      </c>
      <c r="CQ1920" t="str">
        <f t="shared" si="221"/>
        <v>Loyalist</v>
      </c>
      <c r="CR1920" t="str">
        <f>IF(AND(CM1920&lt;Tolerances!$D$19,'Respondent data Original'!H1920&gt;Tolerances!$C$19),"Enthusiast",IF(AND(CM1920&gt;Tolerances!$D$20,'Respondent data Original'!H1920&lt;Tolerances!$C$20),"Agitator"))</f>
        <v>Enthusiast</v>
      </c>
    </row>
    <row r="1921" spans="1:96">
      <c r="A1921">
        <v>2447</v>
      </c>
      <c r="B1921" t="s">
        <v>71</v>
      </c>
      <c r="C1921">
        <v>1</v>
      </c>
      <c r="D1921">
        <v>1</v>
      </c>
      <c r="E1921">
        <v>4</v>
      </c>
      <c r="F1921">
        <v>1</v>
      </c>
      <c r="G1921">
        <v>7</v>
      </c>
      <c r="H1921">
        <v>11</v>
      </c>
      <c r="J1921">
        <v>10</v>
      </c>
      <c r="L1921">
        <v>10</v>
      </c>
      <c r="N1921">
        <v>10</v>
      </c>
      <c r="P1921">
        <v>2</v>
      </c>
      <c r="S1921">
        <v>2</v>
      </c>
      <c r="V1921">
        <v>2</v>
      </c>
      <c r="X1921">
        <v>2</v>
      </c>
      <c r="Y1921">
        <v>2</v>
      </c>
      <c r="Z1921">
        <v>1</v>
      </c>
      <c r="AA1921">
        <v>3</v>
      </c>
      <c r="AB1921">
        <v>3</v>
      </c>
      <c r="AC1921">
        <v>4</v>
      </c>
      <c r="AD1921">
        <v>5</v>
      </c>
      <c r="AE1921">
        <v>3</v>
      </c>
      <c r="AF1921">
        <v>6</v>
      </c>
      <c r="AI1921">
        <v>2</v>
      </c>
      <c r="AL1921">
        <v>2</v>
      </c>
      <c r="AN1921">
        <v>1</v>
      </c>
      <c r="AO1921">
        <v>2</v>
      </c>
      <c r="AP1921">
        <v>1</v>
      </c>
      <c r="AQ1921">
        <v>2</v>
      </c>
      <c r="AR1921">
        <v>2</v>
      </c>
      <c r="AS1921">
        <v>3</v>
      </c>
      <c r="AT1921">
        <v>3</v>
      </c>
      <c r="AU1921">
        <v>4</v>
      </c>
      <c r="AV1921">
        <v>1</v>
      </c>
      <c r="AW1921">
        <v>3</v>
      </c>
      <c r="AX1921">
        <v>3</v>
      </c>
      <c r="AY1921">
        <v>4</v>
      </c>
      <c r="AZ1921">
        <v>5</v>
      </c>
      <c r="BA1921">
        <v>4</v>
      </c>
      <c r="BB1921">
        <v>6</v>
      </c>
      <c r="BC1921">
        <v>1</v>
      </c>
      <c r="BD1921">
        <v>8</v>
      </c>
      <c r="BE1921">
        <v>1</v>
      </c>
      <c r="BF1921">
        <v>12</v>
      </c>
      <c r="BG1921">
        <v>12</v>
      </c>
      <c r="BH1921">
        <v>12</v>
      </c>
      <c r="BI1921">
        <v>12</v>
      </c>
      <c r="BJ1921">
        <v>12</v>
      </c>
      <c r="BK1921">
        <v>1</v>
      </c>
      <c r="BL1921">
        <v>5</v>
      </c>
      <c r="BM1921">
        <v>4</v>
      </c>
      <c r="BN1921">
        <v>4</v>
      </c>
      <c r="BO1921">
        <v>10</v>
      </c>
      <c r="BX1921">
        <v>1</v>
      </c>
      <c r="BY1921">
        <v>6</v>
      </c>
      <c r="CF1921">
        <v>1</v>
      </c>
      <c r="CH1921">
        <f t="shared" si="215"/>
        <v>1</v>
      </c>
      <c r="CI1921" s="1">
        <f t="shared" si="216"/>
        <v>1.9444444444444444</v>
      </c>
      <c r="CJ1921">
        <f t="shared" si="217"/>
        <v>5</v>
      </c>
      <c r="CK1921">
        <f t="shared" si="218"/>
        <v>1</v>
      </c>
      <c r="CL1921" s="1">
        <f t="shared" si="219"/>
        <v>2.9444444444444446</v>
      </c>
      <c r="CM1921" s="1">
        <f t="shared" si="220"/>
        <v>2.9444444444444446</v>
      </c>
      <c r="CO1921" t="str">
        <f>IF(H1921&gt;Tolerances!$C$15, "High Sat", "Low Sat")</f>
        <v>High Sat</v>
      </c>
      <c r="CP1921" t="str">
        <f>IF(CM1921&lt;Tolerances!$D$15, "High EL", "Low EL")</f>
        <v>High EL</v>
      </c>
      <c r="CQ1921" t="str">
        <f t="shared" si="221"/>
        <v>Loyalist</v>
      </c>
      <c r="CR1921" t="str">
        <f>IF(AND(CM1921&lt;Tolerances!$D$19,'Respondent data Original'!H1921&gt;Tolerances!$C$19),"Enthusiast",IF(AND(CM1921&gt;Tolerances!$D$20,'Respondent data Original'!H1921&lt;Tolerances!$C$20),"Agitator"))</f>
        <v>Enthusiast</v>
      </c>
    </row>
    <row r="1922" spans="1:96">
      <c r="A1922">
        <v>2448</v>
      </c>
      <c r="B1922" t="s">
        <v>71</v>
      </c>
      <c r="C1922">
        <v>4</v>
      </c>
      <c r="D1922">
        <v>1</v>
      </c>
      <c r="E1922">
        <v>2</v>
      </c>
      <c r="F1922">
        <v>2</v>
      </c>
      <c r="G1922">
        <v>9</v>
      </c>
      <c r="H1922">
        <v>4</v>
      </c>
      <c r="J1922">
        <v>6</v>
      </c>
      <c r="L1922">
        <v>5</v>
      </c>
      <c r="N1922">
        <v>5</v>
      </c>
      <c r="P1922">
        <v>2</v>
      </c>
      <c r="Q1922">
        <v>3</v>
      </c>
      <c r="R1922">
        <v>2</v>
      </c>
      <c r="S1922">
        <v>2</v>
      </c>
      <c r="T1922">
        <v>3</v>
      </c>
      <c r="U1922">
        <v>2</v>
      </c>
      <c r="V1922">
        <v>3</v>
      </c>
      <c r="W1922">
        <v>3</v>
      </c>
      <c r="X1922">
        <v>1</v>
      </c>
      <c r="Y1922">
        <v>3</v>
      </c>
      <c r="Z1922">
        <v>4</v>
      </c>
      <c r="AA1922">
        <v>2</v>
      </c>
      <c r="AB1922">
        <v>2</v>
      </c>
      <c r="AC1922">
        <v>3</v>
      </c>
      <c r="AD1922">
        <v>3</v>
      </c>
      <c r="AE1922">
        <v>3</v>
      </c>
      <c r="AF1922">
        <v>3</v>
      </c>
      <c r="AG1922">
        <v>3</v>
      </c>
      <c r="AH1922">
        <v>3</v>
      </c>
      <c r="AI1922">
        <v>3</v>
      </c>
      <c r="AJ1922">
        <v>3</v>
      </c>
      <c r="AK1922">
        <v>3</v>
      </c>
      <c r="AL1922">
        <v>3</v>
      </c>
      <c r="AM1922">
        <v>3</v>
      </c>
      <c r="AN1922">
        <v>3</v>
      </c>
      <c r="AO1922">
        <v>3</v>
      </c>
      <c r="AP1922">
        <v>3</v>
      </c>
      <c r="AQ1922">
        <v>3</v>
      </c>
      <c r="AR1922">
        <v>3</v>
      </c>
      <c r="AS1922">
        <v>3</v>
      </c>
      <c r="AT1922">
        <v>3</v>
      </c>
      <c r="AU1922">
        <v>3</v>
      </c>
      <c r="AV1922">
        <v>2</v>
      </c>
      <c r="AW1922">
        <v>1</v>
      </c>
      <c r="AX1922">
        <v>1</v>
      </c>
      <c r="AY1922">
        <v>1</v>
      </c>
      <c r="AZ1922">
        <v>2</v>
      </c>
      <c r="BA1922">
        <v>5</v>
      </c>
      <c r="BB1922">
        <v>2</v>
      </c>
      <c r="BC1922">
        <v>2</v>
      </c>
      <c r="BD1922">
        <v>1</v>
      </c>
      <c r="BE1922">
        <v>4</v>
      </c>
      <c r="BF1922">
        <v>4</v>
      </c>
      <c r="BG1922">
        <v>5</v>
      </c>
      <c r="BH1922">
        <v>5</v>
      </c>
      <c r="BI1922">
        <v>5</v>
      </c>
      <c r="BJ1922">
        <v>5</v>
      </c>
      <c r="BK1922">
        <v>2</v>
      </c>
      <c r="BL1922">
        <v>4</v>
      </c>
      <c r="BM1922">
        <v>3</v>
      </c>
      <c r="BN1922">
        <v>2</v>
      </c>
      <c r="BO1922">
        <v>4</v>
      </c>
      <c r="BP1922">
        <v>6</v>
      </c>
      <c r="BQ1922">
        <v>7</v>
      </c>
      <c r="BR1922">
        <v>2</v>
      </c>
      <c r="BS1922">
        <v>8</v>
      </c>
      <c r="BT1922">
        <v>3</v>
      </c>
      <c r="BU1922">
        <v>5</v>
      </c>
      <c r="BV1922">
        <v>1</v>
      </c>
      <c r="BX1922">
        <v>1</v>
      </c>
      <c r="BY1922">
        <v>5</v>
      </c>
      <c r="CF1922">
        <v>4</v>
      </c>
      <c r="CH1922">
        <f t="shared" ref="CH1922:CH1985" si="222">BX1922</f>
        <v>1</v>
      </c>
      <c r="CI1922" s="1">
        <f t="shared" ref="CI1922:CI1985" si="223">AVERAGE(AW1922:BE1922)/2</f>
        <v>1.0555555555555556</v>
      </c>
      <c r="CJ1922">
        <f t="shared" ref="CJ1922:CJ1985" si="224">BL1922</f>
        <v>4</v>
      </c>
      <c r="CK1922">
        <f t="shared" ref="CK1922:CK1985" si="225">IF(AND(CJ1922=5),1,IF(AND(CJ1922=4),2,IF(AND(CJ1922=3),3,IF(AND(CJ1922=2),4,IF(AND(CJ1922=1),5,IF(AND(CJ1922=0),5))))))</f>
        <v>2</v>
      </c>
      <c r="CL1922" s="1">
        <f t="shared" ref="CL1922:CL1985" si="226">CI1922+CK1922</f>
        <v>3.0555555555555554</v>
      </c>
      <c r="CM1922" s="1">
        <f t="shared" ref="CM1922:CM1985" si="227">CH1922*CL1922</f>
        <v>3.0555555555555554</v>
      </c>
      <c r="CO1922" t="str">
        <f>IF(H1922&gt;Tolerances!$C$15, "High Sat", "Low Sat")</f>
        <v>Low Sat</v>
      </c>
      <c r="CP1922" t="str">
        <f>IF(CM1922&lt;Tolerances!$D$15, "High EL", "Low EL")</f>
        <v>High EL</v>
      </c>
      <c r="CQ1922" t="str">
        <f t="shared" si="221"/>
        <v>Hostage</v>
      </c>
      <c r="CR1922" t="b">
        <f>IF(AND(CM1922&lt;Tolerances!$D$19,'Respondent data Original'!H1922&gt;Tolerances!$C$19),"Enthusiast",IF(AND(CM1922&gt;Tolerances!$D$20,'Respondent data Original'!H1922&lt;Tolerances!$C$20),"Agitator"))</f>
        <v>0</v>
      </c>
    </row>
    <row r="1923" spans="1:96">
      <c r="A1923">
        <v>2449</v>
      </c>
      <c r="B1923" t="s">
        <v>71</v>
      </c>
      <c r="C1923">
        <v>3</v>
      </c>
      <c r="D1923">
        <v>2</v>
      </c>
      <c r="E1923">
        <v>18</v>
      </c>
      <c r="F1923">
        <v>1</v>
      </c>
      <c r="G1923">
        <v>8</v>
      </c>
      <c r="H1923">
        <v>10</v>
      </c>
      <c r="J1923">
        <v>10</v>
      </c>
      <c r="L1923">
        <v>10</v>
      </c>
      <c r="N1923">
        <v>6</v>
      </c>
      <c r="P1923">
        <v>3</v>
      </c>
      <c r="Q1923">
        <v>1</v>
      </c>
      <c r="R1923">
        <v>1</v>
      </c>
      <c r="S1923">
        <v>1</v>
      </c>
      <c r="T1923">
        <v>2</v>
      </c>
      <c r="U1923">
        <v>2</v>
      </c>
      <c r="V1923">
        <v>1</v>
      </c>
      <c r="W1923">
        <v>2</v>
      </c>
      <c r="X1923">
        <v>1</v>
      </c>
      <c r="Y1923">
        <v>1</v>
      </c>
      <c r="Z1923">
        <v>1</v>
      </c>
      <c r="AA1923">
        <v>1</v>
      </c>
      <c r="AB1923">
        <v>1</v>
      </c>
      <c r="AC1923">
        <v>2</v>
      </c>
      <c r="AD1923">
        <v>2</v>
      </c>
      <c r="AE1923">
        <v>2</v>
      </c>
      <c r="AF1923">
        <v>9</v>
      </c>
      <c r="AG1923">
        <v>2</v>
      </c>
      <c r="AH1923">
        <v>3</v>
      </c>
      <c r="AI1923">
        <v>2</v>
      </c>
      <c r="AJ1923">
        <v>3</v>
      </c>
      <c r="AK1923">
        <v>2</v>
      </c>
      <c r="AL1923">
        <v>3</v>
      </c>
      <c r="AM1923">
        <v>4</v>
      </c>
      <c r="AN1923">
        <v>2</v>
      </c>
      <c r="AO1923">
        <v>2</v>
      </c>
      <c r="AP1923">
        <v>2</v>
      </c>
      <c r="AQ1923">
        <v>2</v>
      </c>
      <c r="AR1923">
        <v>3</v>
      </c>
      <c r="AS1923">
        <v>3</v>
      </c>
      <c r="AT1923">
        <v>3</v>
      </c>
      <c r="AU1923">
        <v>3</v>
      </c>
      <c r="AV1923">
        <v>3</v>
      </c>
      <c r="AW1923">
        <v>8</v>
      </c>
      <c r="AX1923">
        <v>9</v>
      </c>
      <c r="AY1923">
        <v>10</v>
      </c>
      <c r="AZ1923">
        <v>8</v>
      </c>
      <c r="BA1923">
        <v>10</v>
      </c>
      <c r="BB1923">
        <v>7</v>
      </c>
      <c r="BC1923">
        <v>7</v>
      </c>
      <c r="BD1923">
        <v>11</v>
      </c>
      <c r="BE1923">
        <v>6</v>
      </c>
      <c r="BF1923">
        <v>12</v>
      </c>
      <c r="BG1923">
        <v>6</v>
      </c>
      <c r="BH1923">
        <v>7</v>
      </c>
      <c r="BI1923">
        <v>12</v>
      </c>
      <c r="BJ1923">
        <v>12</v>
      </c>
      <c r="BK1923">
        <v>1</v>
      </c>
      <c r="BL1923">
        <v>2</v>
      </c>
      <c r="BM1923">
        <v>1</v>
      </c>
      <c r="BO1923">
        <v>1</v>
      </c>
      <c r="BP1923">
        <v>2</v>
      </c>
      <c r="BQ1923">
        <v>7</v>
      </c>
      <c r="BX1923">
        <v>2</v>
      </c>
      <c r="CF1923">
        <v>7</v>
      </c>
      <c r="CH1923">
        <f t="shared" si="222"/>
        <v>2</v>
      </c>
      <c r="CI1923" s="1">
        <f t="shared" si="223"/>
        <v>4.2222222222222223</v>
      </c>
      <c r="CJ1923">
        <f t="shared" si="224"/>
        <v>2</v>
      </c>
      <c r="CK1923">
        <f t="shared" si="225"/>
        <v>4</v>
      </c>
      <c r="CL1923" s="1">
        <f t="shared" si="226"/>
        <v>8.2222222222222214</v>
      </c>
      <c r="CM1923" s="1">
        <f t="shared" si="227"/>
        <v>16.444444444444443</v>
      </c>
      <c r="CO1923" t="str">
        <f>IF(H1923&gt;Tolerances!$C$15, "High Sat", "Low Sat")</f>
        <v>High Sat</v>
      </c>
      <c r="CP1923" t="str">
        <f>IF(CM1923&lt;Tolerances!$D$15, "High EL", "Low EL")</f>
        <v>Low EL</v>
      </c>
      <c r="CQ1923" t="str">
        <f t="shared" si="221"/>
        <v>Mercenary</v>
      </c>
      <c r="CR1923" t="b">
        <f>IF(AND(CM1923&lt;Tolerances!$D$19,'Respondent data Original'!H1923&gt;Tolerances!$C$19),"Enthusiast",IF(AND(CM1923&gt;Tolerances!$D$20,'Respondent data Original'!H1923&lt;Tolerances!$C$20),"Agitator"))</f>
        <v>0</v>
      </c>
    </row>
    <row r="1924" spans="1:96">
      <c r="A1924">
        <v>2451</v>
      </c>
      <c r="B1924" t="s">
        <v>71</v>
      </c>
      <c r="C1924">
        <v>3</v>
      </c>
      <c r="D1924">
        <v>2</v>
      </c>
      <c r="E1924">
        <v>1</v>
      </c>
      <c r="F1924">
        <v>2</v>
      </c>
      <c r="G1924">
        <v>12</v>
      </c>
      <c r="H1924">
        <v>11</v>
      </c>
      <c r="J1924">
        <v>11</v>
      </c>
      <c r="L1924">
        <v>11</v>
      </c>
      <c r="N1924">
        <v>10</v>
      </c>
      <c r="P1924">
        <v>4</v>
      </c>
      <c r="Q1924">
        <v>2</v>
      </c>
      <c r="R1924">
        <v>2</v>
      </c>
      <c r="S1924">
        <v>1</v>
      </c>
      <c r="T1924">
        <v>2</v>
      </c>
      <c r="U1924">
        <v>3</v>
      </c>
      <c r="V1924">
        <v>2</v>
      </c>
      <c r="W1924">
        <v>4</v>
      </c>
      <c r="X1924">
        <v>1</v>
      </c>
      <c r="Y1924">
        <v>2</v>
      </c>
      <c r="Z1924">
        <v>5</v>
      </c>
      <c r="AA1924">
        <v>2</v>
      </c>
      <c r="AB1924">
        <v>2</v>
      </c>
      <c r="AC1924">
        <v>2</v>
      </c>
      <c r="AD1924">
        <v>2</v>
      </c>
      <c r="AE1924">
        <v>2</v>
      </c>
      <c r="AF1924">
        <v>3</v>
      </c>
      <c r="AG1924">
        <v>3</v>
      </c>
      <c r="AH1924">
        <v>1</v>
      </c>
      <c r="AI1924">
        <v>2</v>
      </c>
      <c r="AJ1924">
        <v>2</v>
      </c>
      <c r="AK1924">
        <v>3</v>
      </c>
      <c r="AL1924">
        <v>2</v>
      </c>
      <c r="AM1924">
        <v>5</v>
      </c>
      <c r="AN1924">
        <v>2</v>
      </c>
      <c r="AO1924">
        <v>2</v>
      </c>
      <c r="AP1924">
        <v>3</v>
      </c>
      <c r="AQ1924">
        <v>2</v>
      </c>
      <c r="AR1924">
        <v>2</v>
      </c>
      <c r="AS1924">
        <v>2</v>
      </c>
      <c r="AT1924">
        <v>2</v>
      </c>
      <c r="AU1924">
        <v>2</v>
      </c>
      <c r="AV1924">
        <v>1</v>
      </c>
      <c r="AW1924">
        <v>8</v>
      </c>
      <c r="AX1924">
        <v>6</v>
      </c>
      <c r="AY1924">
        <v>7</v>
      </c>
      <c r="AZ1924">
        <v>6</v>
      </c>
      <c r="BA1924">
        <v>6</v>
      </c>
      <c r="BB1924">
        <v>4</v>
      </c>
      <c r="BC1924">
        <v>5</v>
      </c>
      <c r="BD1924">
        <v>8</v>
      </c>
      <c r="BE1924">
        <v>3</v>
      </c>
      <c r="BF1924">
        <v>2</v>
      </c>
      <c r="BG1924">
        <v>12</v>
      </c>
      <c r="BH1924">
        <v>12</v>
      </c>
      <c r="BI1924">
        <v>12</v>
      </c>
      <c r="BJ1924">
        <v>12</v>
      </c>
      <c r="BK1924">
        <v>1</v>
      </c>
      <c r="BL1924">
        <v>5</v>
      </c>
      <c r="BM1924">
        <v>5</v>
      </c>
      <c r="BN1924">
        <v>5</v>
      </c>
      <c r="BO1924">
        <v>9</v>
      </c>
      <c r="BX1924">
        <v>1</v>
      </c>
      <c r="BY1924">
        <v>6</v>
      </c>
      <c r="CF1924">
        <v>3</v>
      </c>
      <c r="CH1924">
        <f t="shared" si="222"/>
        <v>1</v>
      </c>
      <c r="CI1924" s="1">
        <f t="shared" si="223"/>
        <v>2.9444444444444446</v>
      </c>
      <c r="CJ1924">
        <f t="shared" si="224"/>
        <v>5</v>
      </c>
      <c r="CK1924">
        <f t="shared" si="225"/>
        <v>1</v>
      </c>
      <c r="CL1924" s="1">
        <f t="shared" si="226"/>
        <v>3.9444444444444446</v>
      </c>
      <c r="CM1924" s="1">
        <f t="shared" si="227"/>
        <v>3.9444444444444446</v>
      </c>
      <c r="CO1924" t="str">
        <f>IF(H1924&gt;Tolerances!$C$15, "High Sat", "Low Sat")</f>
        <v>High Sat</v>
      </c>
      <c r="CP1924" t="str">
        <f>IF(CM1924&lt;Tolerances!$D$15, "High EL", "Low EL")</f>
        <v>High EL</v>
      </c>
      <c r="CQ1924" t="str">
        <f t="shared" si="221"/>
        <v>Loyalist</v>
      </c>
      <c r="CR1924" t="str">
        <f>IF(AND(CM1924&lt;Tolerances!$D$19,'Respondent data Original'!H1924&gt;Tolerances!$C$19),"Enthusiast",IF(AND(CM1924&gt;Tolerances!$D$20,'Respondent data Original'!H1924&lt;Tolerances!$C$20),"Agitator"))</f>
        <v>Enthusiast</v>
      </c>
    </row>
    <row r="1925" spans="1:96">
      <c r="A1925">
        <v>2453</v>
      </c>
      <c r="B1925" t="s">
        <v>71</v>
      </c>
      <c r="C1925">
        <v>3</v>
      </c>
      <c r="D1925">
        <v>1</v>
      </c>
      <c r="E1925">
        <v>1</v>
      </c>
      <c r="F1925">
        <v>2</v>
      </c>
      <c r="G1925">
        <v>10</v>
      </c>
      <c r="H1925">
        <v>9</v>
      </c>
      <c r="J1925">
        <v>8</v>
      </c>
      <c r="L1925">
        <v>7</v>
      </c>
      <c r="N1925">
        <v>8</v>
      </c>
      <c r="P1925">
        <v>4</v>
      </c>
      <c r="Q1925">
        <v>1</v>
      </c>
      <c r="R1925">
        <v>5</v>
      </c>
      <c r="S1925">
        <v>2</v>
      </c>
      <c r="T1925">
        <v>3</v>
      </c>
      <c r="U1925">
        <v>2</v>
      </c>
      <c r="V1925">
        <v>5</v>
      </c>
      <c r="W1925">
        <v>5</v>
      </c>
      <c r="X1925">
        <v>2</v>
      </c>
      <c r="Y1925">
        <v>2</v>
      </c>
      <c r="Z1925">
        <v>3</v>
      </c>
      <c r="AA1925">
        <v>4</v>
      </c>
      <c r="AB1925">
        <v>4</v>
      </c>
      <c r="AC1925">
        <v>5</v>
      </c>
      <c r="AD1925">
        <v>5</v>
      </c>
      <c r="AE1925">
        <v>4</v>
      </c>
      <c r="AF1925">
        <v>5</v>
      </c>
      <c r="AG1925">
        <v>4</v>
      </c>
      <c r="AI1925">
        <v>2</v>
      </c>
      <c r="AJ1925">
        <v>3</v>
      </c>
      <c r="AK1925">
        <v>2</v>
      </c>
      <c r="AL1925">
        <v>3</v>
      </c>
      <c r="AN1925">
        <v>2</v>
      </c>
      <c r="AO1925">
        <v>3</v>
      </c>
      <c r="AP1925">
        <v>3</v>
      </c>
      <c r="AQ1925">
        <v>3</v>
      </c>
      <c r="AR1925">
        <v>4</v>
      </c>
      <c r="AS1925">
        <v>3</v>
      </c>
      <c r="AT1925">
        <v>4</v>
      </c>
      <c r="AU1925">
        <v>3</v>
      </c>
      <c r="AV1925">
        <v>2</v>
      </c>
      <c r="AW1925">
        <v>7</v>
      </c>
      <c r="AX1925">
        <v>8</v>
      </c>
      <c r="AY1925">
        <v>8</v>
      </c>
      <c r="AZ1925">
        <v>7</v>
      </c>
      <c r="BA1925">
        <v>8</v>
      </c>
      <c r="BB1925">
        <v>5</v>
      </c>
      <c r="BC1925">
        <v>1</v>
      </c>
      <c r="BD1925">
        <v>11</v>
      </c>
      <c r="BE1925">
        <v>5</v>
      </c>
      <c r="BF1925">
        <v>12</v>
      </c>
      <c r="BG1925">
        <v>12</v>
      </c>
      <c r="BH1925">
        <v>12</v>
      </c>
      <c r="BI1925">
        <v>12</v>
      </c>
      <c r="BJ1925">
        <v>12</v>
      </c>
      <c r="BK1925">
        <v>1</v>
      </c>
      <c r="BL1925">
        <v>4</v>
      </c>
      <c r="BM1925">
        <v>4</v>
      </c>
      <c r="BN1925">
        <v>3</v>
      </c>
      <c r="BO1925">
        <v>4</v>
      </c>
      <c r="BP1925">
        <v>7</v>
      </c>
      <c r="BX1925">
        <v>1</v>
      </c>
      <c r="BY1925">
        <v>6</v>
      </c>
      <c r="CF1925">
        <v>5</v>
      </c>
      <c r="CH1925">
        <f t="shared" si="222"/>
        <v>1</v>
      </c>
      <c r="CI1925" s="1">
        <f t="shared" si="223"/>
        <v>3.3333333333333335</v>
      </c>
      <c r="CJ1925">
        <f t="shared" si="224"/>
        <v>4</v>
      </c>
      <c r="CK1925">
        <f t="shared" si="225"/>
        <v>2</v>
      </c>
      <c r="CL1925" s="1">
        <f t="shared" si="226"/>
        <v>5.3333333333333339</v>
      </c>
      <c r="CM1925" s="1">
        <f t="shared" si="227"/>
        <v>5.3333333333333339</v>
      </c>
      <c r="CO1925" t="str">
        <f>IF(H1925&gt;Tolerances!$C$15, "High Sat", "Low Sat")</f>
        <v>High Sat</v>
      </c>
      <c r="CP1925" t="str">
        <f>IF(CM1925&lt;Tolerances!$D$15, "High EL", "Low EL")</f>
        <v>High EL</v>
      </c>
      <c r="CQ1925" t="str">
        <f t="shared" si="221"/>
        <v>Loyalist</v>
      </c>
      <c r="CR1925" t="b">
        <f>IF(AND(CM1925&lt;Tolerances!$D$19,'Respondent data Original'!H1925&gt;Tolerances!$C$19),"Enthusiast",IF(AND(CM1925&gt;Tolerances!$D$20,'Respondent data Original'!H1925&lt;Tolerances!$C$20),"Agitator"))</f>
        <v>0</v>
      </c>
    </row>
    <row r="1926" spans="1:96">
      <c r="A1926">
        <v>2454</v>
      </c>
      <c r="B1926" t="s">
        <v>71</v>
      </c>
      <c r="C1926">
        <v>3</v>
      </c>
      <c r="D1926">
        <v>1</v>
      </c>
      <c r="E1926">
        <v>3</v>
      </c>
      <c r="F1926">
        <v>2</v>
      </c>
      <c r="G1926">
        <v>11</v>
      </c>
      <c r="H1926">
        <v>10</v>
      </c>
      <c r="J1926">
        <v>10</v>
      </c>
      <c r="L1926">
        <v>9</v>
      </c>
      <c r="N1926">
        <v>9</v>
      </c>
      <c r="P1926">
        <v>6</v>
      </c>
      <c r="Q1926">
        <v>2</v>
      </c>
      <c r="R1926">
        <v>3</v>
      </c>
      <c r="S1926">
        <v>1</v>
      </c>
      <c r="T1926">
        <v>2</v>
      </c>
      <c r="U1926">
        <v>1</v>
      </c>
      <c r="V1926">
        <v>2</v>
      </c>
      <c r="W1926">
        <v>3</v>
      </c>
      <c r="X1926">
        <v>1</v>
      </c>
      <c r="Y1926">
        <v>2</v>
      </c>
      <c r="Z1926">
        <v>2</v>
      </c>
      <c r="AA1926">
        <v>2</v>
      </c>
      <c r="AB1926">
        <v>2</v>
      </c>
      <c r="AC1926">
        <v>2</v>
      </c>
      <c r="AD1926">
        <v>3</v>
      </c>
      <c r="AE1926">
        <v>2</v>
      </c>
      <c r="AF1926">
        <v>6</v>
      </c>
      <c r="AG1926">
        <v>2</v>
      </c>
      <c r="AH1926">
        <v>3</v>
      </c>
      <c r="AI1926">
        <v>2</v>
      </c>
      <c r="AJ1926">
        <v>2</v>
      </c>
      <c r="AK1926">
        <v>2</v>
      </c>
      <c r="AL1926">
        <v>2</v>
      </c>
      <c r="AM1926">
        <v>2</v>
      </c>
      <c r="AN1926">
        <v>2</v>
      </c>
      <c r="AO1926">
        <v>2</v>
      </c>
      <c r="AP1926">
        <v>2</v>
      </c>
      <c r="AQ1926">
        <v>2</v>
      </c>
      <c r="AR1926">
        <v>2</v>
      </c>
      <c r="AS1926">
        <v>3</v>
      </c>
      <c r="AT1926">
        <v>3</v>
      </c>
      <c r="AU1926">
        <v>2</v>
      </c>
      <c r="AV1926">
        <v>1</v>
      </c>
      <c r="AW1926">
        <v>9</v>
      </c>
      <c r="AX1926">
        <v>8</v>
      </c>
      <c r="AY1926">
        <v>9</v>
      </c>
      <c r="AZ1926">
        <v>7</v>
      </c>
      <c r="BA1926">
        <v>8</v>
      </c>
      <c r="BB1926">
        <v>7</v>
      </c>
      <c r="BC1926">
        <v>2</v>
      </c>
      <c r="BD1926">
        <v>9</v>
      </c>
      <c r="BE1926">
        <v>3</v>
      </c>
      <c r="BF1926">
        <v>12</v>
      </c>
      <c r="BG1926">
        <v>12</v>
      </c>
      <c r="BH1926">
        <v>12</v>
      </c>
      <c r="BI1926">
        <v>12</v>
      </c>
      <c r="BJ1926">
        <v>12</v>
      </c>
      <c r="BK1926">
        <v>1</v>
      </c>
      <c r="BL1926">
        <v>3</v>
      </c>
      <c r="BM1926">
        <v>3</v>
      </c>
      <c r="BN1926">
        <v>3</v>
      </c>
      <c r="BO1926">
        <v>7</v>
      </c>
      <c r="BX1926">
        <v>1</v>
      </c>
      <c r="BY1926">
        <v>3</v>
      </c>
      <c r="CF1926">
        <v>4</v>
      </c>
      <c r="CH1926">
        <f t="shared" si="222"/>
        <v>1</v>
      </c>
      <c r="CI1926" s="1">
        <f t="shared" si="223"/>
        <v>3.4444444444444446</v>
      </c>
      <c r="CJ1926">
        <f t="shared" si="224"/>
        <v>3</v>
      </c>
      <c r="CK1926">
        <f t="shared" si="225"/>
        <v>3</v>
      </c>
      <c r="CL1926" s="1">
        <f t="shared" si="226"/>
        <v>6.4444444444444446</v>
      </c>
      <c r="CM1926" s="1">
        <f t="shared" si="227"/>
        <v>6.4444444444444446</v>
      </c>
      <c r="CO1926" t="str">
        <f>IF(H1926&gt;Tolerances!$C$15, "High Sat", "Low Sat")</f>
        <v>High Sat</v>
      </c>
      <c r="CP1926" t="str">
        <f>IF(CM1926&lt;Tolerances!$D$15, "High EL", "Low EL")</f>
        <v>High EL</v>
      </c>
      <c r="CQ1926" t="str">
        <f t="shared" si="221"/>
        <v>Loyalist</v>
      </c>
      <c r="CR1926" t="b">
        <f>IF(AND(CM1926&lt;Tolerances!$D$19,'Respondent data Original'!H1926&gt;Tolerances!$C$19),"Enthusiast",IF(AND(CM1926&gt;Tolerances!$D$20,'Respondent data Original'!H1926&lt;Tolerances!$C$20),"Agitator"))</f>
        <v>0</v>
      </c>
    </row>
    <row r="1927" spans="1:96">
      <c r="A1927">
        <v>2456</v>
      </c>
      <c r="B1927" t="s">
        <v>71</v>
      </c>
      <c r="C1927">
        <v>3</v>
      </c>
      <c r="D1927">
        <v>2</v>
      </c>
      <c r="E1927">
        <v>6</v>
      </c>
      <c r="F1927">
        <v>2</v>
      </c>
      <c r="G1927">
        <v>11</v>
      </c>
      <c r="H1927">
        <v>8</v>
      </c>
      <c r="J1927">
        <v>10</v>
      </c>
      <c r="L1927">
        <v>10</v>
      </c>
      <c r="N1927">
        <v>9</v>
      </c>
      <c r="P1927">
        <v>6</v>
      </c>
      <c r="Q1927">
        <v>2</v>
      </c>
      <c r="R1927">
        <v>1</v>
      </c>
      <c r="S1927">
        <v>1</v>
      </c>
      <c r="T1927">
        <v>3</v>
      </c>
      <c r="U1927">
        <v>3</v>
      </c>
      <c r="V1927">
        <v>3</v>
      </c>
      <c r="W1927">
        <v>3</v>
      </c>
      <c r="X1927">
        <v>1</v>
      </c>
      <c r="Y1927">
        <v>1</v>
      </c>
      <c r="Z1927">
        <v>3</v>
      </c>
      <c r="AA1927">
        <v>3</v>
      </c>
      <c r="AB1927">
        <v>4</v>
      </c>
      <c r="AC1927">
        <v>3</v>
      </c>
      <c r="AD1927">
        <v>2</v>
      </c>
      <c r="AE1927">
        <v>3</v>
      </c>
      <c r="AF1927">
        <v>10</v>
      </c>
      <c r="AG1927">
        <v>2</v>
      </c>
      <c r="AH1927">
        <v>1</v>
      </c>
      <c r="AI1927">
        <v>1</v>
      </c>
      <c r="AJ1927">
        <v>2</v>
      </c>
      <c r="AK1927">
        <v>2</v>
      </c>
      <c r="AL1927">
        <v>2</v>
      </c>
      <c r="AM1927">
        <v>2</v>
      </c>
      <c r="AN1927">
        <v>2</v>
      </c>
      <c r="AO1927">
        <v>2</v>
      </c>
      <c r="AP1927">
        <v>2</v>
      </c>
      <c r="AQ1927">
        <v>2</v>
      </c>
      <c r="AR1927">
        <v>2</v>
      </c>
      <c r="AS1927">
        <v>2</v>
      </c>
      <c r="AT1927">
        <v>1</v>
      </c>
      <c r="AU1927">
        <v>2</v>
      </c>
      <c r="AV1927">
        <v>1</v>
      </c>
      <c r="AW1927">
        <v>8</v>
      </c>
      <c r="AX1927">
        <v>9</v>
      </c>
      <c r="AY1927">
        <v>8</v>
      </c>
      <c r="AZ1927">
        <v>8</v>
      </c>
      <c r="BA1927">
        <v>8</v>
      </c>
      <c r="BB1927">
        <v>6</v>
      </c>
      <c r="BC1927">
        <v>6</v>
      </c>
      <c r="BD1927">
        <v>9</v>
      </c>
      <c r="BE1927">
        <v>6</v>
      </c>
      <c r="BF1927">
        <v>3</v>
      </c>
      <c r="BG1927">
        <v>3</v>
      </c>
      <c r="BH1927">
        <v>3</v>
      </c>
      <c r="BI1927">
        <v>12</v>
      </c>
      <c r="BJ1927">
        <v>12</v>
      </c>
      <c r="BK1927">
        <v>2</v>
      </c>
      <c r="BL1927">
        <v>4</v>
      </c>
      <c r="BM1927">
        <v>4</v>
      </c>
      <c r="BN1927">
        <v>4</v>
      </c>
      <c r="BO1927">
        <v>4</v>
      </c>
      <c r="BP1927">
        <v>9</v>
      </c>
      <c r="BX1927">
        <v>1</v>
      </c>
      <c r="BY1927">
        <v>4</v>
      </c>
      <c r="BZ1927">
        <v>1</v>
      </c>
      <c r="CA1927">
        <v>5</v>
      </c>
      <c r="CB1927">
        <v>6</v>
      </c>
      <c r="CF1927">
        <v>21</v>
      </c>
      <c r="CH1927">
        <f t="shared" si="222"/>
        <v>1</v>
      </c>
      <c r="CI1927" s="1">
        <f t="shared" si="223"/>
        <v>3.7777777777777777</v>
      </c>
      <c r="CJ1927">
        <f t="shared" si="224"/>
        <v>4</v>
      </c>
      <c r="CK1927">
        <f t="shared" si="225"/>
        <v>2</v>
      </c>
      <c r="CL1927" s="1">
        <f t="shared" si="226"/>
        <v>5.7777777777777777</v>
      </c>
      <c r="CM1927" s="1">
        <f t="shared" si="227"/>
        <v>5.7777777777777777</v>
      </c>
      <c r="CO1927" t="str">
        <f>IF(H1927&gt;Tolerances!$C$15, "High Sat", "Low Sat")</f>
        <v>High Sat</v>
      </c>
      <c r="CP1927" t="str">
        <f>IF(CM1927&lt;Tolerances!$D$15, "High EL", "Low EL")</f>
        <v>High EL</v>
      </c>
      <c r="CQ1927" t="str">
        <f t="shared" si="221"/>
        <v>Loyalist</v>
      </c>
      <c r="CR1927" t="b">
        <f>IF(AND(CM1927&lt;Tolerances!$D$19,'Respondent data Original'!H1927&gt;Tolerances!$C$19),"Enthusiast",IF(AND(CM1927&gt;Tolerances!$D$20,'Respondent data Original'!H1927&lt;Tolerances!$C$20),"Agitator"))</f>
        <v>0</v>
      </c>
    </row>
    <row r="1928" spans="1:96">
      <c r="A1928">
        <v>2457</v>
      </c>
      <c r="B1928" t="s">
        <v>71</v>
      </c>
      <c r="C1928">
        <v>1</v>
      </c>
      <c r="D1928">
        <v>1</v>
      </c>
      <c r="E1928">
        <v>1</v>
      </c>
      <c r="F1928">
        <v>1</v>
      </c>
      <c r="G1928">
        <v>9</v>
      </c>
      <c r="H1928">
        <v>6</v>
      </c>
      <c r="J1928">
        <v>6</v>
      </c>
      <c r="L1928">
        <v>5</v>
      </c>
      <c r="N1928">
        <v>8</v>
      </c>
      <c r="P1928">
        <v>6</v>
      </c>
      <c r="Q1928">
        <v>2</v>
      </c>
      <c r="S1928">
        <v>2</v>
      </c>
      <c r="U1928">
        <v>1</v>
      </c>
      <c r="V1928">
        <v>3</v>
      </c>
      <c r="W1928">
        <v>3</v>
      </c>
      <c r="X1928">
        <v>1</v>
      </c>
      <c r="Y1928">
        <v>3</v>
      </c>
      <c r="Z1928">
        <v>3</v>
      </c>
      <c r="AA1928">
        <v>1</v>
      </c>
      <c r="AB1928">
        <v>4</v>
      </c>
      <c r="AD1928">
        <v>3</v>
      </c>
      <c r="AF1928">
        <v>6</v>
      </c>
      <c r="AG1928">
        <v>3</v>
      </c>
      <c r="AI1928">
        <v>3</v>
      </c>
      <c r="AJ1928">
        <v>4</v>
      </c>
      <c r="AK1928">
        <v>2</v>
      </c>
      <c r="AL1928">
        <v>2</v>
      </c>
      <c r="AN1928">
        <v>1</v>
      </c>
      <c r="AO1928">
        <v>3</v>
      </c>
      <c r="AP1928">
        <v>2</v>
      </c>
      <c r="AQ1928">
        <v>2</v>
      </c>
      <c r="AS1928">
        <v>4</v>
      </c>
      <c r="AT1928">
        <v>3</v>
      </c>
      <c r="AU1928">
        <v>3</v>
      </c>
      <c r="AV1928">
        <v>1</v>
      </c>
      <c r="AW1928">
        <v>5</v>
      </c>
      <c r="AX1928">
        <v>7</v>
      </c>
      <c r="AY1928">
        <v>4</v>
      </c>
      <c r="AZ1928">
        <v>6</v>
      </c>
      <c r="BA1928">
        <v>1</v>
      </c>
      <c r="BB1928">
        <v>1</v>
      </c>
      <c r="BC1928">
        <v>1</v>
      </c>
      <c r="BD1928">
        <v>6</v>
      </c>
      <c r="BE1928">
        <v>1</v>
      </c>
      <c r="BF1928">
        <v>12</v>
      </c>
      <c r="BG1928">
        <v>3</v>
      </c>
      <c r="BH1928">
        <v>12</v>
      </c>
      <c r="BI1928">
        <v>7</v>
      </c>
      <c r="BJ1928">
        <v>12</v>
      </c>
      <c r="BK1928">
        <v>1</v>
      </c>
      <c r="BL1928">
        <v>5</v>
      </c>
      <c r="BM1928">
        <v>4</v>
      </c>
      <c r="BN1928">
        <v>3</v>
      </c>
      <c r="BO1928">
        <v>10</v>
      </c>
      <c r="BX1928">
        <v>1</v>
      </c>
      <c r="BY1928">
        <v>1</v>
      </c>
      <c r="BZ1928">
        <v>2</v>
      </c>
      <c r="CA1928">
        <v>5</v>
      </c>
      <c r="CB1928">
        <v>6</v>
      </c>
      <c r="CF1928">
        <v>21</v>
      </c>
      <c r="CH1928">
        <f t="shared" si="222"/>
        <v>1</v>
      </c>
      <c r="CI1928" s="1">
        <f t="shared" si="223"/>
        <v>1.7777777777777777</v>
      </c>
      <c r="CJ1928">
        <f t="shared" si="224"/>
        <v>5</v>
      </c>
      <c r="CK1928">
        <f t="shared" si="225"/>
        <v>1</v>
      </c>
      <c r="CL1928" s="1">
        <f t="shared" si="226"/>
        <v>2.7777777777777777</v>
      </c>
      <c r="CM1928" s="1">
        <f t="shared" si="227"/>
        <v>2.7777777777777777</v>
      </c>
      <c r="CO1928" t="str">
        <f>IF(H1928&gt;Tolerances!$C$15, "High Sat", "Low Sat")</f>
        <v>Low Sat</v>
      </c>
      <c r="CP1928" t="str">
        <f>IF(CM1928&lt;Tolerances!$D$15, "High EL", "Low EL")</f>
        <v>High EL</v>
      </c>
      <c r="CQ1928" t="str">
        <f t="shared" si="221"/>
        <v>Hostage</v>
      </c>
      <c r="CR1928" t="b">
        <f>IF(AND(CM1928&lt;Tolerances!$D$19,'Respondent data Original'!H1928&gt;Tolerances!$C$19),"Enthusiast",IF(AND(CM1928&gt;Tolerances!$D$20,'Respondent data Original'!H1928&lt;Tolerances!$C$20),"Agitator"))</f>
        <v>0</v>
      </c>
    </row>
    <row r="1929" spans="1:96">
      <c r="A1929">
        <v>2458</v>
      </c>
      <c r="B1929" t="s">
        <v>71</v>
      </c>
      <c r="C1929">
        <v>3</v>
      </c>
      <c r="D1929">
        <v>2</v>
      </c>
      <c r="E1929">
        <v>8</v>
      </c>
      <c r="F1929">
        <v>1</v>
      </c>
      <c r="G1929">
        <v>9</v>
      </c>
      <c r="H1929">
        <v>9</v>
      </c>
      <c r="J1929">
        <v>8</v>
      </c>
      <c r="L1929">
        <v>9</v>
      </c>
      <c r="N1929">
        <v>7</v>
      </c>
      <c r="P1929">
        <v>2</v>
      </c>
      <c r="Q1929">
        <v>1</v>
      </c>
      <c r="R1929">
        <v>1</v>
      </c>
      <c r="S1929">
        <v>1</v>
      </c>
      <c r="T1929">
        <v>2</v>
      </c>
      <c r="U1929">
        <v>1</v>
      </c>
      <c r="V1929">
        <v>1</v>
      </c>
      <c r="W1929">
        <v>2</v>
      </c>
      <c r="X1929">
        <v>1</v>
      </c>
      <c r="Y1929">
        <v>1</v>
      </c>
      <c r="Z1929">
        <v>2</v>
      </c>
      <c r="AA1929">
        <v>1</v>
      </c>
      <c r="AB1929">
        <v>1</v>
      </c>
      <c r="AC1929">
        <v>1</v>
      </c>
      <c r="AD1929">
        <v>2</v>
      </c>
      <c r="AE1929">
        <v>2</v>
      </c>
      <c r="AF1929">
        <v>5</v>
      </c>
      <c r="AG1929">
        <v>4</v>
      </c>
      <c r="AI1929">
        <v>3</v>
      </c>
      <c r="AJ1929">
        <v>4</v>
      </c>
      <c r="AK1929">
        <v>3</v>
      </c>
      <c r="AL1929">
        <v>3</v>
      </c>
      <c r="AN1929">
        <v>3</v>
      </c>
      <c r="AO1929">
        <v>3</v>
      </c>
      <c r="AP1929">
        <v>4</v>
      </c>
      <c r="AQ1929">
        <v>2</v>
      </c>
      <c r="AR1929">
        <v>2</v>
      </c>
      <c r="AS1929">
        <v>4</v>
      </c>
      <c r="AT1929">
        <v>2</v>
      </c>
      <c r="AU1929">
        <v>3</v>
      </c>
      <c r="AV1929">
        <v>1</v>
      </c>
      <c r="AW1929">
        <v>11</v>
      </c>
      <c r="AX1929">
        <v>10</v>
      </c>
      <c r="AY1929">
        <v>8</v>
      </c>
      <c r="AZ1929">
        <v>10</v>
      </c>
      <c r="BA1929">
        <v>10</v>
      </c>
      <c r="BB1929">
        <v>10</v>
      </c>
      <c r="BC1929">
        <v>10</v>
      </c>
      <c r="BD1929">
        <v>11</v>
      </c>
      <c r="BE1929">
        <v>1</v>
      </c>
      <c r="BF1929">
        <v>6</v>
      </c>
      <c r="BG1929">
        <v>12</v>
      </c>
      <c r="BH1929">
        <v>8</v>
      </c>
      <c r="BI1929">
        <v>12</v>
      </c>
      <c r="BJ1929">
        <v>12</v>
      </c>
      <c r="BK1929">
        <v>6</v>
      </c>
      <c r="BL1929">
        <v>2</v>
      </c>
      <c r="BM1929">
        <v>2</v>
      </c>
      <c r="BN1929">
        <v>1</v>
      </c>
      <c r="BO1929">
        <v>3</v>
      </c>
      <c r="BP1929">
        <v>2</v>
      </c>
      <c r="BQ1929">
        <v>7</v>
      </c>
      <c r="BR1929">
        <v>5</v>
      </c>
      <c r="BS1929">
        <v>4</v>
      </c>
      <c r="BT1929">
        <v>6</v>
      </c>
      <c r="BX1929">
        <v>3</v>
      </c>
      <c r="CF1929">
        <v>3</v>
      </c>
      <c r="CH1929">
        <f t="shared" si="222"/>
        <v>3</v>
      </c>
      <c r="CI1929" s="1">
        <f t="shared" si="223"/>
        <v>4.5</v>
      </c>
      <c r="CJ1929">
        <f t="shared" si="224"/>
        <v>2</v>
      </c>
      <c r="CK1929">
        <f t="shared" si="225"/>
        <v>4</v>
      </c>
      <c r="CL1929" s="1">
        <f t="shared" si="226"/>
        <v>8.5</v>
      </c>
      <c r="CM1929" s="1">
        <f t="shared" si="227"/>
        <v>25.5</v>
      </c>
      <c r="CO1929" t="str">
        <f>IF(H1929&gt;Tolerances!$C$15, "High Sat", "Low Sat")</f>
        <v>High Sat</v>
      </c>
      <c r="CP1929" t="str">
        <f>IF(CM1929&lt;Tolerances!$D$15, "High EL", "Low EL")</f>
        <v>Low EL</v>
      </c>
      <c r="CQ1929" t="str">
        <f t="shared" si="221"/>
        <v>Mercenary</v>
      </c>
      <c r="CR1929" t="b">
        <f>IF(AND(CM1929&lt;Tolerances!$D$19,'Respondent data Original'!H1929&gt;Tolerances!$C$19),"Enthusiast",IF(AND(CM1929&gt;Tolerances!$D$20,'Respondent data Original'!H1929&lt;Tolerances!$C$20),"Agitator"))</f>
        <v>0</v>
      </c>
    </row>
    <row r="1930" spans="1:96">
      <c r="A1930">
        <v>2459</v>
      </c>
      <c r="B1930" t="s">
        <v>71</v>
      </c>
      <c r="C1930">
        <v>4</v>
      </c>
      <c r="D1930">
        <v>2</v>
      </c>
      <c r="E1930">
        <v>9</v>
      </c>
      <c r="F1930">
        <v>1</v>
      </c>
      <c r="G1930">
        <v>8</v>
      </c>
      <c r="H1930">
        <v>11</v>
      </c>
      <c r="J1930">
        <v>11</v>
      </c>
      <c r="L1930">
        <v>11</v>
      </c>
      <c r="N1930">
        <v>9</v>
      </c>
      <c r="P1930">
        <v>3</v>
      </c>
      <c r="Q1930">
        <v>1</v>
      </c>
      <c r="R1930">
        <v>1</v>
      </c>
      <c r="S1930">
        <v>2</v>
      </c>
      <c r="T1930">
        <v>2</v>
      </c>
      <c r="U1930">
        <v>2</v>
      </c>
      <c r="V1930">
        <v>2</v>
      </c>
      <c r="W1930">
        <v>2</v>
      </c>
      <c r="X1930">
        <v>2</v>
      </c>
      <c r="Y1930">
        <v>1</v>
      </c>
      <c r="Z1930">
        <v>1</v>
      </c>
      <c r="AA1930">
        <v>2</v>
      </c>
      <c r="AB1930">
        <v>2</v>
      </c>
      <c r="AC1930">
        <v>2</v>
      </c>
      <c r="AD1930">
        <v>2</v>
      </c>
      <c r="AE1930">
        <v>1</v>
      </c>
      <c r="AF1930">
        <v>1</v>
      </c>
      <c r="AG1930">
        <v>1</v>
      </c>
      <c r="AH1930">
        <v>1</v>
      </c>
      <c r="AI1930">
        <v>1</v>
      </c>
      <c r="AJ1930">
        <v>1</v>
      </c>
      <c r="AK1930">
        <v>2</v>
      </c>
      <c r="AL1930">
        <v>1</v>
      </c>
      <c r="AM1930">
        <v>1</v>
      </c>
      <c r="AN1930">
        <v>1</v>
      </c>
      <c r="AO1930">
        <v>1</v>
      </c>
      <c r="AP1930">
        <v>2</v>
      </c>
      <c r="AQ1930">
        <v>1</v>
      </c>
      <c r="AR1930">
        <v>1</v>
      </c>
      <c r="AS1930">
        <v>1</v>
      </c>
      <c r="AT1930">
        <v>2</v>
      </c>
      <c r="AU1930">
        <v>1</v>
      </c>
      <c r="AV1930">
        <v>1</v>
      </c>
      <c r="AW1930">
        <v>3</v>
      </c>
      <c r="AX1930">
        <v>8</v>
      </c>
      <c r="AY1930">
        <v>6</v>
      </c>
      <c r="AZ1930">
        <v>8</v>
      </c>
      <c r="BA1930">
        <v>6</v>
      </c>
      <c r="BB1930">
        <v>6</v>
      </c>
      <c r="BC1930">
        <v>3</v>
      </c>
      <c r="BD1930">
        <v>6</v>
      </c>
      <c r="BE1930">
        <v>4</v>
      </c>
      <c r="BF1930">
        <v>1</v>
      </c>
      <c r="BG1930">
        <v>4</v>
      </c>
      <c r="BH1930">
        <v>2</v>
      </c>
      <c r="BI1930">
        <v>2</v>
      </c>
      <c r="BJ1930">
        <v>2</v>
      </c>
      <c r="BK1930">
        <v>1</v>
      </c>
      <c r="BL1930">
        <v>3</v>
      </c>
      <c r="BM1930">
        <v>3</v>
      </c>
      <c r="BN1930">
        <v>3</v>
      </c>
      <c r="BO1930">
        <v>10</v>
      </c>
      <c r="BX1930">
        <v>1</v>
      </c>
      <c r="BY1930">
        <v>6</v>
      </c>
      <c r="BZ1930">
        <v>3</v>
      </c>
      <c r="CA1930">
        <v>1</v>
      </c>
      <c r="CF1930">
        <v>4</v>
      </c>
      <c r="CH1930">
        <f t="shared" si="222"/>
        <v>1</v>
      </c>
      <c r="CI1930" s="1">
        <f t="shared" si="223"/>
        <v>2.7777777777777777</v>
      </c>
      <c r="CJ1930">
        <f t="shared" si="224"/>
        <v>3</v>
      </c>
      <c r="CK1930">
        <f t="shared" si="225"/>
        <v>3</v>
      </c>
      <c r="CL1930" s="1">
        <f t="shared" si="226"/>
        <v>5.7777777777777777</v>
      </c>
      <c r="CM1930" s="1">
        <f t="shared" si="227"/>
        <v>5.7777777777777777</v>
      </c>
      <c r="CO1930" t="str">
        <f>IF(H1930&gt;Tolerances!$C$15, "High Sat", "Low Sat")</f>
        <v>High Sat</v>
      </c>
      <c r="CP1930" t="str">
        <f>IF(CM1930&lt;Tolerances!$D$15, "High EL", "Low EL")</f>
        <v>High EL</v>
      </c>
      <c r="CQ1930" t="str">
        <f t="shared" si="221"/>
        <v>Loyalist</v>
      </c>
      <c r="CR1930" t="b">
        <f>IF(AND(CM1930&lt;Tolerances!$D$19,'Respondent data Original'!H1930&gt;Tolerances!$C$19),"Enthusiast",IF(AND(CM1930&gt;Tolerances!$D$20,'Respondent data Original'!H1930&lt;Tolerances!$C$20),"Agitator"))</f>
        <v>0</v>
      </c>
    </row>
    <row r="1931" spans="1:96">
      <c r="A1931">
        <v>2460</v>
      </c>
      <c r="B1931" t="s">
        <v>71</v>
      </c>
      <c r="C1931">
        <v>1</v>
      </c>
      <c r="D1931">
        <v>1</v>
      </c>
      <c r="E1931">
        <v>2</v>
      </c>
      <c r="F1931">
        <v>2</v>
      </c>
      <c r="G1931">
        <v>12</v>
      </c>
      <c r="H1931">
        <v>6</v>
      </c>
      <c r="J1931">
        <v>6</v>
      </c>
      <c r="L1931">
        <v>7</v>
      </c>
      <c r="N1931">
        <v>6</v>
      </c>
      <c r="P1931">
        <v>1</v>
      </c>
      <c r="Q1931">
        <v>2</v>
      </c>
      <c r="R1931">
        <v>3</v>
      </c>
      <c r="S1931">
        <v>2</v>
      </c>
      <c r="T1931">
        <v>2</v>
      </c>
      <c r="U1931">
        <v>3</v>
      </c>
      <c r="V1931">
        <v>3</v>
      </c>
      <c r="W1931">
        <v>2</v>
      </c>
      <c r="X1931">
        <v>2</v>
      </c>
      <c r="Y1931">
        <v>3</v>
      </c>
      <c r="Z1931">
        <v>4</v>
      </c>
      <c r="AA1931">
        <v>2</v>
      </c>
      <c r="AB1931">
        <v>3</v>
      </c>
      <c r="AC1931">
        <v>3</v>
      </c>
      <c r="AD1931">
        <v>4</v>
      </c>
      <c r="AE1931">
        <v>4</v>
      </c>
      <c r="AF1931">
        <v>6</v>
      </c>
      <c r="AG1931">
        <v>3</v>
      </c>
      <c r="AH1931">
        <v>4</v>
      </c>
      <c r="AI1931">
        <v>4</v>
      </c>
      <c r="AJ1931">
        <v>3</v>
      </c>
      <c r="AK1931">
        <v>3</v>
      </c>
      <c r="AL1931">
        <v>3</v>
      </c>
      <c r="AM1931">
        <v>3</v>
      </c>
      <c r="AN1931">
        <v>4</v>
      </c>
      <c r="AO1931">
        <v>4</v>
      </c>
      <c r="AP1931">
        <v>4</v>
      </c>
      <c r="AQ1931">
        <v>3</v>
      </c>
      <c r="AR1931">
        <v>3</v>
      </c>
      <c r="AS1931">
        <v>4</v>
      </c>
      <c r="AT1931">
        <v>4</v>
      </c>
      <c r="AU1931">
        <v>3</v>
      </c>
      <c r="AV1931">
        <v>3</v>
      </c>
      <c r="AW1931">
        <v>9</v>
      </c>
      <c r="AX1931">
        <v>8</v>
      </c>
      <c r="AY1931">
        <v>8</v>
      </c>
      <c r="AZ1931">
        <v>6</v>
      </c>
      <c r="BA1931">
        <v>7</v>
      </c>
      <c r="BB1931">
        <v>9</v>
      </c>
      <c r="BC1931">
        <v>6</v>
      </c>
      <c r="BD1931">
        <v>10</v>
      </c>
      <c r="BE1931">
        <v>4</v>
      </c>
      <c r="BF1931">
        <v>12</v>
      </c>
      <c r="BG1931">
        <v>12</v>
      </c>
      <c r="BH1931">
        <v>12</v>
      </c>
      <c r="BI1931">
        <v>12</v>
      </c>
      <c r="BJ1931">
        <v>12</v>
      </c>
      <c r="BK1931">
        <v>1</v>
      </c>
      <c r="BL1931">
        <v>4</v>
      </c>
      <c r="BM1931">
        <v>3</v>
      </c>
      <c r="BN1931">
        <v>3</v>
      </c>
      <c r="BO1931">
        <v>4</v>
      </c>
      <c r="BX1931">
        <v>1</v>
      </c>
      <c r="BY1931">
        <v>7</v>
      </c>
      <c r="CF1931">
        <v>8</v>
      </c>
      <c r="CH1931">
        <f t="shared" si="222"/>
        <v>1</v>
      </c>
      <c r="CI1931" s="1">
        <f t="shared" si="223"/>
        <v>3.7222222222222223</v>
      </c>
      <c r="CJ1931">
        <f t="shared" si="224"/>
        <v>4</v>
      </c>
      <c r="CK1931">
        <f t="shared" si="225"/>
        <v>2</v>
      </c>
      <c r="CL1931" s="1">
        <f t="shared" si="226"/>
        <v>5.7222222222222223</v>
      </c>
      <c r="CM1931" s="1">
        <f t="shared" si="227"/>
        <v>5.7222222222222223</v>
      </c>
      <c r="CO1931" t="str">
        <f>IF(H1931&gt;Tolerances!$C$15, "High Sat", "Low Sat")</f>
        <v>Low Sat</v>
      </c>
      <c r="CP1931" t="str">
        <f>IF(CM1931&lt;Tolerances!$D$15, "High EL", "Low EL")</f>
        <v>High EL</v>
      </c>
      <c r="CQ1931" t="str">
        <f t="shared" si="221"/>
        <v>Hostage</v>
      </c>
      <c r="CR1931" t="b">
        <f>IF(AND(CM1931&lt;Tolerances!$D$19,'Respondent data Original'!H1931&gt;Tolerances!$C$19),"Enthusiast",IF(AND(CM1931&gt;Tolerances!$D$20,'Respondent data Original'!H1931&lt;Tolerances!$C$20),"Agitator"))</f>
        <v>0</v>
      </c>
    </row>
    <row r="1932" spans="1:96">
      <c r="A1932">
        <v>2461</v>
      </c>
      <c r="B1932" t="s">
        <v>71</v>
      </c>
      <c r="C1932">
        <v>5</v>
      </c>
      <c r="D1932">
        <v>1</v>
      </c>
      <c r="E1932">
        <v>1</v>
      </c>
      <c r="F1932">
        <v>2</v>
      </c>
      <c r="G1932">
        <v>9</v>
      </c>
      <c r="H1932">
        <v>10</v>
      </c>
      <c r="J1932">
        <v>11</v>
      </c>
      <c r="L1932">
        <v>10</v>
      </c>
      <c r="N1932">
        <v>10</v>
      </c>
      <c r="P1932">
        <v>6</v>
      </c>
      <c r="Q1932">
        <v>1</v>
      </c>
      <c r="R1932">
        <v>1</v>
      </c>
      <c r="S1932">
        <v>1</v>
      </c>
      <c r="T1932">
        <v>1</v>
      </c>
      <c r="U1932">
        <v>3</v>
      </c>
      <c r="V1932">
        <v>1</v>
      </c>
      <c r="W1932">
        <v>4</v>
      </c>
      <c r="X1932">
        <v>1</v>
      </c>
      <c r="Y1932">
        <v>1</v>
      </c>
      <c r="Z1932">
        <v>3</v>
      </c>
      <c r="AA1932">
        <v>1</v>
      </c>
      <c r="AB1932">
        <v>1</v>
      </c>
      <c r="AC1932">
        <v>1</v>
      </c>
      <c r="AD1932">
        <v>2</v>
      </c>
      <c r="AE1932">
        <v>2</v>
      </c>
      <c r="AF1932">
        <v>10</v>
      </c>
      <c r="AG1932">
        <v>1</v>
      </c>
      <c r="AH1932">
        <v>1</v>
      </c>
      <c r="AI1932">
        <v>1</v>
      </c>
      <c r="AJ1932">
        <v>1</v>
      </c>
      <c r="AK1932">
        <v>3</v>
      </c>
      <c r="AL1932">
        <v>2</v>
      </c>
      <c r="AM1932">
        <v>3</v>
      </c>
      <c r="AN1932">
        <v>1</v>
      </c>
      <c r="AO1932">
        <v>1</v>
      </c>
      <c r="AP1932">
        <v>3</v>
      </c>
      <c r="AQ1932">
        <v>1</v>
      </c>
      <c r="AR1932">
        <v>2</v>
      </c>
      <c r="AS1932">
        <v>3</v>
      </c>
      <c r="AT1932">
        <v>2</v>
      </c>
      <c r="AU1932">
        <v>2</v>
      </c>
      <c r="AV1932">
        <v>1</v>
      </c>
      <c r="AW1932">
        <v>6</v>
      </c>
      <c r="AX1932">
        <v>9</v>
      </c>
      <c r="AY1932">
        <v>8</v>
      </c>
      <c r="AZ1932">
        <v>6</v>
      </c>
      <c r="BA1932">
        <v>6</v>
      </c>
      <c r="BB1932">
        <v>6</v>
      </c>
      <c r="BC1932">
        <v>1</v>
      </c>
      <c r="BD1932">
        <v>9</v>
      </c>
      <c r="BE1932">
        <v>6</v>
      </c>
      <c r="BF1932">
        <v>12</v>
      </c>
      <c r="BG1932">
        <v>12</v>
      </c>
      <c r="BH1932">
        <v>12</v>
      </c>
      <c r="BI1932">
        <v>12</v>
      </c>
      <c r="BJ1932">
        <v>12</v>
      </c>
      <c r="BK1932">
        <v>1</v>
      </c>
      <c r="BL1932">
        <v>5</v>
      </c>
      <c r="BM1932">
        <v>3</v>
      </c>
      <c r="BN1932">
        <v>2</v>
      </c>
      <c r="BO1932">
        <v>1</v>
      </c>
      <c r="BP1932">
        <v>2</v>
      </c>
      <c r="BQ1932">
        <v>4</v>
      </c>
      <c r="BX1932">
        <v>1</v>
      </c>
      <c r="BY1932">
        <v>8</v>
      </c>
      <c r="CF1932">
        <v>6</v>
      </c>
      <c r="CH1932">
        <f t="shared" si="222"/>
        <v>1</v>
      </c>
      <c r="CI1932" s="1">
        <f t="shared" si="223"/>
        <v>3.1666666666666665</v>
      </c>
      <c r="CJ1932">
        <f t="shared" si="224"/>
        <v>5</v>
      </c>
      <c r="CK1932">
        <f t="shared" si="225"/>
        <v>1</v>
      </c>
      <c r="CL1932" s="1">
        <f t="shared" si="226"/>
        <v>4.1666666666666661</v>
      </c>
      <c r="CM1932" s="1">
        <f t="shared" si="227"/>
        <v>4.1666666666666661</v>
      </c>
      <c r="CO1932" t="str">
        <f>IF(H1932&gt;Tolerances!$C$15, "High Sat", "Low Sat")</f>
        <v>High Sat</v>
      </c>
      <c r="CP1932" t="str">
        <f>IF(CM1932&lt;Tolerances!$D$15, "High EL", "Low EL")</f>
        <v>High EL</v>
      </c>
      <c r="CQ1932" t="str">
        <f t="shared" ref="CQ1932:CQ1995" si="228">IF(AND(CP1932="High EL", CO1932="High Sat"),"Loyalist", IF(AND(CP1932="High EL", CO1932="Low Sat"),"Hostage", IF(AND(CP1932="Low EL", CO1932="Low Sat"),"Defector",IF(AND(CP1932="Low EL", CO1932="High Sat"),"Mercenary"))))</f>
        <v>Loyalist</v>
      </c>
      <c r="CR1932" t="str">
        <f>IF(AND(CM1932&lt;Tolerances!$D$19,'Respondent data Original'!H1932&gt;Tolerances!$C$19),"Enthusiast",IF(AND(CM1932&gt;Tolerances!$D$20,'Respondent data Original'!H1932&lt;Tolerances!$C$20),"Agitator"))</f>
        <v>Enthusiast</v>
      </c>
    </row>
    <row r="1933" spans="1:96">
      <c r="A1933">
        <v>2464</v>
      </c>
      <c r="B1933" t="s">
        <v>71</v>
      </c>
      <c r="C1933">
        <v>3</v>
      </c>
      <c r="D1933">
        <v>1</v>
      </c>
      <c r="E1933">
        <v>1</v>
      </c>
      <c r="F1933">
        <v>2</v>
      </c>
      <c r="G1933">
        <v>10</v>
      </c>
      <c r="H1933">
        <v>9</v>
      </c>
      <c r="J1933">
        <v>9</v>
      </c>
      <c r="L1933">
        <v>6</v>
      </c>
      <c r="N1933">
        <v>6</v>
      </c>
      <c r="P1933">
        <v>6</v>
      </c>
      <c r="Q1933">
        <v>1</v>
      </c>
      <c r="R1933">
        <v>1</v>
      </c>
      <c r="S1933">
        <v>3</v>
      </c>
      <c r="T1933">
        <v>3</v>
      </c>
      <c r="U1933">
        <v>5</v>
      </c>
      <c r="V1933">
        <v>1</v>
      </c>
      <c r="W1933">
        <v>5</v>
      </c>
      <c r="X1933">
        <v>2</v>
      </c>
      <c r="Y1933">
        <v>3</v>
      </c>
      <c r="Z1933">
        <v>4</v>
      </c>
      <c r="AA1933">
        <v>2</v>
      </c>
      <c r="AB1933">
        <v>2</v>
      </c>
      <c r="AC1933">
        <v>4</v>
      </c>
      <c r="AD1933">
        <v>5</v>
      </c>
      <c r="AE1933">
        <v>5</v>
      </c>
      <c r="AF1933">
        <v>1</v>
      </c>
      <c r="AG1933">
        <v>4</v>
      </c>
      <c r="AH1933">
        <v>1</v>
      </c>
      <c r="AI1933">
        <v>2</v>
      </c>
      <c r="AL1933">
        <v>4</v>
      </c>
      <c r="AM1933">
        <v>5</v>
      </c>
      <c r="AN1933">
        <v>4</v>
      </c>
      <c r="AO1933">
        <v>3</v>
      </c>
      <c r="AQ1933">
        <v>4</v>
      </c>
      <c r="AR1933">
        <v>5</v>
      </c>
      <c r="AS1933">
        <v>4</v>
      </c>
      <c r="AU1933">
        <v>4</v>
      </c>
      <c r="AV1933">
        <v>3</v>
      </c>
      <c r="AW1933">
        <v>6</v>
      </c>
      <c r="AX1933">
        <v>11</v>
      </c>
      <c r="AY1933">
        <v>11</v>
      </c>
      <c r="AZ1933">
        <v>11</v>
      </c>
      <c r="BA1933">
        <v>11</v>
      </c>
      <c r="BB1933">
        <v>1</v>
      </c>
      <c r="BC1933">
        <v>1</v>
      </c>
      <c r="BD1933">
        <v>10</v>
      </c>
      <c r="BE1933">
        <v>1</v>
      </c>
      <c r="BF1933">
        <v>10</v>
      </c>
      <c r="BG1933">
        <v>12</v>
      </c>
      <c r="BH1933">
        <v>10</v>
      </c>
      <c r="BI1933">
        <v>12</v>
      </c>
      <c r="BJ1933">
        <v>12</v>
      </c>
      <c r="BK1933">
        <v>3</v>
      </c>
      <c r="BL1933">
        <v>2</v>
      </c>
      <c r="BM1933">
        <v>1</v>
      </c>
      <c r="BN1933">
        <v>1</v>
      </c>
      <c r="BO1933">
        <v>6</v>
      </c>
      <c r="BX1933">
        <v>1</v>
      </c>
      <c r="BY1933">
        <v>2</v>
      </c>
      <c r="CF1933">
        <v>6</v>
      </c>
      <c r="CH1933">
        <f t="shared" si="222"/>
        <v>1</v>
      </c>
      <c r="CI1933" s="1">
        <f t="shared" si="223"/>
        <v>3.5</v>
      </c>
      <c r="CJ1933">
        <f t="shared" si="224"/>
        <v>2</v>
      </c>
      <c r="CK1933">
        <f t="shared" si="225"/>
        <v>4</v>
      </c>
      <c r="CL1933" s="1">
        <f t="shared" si="226"/>
        <v>7.5</v>
      </c>
      <c r="CM1933" s="1">
        <f t="shared" si="227"/>
        <v>7.5</v>
      </c>
      <c r="CO1933" t="str">
        <f>IF(H1933&gt;Tolerances!$C$15, "High Sat", "Low Sat")</f>
        <v>High Sat</v>
      </c>
      <c r="CP1933" t="str">
        <f>IF(CM1933&lt;Tolerances!$D$15, "High EL", "Low EL")</f>
        <v>High EL</v>
      </c>
      <c r="CQ1933" t="str">
        <f t="shared" si="228"/>
        <v>Loyalist</v>
      </c>
      <c r="CR1933" t="b">
        <f>IF(AND(CM1933&lt;Tolerances!$D$19,'Respondent data Original'!H1933&gt;Tolerances!$C$19),"Enthusiast",IF(AND(CM1933&gt;Tolerances!$D$20,'Respondent data Original'!H1933&lt;Tolerances!$C$20),"Agitator"))</f>
        <v>0</v>
      </c>
    </row>
    <row r="1934" spans="1:96">
      <c r="A1934">
        <v>2467</v>
      </c>
      <c r="B1934" t="s">
        <v>71</v>
      </c>
      <c r="C1934">
        <v>3</v>
      </c>
      <c r="D1934">
        <v>1</v>
      </c>
      <c r="E1934">
        <v>2</v>
      </c>
      <c r="F1934">
        <v>1</v>
      </c>
      <c r="G1934">
        <v>8</v>
      </c>
      <c r="H1934">
        <v>3</v>
      </c>
      <c r="K1934">
        <v>1</v>
      </c>
      <c r="M1934">
        <v>1</v>
      </c>
      <c r="N1934">
        <v>6</v>
      </c>
      <c r="P1934">
        <v>4</v>
      </c>
      <c r="Q1934">
        <v>2</v>
      </c>
      <c r="T1934">
        <v>5</v>
      </c>
      <c r="U1934">
        <v>5</v>
      </c>
      <c r="V1934">
        <v>3</v>
      </c>
      <c r="W1934">
        <v>4</v>
      </c>
      <c r="X1934">
        <v>1</v>
      </c>
      <c r="Y1934">
        <v>3</v>
      </c>
      <c r="Z1934">
        <v>4</v>
      </c>
      <c r="AA1934">
        <v>3</v>
      </c>
      <c r="AB1934">
        <v>4</v>
      </c>
      <c r="AC1934">
        <v>4</v>
      </c>
      <c r="AD1934">
        <v>3</v>
      </c>
      <c r="AE1934">
        <v>3</v>
      </c>
      <c r="AF1934">
        <v>9</v>
      </c>
      <c r="AG1934">
        <v>4</v>
      </c>
      <c r="AI1934">
        <v>4</v>
      </c>
      <c r="AJ1934">
        <v>4</v>
      </c>
      <c r="AL1934">
        <v>4</v>
      </c>
      <c r="AM1934">
        <v>4</v>
      </c>
      <c r="AN1934">
        <v>4</v>
      </c>
      <c r="AO1934">
        <v>4</v>
      </c>
      <c r="AP1934">
        <v>5</v>
      </c>
      <c r="AQ1934">
        <v>4</v>
      </c>
      <c r="AR1934">
        <v>4</v>
      </c>
      <c r="AS1934">
        <v>4</v>
      </c>
      <c r="AT1934">
        <v>4</v>
      </c>
      <c r="AU1934">
        <v>4</v>
      </c>
      <c r="AV1934">
        <v>3</v>
      </c>
      <c r="AW1934">
        <v>8</v>
      </c>
      <c r="AX1934">
        <v>8</v>
      </c>
      <c r="AY1934">
        <v>7</v>
      </c>
      <c r="AZ1934">
        <v>1</v>
      </c>
      <c r="BA1934">
        <v>8</v>
      </c>
      <c r="BB1934">
        <v>6</v>
      </c>
      <c r="BC1934">
        <v>1</v>
      </c>
      <c r="BD1934">
        <v>9</v>
      </c>
      <c r="BE1934">
        <v>1</v>
      </c>
      <c r="BF1934">
        <v>12</v>
      </c>
      <c r="BG1934">
        <v>12</v>
      </c>
      <c r="BH1934">
        <v>12</v>
      </c>
      <c r="BI1934">
        <v>12</v>
      </c>
      <c r="BJ1934">
        <v>12</v>
      </c>
      <c r="BK1934">
        <v>1</v>
      </c>
      <c r="BL1934">
        <v>3</v>
      </c>
      <c r="BM1934">
        <v>3</v>
      </c>
      <c r="BN1934">
        <v>3</v>
      </c>
      <c r="BO1934">
        <v>10</v>
      </c>
      <c r="BX1934">
        <v>1</v>
      </c>
      <c r="BY1934">
        <v>8</v>
      </c>
      <c r="CF1934">
        <v>21</v>
      </c>
      <c r="CH1934">
        <f t="shared" si="222"/>
        <v>1</v>
      </c>
      <c r="CI1934" s="1">
        <f t="shared" si="223"/>
        <v>2.7222222222222223</v>
      </c>
      <c r="CJ1934">
        <f t="shared" si="224"/>
        <v>3</v>
      </c>
      <c r="CK1934">
        <f t="shared" si="225"/>
        <v>3</v>
      </c>
      <c r="CL1934" s="1">
        <f t="shared" si="226"/>
        <v>5.7222222222222223</v>
      </c>
      <c r="CM1934" s="1">
        <f t="shared" si="227"/>
        <v>5.7222222222222223</v>
      </c>
      <c r="CO1934" t="str">
        <f>IF(H1934&gt;Tolerances!$C$15, "High Sat", "Low Sat")</f>
        <v>Low Sat</v>
      </c>
      <c r="CP1934" t="str">
        <f>IF(CM1934&lt;Tolerances!$D$15, "High EL", "Low EL")</f>
        <v>High EL</v>
      </c>
      <c r="CQ1934" t="str">
        <f t="shared" si="228"/>
        <v>Hostage</v>
      </c>
      <c r="CR1934" t="b">
        <f>IF(AND(CM1934&lt;Tolerances!$D$19,'Respondent data Original'!H1934&gt;Tolerances!$C$19),"Enthusiast",IF(AND(CM1934&gt;Tolerances!$D$20,'Respondent data Original'!H1934&lt;Tolerances!$C$20),"Agitator"))</f>
        <v>0</v>
      </c>
    </row>
    <row r="1935" spans="1:96">
      <c r="A1935">
        <v>2468</v>
      </c>
      <c r="B1935" t="s">
        <v>71</v>
      </c>
      <c r="C1935">
        <v>1</v>
      </c>
      <c r="D1935">
        <v>1</v>
      </c>
      <c r="E1935">
        <v>2</v>
      </c>
      <c r="F1935">
        <v>2</v>
      </c>
      <c r="G1935">
        <v>9</v>
      </c>
      <c r="H1935">
        <v>9</v>
      </c>
      <c r="J1935">
        <v>8</v>
      </c>
      <c r="L1935">
        <v>8</v>
      </c>
      <c r="N1935">
        <v>6</v>
      </c>
      <c r="P1935">
        <v>4</v>
      </c>
      <c r="Q1935">
        <v>3</v>
      </c>
      <c r="R1935">
        <v>3</v>
      </c>
      <c r="S1935">
        <v>3</v>
      </c>
      <c r="T1935">
        <v>3</v>
      </c>
      <c r="U1935">
        <v>2</v>
      </c>
      <c r="V1935">
        <v>3</v>
      </c>
      <c r="W1935">
        <v>3</v>
      </c>
      <c r="X1935">
        <v>2</v>
      </c>
      <c r="Y1935">
        <v>2</v>
      </c>
      <c r="Z1935">
        <v>2</v>
      </c>
      <c r="AA1935">
        <v>3</v>
      </c>
      <c r="AB1935">
        <v>3</v>
      </c>
      <c r="AC1935">
        <v>3</v>
      </c>
      <c r="AD1935">
        <v>3</v>
      </c>
      <c r="AE1935">
        <v>3</v>
      </c>
      <c r="AF1935">
        <v>8</v>
      </c>
      <c r="AG1935">
        <v>4</v>
      </c>
      <c r="AH1935">
        <v>4</v>
      </c>
      <c r="AI1935">
        <v>3</v>
      </c>
      <c r="AJ1935">
        <v>3</v>
      </c>
      <c r="AK1935">
        <v>4</v>
      </c>
      <c r="AL1935">
        <v>3</v>
      </c>
      <c r="AM1935">
        <v>4</v>
      </c>
      <c r="AN1935">
        <v>3</v>
      </c>
      <c r="AO1935">
        <v>3</v>
      </c>
      <c r="AP1935">
        <v>3</v>
      </c>
      <c r="AQ1935">
        <v>4</v>
      </c>
      <c r="AR1935">
        <v>3</v>
      </c>
      <c r="AS1935">
        <v>3</v>
      </c>
      <c r="AT1935">
        <v>3</v>
      </c>
      <c r="AU1935">
        <v>3</v>
      </c>
      <c r="AV1935">
        <v>2</v>
      </c>
      <c r="AW1935">
        <v>8</v>
      </c>
      <c r="AX1935">
        <v>5</v>
      </c>
      <c r="AY1935">
        <v>6</v>
      </c>
      <c r="AZ1935">
        <v>5</v>
      </c>
      <c r="BA1935">
        <v>7</v>
      </c>
      <c r="BB1935">
        <v>6</v>
      </c>
      <c r="BC1935">
        <v>8</v>
      </c>
      <c r="BD1935">
        <v>8</v>
      </c>
      <c r="BE1935">
        <v>6</v>
      </c>
      <c r="BF1935">
        <v>6</v>
      </c>
      <c r="BG1935">
        <v>5</v>
      </c>
      <c r="BH1935">
        <v>6</v>
      </c>
      <c r="BI1935">
        <v>7</v>
      </c>
      <c r="BJ1935">
        <v>6</v>
      </c>
      <c r="BK1935">
        <v>1</v>
      </c>
      <c r="BL1935">
        <v>2</v>
      </c>
      <c r="BM1935">
        <v>3</v>
      </c>
      <c r="BN1935">
        <v>3</v>
      </c>
      <c r="BO1935">
        <v>4</v>
      </c>
      <c r="BX1935">
        <v>2</v>
      </c>
      <c r="CF1935">
        <v>5</v>
      </c>
      <c r="CH1935">
        <f t="shared" si="222"/>
        <v>2</v>
      </c>
      <c r="CI1935" s="1">
        <f t="shared" si="223"/>
        <v>3.2777777777777777</v>
      </c>
      <c r="CJ1935">
        <f t="shared" si="224"/>
        <v>2</v>
      </c>
      <c r="CK1935">
        <f t="shared" si="225"/>
        <v>4</v>
      </c>
      <c r="CL1935" s="1">
        <f t="shared" si="226"/>
        <v>7.2777777777777777</v>
      </c>
      <c r="CM1935" s="1">
        <f t="shared" si="227"/>
        <v>14.555555555555555</v>
      </c>
      <c r="CO1935" t="str">
        <f>IF(H1935&gt;Tolerances!$C$15, "High Sat", "Low Sat")</f>
        <v>High Sat</v>
      </c>
      <c r="CP1935" t="str">
        <f>IF(CM1935&lt;Tolerances!$D$15, "High EL", "Low EL")</f>
        <v>Low EL</v>
      </c>
      <c r="CQ1935" t="str">
        <f t="shared" si="228"/>
        <v>Mercenary</v>
      </c>
      <c r="CR1935" t="b">
        <f>IF(AND(CM1935&lt;Tolerances!$D$19,'Respondent data Original'!H1935&gt;Tolerances!$C$19),"Enthusiast",IF(AND(CM1935&gt;Tolerances!$D$20,'Respondent data Original'!H1935&lt;Tolerances!$C$20),"Agitator"))</f>
        <v>0</v>
      </c>
    </row>
    <row r="1936" spans="1:96">
      <c r="A1936">
        <v>2472</v>
      </c>
      <c r="B1936" t="s">
        <v>71</v>
      </c>
      <c r="C1936">
        <v>5</v>
      </c>
      <c r="D1936">
        <v>2</v>
      </c>
      <c r="E1936">
        <v>2</v>
      </c>
      <c r="F1936">
        <v>2</v>
      </c>
      <c r="G1936">
        <v>11</v>
      </c>
      <c r="H1936">
        <v>11</v>
      </c>
      <c r="J1936">
        <v>8</v>
      </c>
      <c r="L1936">
        <v>7</v>
      </c>
      <c r="N1936">
        <v>6</v>
      </c>
      <c r="P1936">
        <v>3</v>
      </c>
      <c r="Q1936">
        <v>1</v>
      </c>
      <c r="R1936">
        <v>2</v>
      </c>
      <c r="S1936">
        <v>1</v>
      </c>
      <c r="T1936">
        <v>5</v>
      </c>
      <c r="U1936">
        <v>3</v>
      </c>
      <c r="V1936">
        <v>3</v>
      </c>
      <c r="W1936">
        <v>4</v>
      </c>
      <c r="X1936">
        <v>1</v>
      </c>
      <c r="Y1936">
        <v>1</v>
      </c>
      <c r="Z1936">
        <v>5</v>
      </c>
      <c r="AA1936">
        <v>3</v>
      </c>
      <c r="AB1936">
        <v>4</v>
      </c>
      <c r="AC1936">
        <v>5</v>
      </c>
      <c r="AD1936">
        <v>5</v>
      </c>
      <c r="AE1936">
        <v>5</v>
      </c>
      <c r="AF1936">
        <v>4</v>
      </c>
      <c r="AG1936">
        <v>2</v>
      </c>
      <c r="AH1936">
        <v>1</v>
      </c>
      <c r="AI1936">
        <v>1</v>
      </c>
      <c r="AJ1936">
        <v>1</v>
      </c>
      <c r="AK1936">
        <v>1</v>
      </c>
      <c r="AM1936">
        <v>5</v>
      </c>
      <c r="AN1936">
        <v>1</v>
      </c>
      <c r="AO1936">
        <v>1</v>
      </c>
      <c r="AQ1936">
        <v>2</v>
      </c>
      <c r="AT1936">
        <v>3</v>
      </c>
      <c r="AV1936">
        <v>2</v>
      </c>
      <c r="AW1936">
        <v>2</v>
      </c>
      <c r="AX1936">
        <v>10</v>
      </c>
      <c r="AY1936">
        <v>7</v>
      </c>
      <c r="AZ1936">
        <v>6</v>
      </c>
      <c r="BA1936">
        <v>3</v>
      </c>
      <c r="BB1936">
        <v>6</v>
      </c>
      <c r="BC1936">
        <v>1</v>
      </c>
      <c r="BD1936">
        <v>7</v>
      </c>
      <c r="BE1936">
        <v>1</v>
      </c>
      <c r="BF1936">
        <v>12</v>
      </c>
      <c r="BG1936">
        <v>12</v>
      </c>
      <c r="BH1936">
        <v>5</v>
      </c>
      <c r="BI1936">
        <v>12</v>
      </c>
      <c r="BJ1936">
        <v>12</v>
      </c>
      <c r="BK1936">
        <v>1</v>
      </c>
      <c r="BL1936">
        <v>4</v>
      </c>
      <c r="BM1936">
        <v>2</v>
      </c>
      <c r="BN1936">
        <v>2</v>
      </c>
      <c r="BO1936">
        <v>7</v>
      </c>
      <c r="BP1936">
        <v>5</v>
      </c>
      <c r="BQ1936">
        <v>9</v>
      </c>
      <c r="BX1936">
        <v>2</v>
      </c>
      <c r="CF1936">
        <v>21</v>
      </c>
      <c r="CH1936">
        <f t="shared" si="222"/>
        <v>2</v>
      </c>
      <c r="CI1936" s="1">
        <f t="shared" si="223"/>
        <v>2.3888888888888888</v>
      </c>
      <c r="CJ1936">
        <f t="shared" si="224"/>
        <v>4</v>
      </c>
      <c r="CK1936">
        <f t="shared" si="225"/>
        <v>2</v>
      </c>
      <c r="CL1936" s="1">
        <f t="shared" si="226"/>
        <v>4.3888888888888893</v>
      </c>
      <c r="CM1936" s="1">
        <f t="shared" si="227"/>
        <v>8.7777777777777786</v>
      </c>
      <c r="CO1936" t="str">
        <f>IF(H1936&gt;Tolerances!$C$15, "High Sat", "Low Sat")</f>
        <v>High Sat</v>
      </c>
      <c r="CP1936" t="str">
        <f>IF(CM1936&lt;Tolerances!$D$15, "High EL", "Low EL")</f>
        <v>High EL</v>
      </c>
      <c r="CQ1936" t="str">
        <f t="shared" si="228"/>
        <v>Loyalist</v>
      </c>
      <c r="CR1936" t="b">
        <f>IF(AND(CM1936&lt;Tolerances!$D$19,'Respondent data Original'!H1936&gt;Tolerances!$C$19),"Enthusiast",IF(AND(CM1936&gt;Tolerances!$D$20,'Respondent data Original'!H1936&lt;Tolerances!$C$20),"Agitator"))</f>
        <v>0</v>
      </c>
    </row>
    <row r="1937" spans="1:96">
      <c r="A1937">
        <v>2474</v>
      </c>
      <c r="B1937" t="s">
        <v>71</v>
      </c>
      <c r="C1937">
        <v>1</v>
      </c>
      <c r="D1937">
        <v>1</v>
      </c>
      <c r="E1937">
        <v>1</v>
      </c>
      <c r="F1937">
        <v>2</v>
      </c>
      <c r="G1937">
        <v>12</v>
      </c>
      <c r="H1937">
        <v>6</v>
      </c>
      <c r="J1937">
        <v>6</v>
      </c>
      <c r="L1937">
        <v>6</v>
      </c>
      <c r="N1937">
        <v>6</v>
      </c>
      <c r="P1937">
        <v>5</v>
      </c>
      <c r="Q1937">
        <v>1</v>
      </c>
      <c r="R1937">
        <v>3</v>
      </c>
      <c r="S1937">
        <v>1</v>
      </c>
      <c r="T1937">
        <v>1</v>
      </c>
      <c r="U1937">
        <v>4</v>
      </c>
      <c r="V1937">
        <v>1</v>
      </c>
      <c r="W1937">
        <v>2</v>
      </c>
      <c r="X1937">
        <v>1</v>
      </c>
      <c r="Y1937">
        <v>1</v>
      </c>
      <c r="Z1937">
        <v>4</v>
      </c>
      <c r="AA1937">
        <v>1</v>
      </c>
      <c r="AB1937">
        <v>1</v>
      </c>
      <c r="AC1937">
        <v>4</v>
      </c>
      <c r="AD1937">
        <v>4</v>
      </c>
      <c r="AE1937">
        <v>4</v>
      </c>
      <c r="AF1937">
        <v>8</v>
      </c>
      <c r="AG1937">
        <v>3</v>
      </c>
      <c r="AH1937">
        <v>2</v>
      </c>
      <c r="AI1937">
        <v>2</v>
      </c>
      <c r="AJ1937">
        <v>2</v>
      </c>
      <c r="AL1937">
        <v>2</v>
      </c>
      <c r="AN1937">
        <v>2</v>
      </c>
      <c r="AO1937">
        <v>2</v>
      </c>
      <c r="AP1937">
        <v>2</v>
      </c>
      <c r="AQ1937">
        <v>2</v>
      </c>
      <c r="AR1937">
        <v>4</v>
      </c>
      <c r="AU1937">
        <v>2</v>
      </c>
      <c r="AV1937">
        <v>3</v>
      </c>
      <c r="AW1937">
        <v>6</v>
      </c>
      <c r="AX1937">
        <v>10</v>
      </c>
      <c r="AY1937">
        <v>10</v>
      </c>
      <c r="AZ1937">
        <v>10</v>
      </c>
      <c r="BA1937">
        <v>6</v>
      </c>
      <c r="BB1937">
        <v>6</v>
      </c>
      <c r="BC1937">
        <v>1</v>
      </c>
      <c r="BD1937">
        <v>9</v>
      </c>
      <c r="BE1937">
        <v>1</v>
      </c>
      <c r="BF1937">
        <v>12</v>
      </c>
      <c r="BG1937">
        <v>12</v>
      </c>
      <c r="BH1937">
        <v>12</v>
      </c>
      <c r="BI1937">
        <v>12</v>
      </c>
      <c r="BJ1937">
        <v>12</v>
      </c>
      <c r="BK1937">
        <v>1</v>
      </c>
      <c r="BL1937">
        <v>3</v>
      </c>
      <c r="BM1937">
        <v>3</v>
      </c>
      <c r="BN1937">
        <v>3</v>
      </c>
      <c r="BO1937">
        <v>2</v>
      </c>
      <c r="BX1937">
        <v>2</v>
      </c>
      <c r="CF1937">
        <v>6</v>
      </c>
      <c r="CH1937">
        <f t="shared" si="222"/>
        <v>2</v>
      </c>
      <c r="CI1937" s="1">
        <f t="shared" si="223"/>
        <v>3.2777777777777777</v>
      </c>
      <c r="CJ1937">
        <f t="shared" si="224"/>
        <v>3</v>
      </c>
      <c r="CK1937">
        <f t="shared" si="225"/>
        <v>3</v>
      </c>
      <c r="CL1937" s="1">
        <f t="shared" si="226"/>
        <v>6.2777777777777777</v>
      </c>
      <c r="CM1937" s="1">
        <f t="shared" si="227"/>
        <v>12.555555555555555</v>
      </c>
      <c r="CO1937" t="str">
        <f>IF(H1937&gt;Tolerances!$C$15, "High Sat", "Low Sat")</f>
        <v>Low Sat</v>
      </c>
      <c r="CP1937" t="str">
        <f>IF(CM1937&lt;Tolerances!$D$15, "High EL", "Low EL")</f>
        <v>Low EL</v>
      </c>
      <c r="CQ1937" t="str">
        <f t="shared" si="228"/>
        <v>Defector</v>
      </c>
      <c r="CR1937" t="b">
        <f>IF(AND(CM1937&lt;Tolerances!$D$19,'Respondent data Original'!H1937&gt;Tolerances!$C$19),"Enthusiast",IF(AND(CM1937&gt;Tolerances!$D$20,'Respondent data Original'!H1937&lt;Tolerances!$C$20),"Agitator"))</f>
        <v>0</v>
      </c>
    </row>
    <row r="1938" spans="1:96">
      <c r="A1938">
        <v>2476</v>
      </c>
      <c r="B1938" t="s">
        <v>71</v>
      </c>
      <c r="C1938">
        <v>5</v>
      </c>
      <c r="D1938">
        <v>2</v>
      </c>
      <c r="E1938">
        <v>18</v>
      </c>
      <c r="F1938">
        <v>1</v>
      </c>
      <c r="G1938">
        <v>7</v>
      </c>
      <c r="H1938">
        <v>9</v>
      </c>
      <c r="J1938">
        <v>10</v>
      </c>
      <c r="L1938">
        <v>9</v>
      </c>
      <c r="N1938">
        <v>7</v>
      </c>
      <c r="P1938">
        <v>6</v>
      </c>
      <c r="Q1938">
        <v>1</v>
      </c>
      <c r="R1938">
        <v>4</v>
      </c>
      <c r="S1938">
        <v>2</v>
      </c>
      <c r="T1938">
        <v>3</v>
      </c>
      <c r="U1938">
        <v>3</v>
      </c>
      <c r="V1938">
        <v>2</v>
      </c>
      <c r="W1938">
        <v>3</v>
      </c>
      <c r="X1938">
        <v>1</v>
      </c>
      <c r="Y1938">
        <v>2</v>
      </c>
      <c r="Z1938">
        <v>2</v>
      </c>
      <c r="AA1938">
        <v>1</v>
      </c>
      <c r="AB1938">
        <v>2</v>
      </c>
      <c r="AC1938">
        <v>3</v>
      </c>
      <c r="AD1938">
        <v>4</v>
      </c>
      <c r="AE1938">
        <v>3</v>
      </c>
      <c r="AF1938">
        <v>6</v>
      </c>
      <c r="AG1938">
        <v>1</v>
      </c>
      <c r="AI1938">
        <v>3</v>
      </c>
      <c r="AJ1938">
        <v>3</v>
      </c>
      <c r="AL1938">
        <v>2</v>
      </c>
      <c r="AN1938">
        <v>2</v>
      </c>
      <c r="AO1938">
        <v>2</v>
      </c>
      <c r="AP1938">
        <v>2</v>
      </c>
      <c r="AQ1938">
        <v>2</v>
      </c>
      <c r="AR1938">
        <v>3</v>
      </c>
      <c r="AS1938">
        <v>2</v>
      </c>
      <c r="AT1938">
        <v>3</v>
      </c>
      <c r="AU1938">
        <v>3</v>
      </c>
      <c r="AV1938">
        <v>1</v>
      </c>
      <c r="AW1938">
        <v>9</v>
      </c>
      <c r="AX1938">
        <v>7</v>
      </c>
      <c r="AY1938">
        <v>8</v>
      </c>
      <c r="AZ1938">
        <v>10</v>
      </c>
      <c r="BA1938">
        <v>9</v>
      </c>
      <c r="BB1938">
        <v>9</v>
      </c>
      <c r="BC1938">
        <v>1</v>
      </c>
      <c r="BD1938">
        <v>11</v>
      </c>
      <c r="BE1938">
        <v>1</v>
      </c>
      <c r="BF1938">
        <v>12</v>
      </c>
      <c r="BG1938">
        <v>12</v>
      </c>
      <c r="BH1938">
        <v>12</v>
      </c>
      <c r="BI1938">
        <v>12</v>
      </c>
      <c r="BJ1938">
        <v>12</v>
      </c>
      <c r="BK1938">
        <v>1</v>
      </c>
      <c r="BL1938">
        <v>5</v>
      </c>
      <c r="BM1938">
        <v>5</v>
      </c>
      <c r="BN1938">
        <v>5</v>
      </c>
      <c r="BO1938">
        <v>9</v>
      </c>
      <c r="BX1938">
        <v>1</v>
      </c>
      <c r="BY1938">
        <v>6</v>
      </c>
      <c r="BZ1938">
        <v>5</v>
      </c>
      <c r="CA1938">
        <v>8</v>
      </c>
      <c r="CF1938">
        <v>5</v>
      </c>
      <c r="CH1938">
        <f t="shared" si="222"/>
        <v>1</v>
      </c>
      <c r="CI1938" s="1">
        <f t="shared" si="223"/>
        <v>3.6111111111111112</v>
      </c>
      <c r="CJ1938">
        <f t="shared" si="224"/>
        <v>5</v>
      </c>
      <c r="CK1938">
        <f t="shared" si="225"/>
        <v>1</v>
      </c>
      <c r="CL1938" s="1">
        <f t="shared" si="226"/>
        <v>4.6111111111111107</v>
      </c>
      <c r="CM1938" s="1">
        <f t="shared" si="227"/>
        <v>4.6111111111111107</v>
      </c>
      <c r="CO1938" t="str">
        <f>IF(H1938&gt;Tolerances!$C$15, "High Sat", "Low Sat")</f>
        <v>High Sat</v>
      </c>
      <c r="CP1938" t="str">
        <f>IF(CM1938&lt;Tolerances!$D$15, "High EL", "Low EL")</f>
        <v>High EL</v>
      </c>
      <c r="CQ1938" t="str">
        <f t="shared" si="228"/>
        <v>Loyalist</v>
      </c>
      <c r="CR1938" t="b">
        <f>IF(AND(CM1938&lt;Tolerances!$D$19,'Respondent data Original'!H1938&gt;Tolerances!$C$19),"Enthusiast",IF(AND(CM1938&gt;Tolerances!$D$20,'Respondent data Original'!H1938&lt;Tolerances!$C$20),"Agitator"))</f>
        <v>0</v>
      </c>
    </row>
    <row r="1939" spans="1:96">
      <c r="A1939">
        <v>2478</v>
      </c>
      <c r="B1939" t="s">
        <v>71</v>
      </c>
      <c r="C1939">
        <v>3</v>
      </c>
      <c r="D1939">
        <v>2</v>
      </c>
      <c r="E1939">
        <v>4</v>
      </c>
      <c r="F1939">
        <v>2</v>
      </c>
      <c r="G1939">
        <v>10</v>
      </c>
      <c r="H1939">
        <v>6</v>
      </c>
      <c r="J1939">
        <v>5</v>
      </c>
      <c r="L1939">
        <v>3</v>
      </c>
      <c r="N1939">
        <v>4</v>
      </c>
      <c r="P1939">
        <v>3</v>
      </c>
      <c r="Q1939">
        <v>2</v>
      </c>
      <c r="R1939">
        <v>3</v>
      </c>
      <c r="S1939">
        <v>1</v>
      </c>
      <c r="T1939">
        <v>3</v>
      </c>
      <c r="U1939">
        <v>2</v>
      </c>
      <c r="V1939">
        <v>3</v>
      </c>
      <c r="W1939">
        <v>3</v>
      </c>
      <c r="X1939">
        <v>2</v>
      </c>
      <c r="Y1939">
        <v>2</v>
      </c>
      <c r="Z1939">
        <v>3</v>
      </c>
      <c r="AA1939">
        <v>3</v>
      </c>
      <c r="AB1939">
        <v>3</v>
      </c>
      <c r="AC1939">
        <v>3</v>
      </c>
      <c r="AD1939">
        <v>3</v>
      </c>
      <c r="AE1939">
        <v>3</v>
      </c>
      <c r="AF1939">
        <v>4</v>
      </c>
      <c r="AG1939">
        <v>4</v>
      </c>
      <c r="AH1939">
        <v>3</v>
      </c>
      <c r="AI1939">
        <v>4</v>
      </c>
      <c r="AJ1939">
        <v>2</v>
      </c>
      <c r="AK1939">
        <v>4</v>
      </c>
      <c r="AL1939">
        <v>3</v>
      </c>
      <c r="AM1939">
        <v>4</v>
      </c>
      <c r="AN1939">
        <v>5</v>
      </c>
      <c r="AO1939">
        <v>4</v>
      </c>
      <c r="AP1939">
        <v>3</v>
      </c>
      <c r="AQ1939">
        <v>3</v>
      </c>
      <c r="AR1939">
        <v>4</v>
      </c>
      <c r="AS1939">
        <v>4</v>
      </c>
      <c r="AT1939">
        <v>4</v>
      </c>
      <c r="AU1939">
        <v>3</v>
      </c>
      <c r="AV1939">
        <v>2</v>
      </c>
      <c r="AW1939">
        <v>10</v>
      </c>
      <c r="AX1939">
        <v>8</v>
      </c>
      <c r="AY1939">
        <v>6</v>
      </c>
      <c r="AZ1939">
        <v>6</v>
      </c>
      <c r="BA1939">
        <v>8</v>
      </c>
      <c r="BB1939">
        <v>8</v>
      </c>
      <c r="BC1939">
        <v>6</v>
      </c>
      <c r="BD1939">
        <v>10</v>
      </c>
      <c r="BE1939">
        <v>3</v>
      </c>
      <c r="BF1939">
        <v>6</v>
      </c>
      <c r="BG1939">
        <v>5</v>
      </c>
      <c r="BH1939">
        <v>6</v>
      </c>
      <c r="BI1939">
        <v>12</v>
      </c>
      <c r="BJ1939">
        <v>12</v>
      </c>
      <c r="BK1939">
        <v>3</v>
      </c>
      <c r="BL1939">
        <v>3</v>
      </c>
      <c r="BM1939">
        <v>2</v>
      </c>
      <c r="BN1939">
        <v>2</v>
      </c>
      <c r="BO1939">
        <v>4</v>
      </c>
      <c r="BP1939">
        <v>5</v>
      </c>
      <c r="BQ1939">
        <v>7</v>
      </c>
      <c r="BR1939">
        <v>3</v>
      </c>
      <c r="BX1939">
        <v>2</v>
      </c>
      <c r="CF1939">
        <v>9</v>
      </c>
      <c r="CH1939">
        <f t="shared" si="222"/>
        <v>2</v>
      </c>
      <c r="CI1939" s="1">
        <f t="shared" si="223"/>
        <v>3.6111111111111112</v>
      </c>
      <c r="CJ1939">
        <f t="shared" si="224"/>
        <v>3</v>
      </c>
      <c r="CK1939">
        <f t="shared" si="225"/>
        <v>3</v>
      </c>
      <c r="CL1939" s="1">
        <f t="shared" si="226"/>
        <v>6.6111111111111107</v>
      </c>
      <c r="CM1939" s="1">
        <f t="shared" si="227"/>
        <v>13.222222222222221</v>
      </c>
      <c r="CO1939" t="str">
        <f>IF(H1939&gt;Tolerances!$C$15, "High Sat", "Low Sat")</f>
        <v>Low Sat</v>
      </c>
      <c r="CP1939" t="str">
        <f>IF(CM1939&lt;Tolerances!$D$15, "High EL", "Low EL")</f>
        <v>Low EL</v>
      </c>
      <c r="CQ1939" t="str">
        <f t="shared" si="228"/>
        <v>Defector</v>
      </c>
      <c r="CR1939" t="b">
        <f>IF(AND(CM1939&lt;Tolerances!$D$19,'Respondent data Original'!H1939&gt;Tolerances!$C$19),"Enthusiast",IF(AND(CM1939&gt;Tolerances!$D$20,'Respondent data Original'!H1939&lt;Tolerances!$C$20),"Agitator"))</f>
        <v>0</v>
      </c>
    </row>
    <row r="1940" spans="1:96">
      <c r="A1940">
        <v>2480</v>
      </c>
      <c r="B1940" t="s">
        <v>71</v>
      </c>
      <c r="C1940">
        <v>1</v>
      </c>
      <c r="D1940">
        <v>2</v>
      </c>
      <c r="E1940">
        <v>2</v>
      </c>
      <c r="F1940">
        <v>2</v>
      </c>
      <c r="G1940">
        <v>8</v>
      </c>
      <c r="H1940">
        <v>9</v>
      </c>
      <c r="J1940">
        <v>10</v>
      </c>
      <c r="L1940">
        <v>9</v>
      </c>
      <c r="N1940">
        <v>10</v>
      </c>
      <c r="P1940">
        <v>5</v>
      </c>
      <c r="AF1940">
        <v>10</v>
      </c>
      <c r="AH1940">
        <v>2</v>
      </c>
      <c r="AI1940">
        <v>2</v>
      </c>
      <c r="AJ1940">
        <v>1</v>
      </c>
      <c r="AK1940">
        <v>2</v>
      </c>
      <c r="AL1940">
        <v>5</v>
      </c>
      <c r="AP1940">
        <v>5</v>
      </c>
      <c r="AQ1940">
        <v>2</v>
      </c>
      <c r="AS1940">
        <v>1</v>
      </c>
      <c r="AT1940">
        <v>3</v>
      </c>
      <c r="AV1940">
        <v>1</v>
      </c>
      <c r="AW1940">
        <v>7</v>
      </c>
      <c r="AX1940">
        <v>10</v>
      </c>
      <c r="AY1940">
        <v>5</v>
      </c>
      <c r="AZ1940">
        <v>6</v>
      </c>
      <c r="BA1940">
        <v>10</v>
      </c>
      <c r="BB1940">
        <v>4</v>
      </c>
      <c r="BC1940">
        <v>10</v>
      </c>
      <c r="BD1940">
        <v>10</v>
      </c>
      <c r="BE1940">
        <v>10</v>
      </c>
      <c r="BF1940">
        <v>4</v>
      </c>
      <c r="BG1940">
        <v>1</v>
      </c>
      <c r="BH1940">
        <v>4</v>
      </c>
      <c r="BI1940">
        <v>3</v>
      </c>
      <c r="BJ1940">
        <v>3</v>
      </c>
      <c r="BK1940">
        <v>3</v>
      </c>
      <c r="BL1940">
        <v>5</v>
      </c>
      <c r="BM1940">
        <v>3</v>
      </c>
      <c r="BN1940">
        <v>2</v>
      </c>
      <c r="BO1940">
        <v>10</v>
      </c>
      <c r="BX1940">
        <v>1</v>
      </c>
      <c r="BY1940">
        <v>6</v>
      </c>
      <c r="CF1940">
        <v>9</v>
      </c>
      <c r="CH1940">
        <f t="shared" si="222"/>
        <v>1</v>
      </c>
      <c r="CI1940" s="1">
        <f t="shared" si="223"/>
        <v>4</v>
      </c>
      <c r="CJ1940">
        <f t="shared" si="224"/>
        <v>5</v>
      </c>
      <c r="CK1940">
        <f t="shared" si="225"/>
        <v>1</v>
      </c>
      <c r="CL1940" s="1">
        <f t="shared" si="226"/>
        <v>5</v>
      </c>
      <c r="CM1940" s="1">
        <f t="shared" si="227"/>
        <v>5</v>
      </c>
      <c r="CO1940" t="str">
        <f>IF(H1940&gt;Tolerances!$C$15, "High Sat", "Low Sat")</f>
        <v>High Sat</v>
      </c>
      <c r="CP1940" t="str">
        <f>IF(CM1940&lt;Tolerances!$D$15, "High EL", "Low EL")</f>
        <v>High EL</v>
      </c>
      <c r="CQ1940" t="str">
        <f t="shared" si="228"/>
        <v>Loyalist</v>
      </c>
      <c r="CR1940" t="b">
        <f>IF(AND(CM1940&lt;Tolerances!$D$19,'Respondent data Original'!H1940&gt;Tolerances!$C$19),"Enthusiast",IF(AND(CM1940&gt;Tolerances!$D$20,'Respondent data Original'!H1940&lt;Tolerances!$C$20),"Agitator"))</f>
        <v>0</v>
      </c>
    </row>
    <row r="1941" spans="1:96">
      <c r="A1941">
        <v>2481</v>
      </c>
      <c r="B1941" t="s">
        <v>71</v>
      </c>
      <c r="C1941">
        <v>4</v>
      </c>
      <c r="D1941">
        <v>1</v>
      </c>
      <c r="E1941">
        <v>2</v>
      </c>
      <c r="F1941">
        <v>2</v>
      </c>
      <c r="G1941">
        <v>12</v>
      </c>
      <c r="H1941">
        <v>2</v>
      </c>
      <c r="J1941">
        <v>2</v>
      </c>
      <c r="L1941">
        <v>1</v>
      </c>
      <c r="N1941">
        <v>2</v>
      </c>
      <c r="P1941">
        <v>5</v>
      </c>
      <c r="Q1941">
        <v>1</v>
      </c>
      <c r="R1941">
        <v>1</v>
      </c>
      <c r="S1941">
        <v>1</v>
      </c>
      <c r="T1941">
        <v>1</v>
      </c>
      <c r="U1941">
        <v>2</v>
      </c>
      <c r="V1941">
        <v>1</v>
      </c>
      <c r="W1941">
        <v>1</v>
      </c>
      <c r="X1941">
        <v>1</v>
      </c>
      <c r="Z1941">
        <v>3</v>
      </c>
      <c r="AA1941">
        <v>2</v>
      </c>
      <c r="AB1941">
        <v>1</v>
      </c>
      <c r="AC1941">
        <v>2</v>
      </c>
      <c r="AD1941">
        <v>3</v>
      </c>
      <c r="AE1941">
        <v>2</v>
      </c>
      <c r="AF1941">
        <v>8</v>
      </c>
      <c r="AG1941">
        <v>5</v>
      </c>
      <c r="AH1941">
        <v>5</v>
      </c>
      <c r="AI1941">
        <v>4</v>
      </c>
      <c r="AJ1941">
        <v>5</v>
      </c>
      <c r="AK1941">
        <v>4</v>
      </c>
      <c r="AL1941">
        <v>5</v>
      </c>
      <c r="AM1941">
        <v>5</v>
      </c>
      <c r="AN1941">
        <v>5</v>
      </c>
      <c r="AO1941">
        <v>5</v>
      </c>
      <c r="AP1941">
        <v>5</v>
      </c>
      <c r="AQ1941">
        <v>5</v>
      </c>
      <c r="AR1941">
        <v>5</v>
      </c>
      <c r="AS1941">
        <v>5</v>
      </c>
      <c r="AT1941">
        <v>5</v>
      </c>
      <c r="AU1941">
        <v>5</v>
      </c>
      <c r="AV1941">
        <v>3</v>
      </c>
      <c r="AW1941">
        <v>6</v>
      </c>
      <c r="AX1941">
        <v>11</v>
      </c>
      <c r="AY1941">
        <v>11</v>
      </c>
      <c r="AZ1941">
        <v>8</v>
      </c>
      <c r="BA1941">
        <v>11</v>
      </c>
      <c r="BB1941">
        <v>11</v>
      </c>
      <c r="BC1941">
        <v>6</v>
      </c>
      <c r="BD1941">
        <v>11</v>
      </c>
      <c r="BE1941">
        <v>6</v>
      </c>
      <c r="BF1941">
        <v>10</v>
      </c>
      <c r="BG1941">
        <v>10</v>
      </c>
      <c r="BH1941">
        <v>12</v>
      </c>
      <c r="BI1941">
        <v>12</v>
      </c>
      <c r="BJ1941">
        <v>12</v>
      </c>
      <c r="BK1941">
        <v>6</v>
      </c>
      <c r="BL1941">
        <v>3</v>
      </c>
      <c r="BM1941">
        <v>3</v>
      </c>
      <c r="BN1941">
        <v>3</v>
      </c>
      <c r="BO1941">
        <v>6</v>
      </c>
      <c r="BP1941">
        <v>4</v>
      </c>
      <c r="BQ1941">
        <v>5</v>
      </c>
      <c r="BX1941">
        <v>2</v>
      </c>
      <c r="CF1941">
        <v>4</v>
      </c>
      <c r="CH1941">
        <f t="shared" si="222"/>
        <v>2</v>
      </c>
      <c r="CI1941" s="1">
        <f t="shared" si="223"/>
        <v>4.5</v>
      </c>
      <c r="CJ1941">
        <f t="shared" si="224"/>
        <v>3</v>
      </c>
      <c r="CK1941">
        <f t="shared" si="225"/>
        <v>3</v>
      </c>
      <c r="CL1941" s="1">
        <f t="shared" si="226"/>
        <v>7.5</v>
      </c>
      <c r="CM1941" s="1">
        <f t="shared" si="227"/>
        <v>15</v>
      </c>
      <c r="CO1941" t="str">
        <f>IF(H1941&gt;Tolerances!$C$15, "High Sat", "Low Sat")</f>
        <v>Low Sat</v>
      </c>
      <c r="CP1941" t="str">
        <f>IF(CM1941&lt;Tolerances!$D$15, "High EL", "Low EL")</f>
        <v>Low EL</v>
      </c>
      <c r="CQ1941" t="str">
        <f t="shared" si="228"/>
        <v>Defector</v>
      </c>
      <c r="CR1941" t="b">
        <f>IF(AND(CM1941&lt;Tolerances!$D$19,'Respondent data Original'!H1941&gt;Tolerances!$C$19),"Enthusiast",IF(AND(CM1941&gt;Tolerances!$D$20,'Respondent data Original'!H1941&lt;Tolerances!$C$20),"Agitator"))</f>
        <v>0</v>
      </c>
    </row>
    <row r="1942" spans="1:96">
      <c r="A1942">
        <v>2483</v>
      </c>
      <c r="B1942" t="s">
        <v>71</v>
      </c>
      <c r="C1942">
        <v>2</v>
      </c>
      <c r="D1942">
        <v>2</v>
      </c>
      <c r="E1942">
        <v>2</v>
      </c>
      <c r="F1942">
        <v>2</v>
      </c>
      <c r="G1942">
        <v>12</v>
      </c>
      <c r="H1942">
        <v>7</v>
      </c>
      <c r="J1942">
        <v>5</v>
      </c>
      <c r="L1942">
        <v>4</v>
      </c>
      <c r="N1942">
        <v>4</v>
      </c>
      <c r="P1942">
        <v>6</v>
      </c>
      <c r="Q1942">
        <v>3</v>
      </c>
      <c r="R1942">
        <v>2</v>
      </c>
      <c r="S1942">
        <v>1</v>
      </c>
      <c r="T1942">
        <v>3</v>
      </c>
      <c r="U1942">
        <v>4</v>
      </c>
      <c r="V1942">
        <v>1</v>
      </c>
      <c r="W1942">
        <v>4</v>
      </c>
      <c r="X1942">
        <v>1</v>
      </c>
      <c r="Y1942">
        <v>4</v>
      </c>
      <c r="Z1942">
        <v>3</v>
      </c>
      <c r="AA1942">
        <v>2</v>
      </c>
      <c r="AB1942">
        <v>5</v>
      </c>
      <c r="AC1942">
        <v>4</v>
      </c>
      <c r="AD1942">
        <v>1</v>
      </c>
      <c r="AE1942">
        <v>4</v>
      </c>
      <c r="AF1942">
        <v>8</v>
      </c>
      <c r="AG1942">
        <v>5</v>
      </c>
      <c r="AH1942">
        <v>3</v>
      </c>
      <c r="AI1942">
        <v>4</v>
      </c>
      <c r="AJ1942">
        <v>2</v>
      </c>
      <c r="AK1942">
        <v>3</v>
      </c>
      <c r="AL1942">
        <v>2</v>
      </c>
      <c r="AM1942">
        <v>5</v>
      </c>
      <c r="AN1942">
        <v>4</v>
      </c>
      <c r="AO1942">
        <v>4</v>
      </c>
      <c r="AP1942">
        <v>2</v>
      </c>
      <c r="AQ1942">
        <v>4</v>
      </c>
      <c r="AR1942">
        <v>5</v>
      </c>
      <c r="AS1942">
        <v>3</v>
      </c>
      <c r="AT1942">
        <v>4</v>
      </c>
      <c r="AU1942">
        <v>3</v>
      </c>
      <c r="AV1942">
        <v>3</v>
      </c>
      <c r="AW1942">
        <v>9</v>
      </c>
      <c r="AX1942">
        <v>11</v>
      </c>
      <c r="AY1942">
        <v>10</v>
      </c>
      <c r="AZ1942">
        <v>11</v>
      </c>
      <c r="BA1942">
        <v>9</v>
      </c>
      <c r="BB1942">
        <v>9</v>
      </c>
      <c r="BC1942">
        <v>7</v>
      </c>
      <c r="BD1942">
        <v>11</v>
      </c>
      <c r="BE1942">
        <v>3</v>
      </c>
      <c r="BF1942">
        <v>4</v>
      </c>
      <c r="BG1942">
        <v>12</v>
      </c>
      <c r="BH1942">
        <v>3</v>
      </c>
      <c r="BI1942">
        <v>12</v>
      </c>
      <c r="BJ1942">
        <v>12</v>
      </c>
      <c r="BK1942">
        <v>4</v>
      </c>
      <c r="BL1942">
        <v>3</v>
      </c>
      <c r="BM1942">
        <v>3</v>
      </c>
      <c r="BN1942">
        <v>3</v>
      </c>
      <c r="BO1942">
        <v>5</v>
      </c>
      <c r="BP1942">
        <v>7</v>
      </c>
      <c r="BQ1942">
        <v>4</v>
      </c>
      <c r="BX1942">
        <v>3</v>
      </c>
      <c r="CF1942">
        <v>4</v>
      </c>
      <c r="CH1942">
        <f t="shared" si="222"/>
        <v>3</v>
      </c>
      <c r="CI1942" s="1">
        <f t="shared" si="223"/>
        <v>4.4444444444444446</v>
      </c>
      <c r="CJ1942">
        <f t="shared" si="224"/>
        <v>3</v>
      </c>
      <c r="CK1942">
        <f t="shared" si="225"/>
        <v>3</v>
      </c>
      <c r="CL1942" s="1">
        <f t="shared" si="226"/>
        <v>7.4444444444444446</v>
      </c>
      <c r="CM1942" s="1">
        <f t="shared" si="227"/>
        <v>22.333333333333336</v>
      </c>
      <c r="CO1942" t="str">
        <f>IF(H1942&gt;Tolerances!$C$15, "High Sat", "Low Sat")</f>
        <v>Low Sat</v>
      </c>
      <c r="CP1942" t="str">
        <f>IF(CM1942&lt;Tolerances!$D$15, "High EL", "Low EL")</f>
        <v>Low EL</v>
      </c>
      <c r="CQ1942" t="str">
        <f t="shared" si="228"/>
        <v>Defector</v>
      </c>
      <c r="CR1942" t="b">
        <f>IF(AND(CM1942&lt;Tolerances!$D$19,'Respondent data Original'!H1942&gt;Tolerances!$C$19),"Enthusiast",IF(AND(CM1942&gt;Tolerances!$D$20,'Respondent data Original'!H1942&lt;Tolerances!$C$20),"Agitator"))</f>
        <v>0</v>
      </c>
    </row>
    <row r="1943" spans="1:96">
      <c r="A1943">
        <v>2484</v>
      </c>
      <c r="B1943" t="s">
        <v>71</v>
      </c>
      <c r="C1943">
        <v>4</v>
      </c>
      <c r="D1943">
        <v>2</v>
      </c>
      <c r="E1943">
        <v>18</v>
      </c>
      <c r="F1943">
        <v>2</v>
      </c>
      <c r="G1943">
        <v>11</v>
      </c>
      <c r="H1943">
        <v>11</v>
      </c>
      <c r="J1943">
        <v>11</v>
      </c>
      <c r="L1943">
        <v>11</v>
      </c>
      <c r="N1943">
        <v>11</v>
      </c>
      <c r="P1943">
        <v>6</v>
      </c>
      <c r="Q1943">
        <v>1</v>
      </c>
      <c r="R1943">
        <v>2</v>
      </c>
      <c r="S1943">
        <v>1</v>
      </c>
      <c r="T1943">
        <v>1</v>
      </c>
      <c r="U1943">
        <v>1</v>
      </c>
      <c r="V1943">
        <v>1</v>
      </c>
      <c r="W1943">
        <v>1</v>
      </c>
      <c r="X1943">
        <v>1</v>
      </c>
      <c r="Y1943">
        <v>1</v>
      </c>
      <c r="Z1943">
        <v>1</v>
      </c>
      <c r="AA1943">
        <v>1</v>
      </c>
      <c r="AB1943">
        <v>1</v>
      </c>
      <c r="AC1943">
        <v>1</v>
      </c>
      <c r="AD1943">
        <v>1</v>
      </c>
      <c r="AE1943">
        <v>1</v>
      </c>
      <c r="AF1943">
        <v>11</v>
      </c>
      <c r="AG1943">
        <v>1</v>
      </c>
      <c r="AH1943">
        <v>1</v>
      </c>
      <c r="AI1943">
        <v>1</v>
      </c>
      <c r="AJ1943">
        <v>1</v>
      </c>
      <c r="AK1943">
        <v>1</v>
      </c>
      <c r="AL1943">
        <v>1</v>
      </c>
      <c r="AM1943">
        <v>1</v>
      </c>
      <c r="AN1943">
        <v>1</v>
      </c>
      <c r="AO1943">
        <v>1</v>
      </c>
      <c r="AP1943">
        <v>1</v>
      </c>
      <c r="AQ1943">
        <v>1</v>
      </c>
      <c r="AR1943">
        <v>1</v>
      </c>
      <c r="AS1943">
        <v>1</v>
      </c>
      <c r="AT1943">
        <v>1</v>
      </c>
      <c r="AU1943">
        <v>1</v>
      </c>
      <c r="AV1943">
        <v>1</v>
      </c>
      <c r="AW1943">
        <v>6</v>
      </c>
      <c r="AX1943">
        <v>11</v>
      </c>
      <c r="AY1943">
        <v>11</v>
      </c>
      <c r="AZ1943">
        <v>11</v>
      </c>
      <c r="BA1943">
        <v>11</v>
      </c>
      <c r="BB1943">
        <v>1</v>
      </c>
      <c r="BC1943">
        <v>1</v>
      </c>
      <c r="BD1943">
        <v>11</v>
      </c>
      <c r="BE1943">
        <v>8</v>
      </c>
      <c r="BF1943">
        <v>1</v>
      </c>
      <c r="BG1943">
        <v>1</v>
      </c>
      <c r="BH1943">
        <v>1</v>
      </c>
      <c r="BI1943">
        <v>1</v>
      </c>
      <c r="BJ1943">
        <v>12</v>
      </c>
      <c r="BK1943">
        <v>2</v>
      </c>
      <c r="BL1943">
        <v>5</v>
      </c>
      <c r="BM1943">
        <v>5</v>
      </c>
      <c r="BN1943">
        <v>3</v>
      </c>
      <c r="BO1943">
        <v>10</v>
      </c>
      <c r="BX1943">
        <v>1</v>
      </c>
      <c r="BY1943">
        <v>5</v>
      </c>
      <c r="BZ1943">
        <v>1</v>
      </c>
      <c r="CA1943">
        <v>4</v>
      </c>
      <c r="CB1943">
        <v>3</v>
      </c>
      <c r="CC1943">
        <v>6</v>
      </c>
      <c r="CF1943">
        <v>21</v>
      </c>
      <c r="CH1943">
        <f t="shared" si="222"/>
        <v>1</v>
      </c>
      <c r="CI1943" s="1">
        <f t="shared" si="223"/>
        <v>3.9444444444444446</v>
      </c>
      <c r="CJ1943">
        <f t="shared" si="224"/>
        <v>5</v>
      </c>
      <c r="CK1943">
        <f t="shared" si="225"/>
        <v>1</v>
      </c>
      <c r="CL1943" s="1">
        <f t="shared" si="226"/>
        <v>4.9444444444444446</v>
      </c>
      <c r="CM1943" s="1">
        <f t="shared" si="227"/>
        <v>4.9444444444444446</v>
      </c>
      <c r="CO1943" t="str">
        <f>IF(H1943&gt;Tolerances!$C$15, "High Sat", "Low Sat")</f>
        <v>High Sat</v>
      </c>
      <c r="CP1943" t="str">
        <f>IF(CM1943&lt;Tolerances!$D$15, "High EL", "Low EL")</f>
        <v>High EL</v>
      </c>
      <c r="CQ1943" t="str">
        <f t="shared" si="228"/>
        <v>Loyalist</v>
      </c>
      <c r="CR1943" t="str">
        <f>IF(AND(CM1943&lt;Tolerances!$D$19,'Respondent data Original'!H1943&gt;Tolerances!$C$19),"Enthusiast",IF(AND(CM1943&gt;Tolerances!$D$20,'Respondent data Original'!H1943&lt;Tolerances!$C$20),"Agitator"))</f>
        <v>Enthusiast</v>
      </c>
    </row>
    <row r="1944" spans="1:96">
      <c r="A1944">
        <v>2491</v>
      </c>
      <c r="B1944" t="s">
        <v>71</v>
      </c>
      <c r="C1944">
        <v>1</v>
      </c>
      <c r="D1944">
        <v>1</v>
      </c>
      <c r="E1944">
        <v>6</v>
      </c>
      <c r="F1944">
        <v>2</v>
      </c>
      <c r="G1944">
        <v>11</v>
      </c>
      <c r="H1944">
        <v>10</v>
      </c>
      <c r="J1944">
        <v>10</v>
      </c>
      <c r="L1944">
        <v>10</v>
      </c>
      <c r="N1944">
        <v>10</v>
      </c>
      <c r="P1944">
        <v>5</v>
      </c>
      <c r="Q1944">
        <v>1</v>
      </c>
      <c r="R1944">
        <v>1</v>
      </c>
      <c r="S1944">
        <v>1</v>
      </c>
      <c r="T1944">
        <v>1</v>
      </c>
      <c r="U1944">
        <v>1</v>
      </c>
      <c r="V1944">
        <v>1</v>
      </c>
      <c r="W1944">
        <v>1</v>
      </c>
      <c r="X1944">
        <v>1</v>
      </c>
      <c r="Y1944">
        <v>1</v>
      </c>
      <c r="Z1944">
        <v>1</v>
      </c>
      <c r="AA1944">
        <v>1</v>
      </c>
      <c r="AB1944">
        <v>1</v>
      </c>
      <c r="AC1944">
        <v>1</v>
      </c>
      <c r="AD1944">
        <v>1</v>
      </c>
      <c r="AE1944">
        <v>1</v>
      </c>
      <c r="AF1944">
        <v>4</v>
      </c>
      <c r="AG1944">
        <v>1</v>
      </c>
      <c r="AH1944">
        <v>1</v>
      </c>
      <c r="AI1944">
        <v>1</v>
      </c>
      <c r="AJ1944">
        <v>1</v>
      </c>
      <c r="AK1944">
        <v>1</v>
      </c>
      <c r="AL1944">
        <v>1</v>
      </c>
      <c r="AM1944">
        <v>1</v>
      </c>
      <c r="AN1944">
        <v>1</v>
      </c>
      <c r="AO1944">
        <v>1</v>
      </c>
      <c r="AP1944">
        <v>1</v>
      </c>
      <c r="AQ1944">
        <v>1</v>
      </c>
      <c r="AR1944">
        <v>1</v>
      </c>
      <c r="AS1944">
        <v>1</v>
      </c>
      <c r="AT1944">
        <v>1</v>
      </c>
      <c r="AU1944">
        <v>1</v>
      </c>
      <c r="AV1944">
        <v>1</v>
      </c>
      <c r="AW1944">
        <v>5</v>
      </c>
      <c r="AX1944">
        <v>8</v>
      </c>
      <c r="AY1944">
        <v>6</v>
      </c>
      <c r="AZ1944">
        <v>6</v>
      </c>
      <c r="BA1944">
        <v>3</v>
      </c>
      <c r="BB1944">
        <v>5</v>
      </c>
      <c r="BC1944">
        <v>6</v>
      </c>
      <c r="BD1944">
        <v>8</v>
      </c>
      <c r="BE1944">
        <v>1</v>
      </c>
      <c r="BF1944">
        <v>1</v>
      </c>
      <c r="BG1944">
        <v>1</v>
      </c>
      <c r="BH1944">
        <v>1</v>
      </c>
      <c r="BI1944">
        <v>1</v>
      </c>
      <c r="BJ1944">
        <v>1</v>
      </c>
      <c r="BK1944">
        <v>2</v>
      </c>
      <c r="BL1944">
        <v>4</v>
      </c>
      <c r="BM1944">
        <v>3</v>
      </c>
      <c r="BN1944">
        <v>3</v>
      </c>
      <c r="BO1944">
        <v>4</v>
      </c>
      <c r="BP1944">
        <v>2</v>
      </c>
      <c r="BQ1944">
        <v>5</v>
      </c>
      <c r="BX1944">
        <v>1</v>
      </c>
      <c r="BY1944">
        <v>5</v>
      </c>
      <c r="BZ1944">
        <v>6</v>
      </c>
      <c r="CA1944">
        <v>1</v>
      </c>
      <c r="CB1944">
        <v>4</v>
      </c>
      <c r="CC1944">
        <v>3</v>
      </c>
      <c r="CD1944">
        <v>2</v>
      </c>
      <c r="CF1944">
        <v>1</v>
      </c>
      <c r="CH1944">
        <f t="shared" si="222"/>
        <v>1</v>
      </c>
      <c r="CI1944" s="1">
        <f t="shared" si="223"/>
        <v>2.6666666666666665</v>
      </c>
      <c r="CJ1944">
        <f t="shared" si="224"/>
        <v>4</v>
      </c>
      <c r="CK1944">
        <f t="shared" si="225"/>
        <v>2</v>
      </c>
      <c r="CL1944" s="1">
        <f t="shared" si="226"/>
        <v>4.6666666666666661</v>
      </c>
      <c r="CM1944" s="1">
        <f t="shared" si="227"/>
        <v>4.6666666666666661</v>
      </c>
      <c r="CO1944" t="str">
        <f>IF(H1944&gt;Tolerances!$C$15, "High Sat", "Low Sat")</f>
        <v>High Sat</v>
      </c>
      <c r="CP1944" t="str">
        <f>IF(CM1944&lt;Tolerances!$D$15, "High EL", "Low EL")</f>
        <v>High EL</v>
      </c>
      <c r="CQ1944" t="str">
        <f t="shared" si="228"/>
        <v>Loyalist</v>
      </c>
      <c r="CR1944" t="str">
        <f>IF(AND(CM1944&lt;Tolerances!$D$19,'Respondent data Original'!H1944&gt;Tolerances!$C$19),"Enthusiast",IF(AND(CM1944&gt;Tolerances!$D$20,'Respondent data Original'!H1944&lt;Tolerances!$C$20),"Agitator"))</f>
        <v>Enthusiast</v>
      </c>
    </row>
    <row r="1945" spans="1:96">
      <c r="A1945">
        <v>2492</v>
      </c>
      <c r="B1945" t="s">
        <v>71</v>
      </c>
      <c r="C1945">
        <v>1</v>
      </c>
      <c r="D1945">
        <v>1</v>
      </c>
      <c r="E1945">
        <v>1</v>
      </c>
      <c r="F1945">
        <v>2</v>
      </c>
      <c r="G1945">
        <v>10</v>
      </c>
      <c r="H1945">
        <v>8</v>
      </c>
      <c r="J1945">
        <v>10</v>
      </c>
      <c r="L1945">
        <v>6</v>
      </c>
      <c r="N1945">
        <v>3</v>
      </c>
      <c r="P1945">
        <v>2</v>
      </c>
      <c r="Q1945">
        <v>2</v>
      </c>
      <c r="R1945">
        <v>3</v>
      </c>
      <c r="S1945">
        <v>2</v>
      </c>
      <c r="T1945">
        <v>3</v>
      </c>
      <c r="U1945">
        <v>4</v>
      </c>
      <c r="V1945">
        <v>3</v>
      </c>
      <c r="W1945">
        <v>3</v>
      </c>
      <c r="X1945">
        <v>2</v>
      </c>
      <c r="Y1945">
        <v>3</v>
      </c>
      <c r="Z1945">
        <v>2</v>
      </c>
      <c r="AA1945">
        <v>3</v>
      </c>
      <c r="AB1945">
        <v>2</v>
      </c>
      <c r="AC1945">
        <v>3</v>
      </c>
      <c r="AD1945">
        <v>3</v>
      </c>
      <c r="AE1945">
        <v>4</v>
      </c>
      <c r="AF1945">
        <v>10</v>
      </c>
      <c r="AG1945">
        <v>2</v>
      </c>
      <c r="AH1945">
        <v>2</v>
      </c>
      <c r="AI1945">
        <v>3</v>
      </c>
      <c r="AJ1945">
        <v>2</v>
      </c>
      <c r="AK1945">
        <v>2</v>
      </c>
      <c r="AL1945">
        <v>2</v>
      </c>
      <c r="AM1945">
        <v>3</v>
      </c>
      <c r="AN1945">
        <v>2</v>
      </c>
      <c r="AO1945">
        <v>3</v>
      </c>
      <c r="AP1945">
        <v>2</v>
      </c>
      <c r="AQ1945">
        <v>3</v>
      </c>
      <c r="AR1945">
        <v>3</v>
      </c>
      <c r="AS1945">
        <v>3</v>
      </c>
      <c r="AT1945">
        <v>3</v>
      </c>
      <c r="AU1945">
        <v>2</v>
      </c>
      <c r="AV1945">
        <v>2</v>
      </c>
      <c r="AW1945">
        <v>4</v>
      </c>
      <c r="AX1945">
        <v>4</v>
      </c>
      <c r="AY1945">
        <v>4</v>
      </c>
      <c r="AZ1945">
        <v>6</v>
      </c>
      <c r="BA1945">
        <v>5</v>
      </c>
      <c r="BB1945">
        <v>4</v>
      </c>
      <c r="BC1945">
        <v>4</v>
      </c>
      <c r="BD1945">
        <v>3</v>
      </c>
      <c r="BE1945">
        <v>4</v>
      </c>
      <c r="BF1945">
        <v>7</v>
      </c>
      <c r="BG1945">
        <v>6</v>
      </c>
      <c r="BH1945">
        <v>6</v>
      </c>
      <c r="BI1945">
        <v>6</v>
      </c>
      <c r="BJ1945">
        <v>5</v>
      </c>
      <c r="BK1945">
        <v>1</v>
      </c>
      <c r="BL1945">
        <v>5</v>
      </c>
      <c r="BM1945">
        <v>3</v>
      </c>
      <c r="BN1945">
        <v>3</v>
      </c>
      <c r="BO1945">
        <v>7</v>
      </c>
      <c r="BX1945">
        <v>1</v>
      </c>
      <c r="BY1945">
        <v>3</v>
      </c>
      <c r="CF1945">
        <v>4</v>
      </c>
      <c r="CH1945">
        <f t="shared" si="222"/>
        <v>1</v>
      </c>
      <c r="CI1945" s="1">
        <f t="shared" si="223"/>
        <v>2.1111111111111112</v>
      </c>
      <c r="CJ1945">
        <f t="shared" si="224"/>
        <v>5</v>
      </c>
      <c r="CK1945">
        <f t="shared" si="225"/>
        <v>1</v>
      </c>
      <c r="CL1945" s="1">
        <f t="shared" si="226"/>
        <v>3.1111111111111112</v>
      </c>
      <c r="CM1945" s="1">
        <f t="shared" si="227"/>
        <v>3.1111111111111112</v>
      </c>
      <c r="CO1945" t="str">
        <f>IF(H1945&gt;Tolerances!$C$15, "High Sat", "Low Sat")</f>
        <v>High Sat</v>
      </c>
      <c r="CP1945" t="str">
        <f>IF(CM1945&lt;Tolerances!$D$15, "High EL", "Low EL")</f>
        <v>High EL</v>
      </c>
      <c r="CQ1945" t="str">
        <f t="shared" si="228"/>
        <v>Loyalist</v>
      </c>
      <c r="CR1945" t="b">
        <f>IF(AND(CM1945&lt;Tolerances!$D$19,'Respondent data Original'!H1945&gt;Tolerances!$C$19),"Enthusiast",IF(AND(CM1945&gt;Tolerances!$D$20,'Respondent data Original'!H1945&lt;Tolerances!$C$20),"Agitator"))</f>
        <v>0</v>
      </c>
    </row>
    <row r="1946" spans="1:96">
      <c r="A1946">
        <v>2494</v>
      </c>
      <c r="B1946" t="s">
        <v>71</v>
      </c>
      <c r="C1946">
        <v>2</v>
      </c>
      <c r="D1946">
        <v>2</v>
      </c>
      <c r="E1946">
        <v>1</v>
      </c>
      <c r="F1946">
        <v>2</v>
      </c>
      <c r="G1946">
        <v>11</v>
      </c>
      <c r="H1946">
        <v>8</v>
      </c>
      <c r="J1946">
        <v>8</v>
      </c>
      <c r="L1946">
        <v>8</v>
      </c>
      <c r="N1946">
        <v>6</v>
      </c>
      <c r="P1946">
        <v>6</v>
      </c>
      <c r="Q1946">
        <v>3</v>
      </c>
      <c r="R1946">
        <v>3</v>
      </c>
      <c r="S1946">
        <v>2</v>
      </c>
      <c r="T1946">
        <v>3</v>
      </c>
      <c r="U1946">
        <v>2</v>
      </c>
      <c r="V1946">
        <v>3</v>
      </c>
      <c r="W1946">
        <v>3</v>
      </c>
      <c r="X1946">
        <v>2</v>
      </c>
      <c r="Y1946">
        <v>3</v>
      </c>
      <c r="Z1946">
        <v>2</v>
      </c>
      <c r="AA1946">
        <v>3</v>
      </c>
      <c r="AB1946">
        <v>3</v>
      </c>
      <c r="AC1946">
        <v>3</v>
      </c>
      <c r="AE1946">
        <v>3</v>
      </c>
      <c r="AF1946">
        <v>5</v>
      </c>
      <c r="AG1946">
        <v>4</v>
      </c>
      <c r="AH1946">
        <v>2</v>
      </c>
      <c r="AI1946">
        <v>2</v>
      </c>
      <c r="AJ1946">
        <v>3</v>
      </c>
      <c r="AK1946">
        <v>3</v>
      </c>
      <c r="AL1946">
        <v>5</v>
      </c>
      <c r="AM1946">
        <v>5</v>
      </c>
      <c r="AN1946">
        <v>2</v>
      </c>
      <c r="AO1946">
        <v>3</v>
      </c>
      <c r="AP1946">
        <v>4</v>
      </c>
      <c r="AQ1946">
        <v>5</v>
      </c>
      <c r="AR1946">
        <v>4</v>
      </c>
      <c r="AS1946">
        <v>4</v>
      </c>
      <c r="AT1946">
        <v>3</v>
      </c>
      <c r="AU1946">
        <v>3</v>
      </c>
      <c r="AV1946">
        <v>1</v>
      </c>
      <c r="AW1946">
        <v>4</v>
      </c>
      <c r="AX1946">
        <v>7</v>
      </c>
      <c r="AY1946">
        <v>7</v>
      </c>
      <c r="AZ1946">
        <v>6</v>
      </c>
      <c r="BA1946">
        <v>8</v>
      </c>
      <c r="BB1946">
        <v>4</v>
      </c>
      <c r="BC1946">
        <v>5</v>
      </c>
      <c r="BD1946">
        <v>10</v>
      </c>
      <c r="BE1946">
        <v>3</v>
      </c>
      <c r="BF1946">
        <v>12</v>
      </c>
      <c r="BG1946">
        <v>7</v>
      </c>
      <c r="BH1946">
        <v>8</v>
      </c>
      <c r="BI1946">
        <v>12</v>
      </c>
      <c r="BJ1946">
        <v>7</v>
      </c>
      <c r="BK1946">
        <v>4</v>
      </c>
      <c r="BL1946">
        <v>3</v>
      </c>
      <c r="BM1946">
        <v>3</v>
      </c>
      <c r="BN1946">
        <v>2</v>
      </c>
      <c r="BO1946">
        <v>5</v>
      </c>
      <c r="BP1946">
        <v>3</v>
      </c>
      <c r="BQ1946">
        <v>7</v>
      </c>
      <c r="BR1946">
        <v>6</v>
      </c>
      <c r="BS1946">
        <v>8</v>
      </c>
      <c r="BT1946">
        <v>4</v>
      </c>
      <c r="BX1946">
        <v>2</v>
      </c>
      <c r="CF1946">
        <v>3</v>
      </c>
      <c r="CH1946">
        <f t="shared" si="222"/>
        <v>2</v>
      </c>
      <c r="CI1946" s="1">
        <f t="shared" si="223"/>
        <v>3</v>
      </c>
      <c r="CJ1946">
        <f t="shared" si="224"/>
        <v>3</v>
      </c>
      <c r="CK1946">
        <f t="shared" si="225"/>
        <v>3</v>
      </c>
      <c r="CL1946" s="1">
        <f t="shared" si="226"/>
        <v>6</v>
      </c>
      <c r="CM1946" s="1">
        <f t="shared" si="227"/>
        <v>12</v>
      </c>
      <c r="CO1946" t="str">
        <f>IF(H1946&gt;Tolerances!$C$15, "High Sat", "Low Sat")</f>
        <v>High Sat</v>
      </c>
      <c r="CP1946" t="str">
        <f>IF(CM1946&lt;Tolerances!$D$15, "High EL", "Low EL")</f>
        <v>Low EL</v>
      </c>
      <c r="CQ1946" t="str">
        <f t="shared" si="228"/>
        <v>Mercenary</v>
      </c>
      <c r="CR1946" t="b">
        <f>IF(AND(CM1946&lt;Tolerances!$D$19,'Respondent data Original'!H1946&gt;Tolerances!$C$19),"Enthusiast",IF(AND(CM1946&gt;Tolerances!$D$20,'Respondent data Original'!H1946&lt;Tolerances!$C$20),"Agitator"))</f>
        <v>0</v>
      </c>
    </row>
    <row r="1947" spans="1:96">
      <c r="A1947">
        <v>2496</v>
      </c>
      <c r="B1947" t="s">
        <v>71</v>
      </c>
      <c r="C1947">
        <v>3</v>
      </c>
      <c r="D1947">
        <v>2</v>
      </c>
      <c r="E1947">
        <v>1</v>
      </c>
      <c r="F1947">
        <v>2</v>
      </c>
      <c r="G1947">
        <v>12</v>
      </c>
      <c r="H1947">
        <v>8</v>
      </c>
      <c r="J1947">
        <v>8</v>
      </c>
      <c r="L1947">
        <v>5</v>
      </c>
      <c r="N1947">
        <v>7</v>
      </c>
      <c r="P1947">
        <v>5</v>
      </c>
      <c r="Q1947">
        <v>2</v>
      </c>
      <c r="R1947">
        <v>4</v>
      </c>
      <c r="S1947">
        <v>1</v>
      </c>
      <c r="T1947">
        <v>2</v>
      </c>
      <c r="U1947">
        <v>1</v>
      </c>
      <c r="V1947">
        <v>2</v>
      </c>
      <c r="W1947">
        <v>4</v>
      </c>
      <c r="X1947">
        <v>1</v>
      </c>
      <c r="Y1947">
        <v>3</v>
      </c>
      <c r="Z1947">
        <v>4</v>
      </c>
      <c r="AA1947">
        <v>2</v>
      </c>
      <c r="AB1947">
        <v>4</v>
      </c>
      <c r="AC1947">
        <v>5</v>
      </c>
      <c r="AD1947">
        <v>4</v>
      </c>
      <c r="AE1947">
        <v>4</v>
      </c>
      <c r="AF1947">
        <v>4</v>
      </c>
      <c r="AG1947">
        <v>3</v>
      </c>
      <c r="AH1947">
        <v>5</v>
      </c>
      <c r="AI1947">
        <v>2</v>
      </c>
      <c r="AJ1947">
        <v>1</v>
      </c>
      <c r="AK1947">
        <v>1</v>
      </c>
      <c r="AL1947">
        <v>3</v>
      </c>
      <c r="AM1947">
        <v>5</v>
      </c>
      <c r="AN1947">
        <v>3</v>
      </c>
      <c r="AO1947">
        <v>4</v>
      </c>
      <c r="AP1947">
        <v>5</v>
      </c>
      <c r="AQ1947">
        <v>2</v>
      </c>
      <c r="AR1947">
        <v>4</v>
      </c>
      <c r="AS1947">
        <v>5</v>
      </c>
      <c r="AT1947">
        <v>4</v>
      </c>
      <c r="AV1947">
        <v>2</v>
      </c>
      <c r="AW1947">
        <v>3</v>
      </c>
      <c r="AX1947">
        <v>11</v>
      </c>
      <c r="AY1947">
        <v>10</v>
      </c>
      <c r="AZ1947">
        <v>6</v>
      </c>
      <c r="BA1947">
        <v>7</v>
      </c>
      <c r="BB1947">
        <v>6</v>
      </c>
      <c r="BC1947">
        <v>6</v>
      </c>
      <c r="BD1947">
        <v>10</v>
      </c>
      <c r="BE1947">
        <v>2</v>
      </c>
      <c r="BF1947">
        <v>12</v>
      </c>
      <c r="BG1947">
        <v>12</v>
      </c>
      <c r="BH1947">
        <v>12</v>
      </c>
      <c r="BI1947">
        <v>12</v>
      </c>
      <c r="BJ1947">
        <v>12</v>
      </c>
      <c r="BK1947">
        <v>1</v>
      </c>
      <c r="BL1947">
        <v>2</v>
      </c>
      <c r="BM1947">
        <v>1</v>
      </c>
      <c r="BO1947">
        <v>7</v>
      </c>
      <c r="BP1947">
        <v>2</v>
      </c>
      <c r="BQ1947">
        <v>3</v>
      </c>
      <c r="BR1947">
        <v>4</v>
      </c>
      <c r="BS1947">
        <v>6</v>
      </c>
      <c r="BX1947">
        <v>2</v>
      </c>
      <c r="CF1947">
        <v>8</v>
      </c>
      <c r="CH1947">
        <f t="shared" si="222"/>
        <v>2</v>
      </c>
      <c r="CI1947" s="1">
        <f t="shared" si="223"/>
        <v>3.3888888888888888</v>
      </c>
      <c r="CJ1947">
        <f t="shared" si="224"/>
        <v>2</v>
      </c>
      <c r="CK1947">
        <f t="shared" si="225"/>
        <v>4</v>
      </c>
      <c r="CL1947" s="1">
        <f t="shared" si="226"/>
        <v>7.3888888888888893</v>
      </c>
      <c r="CM1947" s="1">
        <f t="shared" si="227"/>
        <v>14.777777777777779</v>
      </c>
      <c r="CO1947" t="str">
        <f>IF(H1947&gt;Tolerances!$C$15, "High Sat", "Low Sat")</f>
        <v>High Sat</v>
      </c>
      <c r="CP1947" t="str">
        <f>IF(CM1947&lt;Tolerances!$D$15, "High EL", "Low EL")</f>
        <v>Low EL</v>
      </c>
      <c r="CQ1947" t="str">
        <f t="shared" si="228"/>
        <v>Mercenary</v>
      </c>
      <c r="CR1947" t="b">
        <f>IF(AND(CM1947&lt;Tolerances!$D$19,'Respondent data Original'!H1947&gt;Tolerances!$C$19),"Enthusiast",IF(AND(CM1947&gt;Tolerances!$D$20,'Respondent data Original'!H1947&lt;Tolerances!$C$20),"Agitator"))</f>
        <v>0</v>
      </c>
    </row>
    <row r="1948" spans="1:96">
      <c r="A1948">
        <v>2498</v>
      </c>
      <c r="B1948" t="s">
        <v>71</v>
      </c>
      <c r="C1948">
        <v>3</v>
      </c>
      <c r="D1948">
        <v>1</v>
      </c>
      <c r="E1948">
        <v>3</v>
      </c>
      <c r="F1948">
        <v>2</v>
      </c>
      <c r="G1948">
        <v>10</v>
      </c>
      <c r="H1948">
        <v>7</v>
      </c>
      <c r="J1948">
        <v>5</v>
      </c>
      <c r="L1948">
        <v>5</v>
      </c>
      <c r="N1948">
        <v>4</v>
      </c>
      <c r="P1948">
        <v>6</v>
      </c>
      <c r="Q1948">
        <v>3</v>
      </c>
      <c r="R1948">
        <v>4</v>
      </c>
      <c r="S1948">
        <v>2</v>
      </c>
      <c r="T1948">
        <v>2</v>
      </c>
      <c r="U1948">
        <v>3</v>
      </c>
      <c r="V1948">
        <v>3</v>
      </c>
      <c r="W1948">
        <v>4</v>
      </c>
      <c r="X1948">
        <v>2</v>
      </c>
      <c r="Y1948">
        <v>2</v>
      </c>
      <c r="Z1948">
        <v>2</v>
      </c>
      <c r="AA1948">
        <v>3</v>
      </c>
      <c r="AB1948">
        <v>3</v>
      </c>
      <c r="AD1948">
        <v>3</v>
      </c>
      <c r="AF1948">
        <v>7</v>
      </c>
      <c r="AG1948">
        <v>4</v>
      </c>
      <c r="AH1948">
        <v>5</v>
      </c>
      <c r="AI1948">
        <v>3</v>
      </c>
      <c r="AJ1948">
        <v>1</v>
      </c>
      <c r="AK1948">
        <v>4</v>
      </c>
      <c r="AL1948">
        <v>3</v>
      </c>
      <c r="AM1948">
        <v>4</v>
      </c>
      <c r="AN1948">
        <v>3</v>
      </c>
      <c r="AO1948">
        <v>3</v>
      </c>
      <c r="AP1948">
        <v>3</v>
      </c>
      <c r="AQ1948">
        <v>3</v>
      </c>
      <c r="AR1948">
        <v>4</v>
      </c>
      <c r="AS1948">
        <v>4</v>
      </c>
      <c r="AT1948">
        <v>3</v>
      </c>
      <c r="AU1948">
        <v>3</v>
      </c>
      <c r="AV1948">
        <v>1</v>
      </c>
      <c r="AW1948">
        <v>6</v>
      </c>
      <c r="AX1948">
        <v>8</v>
      </c>
      <c r="AY1948">
        <v>9</v>
      </c>
      <c r="AZ1948">
        <v>8</v>
      </c>
      <c r="BA1948">
        <v>10</v>
      </c>
      <c r="BB1948">
        <v>4</v>
      </c>
      <c r="BC1948">
        <v>6</v>
      </c>
      <c r="BD1948">
        <v>9</v>
      </c>
      <c r="BE1948">
        <v>6</v>
      </c>
      <c r="BF1948">
        <v>12</v>
      </c>
      <c r="BG1948">
        <v>3</v>
      </c>
      <c r="BH1948">
        <v>12</v>
      </c>
      <c r="BI1948">
        <v>12</v>
      </c>
      <c r="BJ1948">
        <v>12</v>
      </c>
      <c r="BK1948">
        <v>2</v>
      </c>
      <c r="BL1948">
        <v>3</v>
      </c>
      <c r="BM1948">
        <v>2</v>
      </c>
      <c r="BN1948">
        <v>1</v>
      </c>
      <c r="BO1948">
        <v>7</v>
      </c>
      <c r="BP1948">
        <v>5</v>
      </c>
      <c r="BQ1948">
        <v>3</v>
      </c>
      <c r="BR1948">
        <v>2</v>
      </c>
      <c r="BS1948">
        <v>4</v>
      </c>
      <c r="BX1948">
        <v>2</v>
      </c>
      <c r="CF1948">
        <v>4</v>
      </c>
      <c r="CH1948">
        <f t="shared" si="222"/>
        <v>2</v>
      </c>
      <c r="CI1948" s="1">
        <f t="shared" si="223"/>
        <v>3.6666666666666665</v>
      </c>
      <c r="CJ1948">
        <f t="shared" si="224"/>
        <v>3</v>
      </c>
      <c r="CK1948">
        <f t="shared" si="225"/>
        <v>3</v>
      </c>
      <c r="CL1948" s="1">
        <f t="shared" si="226"/>
        <v>6.6666666666666661</v>
      </c>
      <c r="CM1948" s="1">
        <f t="shared" si="227"/>
        <v>13.333333333333332</v>
      </c>
      <c r="CO1948" t="str">
        <f>IF(H1948&gt;Tolerances!$C$15, "High Sat", "Low Sat")</f>
        <v>Low Sat</v>
      </c>
      <c r="CP1948" t="str">
        <f>IF(CM1948&lt;Tolerances!$D$15, "High EL", "Low EL")</f>
        <v>Low EL</v>
      </c>
      <c r="CQ1948" t="str">
        <f t="shared" si="228"/>
        <v>Defector</v>
      </c>
      <c r="CR1948" t="b">
        <f>IF(AND(CM1948&lt;Tolerances!$D$19,'Respondent data Original'!H1948&gt;Tolerances!$C$19),"Enthusiast",IF(AND(CM1948&gt;Tolerances!$D$20,'Respondent data Original'!H1948&lt;Tolerances!$C$20),"Agitator"))</f>
        <v>0</v>
      </c>
    </row>
    <row r="1949" spans="1:96">
      <c r="A1949">
        <v>2499</v>
      </c>
      <c r="B1949" t="s">
        <v>71</v>
      </c>
      <c r="C1949">
        <v>4</v>
      </c>
      <c r="D1949">
        <v>1</v>
      </c>
      <c r="E1949">
        <v>2</v>
      </c>
      <c r="F1949">
        <v>2</v>
      </c>
      <c r="G1949">
        <v>12</v>
      </c>
      <c r="H1949">
        <v>10</v>
      </c>
      <c r="J1949">
        <v>11</v>
      </c>
      <c r="L1949">
        <v>11</v>
      </c>
      <c r="N1949">
        <v>11</v>
      </c>
      <c r="P1949">
        <v>6</v>
      </c>
      <c r="Q1949">
        <v>1</v>
      </c>
      <c r="R1949">
        <v>1</v>
      </c>
      <c r="S1949">
        <v>2</v>
      </c>
      <c r="T1949">
        <v>1</v>
      </c>
      <c r="U1949">
        <v>3</v>
      </c>
      <c r="V1949">
        <v>1</v>
      </c>
      <c r="W1949">
        <v>3</v>
      </c>
      <c r="X1949">
        <v>1</v>
      </c>
      <c r="Y1949">
        <v>1</v>
      </c>
      <c r="Z1949">
        <v>1</v>
      </c>
      <c r="AA1949">
        <v>1</v>
      </c>
      <c r="AB1949">
        <v>1</v>
      </c>
      <c r="AC1949">
        <v>2</v>
      </c>
      <c r="AD1949">
        <v>3</v>
      </c>
      <c r="AE1949">
        <v>1</v>
      </c>
      <c r="AF1949">
        <v>1</v>
      </c>
      <c r="AG1949">
        <v>1</v>
      </c>
      <c r="AH1949">
        <v>1</v>
      </c>
      <c r="AI1949">
        <v>1</v>
      </c>
      <c r="AJ1949">
        <v>1</v>
      </c>
      <c r="AK1949">
        <v>1</v>
      </c>
      <c r="AL1949">
        <v>1</v>
      </c>
      <c r="AM1949">
        <v>3</v>
      </c>
      <c r="AN1949">
        <v>1</v>
      </c>
      <c r="AO1949">
        <v>1</v>
      </c>
      <c r="AP1949">
        <v>3</v>
      </c>
      <c r="AQ1949">
        <v>1</v>
      </c>
      <c r="AR1949">
        <v>1</v>
      </c>
      <c r="AS1949">
        <v>2</v>
      </c>
      <c r="AT1949">
        <v>2</v>
      </c>
      <c r="AU1949">
        <v>1</v>
      </c>
      <c r="AV1949">
        <v>1</v>
      </c>
      <c r="AW1949">
        <v>1</v>
      </c>
      <c r="AX1949">
        <v>5</v>
      </c>
      <c r="AY1949">
        <v>9</v>
      </c>
      <c r="AZ1949">
        <v>2</v>
      </c>
      <c r="BA1949">
        <v>9</v>
      </c>
      <c r="BB1949">
        <v>1</v>
      </c>
      <c r="BC1949">
        <v>1</v>
      </c>
      <c r="BD1949">
        <v>6</v>
      </c>
      <c r="BE1949">
        <v>1</v>
      </c>
      <c r="BF1949">
        <v>12</v>
      </c>
      <c r="BG1949">
        <v>12</v>
      </c>
      <c r="BH1949">
        <v>12</v>
      </c>
      <c r="BI1949">
        <v>12</v>
      </c>
      <c r="BJ1949">
        <v>12</v>
      </c>
      <c r="BK1949">
        <v>1</v>
      </c>
      <c r="BL1949">
        <v>5</v>
      </c>
      <c r="BM1949">
        <v>3</v>
      </c>
      <c r="BN1949">
        <v>3</v>
      </c>
      <c r="BO1949">
        <v>6</v>
      </c>
      <c r="BP1949">
        <v>4</v>
      </c>
      <c r="BX1949">
        <v>1</v>
      </c>
      <c r="BY1949">
        <v>3</v>
      </c>
      <c r="BZ1949">
        <v>1</v>
      </c>
      <c r="CA1949">
        <v>5</v>
      </c>
      <c r="CB1949">
        <v>6</v>
      </c>
      <c r="CF1949">
        <v>5</v>
      </c>
      <c r="CH1949">
        <f t="shared" si="222"/>
        <v>1</v>
      </c>
      <c r="CI1949" s="1">
        <f t="shared" si="223"/>
        <v>1.9444444444444444</v>
      </c>
      <c r="CJ1949">
        <f t="shared" si="224"/>
        <v>5</v>
      </c>
      <c r="CK1949">
        <f t="shared" si="225"/>
        <v>1</v>
      </c>
      <c r="CL1949" s="1">
        <f t="shared" si="226"/>
        <v>2.9444444444444446</v>
      </c>
      <c r="CM1949" s="1">
        <f t="shared" si="227"/>
        <v>2.9444444444444446</v>
      </c>
      <c r="CO1949" t="str">
        <f>IF(H1949&gt;Tolerances!$C$15, "High Sat", "Low Sat")</f>
        <v>High Sat</v>
      </c>
      <c r="CP1949" t="str">
        <f>IF(CM1949&lt;Tolerances!$D$15, "High EL", "Low EL")</f>
        <v>High EL</v>
      </c>
      <c r="CQ1949" t="str">
        <f t="shared" si="228"/>
        <v>Loyalist</v>
      </c>
      <c r="CR1949" t="str">
        <f>IF(AND(CM1949&lt;Tolerances!$D$19,'Respondent data Original'!H1949&gt;Tolerances!$C$19),"Enthusiast",IF(AND(CM1949&gt;Tolerances!$D$20,'Respondent data Original'!H1949&lt;Tolerances!$C$20),"Agitator"))</f>
        <v>Enthusiast</v>
      </c>
    </row>
    <row r="1950" spans="1:96">
      <c r="A1950">
        <v>2503</v>
      </c>
      <c r="B1950" t="s">
        <v>71</v>
      </c>
      <c r="C1950">
        <v>2</v>
      </c>
      <c r="D1950">
        <v>2</v>
      </c>
      <c r="E1950">
        <v>18</v>
      </c>
      <c r="F1950">
        <v>2</v>
      </c>
      <c r="G1950">
        <v>9</v>
      </c>
      <c r="H1950">
        <v>8</v>
      </c>
      <c r="J1950">
        <v>2</v>
      </c>
      <c r="L1950">
        <v>2</v>
      </c>
      <c r="N1950">
        <v>1</v>
      </c>
      <c r="P1950">
        <v>6</v>
      </c>
      <c r="Q1950">
        <v>1</v>
      </c>
      <c r="R1950">
        <v>1</v>
      </c>
      <c r="S1950">
        <v>1</v>
      </c>
      <c r="T1950">
        <v>3</v>
      </c>
      <c r="U1950">
        <v>3</v>
      </c>
      <c r="V1950">
        <v>2</v>
      </c>
      <c r="X1950">
        <v>1</v>
      </c>
      <c r="Y1950">
        <v>1</v>
      </c>
      <c r="Z1950">
        <v>1</v>
      </c>
      <c r="AA1950">
        <v>1</v>
      </c>
      <c r="AB1950">
        <v>1</v>
      </c>
      <c r="AC1950">
        <v>2</v>
      </c>
      <c r="AD1950">
        <v>3</v>
      </c>
      <c r="AE1950">
        <v>3</v>
      </c>
      <c r="AF1950">
        <v>1</v>
      </c>
      <c r="AG1950">
        <v>1</v>
      </c>
      <c r="AH1950">
        <v>1</v>
      </c>
      <c r="AI1950">
        <v>1</v>
      </c>
      <c r="AJ1950">
        <v>1</v>
      </c>
      <c r="AL1950">
        <v>1</v>
      </c>
      <c r="AN1950">
        <v>1</v>
      </c>
      <c r="AO1950">
        <v>1</v>
      </c>
      <c r="AP1950">
        <v>1</v>
      </c>
      <c r="AQ1950">
        <v>1</v>
      </c>
      <c r="AR1950">
        <v>1</v>
      </c>
      <c r="AS1950">
        <v>1</v>
      </c>
      <c r="AT1950">
        <v>1</v>
      </c>
      <c r="AU1950">
        <v>1</v>
      </c>
      <c r="AV1950">
        <v>1</v>
      </c>
      <c r="AW1950">
        <v>6</v>
      </c>
      <c r="AX1950">
        <v>11</v>
      </c>
      <c r="AY1950">
        <v>11</v>
      </c>
      <c r="AZ1950">
        <v>7</v>
      </c>
      <c r="BA1950">
        <v>11</v>
      </c>
      <c r="BB1950">
        <v>8</v>
      </c>
      <c r="BC1950">
        <v>6</v>
      </c>
      <c r="BD1950">
        <v>11</v>
      </c>
      <c r="BE1950">
        <v>11</v>
      </c>
      <c r="BF1950">
        <v>12</v>
      </c>
      <c r="BG1950">
        <v>4</v>
      </c>
      <c r="BH1950">
        <v>4</v>
      </c>
      <c r="BI1950">
        <v>12</v>
      </c>
      <c r="BJ1950">
        <v>12</v>
      </c>
      <c r="BK1950">
        <v>2</v>
      </c>
      <c r="BL1950">
        <v>5</v>
      </c>
      <c r="BM1950">
        <v>3</v>
      </c>
      <c r="BN1950">
        <v>1</v>
      </c>
      <c r="BO1950">
        <v>1</v>
      </c>
      <c r="BP1950">
        <v>5</v>
      </c>
      <c r="BQ1950">
        <v>7</v>
      </c>
      <c r="BR1950">
        <v>2</v>
      </c>
      <c r="BX1950">
        <v>3</v>
      </c>
      <c r="CF1950">
        <v>1</v>
      </c>
      <c r="CH1950">
        <f t="shared" si="222"/>
        <v>3</v>
      </c>
      <c r="CI1950" s="1">
        <f t="shared" si="223"/>
        <v>4.5555555555555554</v>
      </c>
      <c r="CJ1950">
        <f t="shared" si="224"/>
        <v>5</v>
      </c>
      <c r="CK1950">
        <f t="shared" si="225"/>
        <v>1</v>
      </c>
      <c r="CL1950" s="1">
        <f t="shared" si="226"/>
        <v>5.5555555555555554</v>
      </c>
      <c r="CM1950" s="1">
        <f t="shared" si="227"/>
        <v>16.666666666666664</v>
      </c>
      <c r="CO1950" t="str">
        <f>IF(H1950&gt;Tolerances!$C$15, "High Sat", "Low Sat")</f>
        <v>High Sat</v>
      </c>
      <c r="CP1950" t="str">
        <f>IF(CM1950&lt;Tolerances!$D$15, "High EL", "Low EL")</f>
        <v>Low EL</v>
      </c>
      <c r="CQ1950" t="str">
        <f t="shared" si="228"/>
        <v>Mercenary</v>
      </c>
      <c r="CR1950" t="b">
        <f>IF(AND(CM1950&lt;Tolerances!$D$19,'Respondent data Original'!H1950&gt;Tolerances!$C$19),"Enthusiast",IF(AND(CM1950&gt;Tolerances!$D$20,'Respondent data Original'!H1950&lt;Tolerances!$C$20),"Agitator"))</f>
        <v>0</v>
      </c>
    </row>
    <row r="1951" spans="1:96">
      <c r="A1951">
        <v>2505</v>
      </c>
      <c r="B1951" t="s">
        <v>71</v>
      </c>
      <c r="C1951">
        <v>4</v>
      </c>
      <c r="D1951">
        <v>2</v>
      </c>
      <c r="E1951">
        <v>9</v>
      </c>
      <c r="F1951">
        <v>1</v>
      </c>
      <c r="G1951">
        <v>7</v>
      </c>
      <c r="H1951">
        <v>8</v>
      </c>
      <c r="J1951">
        <v>6</v>
      </c>
      <c r="L1951">
        <v>6</v>
      </c>
      <c r="N1951">
        <v>7</v>
      </c>
      <c r="P1951">
        <v>6</v>
      </c>
      <c r="Q1951">
        <v>1</v>
      </c>
      <c r="R1951">
        <v>2</v>
      </c>
      <c r="S1951">
        <v>2</v>
      </c>
      <c r="V1951">
        <v>3</v>
      </c>
      <c r="W1951">
        <v>3</v>
      </c>
      <c r="X1951">
        <v>3</v>
      </c>
      <c r="Y1951">
        <v>3</v>
      </c>
      <c r="Z1951">
        <v>2</v>
      </c>
      <c r="AA1951">
        <v>3</v>
      </c>
      <c r="AB1951">
        <v>3</v>
      </c>
      <c r="AC1951">
        <v>4</v>
      </c>
      <c r="AD1951">
        <v>5</v>
      </c>
      <c r="AE1951">
        <v>4</v>
      </c>
      <c r="AF1951">
        <v>2</v>
      </c>
      <c r="AG1951">
        <v>1</v>
      </c>
      <c r="AH1951">
        <v>3</v>
      </c>
      <c r="AI1951">
        <v>3</v>
      </c>
      <c r="AJ1951">
        <v>4</v>
      </c>
      <c r="AL1951">
        <v>3</v>
      </c>
      <c r="AM1951">
        <v>4</v>
      </c>
      <c r="AN1951">
        <v>3</v>
      </c>
      <c r="AO1951">
        <v>3</v>
      </c>
      <c r="AP1951">
        <v>2</v>
      </c>
      <c r="AQ1951">
        <v>3</v>
      </c>
      <c r="AR1951">
        <v>3</v>
      </c>
      <c r="AS1951">
        <v>4</v>
      </c>
      <c r="AU1951">
        <v>4</v>
      </c>
      <c r="AV1951">
        <v>2</v>
      </c>
      <c r="AW1951">
        <v>6</v>
      </c>
      <c r="AX1951">
        <v>9</v>
      </c>
      <c r="AY1951">
        <v>9</v>
      </c>
      <c r="AZ1951">
        <v>11</v>
      </c>
      <c r="BA1951">
        <v>9</v>
      </c>
      <c r="BB1951">
        <v>7</v>
      </c>
      <c r="BC1951">
        <v>1</v>
      </c>
      <c r="BD1951">
        <v>8</v>
      </c>
      <c r="BE1951">
        <v>6</v>
      </c>
      <c r="BF1951">
        <v>7</v>
      </c>
      <c r="BG1951">
        <v>12</v>
      </c>
      <c r="BH1951">
        <v>12</v>
      </c>
      <c r="BI1951">
        <v>12</v>
      </c>
      <c r="BJ1951">
        <v>12</v>
      </c>
      <c r="BK1951">
        <v>2</v>
      </c>
      <c r="BL1951">
        <v>5</v>
      </c>
      <c r="BM1951">
        <v>3</v>
      </c>
      <c r="BN1951">
        <v>2</v>
      </c>
      <c r="BO1951">
        <v>9</v>
      </c>
      <c r="BX1951">
        <v>2</v>
      </c>
      <c r="CF1951">
        <v>6</v>
      </c>
      <c r="CH1951">
        <f t="shared" si="222"/>
        <v>2</v>
      </c>
      <c r="CI1951" s="1">
        <f t="shared" si="223"/>
        <v>3.6666666666666665</v>
      </c>
      <c r="CJ1951">
        <f t="shared" si="224"/>
        <v>5</v>
      </c>
      <c r="CK1951">
        <f t="shared" si="225"/>
        <v>1</v>
      </c>
      <c r="CL1951" s="1">
        <f t="shared" si="226"/>
        <v>4.6666666666666661</v>
      </c>
      <c r="CM1951" s="1">
        <f t="shared" si="227"/>
        <v>9.3333333333333321</v>
      </c>
      <c r="CO1951" t="str">
        <f>IF(H1951&gt;Tolerances!$C$15, "High Sat", "Low Sat")</f>
        <v>High Sat</v>
      </c>
      <c r="CP1951" t="str">
        <f>IF(CM1951&lt;Tolerances!$D$15, "High EL", "Low EL")</f>
        <v>High EL</v>
      </c>
      <c r="CQ1951" t="str">
        <f t="shared" si="228"/>
        <v>Loyalist</v>
      </c>
      <c r="CR1951" t="b">
        <f>IF(AND(CM1951&lt;Tolerances!$D$19,'Respondent data Original'!H1951&gt;Tolerances!$C$19),"Enthusiast",IF(AND(CM1951&gt;Tolerances!$D$20,'Respondent data Original'!H1951&lt;Tolerances!$C$20),"Agitator"))</f>
        <v>0</v>
      </c>
    </row>
    <row r="1952" spans="1:96">
      <c r="A1952">
        <v>2506</v>
      </c>
      <c r="B1952" t="s">
        <v>71</v>
      </c>
      <c r="C1952">
        <v>3</v>
      </c>
      <c r="D1952">
        <v>2</v>
      </c>
      <c r="E1952">
        <v>2</v>
      </c>
      <c r="F1952">
        <v>1</v>
      </c>
      <c r="G1952">
        <v>8</v>
      </c>
      <c r="H1952">
        <v>8</v>
      </c>
      <c r="J1952">
        <v>9</v>
      </c>
      <c r="L1952">
        <v>9</v>
      </c>
      <c r="N1952">
        <v>7</v>
      </c>
      <c r="P1952">
        <v>4</v>
      </c>
      <c r="Q1952">
        <v>1</v>
      </c>
      <c r="S1952">
        <v>1</v>
      </c>
      <c r="T1952">
        <v>3</v>
      </c>
      <c r="U1952">
        <v>5</v>
      </c>
      <c r="V1952">
        <v>3</v>
      </c>
      <c r="X1952">
        <v>3</v>
      </c>
      <c r="Y1952">
        <v>3</v>
      </c>
      <c r="Z1952">
        <v>3</v>
      </c>
      <c r="AA1952">
        <v>3</v>
      </c>
      <c r="AB1952">
        <v>3</v>
      </c>
      <c r="AC1952">
        <v>3</v>
      </c>
      <c r="AD1952">
        <v>3</v>
      </c>
      <c r="AE1952">
        <v>3</v>
      </c>
      <c r="AF1952">
        <v>3</v>
      </c>
      <c r="AG1952">
        <v>2</v>
      </c>
      <c r="AI1952">
        <v>3</v>
      </c>
      <c r="AJ1952">
        <v>2</v>
      </c>
      <c r="AL1952">
        <v>2</v>
      </c>
      <c r="AN1952">
        <v>3</v>
      </c>
      <c r="AO1952">
        <v>3</v>
      </c>
      <c r="AP1952">
        <v>3</v>
      </c>
      <c r="AQ1952">
        <v>2</v>
      </c>
      <c r="AR1952">
        <v>2</v>
      </c>
      <c r="AS1952">
        <v>2</v>
      </c>
      <c r="AU1952">
        <v>3</v>
      </c>
      <c r="AV1952">
        <v>1</v>
      </c>
      <c r="AW1952">
        <v>7</v>
      </c>
      <c r="AX1952">
        <v>8</v>
      </c>
      <c r="AY1952">
        <v>8</v>
      </c>
      <c r="AZ1952">
        <v>10</v>
      </c>
      <c r="BA1952">
        <v>6</v>
      </c>
      <c r="BB1952">
        <v>6</v>
      </c>
      <c r="BC1952">
        <v>7</v>
      </c>
      <c r="BD1952">
        <v>10</v>
      </c>
      <c r="BE1952">
        <v>4</v>
      </c>
      <c r="BF1952">
        <v>1</v>
      </c>
      <c r="BG1952">
        <v>12</v>
      </c>
      <c r="BH1952">
        <v>1</v>
      </c>
      <c r="BI1952">
        <v>12</v>
      </c>
      <c r="BJ1952">
        <v>12</v>
      </c>
      <c r="BK1952">
        <v>1</v>
      </c>
      <c r="BL1952">
        <v>3</v>
      </c>
      <c r="BM1952">
        <v>2</v>
      </c>
      <c r="BN1952">
        <v>1</v>
      </c>
      <c r="BO1952">
        <v>2</v>
      </c>
      <c r="BP1952">
        <v>4</v>
      </c>
      <c r="BX1952">
        <v>1</v>
      </c>
      <c r="BY1952">
        <v>3</v>
      </c>
      <c r="CF1952">
        <v>4</v>
      </c>
      <c r="CH1952">
        <f t="shared" si="222"/>
        <v>1</v>
      </c>
      <c r="CI1952" s="1">
        <f t="shared" si="223"/>
        <v>3.6666666666666665</v>
      </c>
      <c r="CJ1952">
        <f t="shared" si="224"/>
        <v>3</v>
      </c>
      <c r="CK1952">
        <f t="shared" si="225"/>
        <v>3</v>
      </c>
      <c r="CL1952" s="1">
        <f t="shared" si="226"/>
        <v>6.6666666666666661</v>
      </c>
      <c r="CM1952" s="1">
        <f t="shared" si="227"/>
        <v>6.6666666666666661</v>
      </c>
      <c r="CO1952" t="str">
        <f>IF(H1952&gt;Tolerances!$C$15, "High Sat", "Low Sat")</f>
        <v>High Sat</v>
      </c>
      <c r="CP1952" t="str">
        <f>IF(CM1952&lt;Tolerances!$D$15, "High EL", "Low EL")</f>
        <v>High EL</v>
      </c>
      <c r="CQ1952" t="str">
        <f t="shared" si="228"/>
        <v>Loyalist</v>
      </c>
      <c r="CR1952" t="b">
        <f>IF(AND(CM1952&lt;Tolerances!$D$19,'Respondent data Original'!H1952&gt;Tolerances!$C$19),"Enthusiast",IF(AND(CM1952&gt;Tolerances!$D$20,'Respondent data Original'!H1952&lt;Tolerances!$C$20),"Agitator"))</f>
        <v>0</v>
      </c>
    </row>
    <row r="1953" spans="1:96">
      <c r="A1953">
        <v>2507</v>
      </c>
      <c r="B1953" t="s">
        <v>71</v>
      </c>
      <c r="C1953">
        <v>5</v>
      </c>
      <c r="D1953">
        <v>2</v>
      </c>
      <c r="E1953">
        <v>2</v>
      </c>
      <c r="F1953">
        <v>2</v>
      </c>
      <c r="G1953">
        <v>10</v>
      </c>
      <c r="H1953">
        <v>10</v>
      </c>
      <c r="J1953">
        <v>9</v>
      </c>
      <c r="L1953">
        <v>9</v>
      </c>
      <c r="O1953">
        <v>1</v>
      </c>
      <c r="P1953">
        <v>6</v>
      </c>
      <c r="Q1953">
        <v>2</v>
      </c>
      <c r="R1953">
        <v>3</v>
      </c>
      <c r="S1953">
        <v>2</v>
      </c>
      <c r="T1953">
        <v>2</v>
      </c>
      <c r="U1953">
        <v>4</v>
      </c>
      <c r="V1953">
        <v>2</v>
      </c>
      <c r="W1953">
        <v>4</v>
      </c>
      <c r="X1953">
        <v>1</v>
      </c>
      <c r="Y1953">
        <v>1</v>
      </c>
      <c r="Z1953">
        <v>4</v>
      </c>
      <c r="AA1953">
        <v>2</v>
      </c>
      <c r="AB1953">
        <v>2</v>
      </c>
      <c r="AC1953">
        <v>3</v>
      </c>
      <c r="AD1953">
        <v>4</v>
      </c>
      <c r="AE1953">
        <v>4</v>
      </c>
      <c r="AF1953">
        <v>2</v>
      </c>
      <c r="AG1953">
        <v>2</v>
      </c>
      <c r="AI1953">
        <v>2</v>
      </c>
      <c r="AJ1953">
        <v>2</v>
      </c>
      <c r="AL1953">
        <v>2</v>
      </c>
      <c r="AN1953">
        <v>1</v>
      </c>
      <c r="AO1953">
        <v>2</v>
      </c>
      <c r="AP1953">
        <v>3</v>
      </c>
      <c r="AR1953">
        <v>4</v>
      </c>
      <c r="AS1953">
        <v>2</v>
      </c>
      <c r="AT1953">
        <v>3</v>
      </c>
      <c r="AU1953">
        <v>2</v>
      </c>
      <c r="AV1953">
        <v>3</v>
      </c>
      <c r="AW1953">
        <v>6</v>
      </c>
      <c r="AX1953">
        <v>6</v>
      </c>
      <c r="AY1953">
        <v>6</v>
      </c>
      <c r="AZ1953">
        <v>6</v>
      </c>
      <c r="BA1953">
        <v>3</v>
      </c>
      <c r="BB1953">
        <v>6</v>
      </c>
      <c r="BC1953">
        <v>6</v>
      </c>
      <c r="BD1953">
        <v>3</v>
      </c>
      <c r="BE1953">
        <v>8</v>
      </c>
      <c r="BF1953">
        <v>12</v>
      </c>
      <c r="BG1953">
        <v>12</v>
      </c>
      <c r="BH1953">
        <v>12</v>
      </c>
      <c r="BI1953">
        <v>12</v>
      </c>
      <c r="BJ1953">
        <v>12</v>
      </c>
      <c r="BK1953">
        <v>1</v>
      </c>
      <c r="BL1953">
        <v>1</v>
      </c>
      <c r="BM1953">
        <v>2</v>
      </c>
      <c r="BN1953">
        <v>3</v>
      </c>
      <c r="BO1953">
        <v>4</v>
      </c>
      <c r="BX1953">
        <v>1</v>
      </c>
      <c r="BY1953">
        <v>6</v>
      </c>
      <c r="CF1953">
        <v>21</v>
      </c>
      <c r="CH1953">
        <f t="shared" si="222"/>
        <v>1</v>
      </c>
      <c r="CI1953" s="1">
        <f t="shared" si="223"/>
        <v>2.7777777777777777</v>
      </c>
      <c r="CJ1953">
        <f t="shared" si="224"/>
        <v>1</v>
      </c>
      <c r="CK1953">
        <f t="shared" si="225"/>
        <v>5</v>
      </c>
      <c r="CL1953" s="1">
        <f t="shared" si="226"/>
        <v>7.7777777777777777</v>
      </c>
      <c r="CM1953" s="1">
        <f t="shared" si="227"/>
        <v>7.7777777777777777</v>
      </c>
      <c r="CO1953" t="str">
        <f>IF(H1953&gt;Tolerances!$C$15, "High Sat", "Low Sat")</f>
        <v>High Sat</v>
      </c>
      <c r="CP1953" t="str">
        <f>IF(CM1953&lt;Tolerances!$D$15, "High EL", "Low EL")</f>
        <v>High EL</v>
      </c>
      <c r="CQ1953" t="str">
        <f t="shared" si="228"/>
        <v>Loyalist</v>
      </c>
      <c r="CR1953" t="b">
        <f>IF(AND(CM1953&lt;Tolerances!$D$19,'Respondent data Original'!H1953&gt;Tolerances!$C$19),"Enthusiast",IF(AND(CM1953&gt;Tolerances!$D$20,'Respondent data Original'!H1953&lt;Tolerances!$C$20),"Agitator"))</f>
        <v>0</v>
      </c>
    </row>
    <row r="1954" spans="1:96">
      <c r="A1954">
        <v>2508</v>
      </c>
      <c r="B1954" t="s">
        <v>71</v>
      </c>
      <c r="C1954">
        <v>5</v>
      </c>
      <c r="D1954">
        <v>2</v>
      </c>
      <c r="E1954">
        <v>18</v>
      </c>
      <c r="F1954">
        <v>2</v>
      </c>
      <c r="G1954">
        <v>7</v>
      </c>
      <c r="H1954">
        <v>10</v>
      </c>
      <c r="J1954">
        <v>10</v>
      </c>
      <c r="L1954">
        <v>10</v>
      </c>
      <c r="N1954">
        <v>11</v>
      </c>
      <c r="P1954">
        <v>1</v>
      </c>
      <c r="Q1954">
        <v>1</v>
      </c>
      <c r="S1954">
        <v>1</v>
      </c>
      <c r="T1954">
        <v>2</v>
      </c>
      <c r="V1954">
        <v>1</v>
      </c>
      <c r="X1954">
        <v>1</v>
      </c>
      <c r="Y1954">
        <v>1</v>
      </c>
      <c r="AA1954">
        <v>2</v>
      </c>
      <c r="AB1954">
        <v>1</v>
      </c>
      <c r="AC1954">
        <v>1</v>
      </c>
      <c r="AD1954">
        <v>3</v>
      </c>
      <c r="AE1954">
        <v>3</v>
      </c>
      <c r="AF1954">
        <v>6</v>
      </c>
      <c r="AG1954">
        <v>1</v>
      </c>
      <c r="AI1954">
        <v>2</v>
      </c>
      <c r="AJ1954">
        <v>2</v>
      </c>
      <c r="AL1954">
        <v>1</v>
      </c>
      <c r="AN1954">
        <v>2</v>
      </c>
      <c r="AO1954">
        <v>2</v>
      </c>
      <c r="AP1954">
        <v>3</v>
      </c>
      <c r="AQ1954">
        <v>1</v>
      </c>
      <c r="AR1954">
        <v>1</v>
      </c>
      <c r="AS1954">
        <v>2</v>
      </c>
      <c r="AT1954">
        <v>3</v>
      </c>
      <c r="AU1954">
        <v>2</v>
      </c>
      <c r="AV1954">
        <v>1</v>
      </c>
      <c r="AW1954">
        <v>11</v>
      </c>
      <c r="AX1954">
        <v>10</v>
      </c>
      <c r="AY1954">
        <v>10</v>
      </c>
      <c r="AZ1954">
        <v>9</v>
      </c>
      <c r="BA1954">
        <v>10</v>
      </c>
      <c r="BB1954">
        <v>10</v>
      </c>
      <c r="BC1954">
        <v>6</v>
      </c>
      <c r="BD1954">
        <v>11</v>
      </c>
      <c r="BE1954">
        <v>1</v>
      </c>
      <c r="BF1954">
        <v>12</v>
      </c>
      <c r="BG1954">
        <v>12</v>
      </c>
      <c r="BH1954">
        <v>6</v>
      </c>
      <c r="BI1954">
        <v>12</v>
      </c>
      <c r="BJ1954">
        <v>12</v>
      </c>
      <c r="BK1954">
        <v>1</v>
      </c>
      <c r="BL1954">
        <v>5</v>
      </c>
      <c r="BM1954">
        <v>1</v>
      </c>
      <c r="BN1954">
        <v>1</v>
      </c>
      <c r="BO1954">
        <v>4</v>
      </c>
      <c r="BP1954">
        <v>6</v>
      </c>
      <c r="BX1954">
        <v>1</v>
      </c>
      <c r="BY1954">
        <v>5</v>
      </c>
      <c r="BZ1954">
        <v>2</v>
      </c>
      <c r="CA1954">
        <v>1</v>
      </c>
      <c r="CB1954">
        <v>6</v>
      </c>
      <c r="CC1954">
        <v>3</v>
      </c>
      <c r="CF1954">
        <v>6</v>
      </c>
      <c r="CH1954">
        <f t="shared" si="222"/>
        <v>1</v>
      </c>
      <c r="CI1954" s="1">
        <f t="shared" si="223"/>
        <v>4.333333333333333</v>
      </c>
      <c r="CJ1954">
        <f t="shared" si="224"/>
        <v>5</v>
      </c>
      <c r="CK1954">
        <f t="shared" si="225"/>
        <v>1</v>
      </c>
      <c r="CL1954" s="1">
        <f t="shared" si="226"/>
        <v>5.333333333333333</v>
      </c>
      <c r="CM1954" s="1">
        <f t="shared" si="227"/>
        <v>5.333333333333333</v>
      </c>
      <c r="CO1954" t="str">
        <f>IF(H1954&gt;Tolerances!$C$15, "High Sat", "Low Sat")</f>
        <v>High Sat</v>
      </c>
      <c r="CP1954" t="str">
        <f>IF(CM1954&lt;Tolerances!$D$15, "High EL", "Low EL")</f>
        <v>High EL</v>
      </c>
      <c r="CQ1954" t="str">
        <f t="shared" si="228"/>
        <v>Loyalist</v>
      </c>
      <c r="CR1954" t="b">
        <f>IF(AND(CM1954&lt;Tolerances!$D$19,'Respondent data Original'!H1954&gt;Tolerances!$C$19),"Enthusiast",IF(AND(CM1954&gt;Tolerances!$D$20,'Respondent data Original'!H1954&lt;Tolerances!$C$20),"Agitator"))</f>
        <v>0</v>
      </c>
    </row>
    <row r="1955" spans="1:96">
      <c r="A1955">
        <v>2511</v>
      </c>
      <c r="B1955" t="s">
        <v>71</v>
      </c>
      <c r="C1955">
        <v>1</v>
      </c>
      <c r="D1955">
        <v>2</v>
      </c>
      <c r="E1955">
        <v>18</v>
      </c>
      <c r="F1955">
        <v>1</v>
      </c>
      <c r="G1955">
        <v>9</v>
      </c>
      <c r="H1955">
        <v>10</v>
      </c>
      <c r="J1955">
        <v>11</v>
      </c>
      <c r="L1955">
        <v>9</v>
      </c>
      <c r="N1955">
        <v>11</v>
      </c>
      <c r="P1955">
        <v>4</v>
      </c>
      <c r="Q1955">
        <v>1</v>
      </c>
      <c r="S1955">
        <v>1</v>
      </c>
      <c r="T1955">
        <v>1</v>
      </c>
      <c r="U1955">
        <v>1</v>
      </c>
      <c r="V1955">
        <v>1</v>
      </c>
      <c r="W1955">
        <v>4</v>
      </c>
      <c r="X1955">
        <v>1</v>
      </c>
      <c r="Y1955">
        <v>1</v>
      </c>
      <c r="Z1955">
        <v>1</v>
      </c>
      <c r="AA1955">
        <v>1</v>
      </c>
      <c r="AB1955">
        <v>4</v>
      </c>
      <c r="AC1955">
        <v>4</v>
      </c>
      <c r="AD1955">
        <v>3</v>
      </c>
      <c r="AE1955">
        <v>1</v>
      </c>
      <c r="AF1955">
        <v>1</v>
      </c>
      <c r="AG1955">
        <v>1</v>
      </c>
      <c r="AI1955">
        <v>1</v>
      </c>
      <c r="AJ1955">
        <v>1</v>
      </c>
      <c r="AK1955">
        <v>1</v>
      </c>
      <c r="AL1955">
        <v>3</v>
      </c>
      <c r="AM1955">
        <v>3</v>
      </c>
      <c r="AN1955">
        <v>1</v>
      </c>
      <c r="AO1955">
        <v>1</v>
      </c>
      <c r="AP1955">
        <v>1</v>
      </c>
      <c r="AQ1955">
        <v>1</v>
      </c>
      <c r="AR1955">
        <v>3</v>
      </c>
      <c r="AS1955">
        <v>3</v>
      </c>
      <c r="AT1955">
        <v>3</v>
      </c>
      <c r="AU1955">
        <v>3</v>
      </c>
      <c r="AV1955">
        <v>1</v>
      </c>
      <c r="AW1955">
        <v>6</v>
      </c>
      <c r="AX1955">
        <v>9</v>
      </c>
      <c r="AY1955">
        <v>10</v>
      </c>
      <c r="AZ1955">
        <v>10</v>
      </c>
      <c r="BA1955">
        <v>9</v>
      </c>
      <c r="BB1955">
        <v>6</v>
      </c>
      <c r="BC1955">
        <v>4</v>
      </c>
      <c r="BD1955">
        <v>11</v>
      </c>
      <c r="BE1955">
        <v>1</v>
      </c>
      <c r="BF1955">
        <v>2</v>
      </c>
      <c r="BG1955">
        <v>12</v>
      </c>
      <c r="BH1955">
        <v>2</v>
      </c>
      <c r="BI1955">
        <v>12</v>
      </c>
      <c r="BJ1955">
        <v>12</v>
      </c>
      <c r="BK1955">
        <v>1</v>
      </c>
      <c r="BL1955">
        <v>4</v>
      </c>
      <c r="BM1955">
        <v>2</v>
      </c>
      <c r="BN1955">
        <v>1</v>
      </c>
      <c r="BO1955">
        <v>6</v>
      </c>
      <c r="BP1955">
        <v>4</v>
      </c>
      <c r="BQ1955">
        <v>2</v>
      </c>
      <c r="BR1955">
        <v>7</v>
      </c>
      <c r="BS1955">
        <v>3</v>
      </c>
      <c r="BX1955">
        <v>1</v>
      </c>
      <c r="BY1955">
        <v>1</v>
      </c>
      <c r="BZ1955">
        <v>3</v>
      </c>
      <c r="CA1955">
        <v>6</v>
      </c>
      <c r="CB1955">
        <v>5</v>
      </c>
      <c r="CF1955">
        <v>3</v>
      </c>
      <c r="CH1955">
        <f t="shared" si="222"/>
        <v>1</v>
      </c>
      <c r="CI1955" s="1">
        <f t="shared" si="223"/>
        <v>3.6666666666666665</v>
      </c>
      <c r="CJ1955">
        <f t="shared" si="224"/>
        <v>4</v>
      </c>
      <c r="CK1955">
        <f t="shared" si="225"/>
        <v>2</v>
      </c>
      <c r="CL1955" s="1">
        <f t="shared" si="226"/>
        <v>5.6666666666666661</v>
      </c>
      <c r="CM1955" s="1">
        <f t="shared" si="227"/>
        <v>5.6666666666666661</v>
      </c>
      <c r="CO1955" t="str">
        <f>IF(H1955&gt;Tolerances!$C$15, "High Sat", "Low Sat")</f>
        <v>High Sat</v>
      </c>
      <c r="CP1955" t="str">
        <f>IF(CM1955&lt;Tolerances!$D$15, "High EL", "Low EL")</f>
        <v>High EL</v>
      </c>
      <c r="CQ1955" t="str">
        <f t="shared" si="228"/>
        <v>Loyalist</v>
      </c>
      <c r="CR1955" t="b">
        <f>IF(AND(CM1955&lt;Tolerances!$D$19,'Respondent data Original'!H1955&gt;Tolerances!$C$19),"Enthusiast",IF(AND(CM1955&gt;Tolerances!$D$20,'Respondent data Original'!H1955&lt;Tolerances!$C$20),"Agitator"))</f>
        <v>0</v>
      </c>
    </row>
    <row r="1956" spans="1:96">
      <c r="A1956">
        <v>2515</v>
      </c>
      <c r="B1956" t="s">
        <v>71</v>
      </c>
      <c r="C1956">
        <v>5</v>
      </c>
      <c r="D1956">
        <v>1</v>
      </c>
      <c r="E1956">
        <v>2</v>
      </c>
      <c r="F1956">
        <v>1</v>
      </c>
      <c r="G1956">
        <v>8</v>
      </c>
      <c r="H1956">
        <v>1</v>
      </c>
      <c r="J1956">
        <v>1</v>
      </c>
      <c r="L1956">
        <v>1</v>
      </c>
      <c r="N1956">
        <v>1</v>
      </c>
      <c r="P1956">
        <v>6</v>
      </c>
      <c r="Q1956">
        <v>2</v>
      </c>
      <c r="T1956">
        <v>3</v>
      </c>
      <c r="W1956">
        <v>3</v>
      </c>
      <c r="X1956">
        <v>1</v>
      </c>
      <c r="Y1956">
        <v>1</v>
      </c>
      <c r="Z1956">
        <v>4</v>
      </c>
      <c r="AA1956">
        <v>2</v>
      </c>
      <c r="AB1956">
        <v>2</v>
      </c>
      <c r="AC1956">
        <v>3</v>
      </c>
      <c r="AF1956">
        <v>1</v>
      </c>
      <c r="AG1956">
        <v>5</v>
      </c>
      <c r="AH1956">
        <v>5</v>
      </c>
      <c r="AI1956">
        <v>5</v>
      </c>
      <c r="AJ1956">
        <v>5</v>
      </c>
      <c r="AK1956">
        <v>5</v>
      </c>
      <c r="AL1956">
        <v>5</v>
      </c>
      <c r="AN1956">
        <v>5</v>
      </c>
      <c r="AO1956">
        <v>5</v>
      </c>
      <c r="AP1956">
        <v>5</v>
      </c>
      <c r="AQ1956">
        <v>5</v>
      </c>
      <c r="AR1956">
        <v>5</v>
      </c>
      <c r="AS1956">
        <v>5</v>
      </c>
      <c r="AT1956">
        <v>5</v>
      </c>
      <c r="AU1956">
        <v>5</v>
      </c>
      <c r="AV1956">
        <v>2</v>
      </c>
      <c r="AW1956">
        <v>11</v>
      </c>
      <c r="AX1956">
        <v>11</v>
      </c>
      <c r="AY1956">
        <v>11</v>
      </c>
      <c r="AZ1956">
        <v>11</v>
      </c>
      <c r="BA1956">
        <v>11</v>
      </c>
      <c r="BB1956">
        <v>11</v>
      </c>
      <c r="BC1956">
        <v>1</v>
      </c>
      <c r="BD1956">
        <v>11</v>
      </c>
      <c r="BE1956">
        <v>11</v>
      </c>
      <c r="BF1956">
        <v>11</v>
      </c>
      <c r="BG1956">
        <v>11</v>
      </c>
      <c r="BH1956">
        <v>11</v>
      </c>
      <c r="BI1956">
        <v>11</v>
      </c>
      <c r="BJ1956">
        <v>11</v>
      </c>
      <c r="BK1956">
        <v>3</v>
      </c>
      <c r="BL1956">
        <v>1</v>
      </c>
      <c r="BM1956">
        <v>1</v>
      </c>
      <c r="BN1956">
        <v>1</v>
      </c>
      <c r="BO1956">
        <v>6</v>
      </c>
      <c r="BP1956">
        <v>4</v>
      </c>
      <c r="BQ1956">
        <v>5</v>
      </c>
      <c r="BX1956">
        <v>3</v>
      </c>
      <c r="CF1956">
        <v>6</v>
      </c>
      <c r="CH1956">
        <f t="shared" si="222"/>
        <v>3</v>
      </c>
      <c r="CI1956" s="1">
        <f t="shared" si="223"/>
        <v>4.9444444444444446</v>
      </c>
      <c r="CJ1956">
        <f t="shared" si="224"/>
        <v>1</v>
      </c>
      <c r="CK1956">
        <f t="shared" si="225"/>
        <v>5</v>
      </c>
      <c r="CL1956" s="1">
        <f t="shared" si="226"/>
        <v>9.9444444444444446</v>
      </c>
      <c r="CM1956" s="1">
        <f t="shared" si="227"/>
        <v>29.833333333333336</v>
      </c>
      <c r="CO1956" t="str">
        <f>IF(H1956&gt;Tolerances!$C$15, "High Sat", "Low Sat")</f>
        <v>Low Sat</v>
      </c>
      <c r="CP1956" t="str">
        <f>IF(CM1956&lt;Tolerances!$D$15, "High EL", "Low EL")</f>
        <v>Low EL</v>
      </c>
      <c r="CQ1956" t="str">
        <f t="shared" si="228"/>
        <v>Defector</v>
      </c>
      <c r="CR1956" t="str">
        <f>IF(AND(CM1956&lt;Tolerances!$D$19,'Respondent data Original'!H1956&gt;Tolerances!$C$19),"Enthusiast",IF(AND(CM1956&gt;Tolerances!$D$20,'Respondent data Original'!H1956&lt;Tolerances!$C$20),"Agitator"))</f>
        <v>Agitator</v>
      </c>
    </row>
    <row r="1957" spans="1:96">
      <c r="A1957">
        <v>2519</v>
      </c>
      <c r="B1957" t="s">
        <v>71</v>
      </c>
      <c r="C1957">
        <v>4</v>
      </c>
      <c r="D1957">
        <v>1</v>
      </c>
      <c r="E1957">
        <v>2</v>
      </c>
      <c r="F1957">
        <v>2</v>
      </c>
      <c r="G1957">
        <v>12</v>
      </c>
      <c r="H1957">
        <v>9</v>
      </c>
      <c r="J1957">
        <v>5</v>
      </c>
      <c r="L1957">
        <v>9</v>
      </c>
      <c r="N1957">
        <v>9</v>
      </c>
      <c r="P1957">
        <v>6</v>
      </c>
      <c r="Q1957">
        <v>2</v>
      </c>
      <c r="R1957">
        <v>5</v>
      </c>
      <c r="S1957">
        <v>1</v>
      </c>
      <c r="T1957">
        <v>1</v>
      </c>
      <c r="U1957">
        <v>1</v>
      </c>
      <c r="V1957">
        <v>1</v>
      </c>
      <c r="W1957">
        <v>3</v>
      </c>
      <c r="X1957">
        <v>1</v>
      </c>
      <c r="Y1957">
        <v>1</v>
      </c>
      <c r="Z1957">
        <v>5</v>
      </c>
      <c r="AA1957">
        <v>3</v>
      </c>
      <c r="AB1957">
        <v>3</v>
      </c>
      <c r="AC1957">
        <v>5</v>
      </c>
      <c r="AD1957">
        <v>5</v>
      </c>
      <c r="AE1957">
        <v>5</v>
      </c>
      <c r="AF1957">
        <v>1</v>
      </c>
      <c r="AG1957">
        <v>3</v>
      </c>
      <c r="AI1957">
        <v>1</v>
      </c>
      <c r="AJ1957">
        <v>1</v>
      </c>
      <c r="AK1957">
        <v>1</v>
      </c>
      <c r="AL1957">
        <v>1</v>
      </c>
      <c r="AM1957">
        <v>3</v>
      </c>
      <c r="AN1957">
        <v>1</v>
      </c>
      <c r="AO1957">
        <v>1</v>
      </c>
      <c r="AQ1957">
        <v>3</v>
      </c>
      <c r="AR1957">
        <v>2</v>
      </c>
      <c r="AV1957">
        <v>1</v>
      </c>
      <c r="AW1957">
        <v>6</v>
      </c>
      <c r="AX1957">
        <v>6</v>
      </c>
      <c r="AY1957">
        <v>6</v>
      </c>
      <c r="AZ1957">
        <v>6</v>
      </c>
      <c r="BA1957">
        <v>6</v>
      </c>
      <c r="BB1957">
        <v>1</v>
      </c>
      <c r="BC1957">
        <v>11</v>
      </c>
      <c r="BD1957">
        <v>11</v>
      </c>
      <c r="BE1957">
        <v>1</v>
      </c>
      <c r="BF1957">
        <v>1</v>
      </c>
      <c r="BG1957">
        <v>1</v>
      </c>
      <c r="BH1957">
        <v>3</v>
      </c>
      <c r="BI1957">
        <v>12</v>
      </c>
      <c r="BJ1957">
        <v>12</v>
      </c>
      <c r="BK1957">
        <v>3</v>
      </c>
      <c r="BL1957">
        <v>5</v>
      </c>
      <c r="BM1957">
        <v>5</v>
      </c>
      <c r="BN1957">
        <v>5</v>
      </c>
      <c r="BO1957">
        <v>10</v>
      </c>
      <c r="BX1957">
        <v>1</v>
      </c>
      <c r="BY1957">
        <v>6</v>
      </c>
      <c r="CF1957">
        <v>6</v>
      </c>
      <c r="CH1957">
        <f t="shared" si="222"/>
        <v>1</v>
      </c>
      <c r="CI1957" s="1">
        <f t="shared" si="223"/>
        <v>3</v>
      </c>
      <c r="CJ1957">
        <f t="shared" si="224"/>
        <v>5</v>
      </c>
      <c r="CK1957">
        <f t="shared" si="225"/>
        <v>1</v>
      </c>
      <c r="CL1957" s="1">
        <f t="shared" si="226"/>
        <v>4</v>
      </c>
      <c r="CM1957" s="1">
        <f t="shared" si="227"/>
        <v>4</v>
      </c>
      <c r="CO1957" t="str">
        <f>IF(H1957&gt;Tolerances!$C$15, "High Sat", "Low Sat")</f>
        <v>High Sat</v>
      </c>
      <c r="CP1957" t="str">
        <f>IF(CM1957&lt;Tolerances!$D$15, "High EL", "Low EL")</f>
        <v>High EL</v>
      </c>
      <c r="CQ1957" t="str">
        <f t="shared" si="228"/>
        <v>Loyalist</v>
      </c>
      <c r="CR1957" t="b">
        <f>IF(AND(CM1957&lt;Tolerances!$D$19,'Respondent data Original'!H1957&gt;Tolerances!$C$19),"Enthusiast",IF(AND(CM1957&gt;Tolerances!$D$20,'Respondent data Original'!H1957&lt;Tolerances!$C$20),"Agitator"))</f>
        <v>0</v>
      </c>
    </row>
    <row r="1958" spans="1:96">
      <c r="A1958">
        <v>2521</v>
      </c>
      <c r="B1958" t="s">
        <v>71</v>
      </c>
      <c r="C1958">
        <v>3</v>
      </c>
      <c r="D1958">
        <v>1</v>
      </c>
      <c r="E1958">
        <v>3</v>
      </c>
      <c r="F1958">
        <v>2</v>
      </c>
      <c r="G1958">
        <v>11</v>
      </c>
      <c r="H1958">
        <v>10</v>
      </c>
      <c r="K1958">
        <v>1</v>
      </c>
      <c r="L1958">
        <v>10</v>
      </c>
      <c r="N1958">
        <v>9</v>
      </c>
      <c r="P1958">
        <v>6</v>
      </c>
      <c r="Q1958">
        <v>2</v>
      </c>
      <c r="S1958">
        <v>2</v>
      </c>
      <c r="T1958">
        <v>5</v>
      </c>
      <c r="U1958">
        <v>2</v>
      </c>
      <c r="V1958">
        <v>2</v>
      </c>
      <c r="X1958">
        <v>2</v>
      </c>
      <c r="Y1958">
        <v>2</v>
      </c>
      <c r="Z1958">
        <v>2</v>
      </c>
      <c r="AA1958">
        <v>2</v>
      </c>
      <c r="AB1958">
        <v>2</v>
      </c>
      <c r="AC1958">
        <v>2</v>
      </c>
      <c r="AD1958">
        <v>2</v>
      </c>
      <c r="AE1958">
        <v>2</v>
      </c>
      <c r="AF1958">
        <v>1</v>
      </c>
      <c r="AG1958">
        <v>2</v>
      </c>
      <c r="AI1958">
        <v>2</v>
      </c>
      <c r="AJ1958">
        <v>2</v>
      </c>
      <c r="AK1958">
        <v>2</v>
      </c>
      <c r="AL1958">
        <v>2</v>
      </c>
      <c r="AN1958">
        <v>2</v>
      </c>
      <c r="AO1958">
        <v>2</v>
      </c>
      <c r="AP1958">
        <v>2</v>
      </c>
      <c r="AQ1958">
        <v>2</v>
      </c>
      <c r="AR1958">
        <v>2</v>
      </c>
      <c r="AS1958">
        <v>2</v>
      </c>
      <c r="AT1958">
        <v>2</v>
      </c>
      <c r="AU1958">
        <v>2</v>
      </c>
      <c r="AV1958">
        <v>1</v>
      </c>
      <c r="AW1958">
        <v>7</v>
      </c>
      <c r="AX1958">
        <v>8</v>
      </c>
      <c r="AY1958">
        <v>8</v>
      </c>
      <c r="AZ1958">
        <v>5</v>
      </c>
      <c r="BA1958">
        <v>7</v>
      </c>
      <c r="BB1958">
        <v>6</v>
      </c>
      <c r="BC1958">
        <v>4</v>
      </c>
      <c r="BD1958">
        <v>7</v>
      </c>
      <c r="BE1958">
        <v>4</v>
      </c>
      <c r="BF1958">
        <v>3</v>
      </c>
      <c r="BG1958">
        <v>12</v>
      </c>
      <c r="BH1958">
        <v>12</v>
      </c>
      <c r="BI1958">
        <v>12</v>
      </c>
      <c r="BJ1958">
        <v>12</v>
      </c>
      <c r="BK1958">
        <v>1</v>
      </c>
      <c r="BL1958">
        <v>3</v>
      </c>
      <c r="BM1958">
        <v>3</v>
      </c>
      <c r="BN1958">
        <v>3</v>
      </c>
      <c r="BO1958">
        <v>10</v>
      </c>
      <c r="BX1958">
        <v>1</v>
      </c>
      <c r="BY1958">
        <v>3</v>
      </c>
      <c r="CF1958">
        <v>7</v>
      </c>
      <c r="CH1958">
        <f t="shared" si="222"/>
        <v>1</v>
      </c>
      <c r="CI1958" s="1">
        <f t="shared" si="223"/>
        <v>3.1111111111111112</v>
      </c>
      <c r="CJ1958">
        <f t="shared" si="224"/>
        <v>3</v>
      </c>
      <c r="CK1958">
        <f t="shared" si="225"/>
        <v>3</v>
      </c>
      <c r="CL1958" s="1">
        <f t="shared" si="226"/>
        <v>6.1111111111111107</v>
      </c>
      <c r="CM1958" s="1">
        <f t="shared" si="227"/>
        <v>6.1111111111111107</v>
      </c>
      <c r="CO1958" t="str">
        <f>IF(H1958&gt;Tolerances!$C$15, "High Sat", "Low Sat")</f>
        <v>High Sat</v>
      </c>
      <c r="CP1958" t="str">
        <f>IF(CM1958&lt;Tolerances!$D$15, "High EL", "Low EL")</f>
        <v>High EL</v>
      </c>
      <c r="CQ1958" t="str">
        <f t="shared" si="228"/>
        <v>Loyalist</v>
      </c>
      <c r="CR1958" t="b">
        <f>IF(AND(CM1958&lt;Tolerances!$D$19,'Respondent data Original'!H1958&gt;Tolerances!$C$19),"Enthusiast",IF(AND(CM1958&gt;Tolerances!$D$20,'Respondent data Original'!H1958&lt;Tolerances!$C$20),"Agitator"))</f>
        <v>0</v>
      </c>
    </row>
    <row r="1959" spans="1:96">
      <c r="A1959">
        <v>2522</v>
      </c>
      <c r="B1959" t="s">
        <v>71</v>
      </c>
      <c r="C1959">
        <v>5</v>
      </c>
      <c r="D1959">
        <v>1</v>
      </c>
      <c r="E1959">
        <v>1</v>
      </c>
      <c r="F1959">
        <v>2</v>
      </c>
      <c r="G1959">
        <v>10</v>
      </c>
      <c r="H1959">
        <v>11</v>
      </c>
      <c r="J1959">
        <v>11</v>
      </c>
      <c r="L1959">
        <v>11</v>
      </c>
      <c r="N1959">
        <v>11</v>
      </c>
      <c r="P1959">
        <v>6</v>
      </c>
      <c r="Q1959">
        <v>4</v>
      </c>
      <c r="R1959">
        <v>4</v>
      </c>
      <c r="S1959">
        <v>1</v>
      </c>
      <c r="T1959">
        <v>2</v>
      </c>
      <c r="U1959">
        <v>5</v>
      </c>
      <c r="V1959">
        <v>1</v>
      </c>
      <c r="W1959">
        <v>5</v>
      </c>
      <c r="X1959">
        <v>1</v>
      </c>
      <c r="Y1959">
        <v>1</v>
      </c>
      <c r="Z1959">
        <v>5</v>
      </c>
      <c r="AA1959">
        <v>4</v>
      </c>
      <c r="AB1959">
        <v>3</v>
      </c>
      <c r="AC1959">
        <v>4</v>
      </c>
      <c r="AD1959">
        <v>4</v>
      </c>
      <c r="AE1959">
        <v>3</v>
      </c>
      <c r="AF1959">
        <v>8</v>
      </c>
      <c r="AG1959">
        <v>4</v>
      </c>
      <c r="AH1959">
        <v>2</v>
      </c>
      <c r="AI1959">
        <v>1</v>
      </c>
      <c r="AJ1959">
        <v>3</v>
      </c>
      <c r="AK1959">
        <v>3</v>
      </c>
      <c r="AL1959">
        <v>1</v>
      </c>
      <c r="AM1959">
        <v>4</v>
      </c>
      <c r="AN1959">
        <v>1</v>
      </c>
      <c r="AO1959">
        <v>1</v>
      </c>
      <c r="AP1959">
        <v>1</v>
      </c>
      <c r="AQ1959">
        <v>1</v>
      </c>
      <c r="AR1959">
        <v>3</v>
      </c>
      <c r="AS1959">
        <v>4</v>
      </c>
      <c r="AT1959">
        <v>3</v>
      </c>
      <c r="AU1959">
        <v>3</v>
      </c>
      <c r="AV1959">
        <v>1</v>
      </c>
      <c r="AW1959">
        <v>6</v>
      </c>
      <c r="AX1959">
        <v>8</v>
      </c>
      <c r="AY1959">
        <v>8</v>
      </c>
      <c r="AZ1959">
        <v>6</v>
      </c>
      <c r="BA1959">
        <v>1</v>
      </c>
      <c r="BB1959">
        <v>1</v>
      </c>
      <c r="BC1959">
        <v>1</v>
      </c>
      <c r="BD1959">
        <v>8</v>
      </c>
      <c r="BE1959">
        <v>8</v>
      </c>
      <c r="BF1959">
        <v>12</v>
      </c>
      <c r="BG1959">
        <v>12</v>
      </c>
      <c r="BH1959">
        <v>12</v>
      </c>
      <c r="BI1959">
        <v>12</v>
      </c>
      <c r="BJ1959">
        <v>12</v>
      </c>
      <c r="BK1959">
        <v>1</v>
      </c>
      <c r="BL1959">
        <v>5</v>
      </c>
      <c r="BM1959">
        <v>3</v>
      </c>
      <c r="BN1959">
        <v>3</v>
      </c>
      <c r="BO1959">
        <v>4</v>
      </c>
      <c r="BX1959">
        <v>1</v>
      </c>
      <c r="BY1959">
        <v>6</v>
      </c>
      <c r="CF1959">
        <v>7</v>
      </c>
      <c r="CH1959">
        <f t="shared" si="222"/>
        <v>1</v>
      </c>
      <c r="CI1959" s="1">
        <f t="shared" si="223"/>
        <v>2.6111111111111112</v>
      </c>
      <c r="CJ1959">
        <f t="shared" si="224"/>
        <v>5</v>
      </c>
      <c r="CK1959">
        <f t="shared" si="225"/>
        <v>1</v>
      </c>
      <c r="CL1959" s="1">
        <f t="shared" si="226"/>
        <v>3.6111111111111112</v>
      </c>
      <c r="CM1959" s="1">
        <f t="shared" si="227"/>
        <v>3.6111111111111112</v>
      </c>
      <c r="CO1959" t="str">
        <f>IF(H1959&gt;Tolerances!$C$15, "High Sat", "Low Sat")</f>
        <v>High Sat</v>
      </c>
      <c r="CP1959" t="str">
        <f>IF(CM1959&lt;Tolerances!$D$15, "High EL", "Low EL")</f>
        <v>High EL</v>
      </c>
      <c r="CQ1959" t="str">
        <f t="shared" si="228"/>
        <v>Loyalist</v>
      </c>
      <c r="CR1959" t="str">
        <f>IF(AND(CM1959&lt;Tolerances!$D$19,'Respondent data Original'!H1959&gt;Tolerances!$C$19),"Enthusiast",IF(AND(CM1959&gt;Tolerances!$D$20,'Respondent data Original'!H1959&lt;Tolerances!$C$20),"Agitator"))</f>
        <v>Enthusiast</v>
      </c>
    </row>
    <row r="1960" spans="1:96">
      <c r="A1960">
        <v>2524</v>
      </c>
      <c r="B1960" t="s">
        <v>71</v>
      </c>
      <c r="C1960">
        <v>1</v>
      </c>
      <c r="D1960">
        <v>2</v>
      </c>
      <c r="E1960">
        <v>6</v>
      </c>
      <c r="F1960">
        <v>1</v>
      </c>
      <c r="G1960">
        <v>9</v>
      </c>
      <c r="H1960">
        <v>9</v>
      </c>
      <c r="J1960">
        <v>11</v>
      </c>
      <c r="L1960">
        <v>11</v>
      </c>
      <c r="N1960">
        <v>11</v>
      </c>
      <c r="P1960">
        <v>1</v>
      </c>
      <c r="Q1960">
        <v>1</v>
      </c>
      <c r="R1960">
        <v>4</v>
      </c>
      <c r="S1960">
        <v>1</v>
      </c>
      <c r="T1960">
        <v>4</v>
      </c>
      <c r="U1960">
        <v>4</v>
      </c>
      <c r="V1960">
        <v>1</v>
      </c>
      <c r="W1960">
        <v>4</v>
      </c>
      <c r="X1960">
        <v>1</v>
      </c>
      <c r="Y1960">
        <v>1</v>
      </c>
      <c r="Z1960">
        <v>1</v>
      </c>
      <c r="AA1960">
        <v>3</v>
      </c>
      <c r="AB1960">
        <v>4</v>
      </c>
      <c r="AC1960">
        <v>1</v>
      </c>
      <c r="AD1960">
        <v>3</v>
      </c>
      <c r="AE1960">
        <v>3</v>
      </c>
      <c r="AF1960">
        <v>1</v>
      </c>
      <c r="AG1960">
        <v>2</v>
      </c>
      <c r="AI1960">
        <v>2</v>
      </c>
      <c r="AJ1960">
        <v>4</v>
      </c>
      <c r="AK1960">
        <v>4</v>
      </c>
      <c r="AL1960">
        <v>4</v>
      </c>
      <c r="AN1960">
        <v>2</v>
      </c>
      <c r="AO1960">
        <v>1</v>
      </c>
      <c r="AP1960">
        <v>1</v>
      </c>
      <c r="AQ1960">
        <v>1</v>
      </c>
      <c r="AR1960">
        <v>2</v>
      </c>
      <c r="AS1960">
        <v>2</v>
      </c>
      <c r="AT1960">
        <v>2</v>
      </c>
      <c r="AU1960">
        <v>3</v>
      </c>
      <c r="AV1960">
        <v>3</v>
      </c>
      <c r="AW1960">
        <v>4</v>
      </c>
      <c r="AX1960">
        <v>11</v>
      </c>
      <c r="AY1960">
        <v>6</v>
      </c>
      <c r="AZ1960">
        <v>6</v>
      </c>
      <c r="BA1960">
        <v>6</v>
      </c>
      <c r="BB1960">
        <v>8</v>
      </c>
      <c r="BC1960">
        <v>4</v>
      </c>
      <c r="BD1960">
        <v>10</v>
      </c>
      <c r="BE1960">
        <v>1</v>
      </c>
      <c r="BF1960">
        <v>12</v>
      </c>
      <c r="BG1960">
        <v>12</v>
      </c>
      <c r="BH1960">
        <v>12</v>
      </c>
      <c r="BI1960">
        <v>12</v>
      </c>
      <c r="BJ1960">
        <v>1</v>
      </c>
      <c r="BK1960">
        <v>1</v>
      </c>
      <c r="BL1960">
        <v>3</v>
      </c>
      <c r="BM1960">
        <v>2</v>
      </c>
      <c r="BN1960">
        <v>1</v>
      </c>
      <c r="BO1960">
        <v>4</v>
      </c>
      <c r="BX1960">
        <v>1</v>
      </c>
      <c r="BY1960">
        <v>5</v>
      </c>
      <c r="BZ1960">
        <v>6</v>
      </c>
      <c r="CF1960">
        <v>1</v>
      </c>
      <c r="CH1960">
        <f t="shared" si="222"/>
        <v>1</v>
      </c>
      <c r="CI1960" s="1">
        <f t="shared" si="223"/>
        <v>3.1111111111111112</v>
      </c>
      <c r="CJ1960">
        <f t="shared" si="224"/>
        <v>3</v>
      </c>
      <c r="CK1960">
        <f t="shared" si="225"/>
        <v>3</v>
      </c>
      <c r="CL1960" s="1">
        <f t="shared" si="226"/>
        <v>6.1111111111111107</v>
      </c>
      <c r="CM1960" s="1">
        <f t="shared" si="227"/>
        <v>6.1111111111111107</v>
      </c>
      <c r="CO1960" t="str">
        <f>IF(H1960&gt;Tolerances!$C$15, "High Sat", "Low Sat")</f>
        <v>High Sat</v>
      </c>
      <c r="CP1960" t="str">
        <f>IF(CM1960&lt;Tolerances!$D$15, "High EL", "Low EL")</f>
        <v>High EL</v>
      </c>
      <c r="CQ1960" t="str">
        <f t="shared" si="228"/>
        <v>Loyalist</v>
      </c>
      <c r="CR1960" t="b">
        <f>IF(AND(CM1960&lt;Tolerances!$D$19,'Respondent data Original'!H1960&gt;Tolerances!$C$19),"Enthusiast",IF(AND(CM1960&gt;Tolerances!$D$20,'Respondent data Original'!H1960&lt;Tolerances!$C$20),"Agitator"))</f>
        <v>0</v>
      </c>
    </row>
    <row r="1961" spans="1:96">
      <c r="A1961">
        <v>2525</v>
      </c>
      <c r="B1961" t="s">
        <v>71</v>
      </c>
      <c r="C1961">
        <v>3</v>
      </c>
      <c r="D1961">
        <v>1</v>
      </c>
      <c r="E1961">
        <v>3</v>
      </c>
      <c r="F1961">
        <v>2</v>
      </c>
      <c r="G1961">
        <v>10</v>
      </c>
      <c r="H1961">
        <v>11</v>
      </c>
      <c r="J1961">
        <v>11</v>
      </c>
      <c r="L1961">
        <v>11</v>
      </c>
      <c r="N1961">
        <v>11</v>
      </c>
      <c r="P1961">
        <v>6</v>
      </c>
      <c r="Q1961">
        <v>1</v>
      </c>
      <c r="R1961">
        <v>3</v>
      </c>
      <c r="S1961">
        <v>1</v>
      </c>
      <c r="T1961">
        <v>3</v>
      </c>
      <c r="U1961">
        <v>3</v>
      </c>
      <c r="V1961">
        <v>3</v>
      </c>
      <c r="W1961">
        <v>3</v>
      </c>
      <c r="X1961">
        <v>3</v>
      </c>
      <c r="Y1961">
        <v>3</v>
      </c>
      <c r="Z1961">
        <v>3</v>
      </c>
      <c r="AA1961">
        <v>3</v>
      </c>
      <c r="AB1961">
        <v>3</v>
      </c>
      <c r="AC1961">
        <v>3</v>
      </c>
      <c r="AD1961">
        <v>3</v>
      </c>
      <c r="AE1961">
        <v>3</v>
      </c>
      <c r="AF1961">
        <v>1</v>
      </c>
      <c r="AG1961">
        <v>1</v>
      </c>
      <c r="AH1961">
        <v>1</v>
      </c>
      <c r="AI1961">
        <v>2</v>
      </c>
      <c r="AJ1961">
        <v>1</v>
      </c>
      <c r="AK1961">
        <v>1</v>
      </c>
      <c r="AL1961">
        <v>1</v>
      </c>
      <c r="AN1961">
        <v>1</v>
      </c>
      <c r="AO1961">
        <v>1</v>
      </c>
      <c r="AP1961">
        <v>1</v>
      </c>
      <c r="AQ1961">
        <v>1</v>
      </c>
      <c r="AR1961">
        <v>1</v>
      </c>
      <c r="AS1961">
        <v>1</v>
      </c>
      <c r="AT1961">
        <v>1</v>
      </c>
      <c r="AU1961">
        <v>1</v>
      </c>
      <c r="AV1961">
        <v>1</v>
      </c>
      <c r="AW1961">
        <v>1</v>
      </c>
      <c r="AX1961">
        <v>11</v>
      </c>
      <c r="AY1961">
        <v>6</v>
      </c>
      <c r="AZ1961">
        <v>6</v>
      </c>
      <c r="BA1961">
        <v>6</v>
      </c>
      <c r="BB1961">
        <v>6</v>
      </c>
      <c r="BC1961">
        <v>6</v>
      </c>
      <c r="BD1961">
        <v>6</v>
      </c>
      <c r="BE1961">
        <v>1</v>
      </c>
      <c r="BF1961">
        <v>12</v>
      </c>
      <c r="BG1961">
        <v>12</v>
      </c>
      <c r="BH1961">
        <v>12</v>
      </c>
      <c r="BI1961">
        <v>12</v>
      </c>
      <c r="BJ1961">
        <v>12</v>
      </c>
      <c r="BK1961">
        <v>1</v>
      </c>
      <c r="BL1961">
        <v>5</v>
      </c>
      <c r="BM1961">
        <v>5</v>
      </c>
      <c r="BN1961">
        <v>3</v>
      </c>
      <c r="BO1961">
        <v>10</v>
      </c>
      <c r="BX1961">
        <v>1</v>
      </c>
      <c r="BY1961">
        <v>6</v>
      </c>
      <c r="BZ1961">
        <v>3</v>
      </c>
      <c r="CF1961">
        <v>6</v>
      </c>
      <c r="CH1961">
        <f t="shared" si="222"/>
        <v>1</v>
      </c>
      <c r="CI1961" s="1">
        <f t="shared" si="223"/>
        <v>2.7222222222222223</v>
      </c>
      <c r="CJ1961">
        <f t="shared" si="224"/>
        <v>5</v>
      </c>
      <c r="CK1961">
        <f t="shared" si="225"/>
        <v>1</v>
      </c>
      <c r="CL1961" s="1">
        <f t="shared" si="226"/>
        <v>3.7222222222222223</v>
      </c>
      <c r="CM1961" s="1">
        <f t="shared" si="227"/>
        <v>3.7222222222222223</v>
      </c>
      <c r="CO1961" t="str">
        <f>IF(H1961&gt;Tolerances!$C$15, "High Sat", "Low Sat")</f>
        <v>High Sat</v>
      </c>
      <c r="CP1961" t="str">
        <f>IF(CM1961&lt;Tolerances!$D$15, "High EL", "Low EL")</f>
        <v>High EL</v>
      </c>
      <c r="CQ1961" t="str">
        <f t="shared" si="228"/>
        <v>Loyalist</v>
      </c>
      <c r="CR1961" t="str">
        <f>IF(AND(CM1961&lt;Tolerances!$D$19,'Respondent data Original'!H1961&gt;Tolerances!$C$19),"Enthusiast",IF(AND(CM1961&gt;Tolerances!$D$20,'Respondent data Original'!H1961&lt;Tolerances!$C$20),"Agitator"))</f>
        <v>Enthusiast</v>
      </c>
    </row>
    <row r="1962" spans="1:96">
      <c r="A1962">
        <v>2530</v>
      </c>
      <c r="B1962" t="s">
        <v>71</v>
      </c>
      <c r="C1962">
        <v>4</v>
      </c>
      <c r="D1962">
        <v>1</v>
      </c>
      <c r="E1962">
        <v>1</v>
      </c>
      <c r="F1962">
        <v>2</v>
      </c>
      <c r="G1962">
        <v>12</v>
      </c>
      <c r="H1962">
        <v>8</v>
      </c>
      <c r="J1962">
        <v>4</v>
      </c>
      <c r="L1962">
        <v>4</v>
      </c>
      <c r="N1962">
        <v>5</v>
      </c>
      <c r="P1962">
        <v>6</v>
      </c>
      <c r="Q1962">
        <v>1</v>
      </c>
      <c r="R1962">
        <v>3</v>
      </c>
      <c r="S1962">
        <v>3</v>
      </c>
      <c r="T1962">
        <v>3</v>
      </c>
      <c r="U1962">
        <v>4</v>
      </c>
      <c r="V1962">
        <v>2</v>
      </c>
      <c r="W1962">
        <v>4</v>
      </c>
      <c r="X1962">
        <v>2</v>
      </c>
      <c r="Y1962">
        <v>3</v>
      </c>
      <c r="Z1962">
        <v>4</v>
      </c>
      <c r="AA1962">
        <v>1</v>
      </c>
      <c r="AB1962">
        <v>2</v>
      </c>
      <c r="AC1962">
        <v>3</v>
      </c>
      <c r="AD1962">
        <v>4</v>
      </c>
      <c r="AE1962">
        <v>3</v>
      </c>
      <c r="AF1962">
        <v>8</v>
      </c>
      <c r="AG1962">
        <v>4</v>
      </c>
      <c r="AH1962">
        <v>5</v>
      </c>
      <c r="AI1962">
        <v>2</v>
      </c>
      <c r="AJ1962">
        <v>3</v>
      </c>
      <c r="AK1962">
        <v>3</v>
      </c>
      <c r="AL1962">
        <v>4</v>
      </c>
      <c r="AN1962">
        <v>2</v>
      </c>
      <c r="AO1962">
        <v>3</v>
      </c>
      <c r="AP1962">
        <v>3</v>
      </c>
      <c r="AQ1962">
        <v>5</v>
      </c>
      <c r="AR1962">
        <v>5</v>
      </c>
      <c r="AS1962">
        <v>3</v>
      </c>
      <c r="AT1962">
        <v>4</v>
      </c>
      <c r="AU1962">
        <v>3</v>
      </c>
      <c r="AV1962">
        <v>2</v>
      </c>
      <c r="AW1962">
        <v>7</v>
      </c>
      <c r="AX1962">
        <v>9</v>
      </c>
      <c r="AY1962">
        <v>8</v>
      </c>
      <c r="AZ1962">
        <v>8</v>
      </c>
      <c r="BA1962">
        <v>9</v>
      </c>
      <c r="BB1962">
        <v>3</v>
      </c>
      <c r="BC1962">
        <v>5</v>
      </c>
      <c r="BD1962">
        <v>10</v>
      </c>
      <c r="BE1962">
        <v>9</v>
      </c>
      <c r="BF1962">
        <v>12</v>
      </c>
      <c r="BG1962">
        <v>9</v>
      </c>
      <c r="BH1962">
        <v>6</v>
      </c>
      <c r="BI1962">
        <v>12</v>
      </c>
      <c r="BJ1962">
        <v>4</v>
      </c>
      <c r="BK1962">
        <v>3</v>
      </c>
      <c r="BL1962">
        <v>3</v>
      </c>
      <c r="BM1962">
        <v>2</v>
      </c>
      <c r="BN1962">
        <v>2</v>
      </c>
      <c r="BO1962">
        <v>6</v>
      </c>
      <c r="BP1962">
        <v>7</v>
      </c>
      <c r="BX1962">
        <v>3</v>
      </c>
      <c r="CF1962">
        <v>10</v>
      </c>
      <c r="CH1962">
        <f t="shared" si="222"/>
        <v>3</v>
      </c>
      <c r="CI1962" s="1">
        <f t="shared" si="223"/>
        <v>3.7777777777777777</v>
      </c>
      <c r="CJ1962">
        <f t="shared" si="224"/>
        <v>3</v>
      </c>
      <c r="CK1962">
        <f t="shared" si="225"/>
        <v>3</v>
      </c>
      <c r="CL1962" s="1">
        <f t="shared" si="226"/>
        <v>6.7777777777777777</v>
      </c>
      <c r="CM1962" s="1">
        <f t="shared" si="227"/>
        <v>20.333333333333332</v>
      </c>
      <c r="CO1962" t="str">
        <f>IF(H1962&gt;Tolerances!$C$15, "High Sat", "Low Sat")</f>
        <v>High Sat</v>
      </c>
      <c r="CP1962" t="str">
        <f>IF(CM1962&lt;Tolerances!$D$15, "High EL", "Low EL")</f>
        <v>Low EL</v>
      </c>
      <c r="CQ1962" t="str">
        <f t="shared" si="228"/>
        <v>Mercenary</v>
      </c>
      <c r="CR1962" t="b">
        <f>IF(AND(CM1962&lt;Tolerances!$D$19,'Respondent data Original'!H1962&gt;Tolerances!$C$19),"Enthusiast",IF(AND(CM1962&gt;Tolerances!$D$20,'Respondent data Original'!H1962&lt;Tolerances!$C$20),"Agitator"))</f>
        <v>0</v>
      </c>
    </row>
    <row r="1963" spans="1:96">
      <c r="A1963">
        <v>2534</v>
      </c>
      <c r="B1963" t="s">
        <v>71</v>
      </c>
      <c r="C1963">
        <v>2</v>
      </c>
      <c r="D1963">
        <v>2</v>
      </c>
      <c r="E1963">
        <v>6</v>
      </c>
      <c r="F1963">
        <v>2</v>
      </c>
      <c r="G1963">
        <v>11</v>
      </c>
      <c r="H1963">
        <v>9</v>
      </c>
      <c r="J1963">
        <v>5</v>
      </c>
      <c r="L1963">
        <v>5</v>
      </c>
      <c r="N1963">
        <v>5</v>
      </c>
      <c r="P1963">
        <v>6</v>
      </c>
      <c r="Q1963">
        <v>1</v>
      </c>
      <c r="R1963">
        <v>3</v>
      </c>
      <c r="S1963">
        <v>1</v>
      </c>
      <c r="T1963">
        <v>1</v>
      </c>
      <c r="U1963">
        <v>3</v>
      </c>
      <c r="V1963">
        <v>1</v>
      </c>
      <c r="W1963">
        <v>3</v>
      </c>
      <c r="X1963">
        <v>1</v>
      </c>
      <c r="Y1963">
        <v>2</v>
      </c>
      <c r="Z1963">
        <v>3</v>
      </c>
      <c r="AA1963">
        <v>2</v>
      </c>
      <c r="AB1963">
        <v>2</v>
      </c>
      <c r="AC1963">
        <v>3</v>
      </c>
      <c r="AD1963">
        <v>3</v>
      </c>
      <c r="AE1963">
        <v>3</v>
      </c>
      <c r="AF1963">
        <v>2</v>
      </c>
      <c r="AG1963">
        <v>2</v>
      </c>
      <c r="AH1963">
        <v>3</v>
      </c>
      <c r="AI1963">
        <v>2</v>
      </c>
      <c r="AJ1963">
        <v>5</v>
      </c>
      <c r="AK1963">
        <v>3</v>
      </c>
      <c r="AL1963">
        <v>3</v>
      </c>
      <c r="AM1963">
        <v>3</v>
      </c>
      <c r="AN1963">
        <v>2</v>
      </c>
      <c r="AO1963">
        <v>2</v>
      </c>
      <c r="AP1963">
        <v>3</v>
      </c>
      <c r="AQ1963">
        <v>3</v>
      </c>
      <c r="AR1963">
        <v>4</v>
      </c>
      <c r="AS1963">
        <v>3</v>
      </c>
      <c r="AT1963">
        <v>3</v>
      </c>
      <c r="AU1963">
        <v>3</v>
      </c>
      <c r="AV1963">
        <v>1</v>
      </c>
      <c r="AW1963">
        <v>6</v>
      </c>
      <c r="AX1963">
        <v>8</v>
      </c>
      <c r="AY1963">
        <v>8</v>
      </c>
      <c r="AZ1963">
        <v>6</v>
      </c>
      <c r="BA1963">
        <v>6</v>
      </c>
      <c r="BB1963">
        <v>7</v>
      </c>
      <c r="BC1963">
        <v>11</v>
      </c>
      <c r="BD1963">
        <v>8</v>
      </c>
      <c r="BE1963">
        <v>6</v>
      </c>
      <c r="BF1963">
        <v>6</v>
      </c>
      <c r="BG1963">
        <v>6</v>
      </c>
      <c r="BH1963">
        <v>12</v>
      </c>
      <c r="BI1963">
        <v>12</v>
      </c>
      <c r="BJ1963">
        <v>12</v>
      </c>
      <c r="BK1963">
        <v>2</v>
      </c>
      <c r="BL1963">
        <v>3</v>
      </c>
      <c r="BM1963">
        <v>2</v>
      </c>
      <c r="BN1963">
        <v>2</v>
      </c>
      <c r="BO1963">
        <v>9</v>
      </c>
      <c r="BX1963">
        <v>2</v>
      </c>
      <c r="CF1963">
        <v>5</v>
      </c>
      <c r="CH1963">
        <f t="shared" si="222"/>
        <v>2</v>
      </c>
      <c r="CI1963" s="1">
        <f t="shared" si="223"/>
        <v>3.6666666666666665</v>
      </c>
      <c r="CJ1963">
        <f t="shared" si="224"/>
        <v>3</v>
      </c>
      <c r="CK1963">
        <f t="shared" si="225"/>
        <v>3</v>
      </c>
      <c r="CL1963" s="1">
        <f t="shared" si="226"/>
        <v>6.6666666666666661</v>
      </c>
      <c r="CM1963" s="1">
        <f t="shared" si="227"/>
        <v>13.333333333333332</v>
      </c>
      <c r="CO1963" t="str">
        <f>IF(H1963&gt;Tolerances!$C$15, "High Sat", "Low Sat")</f>
        <v>High Sat</v>
      </c>
      <c r="CP1963" t="str">
        <f>IF(CM1963&lt;Tolerances!$D$15, "High EL", "Low EL")</f>
        <v>Low EL</v>
      </c>
      <c r="CQ1963" t="str">
        <f t="shared" si="228"/>
        <v>Mercenary</v>
      </c>
      <c r="CR1963" t="b">
        <f>IF(AND(CM1963&lt;Tolerances!$D$19,'Respondent data Original'!H1963&gt;Tolerances!$C$19),"Enthusiast",IF(AND(CM1963&gt;Tolerances!$D$20,'Respondent data Original'!H1963&lt;Tolerances!$C$20),"Agitator"))</f>
        <v>0</v>
      </c>
    </row>
    <row r="1964" spans="1:96">
      <c r="A1964">
        <v>2536</v>
      </c>
      <c r="B1964" t="s">
        <v>71</v>
      </c>
      <c r="C1964">
        <v>4</v>
      </c>
      <c r="D1964">
        <v>2</v>
      </c>
      <c r="E1964">
        <v>1</v>
      </c>
      <c r="F1964">
        <v>2</v>
      </c>
      <c r="G1964">
        <v>10</v>
      </c>
      <c r="H1964">
        <v>11</v>
      </c>
      <c r="J1964">
        <v>11</v>
      </c>
      <c r="L1964">
        <v>9</v>
      </c>
      <c r="N1964">
        <v>11</v>
      </c>
      <c r="P1964">
        <v>6</v>
      </c>
      <c r="Q1964">
        <v>2</v>
      </c>
      <c r="R1964">
        <v>3</v>
      </c>
      <c r="S1964">
        <v>1</v>
      </c>
      <c r="T1964">
        <v>4</v>
      </c>
      <c r="V1964">
        <v>1</v>
      </c>
      <c r="W1964">
        <v>4</v>
      </c>
      <c r="X1964">
        <v>1</v>
      </c>
      <c r="Y1964">
        <v>1</v>
      </c>
      <c r="AA1964">
        <v>1</v>
      </c>
      <c r="AB1964">
        <v>4</v>
      </c>
      <c r="AC1964">
        <v>5</v>
      </c>
      <c r="AD1964">
        <v>1</v>
      </c>
      <c r="AE1964">
        <v>4</v>
      </c>
      <c r="AF1964">
        <v>11</v>
      </c>
      <c r="AG1964">
        <v>3</v>
      </c>
      <c r="AH1964">
        <v>1</v>
      </c>
      <c r="AI1964">
        <v>1</v>
      </c>
      <c r="AJ1964">
        <v>3</v>
      </c>
      <c r="AL1964">
        <v>2</v>
      </c>
      <c r="AN1964">
        <v>1</v>
      </c>
      <c r="AO1964">
        <v>1</v>
      </c>
      <c r="AP1964">
        <v>3</v>
      </c>
      <c r="AQ1964">
        <v>1</v>
      </c>
      <c r="AR1964">
        <v>4</v>
      </c>
      <c r="AS1964">
        <v>3</v>
      </c>
      <c r="AT1964">
        <v>1</v>
      </c>
      <c r="AU1964">
        <v>3</v>
      </c>
      <c r="AV1964">
        <v>1</v>
      </c>
      <c r="AW1964">
        <v>2</v>
      </c>
      <c r="AX1964">
        <v>8</v>
      </c>
      <c r="AY1964">
        <v>7</v>
      </c>
      <c r="AZ1964">
        <v>3</v>
      </c>
      <c r="BA1964">
        <v>1</v>
      </c>
      <c r="BB1964">
        <v>6</v>
      </c>
      <c r="BC1964">
        <v>1</v>
      </c>
      <c r="BD1964">
        <v>6</v>
      </c>
      <c r="BE1964">
        <v>9</v>
      </c>
      <c r="BF1964">
        <v>12</v>
      </c>
      <c r="BG1964">
        <v>12</v>
      </c>
      <c r="BH1964">
        <v>1</v>
      </c>
      <c r="BI1964">
        <v>12</v>
      </c>
      <c r="BJ1964">
        <v>12</v>
      </c>
      <c r="BK1964">
        <v>1</v>
      </c>
      <c r="BN1964">
        <v>5</v>
      </c>
      <c r="BO1964">
        <v>10</v>
      </c>
      <c r="BX1964">
        <v>1</v>
      </c>
      <c r="BY1964">
        <v>6</v>
      </c>
      <c r="BZ1964">
        <v>1</v>
      </c>
      <c r="CA1964">
        <v>5</v>
      </c>
      <c r="CB1964">
        <v>8</v>
      </c>
      <c r="CF1964">
        <v>4</v>
      </c>
      <c r="CH1964">
        <f t="shared" si="222"/>
        <v>1</v>
      </c>
      <c r="CI1964" s="1">
        <f t="shared" si="223"/>
        <v>2.3888888888888888</v>
      </c>
      <c r="CJ1964">
        <f t="shared" si="224"/>
        <v>0</v>
      </c>
      <c r="CK1964">
        <f t="shared" si="225"/>
        <v>5</v>
      </c>
      <c r="CL1964" s="1">
        <f t="shared" si="226"/>
        <v>7.3888888888888893</v>
      </c>
      <c r="CM1964" s="1">
        <f t="shared" si="227"/>
        <v>7.3888888888888893</v>
      </c>
      <c r="CO1964" t="str">
        <f>IF(H1964&gt;Tolerances!$C$15, "High Sat", "Low Sat")</f>
        <v>High Sat</v>
      </c>
      <c r="CP1964" t="str">
        <f>IF(CM1964&lt;Tolerances!$D$15, "High EL", "Low EL")</f>
        <v>High EL</v>
      </c>
      <c r="CQ1964" t="str">
        <f t="shared" si="228"/>
        <v>Loyalist</v>
      </c>
      <c r="CR1964" t="b">
        <f>IF(AND(CM1964&lt;Tolerances!$D$19,'Respondent data Original'!H1964&gt;Tolerances!$C$19),"Enthusiast",IF(AND(CM1964&gt;Tolerances!$D$20,'Respondent data Original'!H1964&lt;Tolerances!$C$20),"Agitator"))</f>
        <v>0</v>
      </c>
    </row>
    <row r="1965" spans="1:96">
      <c r="A1965">
        <v>2538</v>
      </c>
      <c r="B1965" t="s">
        <v>71</v>
      </c>
      <c r="C1965">
        <v>4</v>
      </c>
      <c r="D1965">
        <v>1</v>
      </c>
      <c r="E1965">
        <v>8</v>
      </c>
      <c r="F1965">
        <v>2</v>
      </c>
      <c r="G1965">
        <v>8</v>
      </c>
      <c r="H1965">
        <v>8</v>
      </c>
      <c r="J1965">
        <v>8</v>
      </c>
      <c r="L1965">
        <v>7</v>
      </c>
      <c r="N1965">
        <v>9</v>
      </c>
      <c r="P1965">
        <v>3</v>
      </c>
      <c r="Q1965">
        <v>2</v>
      </c>
      <c r="R1965">
        <v>3</v>
      </c>
      <c r="S1965">
        <v>2</v>
      </c>
      <c r="T1965">
        <v>3</v>
      </c>
      <c r="U1965">
        <v>3</v>
      </c>
      <c r="V1965">
        <v>2</v>
      </c>
      <c r="W1965">
        <v>4</v>
      </c>
      <c r="X1965">
        <v>2</v>
      </c>
      <c r="Y1965">
        <v>2</v>
      </c>
      <c r="Z1965">
        <v>2</v>
      </c>
      <c r="AA1965">
        <v>2</v>
      </c>
      <c r="AB1965">
        <v>2</v>
      </c>
      <c r="AC1965">
        <v>2</v>
      </c>
      <c r="AD1965">
        <v>4</v>
      </c>
      <c r="AE1965">
        <v>3</v>
      </c>
      <c r="AF1965">
        <v>3</v>
      </c>
      <c r="AG1965">
        <v>3</v>
      </c>
      <c r="AH1965">
        <v>4</v>
      </c>
      <c r="AI1965">
        <v>2</v>
      </c>
      <c r="AJ1965">
        <v>3</v>
      </c>
      <c r="AK1965">
        <v>3</v>
      </c>
      <c r="AL1965">
        <v>2</v>
      </c>
      <c r="AM1965">
        <v>3</v>
      </c>
      <c r="AN1965">
        <v>3</v>
      </c>
      <c r="AO1965">
        <v>2</v>
      </c>
      <c r="AP1965">
        <v>2</v>
      </c>
      <c r="AQ1965">
        <v>3</v>
      </c>
      <c r="AR1965">
        <v>2</v>
      </c>
      <c r="AS1965">
        <v>3</v>
      </c>
      <c r="AT1965">
        <v>3</v>
      </c>
      <c r="AU1965">
        <v>2</v>
      </c>
      <c r="AV1965">
        <v>3</v>
      </c>
      <c r="AW1965">
        <v>9</v>
      </c>
      <c r="AX1965">
        <v>11</v>
      </c>
      <c r="AY1965">
        <v>9</v>
      </c>
      <c r="AZ1965">
        <v>8</v>
      </c>
      <c r="BA1965">
        <v>10</v>
      </c>
      <c r="BB1965">
        <v>10</v>
      </c>
      <c r="BC1965">
        <v>6</v>
      </c>
      <c r="BD1965">
        <v>9</v>
      </c>
      <c r="BE1965">
        <v>2</v>
      </c>
      <c r="BF1965">
        <v>8</v>
      </c>
      <c r="BG1965">
        <v>5</v>
      </c>
      <c r="BH1965">
        <v>6</v>
      </c>
      <c r="BI1965">
        <v>6</v>
      </c>
      <c r="BJ1965">
        <v>5</v>
      </c>
      <c r="BK1965">
        <v>1</v>
      </c>
      <c r="BL1965">
        <v>3</v>
      </c>
      <c r="BM1965">
        <v>2</v>
      </c>
      <c r="BN1965">
        <v>1</v>
      </c>
      <c r="BO1965">
        <v>1</v>
      </c>
      <c r="BP1965">
        <v>2</v>
      </c>
      <c r="BQ1965">
        <v>4</v>
      </c>
      <c r="BR1965">
        <v>6</v>
      </c>
      <c r="BX1965">
        <v>2</v>
      </c>
      <c r="CF1965">
        <v>2</v>
      </c>
      <c r="CH1965">
        <f t="shared" si="222"/>
        <v>2</v>
      </c>
      <c r="CI1965" s="1">
        <f t="shared" si="223"/>
        <v>4.1111111111111107</v>
      </c>
      <c r="CJ1965">
        <f t="shared" si="224"/>
        <v>3</v>
      </c>
      <c r="CK1965">
        <f t="shared" si="225"/>
        <v>3</v>
      </c>
      <c r="CL1965" s="1">
        <f t="shared" si="226"/>
        <v>7.1111111111111107</v>
      </c>
      <c r="CM1965" s="1">
        <f t="shared" si="227"/>
        <v>14.222222222222221</v>
      </c>
      <c r="CO1965" t="str">
        <f>IF(H1965&gt;Tolerances!$C$15, "High Sat", "Low Sat")</f>
        <v>High Sat</v>
      </c>
      <c r="CP1965" t="str">
        <f>IF(CM1965&lt;Tolerances!$D$15, "High EL", "Low EL")</f>
        <v>Low EL</v>
      </c>
      <c r="CQ1965" t="str">
        <f t="shared" si="228"/>
        <v>Mercenary</v>
      </c>
      <c r="CR1965" t="b">
        <f>IF(AND(CM1965&lt;Tolerances!$D$19,'Respondent data Original'!H1965&gt;Tolerances!$C$19),"Enthusiast",IF(AND(CM1965&gt;Tolerances!$D$20,'Respondent data Original'!H1965&lt;Tolerances!$C$20),"Agitator"))</f>
        <v>0</v>
      </c>
    </row>
    <row r="1966" spans="1:96">
      <c r="A1966">
        <v>2540</v>
      </c>
      <c r="B1966" t="s">
        <v>71</v>
      </c>
      <c r="C1966">
        <v>4</v>
      </c>
      <c r="D1966">
        <v>1</v>
      </c>
      <c r="E1966">
        <v>3</v>
      </c>
      <c r="F1966">
        <v>2</v>
      </c>
      <c r="G1966">
        <v>9</v>
      </c>
      <c r="H1966">
        <v>9</v>
      </c>
      <c r="J1966">
        <v>9</v>
      </c>
      <c r="L1966">
        <v>9</v>
      </c>
      <c r="N1966">
        <v>9</v>
      </c>
      <c r="P1966">
        <v>6</v>
      </c>
      <c r="Q1966">
        <v>3</v>
      </c>
      <c r="R1966">
        <v>3</v>
      </c>
      <c r="S1966">
        <v>2</v>
      </c>
      <c r="T1966">
        <v>2</v>
      </c>
      <c r="U1966">
        <v>3</v>
      </c>
      <c r="V1966">
        <v>3</v>
      </c>
      <c r="W1966">
        <v>3</v>
      </c>
      <c r="X1966">
        <v>2</v>
      </c>
      <c r="Y1966">
        <v>2</v>
      </c>
      <c r="Z1966">
        <v>3</v>
      </c>
      <c r="AA1966">
        <v>3</v>
      </c>
      <c r="AB1966">
        <v>3</v>
      </c>
      <c r="AC1966">
        <v>3</v>
      </c>
      <c r="AD1966">
        <v>3</v>
      </c>
      <c r="AE1966">
        <v>3</v>
      </c>
      <c r="AF1966">
        <v>7</v>
      </c>
      <c r="AG1966">
        <v>3</v>
      </c>
      <c r="AH1966">
        <v>3</v>
      </c>
      <c r="AI1966">
        <v>3</v>
      </c>
      <c r="AJ1966">
        <v>3</v>
      </c>
      <c r="AK1966">
        <v>2</v>
      </c>
      <c r="AL1966">
        <v>3</v>
      </c>
      <c r="AM1966">
        <v>3</v>
      </c>
      <c r="AN1966">
        <v>2</v>
      </c>
      <c r="AO1966">
        <v>2</v>
      </c>
      <c r="AP1966">
        <v>3</v>
      </c>
      <c r="AQ1966">
        <v>3</v>
      </c>
      <c r="AR1966">
        <v>3</v>
      </c>
      <c r="AS1966">
        <v>3</v>
      </c>
      <c r="AT1966">
        <v>3</v>
      </c>
      <c r="AU1966">
        <v>3</v>
      </c>
      <c r="AV1966">
        <v>3</v>
      </c>
      <c r="AW1966">
        <v>8</v>
      </c>
      <c r="AX1966">
        <v>6</v>
      </c>
      <c r="AY1966">
        <v>6</v>
      </c>
      <c r="AZ1966">
        <v>6</v>
      </c>
      <c r="BA1966">
        <v>6</v>
      </c>
      <c r="BB1966">
        <v>6</v>
      </c>
      <c r="BC1966">
        <v>6</v>
      </c>
      <c r="BD1966">
        <v>6</v>
      </c>
      <c r="BE1966">
        <v>7</v>
      </c>
      <c r="BF1966">
        <v>12</v>
      </c>
      <c r="BG1966">
        <v>12</v>
      </c>
      <c r="BH1966">
        <v>12</v>
      </c>
      <c r="BI1966">
        <v>12</v>
      </c>
      <c r="BJ1966">
        <v>12</v>
      </c>
      <c r="BK1966">
        <v>1</v>
      </c>
      <c r="BL1966">
        <v>3</v>
      </c>
      <c r="BM1966">
        <v>3</v>
      </c>
      <c r="BN1966">
        <v>3</v>
      </c>
      <c r="BO1966">
        <v>10</v>
      </c>
      <c r="BX1966">
        <v>1</v>
      </c>
      <c r="BY1966">
        <v>3</v>
      </c>
      <c r="CF1966">
        <v>5</v>
      </c>
      <c r="CH1966">
        <f t="shared" si="222"/>
        <v>1</v>
      </c>
      <c r="CI1966" s="1">
        <f t="shared" si="223"/>
        <v>3.1666666666666665</v>
      </c>
      <c r="CJ1966">
        <f t="shared" si="224"/>
        <v>3</v>
      </c>
      <c r="CK1966">
        <f t="shared" si="225"/>
        <v>3</v>
      </c>
      <c r="CL1966" s="1">
        <f t="shared" si="226"/>
        <v>6.1666666666666661</v>
      </c>
      <c r="CM1966" s="1">
        <f t="shared" si="227"/>
        <v>6.1666666666666661</v>
      </c>
      <c r="CO1966" t="str">
        <f>IF(H1966&gt;Tolerances!$C$15, "High Sat", "Low Sat")</f>
        <v>High Sat</v>
      </c>
      <c r="CP1966" t="str">
        <f>IF(CM1966&lt;Tolerances!$D$15, "High EL", "Low EL")</f>
        <v>High EL</v>
      </c>
      <c r="CQ1966" t="str">
        <f t="shared" si="228"/>
        <v>Loyalist</v>
      </c>
      <c r="CR1966" t="b">
        <f>IF(AND(CM1966&lt;Tolerances!$D$19,'Respondent data Original'!H1966&gt;Tolerances!$C$19),"Enthusiast",IF(AND(CM1966&gt;Tolerances!$D$20,'Respondent data Original'!H1966&lt;Tolerances!$C$20),"Agitator"))</f>
        <v>0</v>
      </c>
    </row>
    <row r="1967" spans="1:96">
      <c r="A1967">
        <v>2541</v>
      </c>
      <c r="B1967" t="s">
        <v>71</v>
      </c>
      <c r="C1967">
        <v>3</v>
      </c>
      <c r="D1967">
        <v>2</v>
      </c>
      <c r="E1967">
        <v>4</v>
      </c>
      <c r="F1967">
        <v>2</v>
      </c>
      <c r="G1967">
        <v>12</v>
      </c>
      <c r="H1967">
        <v>3</v>
      </c>
      <c r="J1967">
        <v>2</v>
      </c>
      <c r="L1967">
        <v>2</v>
      </c>
      <c r="N1967">
        <v>4</v>
      </c>
      <c r="P1967">
        <v>3</v>
      </c>
      <c r="Q1967">
        <v>1</v>
      </c>
      <c r="R1967">
        <v>1</v>
      </c>
      <c r="S1967">
        <v>1</v>
      </c>
      <c r="T1967">
        <v>1</v>
      </c>
      <c r="U1967">
        <v>1</v>
      </c>
      <c r="V1967">
        <v>1</v>
      </c>
      <c r="W1967">
        <v>1</v>
      </c>
      <c r="X1967">
        <v>1</v>
      </c>
      <c r="Y1967">
        <v>1</v>
      </c>
      <c r="Z1967">
        <v>2</v>
      </c>
      <c r="AA1967">
        <v>1</v>
      </c>
      <c r="AB1967">
        <v>1</v>
      </c>
      <c r="AC1967">
        <v>2</v>
      </c>
      <c r="AD1967">
        <v>2</v>
      </c>
      <c r="AE1967">
        <v>2</v>
      </c>
      <c r="AF1967">
        <v>10</v>
      </c>
      <c r="AG1967">
        <v>2</v>
      </c>
      <c r="AH1967">
        <v>2</v>
      </c>
      <c r="AI1967">
        <v>5</v>
      </c>
      <c r="AJ1967">
        <v>4</v>
      </c>
      <c r="AK1967">
        <v>3</v>
      </c>
      <c r="AL1967">
        <v>3</v>
      </c>
      <c r="AN1967">
        <v>5</v>
      </c>
      <c r="AO1967">
        <v>2</v>
      </c>
      <c r="AP1967">
        <v>3</v>
      </c>
      <c r="AQ1967">
        <v>3</v>
      </c>
      <c r="AR1967">
        <v>5</v>
      </c>
      <c r="AS1967">
        <v>4</v>
      </c>
      <c r="AT1967">
        <v>4</v>
      </c>
      <c r="AU1967">
        <v>3</v>
      </c>
      <c r="AV1967">
        <v>2</v>
      </c>
      <c r="AW1967">
        <v>6</v>
      </c>
      <c r="AX1967">
        <v>9</v>
      </c>
      <c r="AY1967">
        <v>11</v>
      </c>
      <c r="AZ1967">
        <v>9</v>
      </c>
      <c r="BA1967">
        <v>4</v>
      </c>
      <c r="BB1967">
        <v>11</v>
      </c>
      <c r="BC1967">
        <v>4</v>
      </c>
      <c r="BD1967">
        <v>11</v>
      </c>
      <c r="BE1967">
        <v>11</v>
      </c>
      <c r="BF1967">
        <v>4</v>
      </c>
      <c r="BG1967">
        <v>12</v>
      </c>
      <c r="BH1967">
        <v>4</v>
      </c>
      <c r="BI1967">
        <v>12</v>
      </c>
      <c r="BJ1967">
        <v>6</v>
      </c>
      <c r="BK1967">
        <v>6</v>
      </c>
      <c r="BL1967">
        <v>4</v>
      </c>
      <c r="BM1967">
        <v>2</v>
      </c>
      <c r="BN1967">
        <v>2</v>
      </c>
      <c r="BO1967">
        <v>6</v>
      </c>
      <c r="BP1967">
        <v>2</v>
      </c>
      <c r="BQ1967">
        <v>3</v>
      </c>
      <c r="BR1967">
        <v>7</v>
      </c>
      <c r="BS1967">
        <v>4</v>
      </c>
      <c r="BX1967">
        <v>3</v>
      </c>
      <c r="CF1967">
        <v>7</v>
      </c>
      <c r="CH1967">
        <f t="shared" si="222"/>
        <v>3</v>
      </c>
      <c r="CI1967" s="1">
        <f t="shared" si="223"/>
        <v>4.2222222222222223</v>
      </c>
      <c r="CJ1967">
        <f t="shared" si="224"/>
        <v>4</v>
      </c>
      <c r="CK1967">
        <f t="shared" si="225"/>
        <v>2</v>
      </c>
      <c r="CL1967" s="1">
        <f t="shared" si="226"/>
        <v>6.2222222222222223</v>
      </c>
      <c r="CM1967" s="1">
        <f t="shared" si="227"/>
        <v>18.666666666666668</v>
      </c>
      <c r="CO1967" t="str">
        <f>IF(H1967&gt;Tolerances!$C$15, "High Sat", "Low Sat")</f>
        <v>Low Sat</v>
      </c>
      <c r="CP1967" t="str">
        <f>IF(CM1967&lt;Tolerances!$D$15, "High EL", "Low EL")</f>
        <v>Low EL</v>
      </c>
      <c r="CQ1967" t="str">
        <f t="shared" si="228"/>
        <v>Defector</v>
      </c>
      <c r="CR1967" t="str">
        <f>IF(AND(CM1967&lt;Tolerances!$D$19,'Respondent data Original'!H1967&gt;Tolerances!$C$19),"Enthusiast",IF(AND(CM1967&gt;Tolerances!$D$20,'Respondent data Original'!H1967&lt;Tolerances!$C$20),"Agitator"))</f>
        <v>Agitator</v>
      </c>
    </row>
    <row r="1968" spans="1:96">
      <c r="A1968">
        <v>2543</v>
      </c>
      <c r="B1968" t="s">
        <v>71</v>
      </c>
      <c r="C1968">
        <v>4</v>
      </c>
      <c r="D1968">
        <v>2</v>
      </c>
      <c r="E1968">
        <v>4</v>
      </c>
      <c r="F1968">
        <v>2</v>
      </c>
      <c r="G1968">
        <v>12</v>
      </c>
      <c r="H1968">
        <v>7</v>
      </c>
      <c r="K1968">
        <v>1</v>
      </c>
      <c r="M1968">
        <v>1</v>
      </c>
      <c r="O1968">
        <v>1</v>
      </c>
      <c r="P1968">
        <v>6</v>
      </c>
      <c r="Q1968">
        <v>1</v>
      </c>
      <c r="R1968">
        <v>2</v>
      </c>
      <c r="S1968">
        <v>1</v>
      </c>
      <c r="T1968">
        <v>3</v>
      </c>
      <c r="U1968">
        <v>1</v>
      </c>
      <c r="V1968">
        <v>1</v>
      </c>
      <c r="W1968">
        <v>1</v>
      </c>
      <c r="X1968">
        <v>2</v>
      </c>
      <c r="Z1968">
        <v>1</v>
      </c>
      <c r="AB1968">
        <v>1</v>
      </c>
      <c r="AD1968">
        <v>4</v>
      </c>
      <c r="AF1968">
        <v>2</v>
      </c>
      <c r="AG1968">
        <v>5</v>
      </c>
      <c r="AH1968">
        <v>2</v>
      </c>
      <c r="AI1968">
        <v>4</v>
      </c>
      <c r="AJ1968">
        <v>4</v>
      </c>
      <c r="AK1968">
        <v>4</v>
      </c>
      <c r="AL1968">
        <v>5</v>
      </c>
      <c r="AM1968">
        <v>5</v>
      </c>
      <c r="AN1968">
        <v>4</v>
      </c>
      <c r="AO1968">
        <v>3</v>
      </c>
      <c r="AP1968">
        <v>5</v>
      </c>
      <c r="AQ1968">
        <v>4</v>
      </c>
      <c r="AR1968">
        <v>5</v>
      </c>
      <c r="AS1968">
        <v>4</v>
      </c>
      <c r="AT1968">
        <v>4</v>
      </c>
      <c r="AU1968">
        <v>5</v>
      </c>
      <c r="AV1968">
        <v>1</v>
      </c>
      <c r="AW1968">
        <v>9</v>
      </c>
      <c r="AX1968">
        <v>10</v>
      </c>
      <c r="AY1968">
        <v>10</v>
      </c>
      <c r="AZ1968">
        <v>10</v>
      </c>
      <c r="BA1968">
        <v>10</v>
      </c>
      <c r="BB1968">
        <v>10</v>
      </c>
      <c r="BC1968">
        <v>7</v>
      </c>
      <c r="BD1968">
        <v>10</v>
      </c>
      <c r="BE1968">
        <v>5</v>
      </c>
      <c r="BF1968">
        <v>7</v>
      </c>
      <c r="BG1968">
        <v>12</v>
      </c>
      <c r="BH1968">
        <v>12</v>
      </c>
      <c r="BI1968">
        <v>12</v>
      </c>
      <c r="BJ1968">
        <v>12</v>
      </c>
      <c r="BK1968">
        <v>4</v>
      </c>
      <c r="BL1968">
        <v>4</v>
      </c>
      <c r="BM1968">
        <v>3</v>
      </c>
      <c r="BN1968">
        <v>1</v>
      </c>
      <c r="BO1968">
        <v>6</v>
      </c>
      <c r="BP1968">
        <v>4</v>
      </c>
      <c r="BQ1968">
        <v>2</v>
      </c>
      <c r="BR1968">
        <v>7</v>
      </c>
      <c r="BS1968">
        <v>5</v>
      </c>
      <c r="BT1968">
        <v>9</v>
      </c>
      <c r="BX1968">
        <v>3</v>
      </c>
      <c r="CF1968">
        <v>2</v>
      </c>
      <c r="CH1968">
        <f t="shared" si="222"/>
        <v>3</v>
      </c>
      <c r="CI1968" s="1">
        <f t="shared" si="223"/>
        <v>4.5</v>
      </c>
      <c r="CJ1968">
        <f t="shared" si="224"/>
        <v>4</v>
      </c>
      <c r="CK1968">
        <f t="shared" si="225"/>
        <v>2</v>
      </c>
      <c r="CL1968" s="1">
        <f t="shared" si="226"/>
        <v>6.5</v>
      </c>
      <c r="CM1968" s="1">
        <f t="shared" si="227"/>
        <v>19.5</v>
      </c>
      <c r="CO1968" t="str">
        <f>IF(H1968&gt;Tolerances!$C$15, "High Sat", "Low Sat")</f>
        <v>Low Sat</v>
      </c>
      <c r="CP1968" t="str">
        <f>IF(CM1968&lt;Tolerances!$D$15, "High EL", "Low EL")</f>
        <v>Low EL</v>
      </c>
      <c r="CQ1968" t="str">
        <f t="shared" si="228"/>
        <v>Defector</v>
      </c>
      <c r="CR1968" t="b">
        <f>IF(AND(CM1968&lt;Tolerances!$D$19,'Respondent data Original'!H1968&gt;Tolerances!$C$19),"Enthusiast",IF(AND(CM1968&gt;Tolerances!$D$20,'Respondent data Original'!H1968&lt;Tolerances!$C$20),"Agitator"))</f>
        <v>0</v>
      </c>
    </row>
    <row r="1969" spans="1:96">
      <c r="A1969">
        <v>2544</v>
      </c>
      <c r="B1969" t="s">
        <v>71</v>
      </c>
      <c r="C1969">
        <v>1</v>
      </c>
      <c r="D1969">
        <v>1</v>
      </c>
      <c r="E1969">
        <v>2</v>
      </c>
      <c r="F1969">
        <v>2</v>
      </c>
      <c r="G1969">
        <v>12</v>
      </c>
      <c r="H1969">
        <v>8</v>
      </c>
      <c r="J1969">
        <v>8</v>
      </c>
      <c r="L1969">
        <v>8</v>
      </c>
      <c r="N1969">
        <v>6</v>
      </c>
      <c r="P1969">
        <v>4</v>
      </c>
      <c r="Q1969">
        <v>1</v>
      </c>
      <c r="R1969">
        <v>2</v>
      </c>
      <c r="S1969">
        <v>2</v>
      </c>
      <c r="T1969">
        <v>2</v>
      </c>
      <c r="U1969">
        <v>2</v>
      </c>
      <c r="V1969">
        <v>2</v>
      </c>
      <c r="W1969">
        <v>4</v>
      </c>
      <c r="X1969">
        <v>2</v>
      </c>
      <c r="Y1969">
        <v>4</v>
      </c>
      <c r="Z1969">
        <v>2</v>
      </c>
      <c r="AA1969">
        <v>2</v>
      </c>
      <c r="AB1969">
        <v>4</v>
      </c>
      <c r="AC1969">
        <v>3</v>
      </c>
      <c r="AD1969">
        <v>3</v>
      </c>
      <c r="AE1969">
        <v>3</v>
      </c>
      <c r="AF1969">
        <v>2</v>
      </c>
      <c r="AG1969">
        <v>3</v>
      </c>
      <c r="AH1969">
        <v>2</v>
      </c>
      <c r="AI1969">
        <v>2</v>
      </c>
      <c r="AJ1969">
        <v>2</v>
      </c>
      <c r="AK1969">
        <v>4</v>
      </c>
      <c r="AL1969">
        <v>3</v>
      </c>
      <c r="AM1969">
        <v>3</v>
      </c>
      <c r="AN1969">
        <v>2</v>
      </c>
      <c r="AO1969">
        <v>3</v>
      </c>
      <c r="AP1969">
        <v>2</v>
      </c>
      <c r="AQ1969">
        <v>2</v>
      </c>
      <c r="AR1969">
        <v>3</v>
      </c>
      <c r="AS1969">
        <v>3</v>
      </c>
      <c r="AT1969">
        <v>4</v>
      </c>
      <c r="AU1969">
        <v>3</v>
      </c>
      <c r="AV1969">
        <v>1</v>
      </c>
      <c r="AW1969">
        <v>9</v>
      </c>
      <c r="AX1969">
        <v>10</v>
      </c>
      <c r="AY1969">
        <v>4</v>
      </c>
      <c r="AZ1969">
        <v>9</v>
      </c>
      <c r="BA1969">
        <v>5</v>
      </c>
      <c r="BB1969">
        <v>11</v>
      </c>
      <c r="BC1969">
        <v>8</v>
      </c>
      <c r="BD1969">
        <v>10</v>
      </c>
      <c r="BE1969">
        <v>6</v>
      </c>
      <c r="BF1969">
        <v>6</v>
      </c>
      <c r="BG1969">
        <v>4</v>
      </c>
      <c r="BH1969">
        <v>4</v>
      </c>
      <c r="BI1969">
        <v>5</v>
      </c>
      <c r="BJ1969">
        <v>5</v>
      </c>
      <c r="BK1969">
        <v>1</v>
      </c>
      <c r="BL1969">
        <v>3</v>
      </c>
      <c r="BM1969">
        <v>2</v>
      </c>
      <c r="BN1969">
        <v>2</v>
      </c>
      <c r="BO1969">
        <v>2</v>
      </c>
      <c r="BP1969">
        <v>3</v>
      </c>
      <c r="BQ1969">
        <v>7</v>
      </c>
      <c r="BX1969">
        <v>1</v>
      </c>
      <c r="BY1969">
        <v>2</v>
      </c>
      <c r="BZ1969">
        <v>5</v>
      </c>
      <c r="CF1969">
        <v>4</v>
      </c>
      <c r="CH1969">
        <f t="shared" si="222"/>
        <v>1</v>
      </c>
      <c r="CI1969" s="1">
        <f t="shared" si="223"/>
        <v>4</v>
      </c>
      <c r="CJ1969">
        <f t="shared" si="224"/>
        <v>3</v>
      </c>
      <c r="CK1969">
        <f t="shared" si="225"/>
        <v>3</v>
      </c>
      <c r="CL1969" s="1">
        <f t="shared" si="226"/>
        <v>7</v>
      </c>
      <c r="CM1969" s="1">
        <f t="shared" si="227"/>
        <v>7</v>
      </c>
      <c r="CO1969" t="str">
        <f>IF(H1969&gt;Tolerances!$C$15, "High Sat", "Low Sat")</f>
        <v>High Sat</v>
      </c>
      <c r="CP1969" t="str">
        <f>IF(CM1969&lt;Tolerances!$D$15, "High EL", "Low EL")</f>
        <v>High EL</v>
      </c>
      <c r="CQ1969" t="str">
        <f t="shared" si="228"/>
        <v>Loyalist</v>
      </c>
      <c r="CR1969" t="b">
        <f>IF(AND(CM1969&lt;Tolerances!$D$19,'Respondent data Original'!H1969&gt;Tolerances!$C$19),"Enthusiast",IF(AND(CM1969&gt;Tolerances!$D$20,'Respondent data Original'!H1969&lt;Tolerances!$C$20),"Agitator"))</f>
        <v>0</v>
      </c>
    </row>
    <row r="1970" spans="1:96">
      <c r="A1970">
        <v>2546</v>
      </c>
      <c r="B1970" t="s">
        <v>71</v>
      </c>
      <c r="C1970">
        <v>4</v>
      </c>
      <c r="D1970">
        <v>1</v>
      </c>
      <c r="E1970">
        <v>5</v>
      </c>
      <c r="F1970">
        <v>1</v>
      </c>
      <c r="G1970">
        <v>9</v>
      </c>
      <c r="H1970">
        <v>8</v>
      </c>
      <c r="J1970">
        <v>8</v>
      </c>
      <c r="L1970">
        <v>6</v>
      </c>
      <c r="N1970">
        <v>7</v>
      </c>
      <c r="P1970">
        <v>3</v>
      </c>
      <c r="Q1970">
        <v>3</v>
      </c>
      <c r="S1970">
        <v>3</v>
      </c>
      <c r="X1970">
        <v>3</v>
      </c>
      <c r="Y1970">
        <v>4</v>
      </c>
      <c r="AA1970">
        <v>3</v>
      </c>
      <c r="AF1970">
        <v>1</v>
      </c>
      <c r="AG1970">
        <v>3</v>
      </c>
      <c r="AI1970">
        <v>3</v>
      </c>
      <c r="AL1970">
        <v>4</v>
      </c>
      <c r="AN1970">
        <v>3</v>
      </c>
      <c r="AO1970">
        <v>4</v>
      </c>
      <c r="AP1970">
        <v>4</v>
      </c>
      <c r="AV1970">
        <v>3</v>
      </c>
      <c r="AW1970">
        <v>4</v>
      </c>
      <c r="AX1970">
        <v>11</v>
      </c>
      <c r="AY1970">
        <v>7</v>
      </c>
      <c r="AZ1970">
        <v>9</v>
      </c>
      <c r="BA1970">
        <v>7</v>
      </c>
      <c r="BB1970">
        <v>5</v>
      </c>
      <c r="BC1970">
        <v>1</v>
      </c>
      <c r="BD1970">
        <v>9</v>
      </c>
      <c r="BE1970">
        <v>6</v>
      </c>
      <c r="BF1970">
        <v>12</v>
      </c>
      <c r="BG1970">
        <v>12</v>
      </c>
      <c r="BH1970">
        <v>12</v>
      </c>
      <c r="BI1970">
        <v>12</v>
      </c>
      <c r="BJ1970">
        <v>12</v>
      </c>
      <c r="BK1970">
        <v>1</v>
      </c>
      <c r="BL1970">
        <v>3</v>
      </c>
      <c r="BM1970">
        <v>2</v>
      </c>
      <c r="BN1970">
        <v>2</v>
      </c>
      <c r="BO1970">
        <v>10</v>
      </c>
      <c r="BX1970">
        <v>2</v>
      </c>
      <c r="CF1970">
        <v>3</v>
      </c>
      <c r="CH1970">
        <f t="shared" si="222"/>
        <v>2</v>
      </c>
      <c r="CI1970" s="1">
        <f t="shared" si="223"/>
        <v>3.2777777777777777</v>
      </c>
      <c r="CJ1970">
        <f t="shared" si="224"/>
        <v>3</v>
      </c>
      <c r="CK1970">
        <f t="shared" si="225"/>
        <v>3</v>
      </c>
      <c r="CL1970" s="1">
        <f t="shared" si="226"/>
        <v>6.2777777777777777</v>
      </c>
      <c r="CM1970" s="1">
        <f t="shared" si="227"/>
        <v>12.555555555555555</v>
      </c>
      <c r="CO1970" t="str">
        <f>IF(H1970&gt;Tolerances!$C$15, "High Sat", "Low Sat")</f>
        <v>High Sat</v>
      </c>
      <c r="CP1970" t="str">
        <f>IF(CM1970&lt;Tolerances!$D$15, "High EL", "Low EL")</f>
        <v>Low EL</v>
      </c>
      <c r="CQ1970" t="str">
        <f t="shared" si="228"/>
        <v>Mercenary</v>
      </c>
      <c r="CR1970" t="b">
        <f>IF(AND(CM1970&lt;Tolerances!$D$19,'Respondent data Original'!H1970&gt;Tolerances!$C$19),"Enthusiast",IF(AND(CM1970&gt;Tolerances!$D$20,'Respondent data Original'!H1970&lt;Tolerances!$C$20),"Agitator"))</f>
        <v>0</v>
      </c>
    </row>
    <row r="1971" spans="1:96">
      <c r="A1971">
        <v>2547</v>
      </c>
      <c r="B1971" t="s">
        <v>71</v>
      </c>
      <c r="C1971">
        <v>1</v>
      </c>
      <c r="D1971">
        <v>1</v>
      </c>
      <c r="E1971">
        <v>1</v>
      </c>
      <c r="F1971">
        <v>2</v>
      </c>
      <c r="G1971">
        <v>12</v>
      </c>
      <c r="H1971">
        <v>8</v>
      </c>
      <c r="J1971">
        <v>10</v>
      </c>
      <c r="L1971">
        <v>11</v>
      </c>
      <c r="N1971">
        <v>9</v>
      </c>
      <c r="P1971">
        <v>6</v>
      </c>
      <c r="Q1971">
        <v>1</v>
      </c>
      <c r="R1971">
        <v>1</v>
      </c>
      <c r="S1971">
        <v>1</v>
      </c>
      <c r="T1971">
        <v>1</v>
      </c>
      <c r="U1971">
        <v>1</v>
      </c>
      <c r="V1971">
        <v>1</v>
      </c>
      <c r="W1971">
        <v>1</v>
      </c>
      <c r="X1971">
        <v>1</v>
      </c>
      <c r="Y1971">
        <v>1</v>
      </c>
      <c r="Z1971">
        <v>1</v>
      </c>
      <c r="AA1971">
        <v>1</v>
      </c>
      <c r="AB1971">
        <v>1</v>
      </c>
      <c r="AC1971">
        <v>1</v>
      </c>
      <c r="AD1971">
        <v>1</v>
      </c>
      <c r="AE1971">
        <v>1</v>
      </c>
      <c r="AF1971">
        <v>11</v>
      </c>
      <c r="AG1971">
        <v>1</v>
      </c>
      <c r="AH1971">
        <v>1</v>
      </c>
      <c r="AI1971">
        <v>1</v>
      </c>
      <c r="AJ1971">
        <v>1</v>
      </c>
      <c r="AK1971">
        <v>1</v>
      </c>
      <c r="AL1971">
        <v>1</v>
      </c>
      <c r="AM1971">
        <v>1</v>
      </c>
      <c r="AN1971">
        <v>1</v>
      </c>
      <c r="AO1971">
        <v>1</v>
      </c>
      <c r="AP1971">
        <v>1</v>
      </c>
      <c r="AQ1971">
        <v>1</v>
      </c>
      <c r="AR1971">
        <v>1</v>
      </c>
      <c r="AS1971">
        <v>1</v>
      </c>
      <c r="AT1971">
        <v>1</v>
      </c>
      <c r="AU1971">
        <v>1</v>
      </c>
      <c r="AV1971">
        <v>1</v>
      </c>
      <c r="AW1971">
        <v>4</v>
      </c>
      <c r="AX1971">
        <v>8</v>
      </c>
      <c r="AY1971">
        <v>6</v>
      </c>
      <c r="AZ1971">
        <v>6</v>
      </c>
      <c r="BA1971">
        <v>6</v>
      </c>
      <c r="BB1971">
        <v>6</v>
      </c>
      <c r="BC1971">
        <v>6</v>
      </c>
      <c r="BD1971">
        <v>8</v>
      </c>
      <c r="BE1971">
        <v>4</v>
      </c>
      <c r="BF1971">
        <v>12</v>
      </c>
      <c r="BG1971">
        <v>12</v>
      </c>
      <c r="BH1971">
        <v>12</v>
      </c>
      <c r="BI1971">
        <v>12</v>
      </c>
      <c r="BJ1971">
        <v>12</v>
      </c>
      <c r="BK1971">
        <v>1</v>
      </c>
      <c r="BL1971">
        <v>5</v>
      </c>
      <c r="BM1971">
        <v>4</v>
      </c>
      <c r="BN1971">
        <v>3</v>
      </c>
      <c r="BO1971">
        <v>5</v>
      </c>
      <c r="BX1971">
        <v>1</v>
      </c>
      <c r="BY1971">
        <v>1</v>
      </c>
      <c r="BZ1971">
        <v>4</v>
      </c>
      <c r="CA1971">
        <v>3</v>
      </c>
      <c r="CF1971">
        <v>5</v>
      </c>
      <c r="CH1971">
        <f t="shared" si="222"/>
        <v>1</v>
      </c>
      <c r="CI1971" s="1">
        <f t="shared" si="223"/>
        <v>3</v>
      </c>
      <c r="CJ1971">
        <f t="shared" si="224"/>
        <v>5</v>
      </c>
      <c r="CK1971">
        <f t="shared" si="225"/>
        <v>1</v>
      </c>
      <c r="CL1971" s="1">
        <f t="shared" si="226"/>
        <v>4</v>
      </c>
      <c r="CM1971" s="1">
        <f t="shared" si="227"/>
        <v>4</v>
      </c>
      <c r="CO1971" t="str">
        <f>IF(H1971&gt;Tolerances!$C$15, "High Sat", "Low Sat")</f>
        <v>High Sat</v>
      </c>
      <c r="CP1971" t="str">
        <f>IF(CM1971&lt;Tolerances!$D$15, "High EL", "Low EL")</f>
        <v>High EL</v>
      </c>
      <c r="CQ1971" t="str">
        <f t="shared" si="228"/>
        <v>Loyalist</v>
      </c>
      <c r="CR1971" t="b">
        <f>IF(AND(CM1971&lt;Tolerances!$D$19,'Respondent data Original'!H1971&gt;Tolerances!$C$19),"Enthusiast",IF(AND(CM1971&gt;Tolerances!$D$20,'Respondent data Original'!H1971&lt;Tolerances!$C$20),"Agitator"))</f>
        <v>0</v>
      </c>
    </row>
    <row r="1972" spans="1:96">
      <c r="A1972">
        <v>2549</v>
      </c>
      <c r="B1972" t="s">
        <v>71</v>
      </c>
      <c r="C1972">
        <v>4</v>
      </c>
      <c r="D1972">
        <v>2</v>
      </c>
      <c r="E1972">
        <v>2</v>
      </c>
      <c r="F1972">
        <v>2</v>
      </c>
      <c r="G1972">
        <v>12</v>
      </c>
      <c r="H1972">
        <v>9</v>
      </c>
      <c r="J1972">
        <v>7</v>
      </c>
      <c r="L1972">
        <v>7</v>
      </c>
      <c r="N1972">
        <v>6</v>
      </c>
      <c r="P1972">
        <v>5</v>
      </c>
      <c r="Q1972">
        <v>3</v>
      </c>
      <c r="R1972">
        <v>3</v>
      </c>
      <c r="S1972">
        <v>2</v>
      </c>
      <c r="V1972">
        <v>3</v>
      </c>
      <c r="X1972">
        <v>3</v>
      </c>
      <c r="Y1972">
        <v>3</v>
      </c>
      <c r="Z1972">
        <v>2</v>
      </c>
      <c r="AD1972">
        <v>3</v>
      </c>
      <c r="AF1972">
        <v>6</v>
      </c>
      <c r="AG1972">
        <v>4</v>
      </c>
      <c r="AI1972">
        <v>3</v>
      </c>
      <c r="AJ1972">
        <v>3</v>
      </c>
      <c r="AL1972">
        <v>3</v>
      </c>
      <c r="AN1972">
        <v>3</v>
      </c>
      <c r="AP1972">
        <v>3</v>
      </c>
      <c r="AT1972">
        <v>3</v>
      </c>
      <c r="AV1972">
        <v>1</v>
      </c>
      <c r="AW1972">
        <v>6</v>
      </c>
      <c r="AX1972">
        <v>11</v>
      </c>
      <c r="AY1972">
        <v>11</v>
      </c>
      <c r="AZ1972">
        <v>8</v>
      </c>
      <c r="BA1972">
        <v>11</v>
      </c>
      <c r="BB1972">
        <v>6</v>
      </c>
      <c r="BC1972">
        <v>1</v>
      </c>
      <c r="BD1972">
        <v>11</v>
      </c>
      <c r="BE1972">
        <v>1</v>
      </c>
      <c r="BF1972">
        <v>7</v>
      </c>
      <c r="BG1972">
        <v>7</v>
      </c>
      <c r="BH1972">
        <v>12</v>
      </c>
      <c r="BI1972">
        <v>12</v>
      </c>
      <c r="BJ1972">
        <v>12</v>
      </c>
      <c r="BK1972">
        <v>5</v>
      </c>
      <c r="BL1972">
        <v>5</v>
      </c>
      <c r="BM1972">
        <v>3</v>
      </c>
      <c r="BN1972">
        <v>3</v>
      </c>
      <c r="BO1972">
        <v>7</v>
      </c>
      <c r="BX1972">
        <v>2</v>
      </c>
      <c r="CF1972">
        <v>5</v>
      </c>
      <c r="CH1972">
        <f t="shared" si="222"/>
        <v>2</v>
      </c>
      <c r="CI1972" s="1">
        <f t="shared" si="223"/>
        <v>3.6666666666666665</v>
      </c>
      <c r="CJ1972">
        <f t="shared" si="224"/>
        <v>5</v>
      </c>
      <c r="CK1972">
        <f t="shared" si="225"/>
        <v>1</v>
      </c>
      <c r="CL1972" s="1">
        <f t="shared" si="226"/>
        <v>4.6666666666666661</v>
      </c>
      <c r="CM1972" s="1">
        <f t="shared" si="227"/>
        <v>9.3333333333333321</v>
      </c>
      <c r="CO1972" t="str">
        <f>IF(H1972&gt;Tolerances!$C$15, "High Sat", "Low Sat")</f>
        <v>High Sat</v>
      </c>
      <c r="CP1972" t="str">
        <f>IF(CM1972&lt;Tolerances!$D$15, "High EL", "Low EL")</f>
        <v>High EL</v>
      </c>
      <c r="CQ1972" t="str">
        <f t="shared" si="228"/>
        <v>Loyalist</v>
      </c>
      <c r="CR1972" t="b">
        <f>IF(AND(CM1972&lt;Tolerances!$D$19,'Respondent data Original'!H1972&gt;Tolerances!$C$19),"Enthusiast",IF(AND(CM1972&gt;Tolerances!$D$20,'Respondent data Original'!H1972&lt;Tolerances!$C$20),"Agitator"))</f>
        <v>0</v>
      </c>
    </row>
    <row r="1973" spans="1:96">
      <c r="A1973">
        <v>2550</v>
      </c>
      <c r="B1973" t="s">
        <v>71</v>
      </c>
      <c r="C1973">
        <v>5</v>
      </c>
      <c r="D1973">
        <v>1</v>
      </c>
      <c r="E1973">
        <v>1</v>
      </c>
      <c r="F1973">
        <v>2</v>
      </c>
      <c r="G1973">
        <v>12</v>
      </c>
      <c r="H1973">
        <v>6</v>
      </c>
      <c r="J1973">
        <v>6</v>
      </c>
      <c r="L1973">
        <v>6</v>
      </c>
      <c r="N1973">
        <v>9</v>
      </c>
      <c r="P1973">
        <v>6</v>
      </c>
      <c r="Q1973">
        <v>2</v>
      </c>
      <c r="R1973">
        <v>3</v>
      </c>
      <c r="S1973">
        <v>1</v>
      </c>
      <c r="V1973">
        <v>3</v>
      </c>
      <c r="W1973">
        <v>5</v>
      </c>
      <c r="X1973">
        <v>1</v>
      </c>
      <c r="Y1973">
        <v>2</v>
      </c>
      <c r="AA1973">
        <v>2</v>
      </c>
      <c r="AD1973">
        <v>4</v>
      </c>
      <c r="AF1973">
        <v>1</v>
      </c>
      <c r="AG1973">
        <v>4</v>
      </c>
      <c r="AH1973">
        <v>2</v>
      </c>
      <c r="AI1973">
        <v>1</v>
      </c>
      <c r="AJ1973">
        <v>4</v>
      </c>
      <c r="AL1973">
        <v>5</v>
      </c>
      <c r="AN1973">
        <v>1</v>
      </c>
      <c r="AO1973">
        <v>2</v>
      </c>
      <c r="AQ1973">
        <v>4</v>
      </c>
      <c r="AV1973">
        <v>2</v>
      </c>
      <c r="AW1973">
        <v>6</v>
      </c>
      <c r="AX1973">
        <v>7</v>
      </c>
      <c r="AY1973">
        <v>10</v>
      </c>
      <c r="AZ1973">
        <v>9</v>
      </c>
      <c r="BA1973">
        <v>9</v>
      </c>
      <c r="BB1973">
        <v>7</v>
      </c>
      <c r="BC1973">
        <v>1</v>
      </c>
      <c r="BD1973">
        <v>10</v>
      </c>
      <c r="BE1973">
        <v>1</v>
      </c>
      <c r="BF1973">
        <v>12</v>
      </c>
      <c r="BG1973">
        <v>12</v>
      </c>
      <c r="BH1973">
        <v>12</v>
      </c>
      <c r="BI1973">
        <v>12</v>
      </c>
      <c r="BJ1973">
        <v>12</v>
      </c>
      <c r="BK1973">
        <v>1</v>
      </c>
      <c r="BL1973">
        <v>4</v>
      </c>
      <c r="BM1973">
        <v>4</v>
      </c>
      <c r="BN1973">
        <v>3</v>
      </c>
      <c r="BO1973">
        <v>10</v>
      </c>
      <c r="BX1973">
        <v>1</v>
      </c>
      <c r="BY1973">
        <v>7</v>
      </c>
      <c r="BZ1973">
        <v>6</v>
      </c>
      <c r="CA1973">
        <v>5</v>
      </c>
      <c r="CB1973">
        <v>2</v>
      </c>
      <c r="CF1973">
        <v>4</v>
      </c>
      <c r="CH1973">
        <f t="shared" si="222"/>
        <v>1</v>
      </c>
      <c r="CI1973" s="1">
        <f t="shared" si="223"/>
        <v>3.3333333333333335</v>
      </c>
      <c r="CJ1973">
        <f t="shared" si="224"/>
        <v>4</v>
      </c>
      <c r="CK1973">
        <f t="shared" si="225"/>
        <v>2</v>
      </c>
      <c r="CL1973" s="1">
        <f t="shared" si="226"/>
        <v>5.3333333333333339</v>
      </c>
      <c r="CM1973" s="1">
        <f t="shared" si="227"/>
        <v>5.3333333333333339</v>
      </c>
      <c r="CO1973" t="str">
        <f>IF(H1973&gt;Tolerances!$C$15, "High Sat", "Low Sat")</f>
        <v>Low Sat</v>
      </c>
      <c r="CP1973" t="str">
        <f>IF(CM1973&lt;Tolerances!$D$15, "High EL", "Low EL")</f>
        <v>High EL</v>
      </c>
      <c r="CQ1973" t="str">
        <f t="shared" si="228"/>
        <v>Hostage</v>
      </c>
      <c r="CR1973" t="b">
        <f>IF(AND(CM1973&lt;Tolerances!$D$19,'Respondent data Original'!H1973&gt;Tolerances!$C$19),"Enthusiast",IF(AND(CM1973&gt;Tolerances!$D$20,'Respondent data Original'!H1973&lt;Tolerances!$C$20),"Agitator"))</f>
        <v>0</v>
      </c>
    </row>
    <row r="1974" spans="1:96">
      <c r="A1974">
        <v>2551</v>
      </c>
      <c r="B1974" t="s">
        <v>71</v>
      </c>
      <c r="C1974">
        <v>2</v>
      </c>
      <c r="D1974">
        <v>2</v>
      </c>
      <c r="E1974">
        <v>4</v>
      </c>
      <c r="F1974">
        <v>2</v>
      </c>
      <c r="G1974">
        <v>10</v>
      </c>
      <c r="H1974">
        <v>8</v>
      </c>
      <c r="J1974">
        <v>8</v>
      </c>
      <c r="L1974">
        <v>11</v>
      </c>
      <c r="N1974">
        <v>8</v>
      </c>
      <c r="P1974">
        <v>6</v>
      </c>
      <c r="Q1974">
        <v>1</v>
      </c>
      <c r="R1974">
        <v>2</v>
      </c>
      <c r="S1974">
        <v>1</v>
      </c>
      <c r="T1974">
        <v>2</v>
      </c>
      <c r="U1974">
        <v>1</v>
      </c>
      <c r="V1974">
        <v>1</v>
      </c>
      <c r="W1974">
        <v>1</v>
      </c>
      <c r="X1974">
        <v>1</v>
      </c>
      <c r="Y1974">
        <v>1</v>
      </c>
      <c r="Z1974">
        <v>2</v>
      </c>
      <c r="AA1974">
        <v>2</v>
      </c>
      <c r="AB1974">
        <v>2</v>
      </c>
      <c r="AC1974">
        <v>2</v>
      </c>
      <c r="AD1974">
        <v>3</v>
      </c>
      <c r="AE1974">
        <v>2</v>
      </c>
      <c r="AF1974">
        <v>8</v>
      </c>
      <c r="AG1974">
        <v>2</v>
      </c>
      <c r="AH1974">
        <v>4</v>
      </c>
      <c r="AI1974">
        <v>3</v>
      </c>
      <c r="AJ1974">
        <v>2</v>
      </c>
      <c r="AL1974">
        <v>3</v>
      </c>
      <c r="AN1974">
        <v>3</v>
      </c>
      <c r="AO1974">
        <v>2</v>
      </c>
      <c r="AP1974">
        <v>3</v>
      </c>
      <c r="AQ1974">
        <v>3</v>
      </c>
      <c r="AR1974">
        <v>3</v>
      </c>
      <c r="AS1974">
        <v>3</v>
      </c>
      <c r="AT1974">
        <v>3</v>
      </c>
      <c r="AU1974">
        <v>3</v>
      </c>
      <c r="AV1974">
        <v>1</v>
      </c>
      <c r="AW1974">
        <v>6</v>
      </c>
      <c r="AX1974">
        <v>11</v>
      </c>
      <c r="AY1974">
        <v>5</v>
      </c>
      <c r="AZ1974">
        <v>7</v>
      </c>
      <c r="BA1974">
        <v>5</v>
      </c>
      <c r="BB1974">
        <v>6</v>
      </c>
      <c r="BC1974">
        <v>1</v>
      </c>
      <c r="BD1974">
        <v>6</v>
      </c>
      <c r="BE1974">
        <v>1</v>
      </c>
      <c r="BF1974">
        <v>12</v>
      </c>
      <c r="BG1974">
        <v>12</v>
      </c>
      <c r="BH1974">
        <v>4</v>
      </c>
      <c r="BI1974">
        <v>12</v>
      </c>
      <c r="BJ1974">
        <v>12</v>
      </c>
      <c r="BK1974">
        <v>2</v>
      </c>
      <c r="BL1974">
        <v>3</v>
      </c>
      <c r="BM1974">
        <v>2</v>
      </c>
      <c r="BN1974">
        <v>3</v>
      </c>
      <c r="BO1974">
        <v>10</v>
      </c>
      <c r="BX1974">
        <v>2</v>
      </c>
      <c r="CF1974">
        <v>3</v>
      </c>
      <c r="CH1974">
        <f t="shared" si="222"/>
        <v>2</v>
      </c>
      <c r="CI1974" s="1">
        <f t="shared" si="223"/>
        <v>2.6666666666666665</v>
      </c>
      <c r="CJ1974">
        <f t="shared" si="224"/>
        <v>3</v>
      </c>
      <c r="CK1974">
        <f t="shared" si="225"/>
        <v>3</v>
      </c>
      <c r="CL1974" s="1">
        <f t="shared" si="226"/>
        <v>5.6666666666666661</v>
      </c>
      <c r="CM1974" s="1">
        <f t="shared" si="227"/>
        <v>11.333333333333332</v>
      </c>
      <c r="CO1974" t="str">
        <f>IF(H1974&gt;Tolerances!$C$15, "High Sat", "Low Sat")</f>
        <v>High Sat</v>
      </c>
      <c r="CP1974" t="str">
        <f>IF(CM1974&lt;Tolerances!$D$15, "High EL", "Low EL")</f>
        <v>Low EL</v>
      </c>
      <c r="CQ1974" t="str">
        <f t="shared" si="228"/>
        <v>Mercenary</v>
      </c>
      <c r="CR1974" t="b">
        <f>IF(AND(CM1974&lt;Tolerances!$D$19,'Respondent data Original'!H1974&gt;Tolerances!$C$19),"Enthusiast",IF(AND(CM1974&gt;Tolerances!$D$20,'Respondent data Original'!H1974&lt;Tolerances!$C$20),"Agitator"))</f>
        <v>0</v>
      </c>
    </row>
    <row r="1975" spans="1:96">
      <c r="A1975">
        <v>2553</v>
      </c>
      <c r="B1975" t="s">
        <v>71</v>
      </c>
      <c r="C1975">
        <v>1</v>
      </c>
      <c r="D1975">
        <v>2</v>
      </c>
      <c r="E1975">
        <v>2</v>
      </c>
      <c r="F1975">
        <v>2</v>
      </c>
      <c r="G1975">
        <v>9</v>
      </c>
      <c r="H1975">
        <v>8</v>
      </c>
      <c r="J1975">
        <v>8</v>
      </c>
      <c r="L1975">
        <v>9</v>
      </c>
      <c r="N1975">
        <v>8</v>
      </c>
      <c r="P1975">
        <v>4</v>
      </c>
      <c r="AF1975">
        <v>11</v>
      </c>
      <c r="AG1975">
        <v>3</v>
      </c>
      <c r="AH1975">
        <v>3</v>
      </c>
      <c r="AI1975">
        <v>4</v>
      </c>
      <c r="AJ1975">
        <v>3</v>
      </c>
      <c r="AN1975">
        <v>3</v>
      </c>
      <c r="AO1975">
        <v>3</v>
      </c>
      <c r="AP1975">
        <v>3</v>
      </c>
      <c r="AT1975">
        <v>4</v>
      </c>
      <c r="AV1975">
        <v>3</v>
      </c>
      <c r="AW1975">
        <v>3</v>
      </c>
      <c r="AX1975">
        <v>6</v>
      </c>
      <c r="AY1975">
        <v>6</v>
      </c>
      <c r="AZ1975">
        <v>6</v>
      </c>
      <c r="BA1975">
        <v>4</v>
      </c>
      <c r="BB1975">
        <v>6</v>
      </c>
      <c r="BC1975">
        <v>1</v>
      </c>
      <c r="BD1975">
        <v>11</v>
      </c>
      <c r="BE1975">
        <v>1</v>
      </c>
      <c r="BF1975">
        <v>12</v>
      </c>
      <c r="BG1975">
        <v>12</v>
      </c>
      <c r="BH1975">
        <v>12</v>
      </c>
      <c r="BI1975">
        <v>12</v>
      </c>
      <c r="BJ1975">
        <v>12</v>
      </c>
      <c r="BK1975">
        <v>1</v>
      </c>
      <c r="BL1975">
        <v>3</v>
      </c>
      <c r="BM1975">
        <v>2</v>
      </c>
      <c r="BN1975">
        <v>2</v>
      </c>
      <c r="BO1975">
        <v>4</v>
      </c>
      <c r="BP1975">
        <v>7</v>
      </c>
      <c r="BX1975">
        <v>2</v>
      </c>
      <c r="CF1975">
        <v>21</v>
      </c>
      <c r="CH1975">
        <f t="shared" si="222"/>
        <v>2</v>
      </c>
      <c r="CI1975" s="1">
        <f t="shared" si="223"/>
        <v>2.4444444444444446</v>
      </c>
      <c r="CJ1975">
        <f t="shared" si="224"/>
        <v>3</v>
      </c>
      <c r="CK1975">
        <f t="shared" si="225"/>
        <v>3</v>
      </c>
      <c r="CL1975" s="1">
        <f t="shared" si="226"/>
        <v>5.4444444444444446</v>
      </c>
      <c r="CM1975" s="1">
        <f t="shared" si="227"/>
        <v>10.888888888888889</v>
      </c>
      <c r="CO1975" t="str">
        <f>IF(H1975&gt;Tolerances!$C$15, "High Sat", "Low Sat")</f>
        <v>High Sat</v>
      </c>
      <c r="CP1975" t="str">
        <f>IF(CM1975&lt;Tolerances!$D$15, "High EL", "Low EL")</f>
        <v>High EL</v>
      </c>
      <c r="CQ1975" t="str">
        <f t="shared" si="228"/>
        <v>Loyalist</v>
      </c>
      <c r="CR1975" t="b">
        <f>IF(AND(CM1975&lt;Tolerances!$D$19,'Respondent data Original'!H1975&gt;Tolerances!$C$19),"Enthusiast",IF(AND(CM1975&gt;Tolerances!$D$20,'Respondent data Original'!H1975&lt;Tolerances!$C$20),"Agitator"))</f>
        <v>0</v>
      </c>
    </row>
    <row r="1976" spans="1:96">
      <c r="A1976">
        <v>2556</v>
      </c>
      <c r="B1976" t="s">
        <v>71</v>
      </c>
      <c r="C1976">
        <v>3</v>
      </c>
      <c r="D1976">
        <v>1</v>
      </c>
      <c r="E1976">
        <v>1</v>
      </c>
      <c r="F1976">
        <v>2</v>
      </c>
      <c r="G1976">
        <v>12</v>
      </c>
      <c r="H1976">
        <v>9</v>
      </c>
      <c r="J1976">
        <v>9</v>
      </c>
      <c r="L1976">
        <v>9</v>
      </c>
      <c r="N1976">
        <v>7</v>
      </c>
      <c r="P1976">
        <v>3</v>
      </c>
      <c r="Q1976">
        <v>2</v>
      </c>
      <c r="R1976">
        <v>4</v>
      </c>
      <c r="S1976">
        <v>1</v>
      </c>
      <c r="T1976">
        <v>2</v>
      </c>
      <c r="U1976">
        <v>1</v>
      </c>
      <c r="V1976">
        <v>1</v>
      </c>
      <c r="W1976">
        <v>1</v>
      </c>
      <c r="X1976">
        <v>2</v>
      </c>
      <c r="Y1976">
        <v>2</v>
      </c>
      <c r="Z1976">
        <v>2</v>
      </c>
      <c r="AA1976">
        <v>2</v>
      </c>
      <c r="AB1976">
        <v>2</v>
      </c>
      <c r="AC1976">
        <v>2</v>
      </c>
      <c r="AD1976">
        <v>3</v>
      </c>
      <c r="AE1976">
        <v>3</v>
      </c>
      <c r="AF1976">
        <v>6</v>
      </c>
      <c r="AG1976">
        <v>2</v>
      </c>
      <c r="AH1976">
        <v>2</v>
      </c>
      <c r="AI1976">
        <v>1</v>
      </c>
      <c r="AJ1976">
        <v>2</v>
      </c>
      <c r="AK1976">
        <v>1</v>
      </c>
      <c r="AL1976">
        <v>2</v>
      </c>
      <c r="AM1976">
        <v>2</v>
      </c>
      <c r="AN1976">
        <v>1</v>
      </c>
      <c r="AO1976">
        <v>1</v>
      </c>
      <c r="AP1976">
        <v>2</v>
      </c>
      <c r="AQ1976">
        <v>2</v>
      </c>
      <c r="AR1976">
        <v>2</v>
      </c>
      <c r="AS1976">
        <v>2</v>
      </c>
      <c r="AT1976">
        <v>3</v>
      </c>
      <c r="AU1976">
        <v>3</v>
      </c>
      <c r="AV1976">
        <v>1</v>
      </c>
      <c r="AW1976">
        <v>6</v>
      </c>
      <c r="AX1976">
        <v>9</v>
      </c>
      <c r="AY1976">
        <v>8</v>
      </c>
      <c r="AZ1976">
        <v>7</v>
      </c>
      <c r="BA1976">
        <v>8</v>
      </c>
      <c r="BB1976">
        <v>6</v>
      </c>
      <c r="BC1976">
        <v>6</v>
      </c>
      <c r="BD1976">
        <v>10</v>
      </c>
      <c r="BE1976">
        <v>6</v>
      </c>
      <c r="BF1976">
        <v>12</v>
      </c>
      <c r="BG1976">
        <v>2</v>
      </c>
      <c r="BH1976">
        <v>12</v>
      </c>
      <c r="BI1976">
        <v>12</v>
      </c>
      <c r="BJ1976">
        <v>12</v>
      </c>
      <c r="BK1976">
        <v>1</v>
      </c>
      <c r="BL1976">
        <v>3</v>
      </c>
      <c r="BM1976">
        <v>2</v>
      </c>
      <c r="BN1976">
        <v>2</v>
      </c>
      <c r="BO1976">
        <v>10</v>
      </c>
      <c r="BX1976">
        <v>1</v>
      </c>
      <c r="BY1976">
        <v>6</v>
      </c>
      <c r="BZ1976">
        <v>3</v>
      </c>
      <c r="CA1976">
        <v>5</v>
      </c>
      <c r="CF1976">
        <v>5</v>
      </c>
      <c r="CH1976">
        <f t="shared" si="222"/>
        <v>1</v>
      </c>
      <c r="CI1976" s="1">
        <f t="shared" si="223"/>
        <v>3.6666666666666665</v>
      </c>
      <c r="CJ1976">
        <f t="shared" si="224"/>
        <v>3</v>
      </c>
      <c r="CK1976">
        <f t="shared" si="225"/>
        <v>3</v>
      </c>
      <c r="CL1976" s="1">
        <f t="shared" si="226"/>
        <v>6.6666666666666661</v>
      </c>
      <c r="CM1976" s="1">
        <f t="shared" si="227"/>
        <v>6.6666666666666661</v>
      </c>
      <c r="CO1976" t="str">
        <f>IF(H1976&gt;Tolerances!$C$15, "High Sat", "Low Sat")</f>
        <v>High Sat</v>
      </c>
      <c r="CP1976" t="str">
        <f>IF(CM1976&lt;Tolerances!$D$15, "High EL", "Low EL")</f>
        <v>High EL</v>
      </c>
      <c r="CQ1976" t="str">
        <f t="shared" si="228"/>
        <v>Loyalist</v>
      </c>
      <c r="CR1976" t="b">
        <f>IF(AND(CM1976&lt;Tolerances!$D$19,'Respondent data Original'!H1976&gt;Tolerances!$C$19),"Enthusiast",IF(AND(CM1976&gt;Tolerances!$D$20,'Respondent data Original'!H1976&lt;Tolerances!$C$20),"Agitator"))</f>
        <v>0</v>
      </c>
    </row>
    <row r="1977" spans="1:96">
      <c r="A1977">
        <v>2557</v>
      </c>
      <c r="B1977" t="s">
        <v>71</v>
      </c>
      <c r="C1977">
        <v>1</v>
      </c>
      <c r="D1977">
        <v>1</v>
      </c>
      <c r="E1977">
        <v>3</v>
      </c>
      <c r="F1977">
        <v>2</v>
      </c>
      <c r="G1977">
        <v>10</v>
      </c>
      <c r="H1977">
        <v>8</v>
      </c>
      <c r="J1977">
        <v>7</v>
      </c>
      <c r="L1977">
        <v>6</v>
      </c>
      <c r="N1977">
        <v>5</v>
      </c>
      <c r="P1977">
        <v>6</v>
      </c>
      <c r="Q1977">
        <v>3</v>
      </c>
      <c r="R1977">
        <v>4</v>
      </c>
      <c r="S1977">
        <v>2</v>
      </c>
      <c r="T1977">
        <v>1</v>
      </c>
      <c r="U1977">
        <v>2</v>
      </c>
      <c r="V1977">
        <v>1</v>
      </c>
      <c r="W1977">
        <v>3</v>
      </c>
      <c r="X1977">
        <v>1</v>
      </c>
      <c r="Y1977">
        <v>3</v>
      </c>
      <c r="Z1977">
        <v>5</v>
      </c>
      <c r="AA1977">
        <v>2</v>
      </c>
      <c r="AB1977">
        <v>5</v>
      </c>
      <c r="AC1977">
        <v>4</v>
      </c>
      <c r="AD1977">
        <v>5</v>
      </c>
      <c r="AE1977">
        <v>3</v>
      </c>
      <c r="AF1977">
        <v>6</v>
      </c>
      <c r="AG1977">
        <v>3</v>
      </c>
      <c r="AI1977">
        <v>1</v>
      </c>
      <c r="AJ1977">
        <v>1</v>
      </c>
      <c r="AK1977">
        <v>2</v>
      </c>
      <c r="AL1977">
        <v>3</v>
      </c>
      <c r="AN1977">
        <v>2</v>
      </c>
      <c r="AO1977">
        <v>2</v>
      </c>
      <c r="AP1977">
        <v>2</v>
      </c>
      <c r="AQ1977">
        <v>4</v>
      </c>
      <c r="AR1977">
        <v>4</v>
      </c>
      <c r="AS1977">
        <v>4</v>
      </c>
      <c r="AT1977">
        <v>5</v>
      </c>
      <c r="AU1977">
        <v>3</v>
      </c>
      <c r="AV1977">
        <v>2</v>
      </c>
      <c r="AW1977">
        <v>4</v>
      </c>
      <c r="AX1977">
        <v>9</v>
      </c>
      <c r="AY1977">
        <v>9</v>
      </c>
      <c r="AZ1977">
        <v>7</v>
      </c>
      <c r="BA1977">
        <v>6</v>
      </c>
      <c r="BB1977">
        <v>6</v>
      </c>
      <c r="BC1977">
        <v>6</v>
      </c>
      <c r="BD1977">
        <v>9</v>
      </c>
      <c r="BE1977">
        <v>2</v>
      </c>
      <c r="BF1977">
        <v>4</v>
      </c>
      <c r="BG1977">
        <v>5</v>
      </c>
      <c r="BH1977">
        <v>3</v>
      </c>
      <c r="BI1977">
        <v>12</v>
      </c>
      <c r="BJ1977">
        <v>12</v>
      </c>
      <c r="BK1977">
        <v>1</v>
      </c>
      <c r="BL1977">
        <v>3</v>
      </c>
      <c r="BM1977">
        <v>3</v>
      </c>
      <c r="BN1977">
        <v>1</v>
      </c>
      <c r="BO1977">
        <v>2</v>
      </c>
      <c r="BP1977">
        <v>1</v>
      </c>
      <c r="BQ1977">
        <v>6</v>
      </c>
      <c r="BX1977">
        <v>2</v>
      </c>
      <c r="CF1977">
        <v>8</v>
      </c>
      <c r="CH1977">
        <f t="shared" si="222"/>
        <v>2</v>
      </c>
      <c r="CI1977" s="1">
        <f t="shared" si="223"/>
        <v>3.2222222222222223</v>
      </c>
      <c r="CJ1977">
        <f t="shared" si="224"/>
        <v>3</v>
      </c>
      <c r="CK1977">
        <f t="shared" si="225"/>
        <v>3</v>
      </c>
      <c r="CL1977" s="1">
        <f t="shared" si="226"/>
        <v>6.2222222222222223</v>
      </c>
      <c r="CM1977" s="1">
        <f t="shared" si="227"/>
        <v>12.444444444444445</v>
      </c>
      <c r="CO1977" t="str">
        <f>IF(H1977&gt;Tolerances!$C$15, "High Sat", "Low Sat")</f>
        <v>High Sat</v>
      </c>
      <c r="CP1977" t="str">
        <f>IF(CM1977&lt;Tolerances!$D$15, "High EL", "Low EL")</f>
        <v>Low EL</v>
      </c>
      <c r="CQ1977" t="str">
        <f t="shared" si="228"/>
        <v>Mercenary</v>
      </c>
      <c r="CR1977" t="b">
        <f>IF(AND(CM1977&lt;Tolerances!$D$19,'Respondent data Original'!H1977&gt;Tolerances!$C$19),"Enthusiast",IF(AND(CM1977&gt;Tolerances!$D$20,'Respondent data Original'!H1977&lt;Tolerances!$C$20),"Agitator"))</f>
        <v>0</v>
      </c>
    </row>
    <row r="1978" spans="1:96">
      <c r="A1978">
        <v>2560</v>
      </c>
      <c r="B1978" t="s">
        <v>71</v>
      </c>
      <c r="C1978">
        <v>5</v>
      </c>
      <c r="D1978">
        <v>2</v>
      </c>
      <c r="E1978">
        <v>3</v>
      </c>
      <c r="F1978">
        <v>2</v>
      </c>
      <c r="G1978">
        <v>8</v>
      </c>
      <c r="H1978">
        <v>9</v>
      </c>
      <c r="J1978">
        <v>11</v>
      </c>
      <c r="L1978">
        <v>11</v>
      </c>
      <c r="N1978">
        <v>11</v>
      </c>
      <c r="P1978">
        <v>6</v>
      </c>
      <c r="Q1978">
        <v>1</v>
      </c>
      <c r="R1978">
        <v>4</v>
      </c>
      <c r="S1978">
        <v>1</v>
      </c>
      <c r="T1978">
        <v>2</v>
      </c>
      <c r="U1978">
        <v>1</v>
      </c>
      <c r="V1978">
        <v>1</v>
      </c>
      <c r="W1978">
        <v>3</v>
      </c>
      <c r="X1978">
        <v>1</v>
      </c>
      <c r="Y1978">
        <v>1</v>
      </c>
      <c r="Z1978">
        <v>3</v>
      </c>
      <c r="AA1978">
        <v>1</v>
      </c>
      <c r="AB1978">
        <v>1</v>
      </c>
      <c r="AC1978">
        <v>3</v>
      </c>
      <c r="AD1978">
        <v>3</v>
      </c>
      <c r="AE1978">
        <v>1</v>
      </c>
      <c r="AF1978">
        <v>8</v>
      </c>
      <c r="AG1978">
        <v>3</v>
      </c>
      <c r="AH1978">
        <v>3</v>
      </c>
      <c r="AI1978">
        <v>1</v>
      </c>
      <c r="AJ1978">
        <v>2</v>
      </c>
      <c r="AK1978">
        <v>2</v>
      </c>
      <c r="AN1978">
        <v>2</v>
      </c>
      <c r="AO1978">
        <v>2</v>
      </c>
      <c r="AP1978">
        <v>2</v>
      </c>
      <c r="AQ1978">
        <v>2</v>
      </c>
      <c r="AR1978">
        <v>4</v>
      </c>
      <c r="AS1978">
        <v>2</v>
      </c>
      <c r="AT1978">
        <v>3</v>
      </c>
      <c r="AU1978">
        <v>1</v>
      </c>
      <c r="AV1978">
        <v>1</v>
      </c>
      <c r="AW1978">
        <v>6</v>
      </c>
      <c r="AX1978">
        <v>7</v>
      </c>
      <c r="AY1978">
        <v>8</v>
      </c>
      <c r="AZ1978">
        <v>6</v>
      </c>
      <c r="BA1978">
        <v>8</v>
      </c>
      <c r="BB1978">
        <v>8</v>
      </c>
      <c r="BC1978">
        <v>6</v>
      </c>
      <c r="BD1978">
        <v>11</v>
      </c>
      <c r="BE1978">
        <v>4</v>
      </c>
      <c r="BF1978">
        <v>12</v>
      </c>
      <c r="BG1978">
        <v>12</v>
      </c>
      <c r="BH1978">
        <v>12</v>
      </c>
      <c r="BI1978">
        <v>12</v>
      </c>
      <c r="BJ1978">
        <v>12</v>
      </c>
      <c r="BK1978">
        <v>1</v>
      </c>
      <c r="BL1978">
        <v>4</v>
      </c>
      <c r="BM1978">
        <v>3</v>
      </c>
      <c r="BN1978">
        <v>3</v>
      </c>
      <c r="BO1978">
        <v>4</v>
      </c>
      <c r="BP1978">
        <v>1</v>
      </c>
      <c r="BQ1978">
        <v>7</v>
      </c>
      <c r="BX1978">
        <v>1</v>
      </c>
      <c r="BY1978">
        <v>7</v>
      </c>
      <c r="BZ1978">
        <v>6</v>
      </c>
      <c r="CA1978">
        <v>5</v>
      </c>
      <c r="CB1978">
        <v>1</v>
      </c>
      <c r="CC1978">
        <v>2</v>
      </c>
      <c r="CF1978">
        <v>7</v>
      </c>
      <c r="CH1978">
        <f t="shared" si="222"/>
        <v>1</v>
      </c>
      <c r="CI1978" s="1">
        <f t="shared" si="223"/>
        <v>3.5555555555555554</v>
      </c>
      <c r="CJ1978">
        <f t="shared" si="224"/>
        <v>4</v>
      </c>
      <c r="CK1978">
        <f t="shared" si="225"/>
        <v>2</v>
      </c>
      <c r="CL1978" s="1">
        <f t="shared" si="226"/>
        <v>5.5555555555555554</v>
      </c>
      <c r="CM1978" s="1">
        <f t="shared" si="227"/>
        <v>5.5555555555555554</v>
      </c>
      <c r="CO1978" t="str">
        <f>IF(H1978&gt;Tolerances!$C$15, "High Sat", "Low Sat")</f>
        <v>High Sat</v>
      </c>
      <c r="CP1978" t="str">
        <f>IF(CM1978&lt;Tolerances!$D$15, "High EL", "Low EL")</f>
        <v>High EL</v>
      </c>
      <c r="CQ1978" t="str">
        <f t="shared" si="228"/>
        <v>Loyalist</v>
      </c>
      <c r="CR1978" t="b">
        <f>IF(AND(CM1978&lt;Tolerances!$D$19,'Respondent data Original'!H1978&gt;Tolerances!$C$19),"Enthusiast",IF(AND(CM1978&gt;Tolerances!$D$20,'Respondent data Original'!H1978&lt;Tolerances!$C$20),"Agitator"))</f>
        <v>0</v>
      </c>
    </row>
    <row r="1979" spans="1:96">
      <c r="A1979">
        <v>2561</v>
      </c>
      <c r="B1979" t="s">
        <v>71</v>
      </c>
      <c r="C1979">
        <v>5</v>
      </c>
      <c r="D1979">
        <v>1</v>
      </c>
      <c r="E1979">
        <v>1</v>
      </c>
      <c r="F1979">
        <v>2</v>
      </c>
      <c r="G1979">
        <v>9</v>
      </c>
      <c r="H1979">
        <v>10</v>
      </c>
      <c r="J1979">
        <v>11</v>
      </c>
      <c r="L1979">
        <v>11</v>
      </c>
      <c r="N1979">
        <v>9</v>
      </c>
      <c r="P1979">
        <v>3</v>
      </c>
      <c r="Q1979">
        <v>1</v>
      </c>
      <c r="R1979">
        <v>1</v>
      </c>
      <c r="S1979">
        <v>1</v>
      </c>
      <c r="T1979">
        <v>1</v>
      </c>
      <c r="U1979">
        <v>1</v>
      </c>
      <c r="V1979">
        <v>1</v>
      </c>
      <c r="W1979">
        <v>2</v>
      </c>
      <c r="X1979">
        <v>1</v>
      </c>
      <c r="Y1979">
        <v>1</v>
      </c>
      <c r="Z1979">
        <v>5</v>
      </c>
      <c r="AA1979">
        <v>1</v>
      </c>
      <c r="AB1979">
        <v>3</v>
      </c>
      <c r="AC1979">
        <v>3</v>
      </c>
      <c r="AD1979">
        <v>4</v>
      </c>
      <c r="AE1979">
        <v>2</v>
      </c>
      <c r="AF1979">
        <v>8</v>
      </c>
      <c r="AG1979">
        <v>2</v>
      </c>
      <c r="AH1979">
        <v>1</v>
      </c>
      <c r="AI1979">
        <v>1</v>
      </c>
      <c r="AJ1979">
        <v>1</v>
      </c>
      <c r="AK1979">
        <v>1</v>
      </c>
      <c r="AL1979">
        <v>1</v>
      </c>
      <c r="AM1979">
        <v>2</v>
      </c>
      <c r="AN1979">
        <v>1</v>
      </c>
      <c r="AO1979">
        <v>1</v>
      </c>
      <c r="AP1979">
        <v>1</v>
      </c>
      <c r="AQ1979">
        <v>1</v>
      </c>
      <c r="AR1979">
        <v>1</v>
      </c>
      <c r="AS1979">
        <v>2</v>
      </c>
      <c r="AT1979">
        <v>2</v>
      </c>
      <c r="AU1979">
        <v>1</v>
      </c>
      <c r="AV1979">
        <v>1</v>
      </c>
      <c r="AW1979">
        <v>8</v>
      </c>
      <c r="AX1979">
        <v>11</v>
      </c>
      <c r="AY1979">
        <v>9</v>
      </c>
      <c r="AZ1979">
        <v>7</v>
      </c>
      <c r="BA1979">
        <v>9</v>
      </c>
      <c r="BB1979">
        <v>6</v>
      </c>
      <c r="BC1979">
        <v>8</v>
      </c>
      <c r="BD1979">
        <v>9</v>
      </c>
      <c r="BE1979">
        <v>3</v>
      </c>
      <c r="BF1979">
        <v>2</v>
      </c>
      <c r="BG1979">
        <v>1</v>
      </c>
      <c r="BH1979">
        <v>12</v>
      </c>
      <c r="BI1979">
        <v>12</v>
      </c>
      <c r="BJ1979">
        <v>1</v>
      </c>
      <c r="BK1979">
        <v>1</v>
      </c>
      <c r="BL1979">
        <v>5</v>
      </c>
      <c r="BM1979">
        <v>3</v>
      </c>
      <c r="BN1979">
        <v>2</v>
      </c>
      <c r="BO1979">
        <v>3</v>
      </c>
      <c r="BP1979">
        <v>7</v>
      </c>
      <c r="BX1979">
        <v>1</v>
      </c>
      <c r="BY1979">
        <v>5</v>
      </c>
      <c r="CF1979">
        <v>7</v>
      </c>
      <c r="CH1979">
        <f t="shared" si="222"/>
        <v>1</v>
      </c>
      <c r="CI1979" s="1">
        <f t="shared" si="223"/>
        <v>3.8888888888888888</v>
      </c>
      <c r="CJ1979">
        <f t="shared" si="224"/>
        <v>5</v>
      </c>
      <c r="CK1979">
        <f t="shared" si="225"/>
        <v>1</v>
      </c>
      <c r="CL1979" s="1">
        <f t="shared" si="226"/>
        <v>4.8888888888888893</v>
      </c>
      <c r="CM1979" s="1">
        <f t="shared" si="227"/>
        <v>4.8888888888888893</v>
      </c>
      <c r="CO1979" t="str">
        <f>IF(H1979&gt;Tolerances!$C$15, "High Sat", "Low Sat")</f>
        <v>High Sat</v>
      </c>
      <c r="CP1979" t="str">
        <f>IF(CM1979&lt;Tolerances!$D$15, "High EL", "Low EL")</f>
        <v>High EL</v>
      </c>
      <c r="CQ1979" t="str">
        <f t="shared" si="228"/>
        <v>Loyalist</v>
      </c>
      <c r="CR1979" t="str">
        <f>IF(AND(CM1979&lt;Tolerances!$D$19,'Respondent data Original'!H1979&gt;Tolerances!$C$19),"Enthusiast",IF(AND(CM1979&gt;Tolerances!$D$20,'Respondent data Original'!H1979&lt;Tolerances!$C$20),"Agitator"))</f>
        <v>Enthusiast</v>
      </c>
    </row>
    <row r="1980" spans="1:96">
      <c r="A1980">
        <v>2562</v>
      </c>
      <c r="B1980" t="s">
        <v>71</v>
      </c>
      <c r="C1980">
        <v>4</v>
      </c>
      <c r="D1980">
        <v>2</v>
      </c>
      <c r="E1980">
        <v>1</v>
      </c>
      <c r="F1980">
        <v>2</v>
      </c>
      <c r="G1980">
        <v>9</v>
      </c>
      <c r="H1980">
        <v>11</v>
      </c>
      <c r="J1980">
        <v>11</v>
      </c>
      <c r="L1980">
        <v>11</v>
      </c>
      <c r="N1980">
        <v>11</v>
      </c>
      <c r="P1980">
        <v>6</v>
      </c>
      <c r="Q1980">
        <v>2</v>
      </c>
      <c r="S1980">
        <v>1</v>
      </c>
      <c r="U1980">
        <v>2</v>
      </c>
      <c r="V1980">
        <v>1</v>
      </c>
      <c r="X1980">
        <v>1</v>
      </c>
      <c r="Y1980">
        <v>1</v>
      </c>
      <c r="AA1980">
        <v>1</v>
      </c>
      <c r="AB1980">
        <v>2</v>
      </c>
      <c r="AC1980">
        <v>2</v>
      </c>
      <c r="AD1980">
        <v>1</v>
      </c>
      <c r="AE1980">
        <v>1</v>
      </c>
      <c r="AF1980">
        <v>1</v>
      </c>
      <c r="AG1980">
        <v>3</v>
      </c>
      <c r="AI1980">
        <v>2</v>
      </c>
      <c r="AJ1980">
        <v>2</v>
      </c>
      <c r="AK1980">
        <v>2</v>
      </c>
      <c r="AL1980">
        <v>1</v>
      </c>
      <c r="AN1980">
        <v>1</v>
      </c>
      <c r="AO1980">
        <v>2</v>
      </c>
      <c r="AQ1980">
        <v>1</v>
      </c>
      <c r="AR1980">
        <v>1</v>
      </c>
      <c r="AS1980">
        <v>3</v>
      </c>
      <c r="AU1980">
        <v>2</v>
      </c>
      <c r="AV1980">
        <v>1</v>
      </c>
      <c r="AW1980">
        <v>6</v>
      </c>
      <c r="AX1980">
        <v>9</v>
      </c>
      <c r="AY1980">
        <v>6</v>
      </c>
      <c r="AZ1980">
        <v>6</v>
      </c>
      <c r="BA1980">
        <v>6</v>
      </c>
      <c r="BB1980">
        <v>6</v>
      </c>
      <c r="BC1980">
        <v>1</v>
      </c>
      <c r="BD1980">
        <v>11</v>
      </c>
      <c r="BE1980">
        <v>1</v>
      </c>
      <c r="BF1980">
        <v>1</v>
      </c>
      <c r="BG1980">
        <v>7</v>
      </c>
      <c r="BH1980">
        <v>12</v>
      </c>
      <c r="BI1980">
        <v>12</v>
      </c>
      <c r="BJ1980">
        <v>12</v>
      </c>
      <c r="BK1980">
        <v>5</v>
      </c>
      <c r="BL1980">
        <v>5</v>
      </c>
      <c r="BM1980">
        <v>5</v>
      </c>
      <c r="BN1980">
        <v>5</v>
      </c>
      <c r="BO1980">
        <v>10</v>
      </c>
      <c r="BX1980">
        <v>1</v>
      </c>
      <c r="BY1980">
        <v>5</v>
      </c>
      <c r="BZ1980">
        <v>6</v>
      </c>
      <c r="CA1980">
        <v>1</v>
      </c>
      <c r="CF1980">
        <v>10</v>
      </c>
      <c r="CH1980">
        <f t="shared" si="222"/>
        <v>1</v>
      </c>
      <c r="CI1980" s="1">
        <f t="shared" si="223"/>
        <v>2.8888888888888888</v>
      </c>
      <c r="CJ1980">
        <f t="shared" si="224"/>
        <v>5</v>
      </c>
      <c r="CK1980">
        <f t="shared" si="225"/>
        <v>1</v>
      </c>
      <c r="CL1980" s="1">
        <f t="shared" si="226"/>
        <v>3.8888888888888888</v>
      </c>
      <c r="CM1980" s="1">
        <f t="shared" si="227"/>
        <v>3.8888888888888888</v>
      </c>
      <c r="CO1980" t="str">
        <f>IF(H1980&gt;Tolerances!$C$15, "High Sat", "Low Sat")</f>
        <v>High Sat</v>
      </c>
      <c r="CP1980" t="str">
        <f>IF(CM1980&lt;Tolerances!$D$15, "High EL", "Low EL")</f>
        <v>High EL</v>
      </c>
      <c r="CQ1980" t="str">
        <f t="shared" si="228"/>
        <v>Loyalist</v>
      </c>
      <c r="CR1980" t="str">
        <f>IF(AND(CM1980&lt;Tolerances!$D$19,'Respondent data Original'!H1980&gt;Tolerances!$C$19),"Enthusiast",IF(AND(CM1980&gt;Tolerances!$D$20,'Respondent data Original'!H1980&lt;Tolerances!$C$20),"Agitator"))</f>
        <v>Enthusiast</v>
      </c>
    </row>
    <row r="1981" spans="1:96">
      <c r="A1981">
        <v>2563</v>
      </c>
      <c r="B1981" t="s">
        <v>71</v>
      </c>
      <c r="C1981">
        <v>3</v>
      </c>
      <c r="D1981">
        <v>1</v>
      </c>
      <c r="E1981">
        <v>4</v>
      </c>
      <c r="F1981">
        <v>2</v>
      </c>
      <c r="G1981">
        <v>9</v>
      </c>
      <c r="H1981">
        <v>10</v>
      </c>
      <c r="J1981">
        <v>11</v>
      </c>
      <c r="L1981">
        <v>11</v>
      </c>
      <c r="N1981">
        <v>10</v>
      </c>
      <c r="P1981">
        <v>6</v>
      </c>
      <c r="Q1981">
        <v>1</v>
      </c>
      <c r="R1981">
        <v>1</v>
      </c>
      <c r="S1981">
        <v>1</v>
      </c>
      <c r="T1981">
        <v>2</v>
      </c>
      <c r="U1981">
        <v>1</v>
      </c>
      <c r="V1981">
        <v>2</v>
      </c>
      <c r="W1981">
        <v>1</v>
      </c>
      <c r="X1981">
        <v>1</v>
      </c>
      <c r="Y1981">
        <v>1</v>
      </c>
      <c r="Z1981">
        <v>1</v>
      </c>
      <c r="AA1981">
        <v>1</v>
      </c>
      <c r="AB1981">
        <v>1</v>
      </c>
      <c r="AC1981">
        <v>1</v>
      </c>
      <c r="AD1981">
        <v>5</v>
      </c>
      <c r="AE1981">
        <v>1</v>
      </c>
      <c r="AF1981">
        <v>5</v>
      </c>
      <c r="AG1981">
        <v>2</v>
      </c>
      <c r="AH1981">
        <v>3</v>
      </c>
      <c r="AI1981">
        <v>2</v>
      </c>
      <c r="AJ1981">
        <v>1</v>
      </c>
      <c r="AK1981">
        <v>1</v>
      </c>
      <c r="AL1981">
        <v>1</v>
      </c>
      <c r="AM1981">
        <v>5</v>
      </c>
      <c r="AN1981">
        <v>1</v>
      </c>
      <c r="AO1981">
        <v>1</v>
      </c>
      <c r="AP1981">
        <v>1</v>
      </c>
      <c r="AQ1981">
        <v>2</v>
      </c>
      <c r="AR1981">
        <v>3</v>
      </c>
      <c r="AS1981">
        <v>2</v>
      </c>
      <c r="AT1981">
        <v>2</v>
      </c>
      <c r="AU1981">
        <v>2</v>
      </c>
      <c r="AV1981">
        <v>1</v>
      </c>
      <c r="AW1981">
        <v>6</v>
      </c>
      <c r="AX1981">
        <v>10</v>
      </c>
      <c r="AY1981">
        <v>7</v>
      </c>
      <c r="AZ1981">
        <v>7</v>
      </c>
      <c r="BA1981">
        <v>7</v>
      </c>
      <c r="BB1981">
        <v>5</v>
      </c>
      <c r="BC1981">
        <v>10</v>
      </c>
      <c r="BD1981">
        <v>11</v>
      </c>
      <c r="BE1981">
        <v>4</v>
      </c>
      <c r="BF1981">
        <v>12</v>
      </c>
      <c r="BG1981">
        <v>2</v>
      </c>
      <c r="BH1981">
        <v>12</v>
      </c>
      <c r="BI1981">
        <v>12</v>
      </c>
      <c r="BJ1981">
        <v>12</v>
      </c>
      <c r="BK1981">
        <v>2</v>
      </c>
      <c r="BL1981">
        <v>2</v>
      </c>
      <c r="BM1981">
        <v>2</v>
      </c>
      <c r="BN1981">
        <v>1</v>
      </c>
      <c r="BO1981">
        <v>7</v>
      </c>
      <c r="BP1981">
        <v>3</v>
      </c>
      <c r="BQ1981">
        <v>5</v>
      </c>
      <c r="BX1981">
        <v>1</v>
      </c>
      <c r="BY1981">
        <v>3</v>
      </c>
      <c r="CF1981">
        <v>7</v>
      </c>
      <c r="CH1981">
        <f t="shared" si="222"/>
        <v>1</v>
      </c>
      <c r="CI1981" s="1">
        <f t="shared" si="223"/>
        <v>3.7222222222222223</v>
      </c>
      <c r="CJ1981">
        <f t="shared" si="224"/>
        <v>2</v>
      </c>
      <c r="CK1981">
        <f t="shared" si="225"/>
        <v>4</v>
      </c>
      <c r="CL1981" s="1">
        <f t="shared" si="226"/>
        <v>7.7222222222222223</v>
      </c>
      <c r="CM1981" s="1">
        <f t="shared" si="227"/>
        <v>7.7222222222222223</v>
      </c>
      <c r="CO1981" t="str">
        <f>IF(H1981&gt;Tolerances!$C$15, "High Sat", "Low Sat")</f>
        <v>High Sat</v>
      </c>
      <c r="CP1981" t="str">
        <f>IF(CM1981&lt;Tolerances!$D$15, "High EL", "Low EL")</f>
        <v>High EL</v>
      </c>
      <c r="CQ1981" t="str">
        <f t="shared" si="228"/>
        <v>Loyalist</v>
      </c>
      <c r="CR1981" t="b">
        <f>IF(AND(CM1981&lt;Tolerances!$D$19,'Respondent data Original'!H1981&gt;Tolerances!$C$19),"Enthusiast",IF(AND(CM1981&gt;Tolerances!$D$20,'Respondent data Original'!H1981&lt;Tolerances!$C$20),"Agitator"))</f>
        <v>0</v>
      </c>
    </row>
    <row r="1982" spans="1:96">
      <c r="A1982">
        <v>2564</v>
      </c>
      <c r="B1982" t="s">
        <v>71</v>
      </c>
      <c r="C1982">
        <v>5</v>
      </c>
      <c r="D1982">
        <v>1</v>
      </c>
      <c r="E1982">
        <v>1</v>
      </c>
      <c r="F1982">
        <v>2</v>
      </c>
      <c r="G1982">
        <v>9</v>
      </c>
      <c r="H1982">
        <v>10</v>
      </c>
      <c r="J1982">
        <v>10</v>
      </c>
      <c r="L1982">
        <v>6</v>
      </c>
      <c r="O1982">
        <v>1</v>
      </c>
      <c r="P1982">
        <v>5</v>
      </c>
      <c r="Q1982">
        <v>4</v>
      </c>
      <c r="R1982">
        <v>3</v>
      </c>
      <c r="S1982">
        <v>3</v>
      </c>
      <c r="T1982">
        <v>3</v>
      </c>
      <c r="U1982">
        <v>5</v>
      </c>
      <c r="V1982">
        <v>3</v>
      </c>
      <c r="W1982">
        <v>4</v>
      </c>
      <c r="X1982">
        <v>2</v>
      </c>
      <c r="Y1982">
        <v>3</v>
      </c>
      <c r="Z1982">
        <v>3</v>
      </c>
      <c r="AA1982">
        <v>3</v>
      </c>
      <c r="AB1982">
        <v>4</v>
      </c>
      <c r="AC1982">
        <v>4</v>
      </c>
      <c r="AD1982">
        <v>5</v>
      </c>
      <c r="AE1982">
        <v>3</v>
      </c>
      <c r="AF1982">
        <v>1</v>
      </c>
      <c r="AG1982">
        <v>4</v>
      </c>
      <c r="AH1982">
        <v>3</v>
      </c>
      <c r="AI1982">
        <v>3</v>
      </c>
      <c r="AJ1982">
        <v>3</v>
      </c>
      <c r="AK1982">
        <v>4</v>
      </c>
      <c r="AL1982">
        <v>3</v>
      </c>
      <c r="AM1982">
        <v>4</v>
      </c>
      <c r="AN1982">
        <v>3</v>
      </c>
      <c r="AO1982">
        <v>3</v>
      </c>
      <c r="AP1982">
        <v>3</v>
      </c>
      <c r="AQ1982">
        <v>3</v>
      </c>
      <c r="AR1982">
        <v>4</v>
      </c>
      <c r="AS1982">
        <v>4</v>
      </c>
      <c r="AT1982">
        <v>5</v>
      </c>
      <c r="AU1982">
        <v>3</v>
      </c>
      <c r="AV1982">
        <v>3</v>
      </c>
      <c r="AW1982">
        <v>6</v>
      </c>
      <c r="AX1982">
        <v>8</v>
      </c>
      <c r="AY1982">
        <v>5</v>
      </c>
      <c r="AZ1982">
        <v>8</v>
      </c>
      <c r="BA1982">
        <v>4</v>
      </c>
      <c r="BB1982">
        <v>6</v>
      </c>
      <c r="BC1982">
        <v>1</v>
      </c>
      <c r="BD1982">
        <v>4</v>
      </c>
      <c r="BE1982">
        <v>1</v>
      </c>
      <c r="BF1982">
        <v>12</v>
      </c>
      <c r="BG1982">
        <v>12</v>
      </c>
      <c r="BH1982">
        <v>12</v>
      </c>
      <c r="BI1982">
        <v>12</v>
      </c>
      <c r="BJ1982">
        <v>12</v>
      </c>
      <c r="BK1982">
        <v>1</v>
      </c>
      <c r="BL1982">
        <v>4</v>
      </c>
      <c r="BM1982">
        <v>4</v>
      </c>
      <c r="BN1982">
        <v>4</v>
      </c>
      <c r="BO1982">
        <v>10</v>
      </c>
      <c r="BX1982">
        <v>1</v>
      </c>
      <c r="BY1982">
        <v>6</v>
      </c>
      <c r="CF1982">
        <v>1</v>
      </c>
      <c r="CH1982">
        <f t="shared" si="222"/>
        <v>1</v>
      </c>
      <c r="CI1982" s="1">
        <f t="shared" si="223"/>
        <v>2.3888888888888888</v>
      </c>
      <c r="CJ1982">
        <f t="shared" si="224"/>
        <v>4</v>
      </c>
      <c r="CK1982">
        <f t="shared" si="225"/>
        <v>2</v>
      </c>
      <c r="CL1982" s="1">
        <f t="shared" si="226"/>
        <v>4.3888888888888893</v>
      </c>
      <c r="CM1982" s="1">
        <f t="shared" si="227"/>
        <v>4.3888888888888893</v>
      </c>
      <c r="CO1982" t="str">
        <f>IF(H1982&gt;Tolerances!$C$15, "High Sat", "Low Sat")</f>
        <v>High Sat</v>
      </c>
      <c r="CP1982" t="str">
        <f>IF(CM1982&lt;Tolerances!$D$15, "High EL", "Low EL")</f>
        <v>High EL</v>
      </c>
      <c r="CQ1982" t="str">
        <f t="shared" si="228"/>
        <v>Loyalist</v>
      </c>
      <c r="CR1982" t="str">
        <f>IF(AND(CM1982&lt;Tolerances!$D$19,'Respondent data Original'!H1982&gt;Tolerances!$C$19),"Enthusiast",IF(AND(CM1982&gt;Tolerances!$D$20,'Respondent data Original'!H1982&lt;Tolerances!$C$20),"Agitator"))</f>
        <v>Enthusiast</v>
      </c>
    </row>
    <row r="1983" spans="1:96">
      <c r="A1983">
        <v>2566</v>
      </c>
      <c r="B1983" t="s">
        <v>71</v>
      </c>
      <c r="C1983">
        <v>1</v>
      </c>
      <c r="D1983">
        <v>1</v>
      </c>
      <c r="E1983">
        <v>4</v>
      </c>
      <c r="F1983">
        <v>2</v>
      </c>
      <c r="G1983">
        <v>11</v>
      </c>
      <c r="H1983">
        <v>9</v>
      </c>
      <c r="K1983">
        <v>1</v>
      </c>
      <c r="M1983">
        <v>1</v>
      </c>
      <c r="O1983">
        <v>1</v>
      </c>
      <c r="P1983">
        <v>6</v>
      </c>
      <c r="Q1983">
        <v>2</v>
      </c>
      <c r="S1983">
        <v>1</v>
      </c>
      <c r="T1983">
        <v>2</v>
      </c>
      <c r="U1983">
        <v>1</v>
      </c>
      <c r="V1983">
        <v>3</v>
      </c>
      <c r="X1983">
        <v>1</v>
      </c>
      <c r="Y1983">
        <v>1</v>
      </c>
      <c r="Z1983">
        <v>2</v>
      </c>
      <c r="AA1983">
        <v>2</v>
      </c>
      <c r="AB1983">
        <v>3</v>
      </c>
      <c r="AD1983">
        <v>4</v>
      </c>
      <c r="AE1983">
        <v>3</v>
      </c>
      <c r="AF1983">
        <v>1</v>
      </c>
      <c r="AG1983">
        <v>2</v>
      </c>
      <c r="AI1983">
        <v>1</v>
      </c>
      <c r="AJ1983">
        <v>2</v>
      </c>
      <c r="AK1983">
        <v>1</v>
      </c>
      <c r="AL1983">
        <v>4</v>
      </c>
      <c r="AN1983">
        <v>1</v>
      </c>
      <c r="AO1983">
        <v>1</v>
      </c>
      <c r="AP1983">
        <v>1</v>
      </c>
      <c r="AQ1983">
        <v>1</v>
      </c>
      <c r="AR1983">
        <v>3</v>
      </c>
      <c r="AS1983">
        <v>2</v>
      </c>
      <c r="AV1983">
        <v>1</v>
      </c>
      <c r="AW1983">
        <v>3</v>
      </c>
      <c r="AX1983">
        <v>11</v>
      </c>
      <c r="AY1983">
        <v>6</v>
      </c>
      <c r="AZ1983">
        <v>9</v>
      </c>
      <c r="BA1983">
        <v>7</v>
      </c>
      <c r="BB1983">
        <v>3</v>
      </c>
      <c r="BC1983">
        <v>6</v>
      </c>
      <c r="BD1983">
        <v>11</v>
      </c>
      <c r="BE1983">
        <v>1</v>
      </c>
      <c r="BF1983">
        <v>12</v>
      </c>
      <c r="BG1983">
        <v>12</v>
      </c>
      <c r="BH1983">
        <v>12</v>
      </c>
      <c r="BI1983">
        <v>12</v>
      </c>
      <c r="BJ1983">
        <v>12</v>
      </c>
      <c r="BK1983">
        <v>1</v>
      </c>
      <c r="BL1983">
        <v>3</v>
      </c>
      <c r="BM1983">
        <v>3</v>
      </c>
      <c r="BN1983">
        <v>2</v>
      </c>
      <c r="BO1983">
        <v>7</v>
      </c>
      <c r="BP1983">
        <v>6</v>
      </c>
      <c r="BQ1983">
        <v>2</v>
      </c>
      <c r="BR1983">
        <v>1</v>
      </c>
      <c r="BS1983">
        <v>3</v>
      </c>
      <c r="BX1983">
        <v>1</v>
      </c>
      <c r="BY1983">
        <v>6</v>
      </c>
      <c r="BZ1983">
        <v>2</v>
      </c>
      <c r="CF1983">
        <v>1</v>
      </c>
      <c r="CH1983">
        <f t="shared" si="222"/>
        <v>1</v>
      </c>
      <c r="CI1983" s="1">
        <f t="shared" si="223"/>
        <v>3.1666666666666665</v>
      </c>
      <c r="CJ1983">
        <f t="shared" si="224"/>
        <v>3</v>
      </c>
      <c r="CK1983">
        <f t="shared" si="225"/>
        <v>3</v>
      </c>
      <c r="CL1983" s="1">
        <f t="shared" si="226"/>
        <v>6.1666666666666661</v>
      </c>
      <c r="CM1983" s="1">
        <f t="shared" si="227"/>
        <v>6.1666666666666661</v>
      </c>
      <c r="CO1983" t="str">
        <f>IF(H1983&gt;Tolerances!$C$15, "High Sat", "Low Sat")</f>
        <v>High Sat</v>
      </c>
      <c r="CP1983" t="str">
        <f>IF(CM1983&lt;Tolerances!$D$15, "High EL", "Low EL")</f>
        <v>High EL</v>
      </c>
      <c r="CQ1983" t="str">
        <f t="shared" si="228"/>
        <v>Loyalist</v>
      </c>
      <c r="CR1983" t="b">
        <f>IF(AND(CM1983&lt;Tolerances!$D$19,'Respondent data Original'!H1983&gt;Tolerances!$C$19),"Enthusiast",IF(AND(CM1983&gt;Tolerances!$D$20,'Respondent data Original'!H1983&lt;Tolerances!$C$20),"Agitator"))</f>
        <v>0</v>
      </c>
    </row>
    <row r="1984" spans="1:96">
      <c r="A1984">
        <v>2569</v>
      </c>
      <c r="B1984" t="s">
        <v>71</v>
      </c>
      <c r="C1984">
        <v>3</v>
      </c>
      <c r="D1984">
        <v>2</v>
      </c>
      <c r="E1984">
        <v>1</v>
      </c>
      <c r="F1984">
        <v>2</v>
      </c>
      <c r="G1984">
        <v>11</v>
      </c>
      <c r="H1984">
        <v>8</v>
      </c>
      <c r="J1984">
        <v>8</v>
      </c>
      <c r="L1984">
        <v>9</v>
      </c>
      <c r="N1984">
        <v>9</v>
      </c>
      <c r="P1984">
        <v>4</v>
      </c>
      <c r="Q1984">
        <v>1</v>
      </c>
      <c r="R1984">
        <v>2</v>
      </c>
      <c r="S1984">
        <v>2</v>
      </c>
      <c r="T1984">
        <v>2</v>
      </c>
      <c r="U1984">
        <v>3</v>
      </c>
      <c r="V1984">
        <v>1</v>
      </c>
      <c r="W1984">
        <v>3</v>
      </c>
      <c r="X1984">
        <v>1</v>
      </c>
      <c r="Y1984">
        <v>1</v>
      </c>
      <c r="Z1984">
        <v>3</v>
      </c>
      <c r="AA1984">
        <v>3</v>
      </c>
      <c r="AB1984">
        <v>2</v>
      </c>
      <c r="AC1984">
        <v>3</v>
      </c>
      <c r="AD1984">
        <v>3</v>
      </c>
      <c r="AE1984">
        <v>1</v>
      </c>
      <c r="AF1984">
        <v>8</v>
      </c>
      <c r="AG1984">
        <v>2</v>
      </c>
      <c r="AH1984">
        <v>2</v>
      </c>
      <c r="AI1984">
        <v>2</v>
      </c>
      <c r="AJ1984">
        <v>2</v>
      </c>
      <c r="AK1984">
        <v>2</v>
      </c>
      <c r="AL1984">
        <v>2</v>
      </c>
      <c r="AM1984">
        <v>2</v>
      </c>
      <c r="AN1984">
        <v>2</v>
      </c>
      <c r="AO1984">
        <v>2</v>
      </c>
      <c r="AP1984">
        <v>2</v>
      </c>
      <c r="AQ1984">
        <v>2</v>
      </c>
      <c r="AR1984">
        <v>2</v>
      </c>
      <c r="AS1984">
        <v>2</v>
      </c>
      <c r="AT1984">
        <v>2</v>
      </c>
      <c r="AU1984">
        <v>2</v>
      </c>
      <c r="AV1984">
        <v>1</v>
      </c>
      <c r="AW1984">
        <v>8</v>
      </c>
      <c r="AX1984">
        <v>8</v>
      </c>
      <c r="AY1984">
        <v>9</v>
      </c>
      <c r="AZ1984">
        <v>9</v>
      </c>
      <c r="BA1984">
        <v>6</v>
      </c>
      <c r="BB1984">
        <v>6</v>
      </c>
      <c r="BC1984">
        <v>6</v>
      </c>
      <c r="BD1984">
        <v>6</v>
      </c>
      <c r="BE1984">
        <v>6</v>
      </c>
      <c r="BF1984">
        <v>6</v>
      </c>
      <c r="BG1984">
        <v>1</v>
      </c>
      <c r="BH1984">
        <v>1</v>
      </c>
      <c r="BI1984">
        <v>1</v>
      </c>
      <c r="BJ1984">
        <v>1</v>
      </c>
      <c r="BK1984">
        <v>1</v>
      </c>
      <c r="BN1984">
        <v>5</v>
      </c>
      <c r="BO1984">
        <v>10</v>
      </c>
      <c r="BX1984">
        <v>1</v>
      </c>
      <c r="BY1984">
        <v>2</v>
      </c>
      <c r="CF1984">
        <v>3</v>
      </c>
      <c r="CH1984">
        <f t="shared" si="222"/>
        <v>1</v>
      </c>
      <c r="CI1984" s="1">
        <f t="shared" si="223"/>
        <v>3.5555555555555554</v>
      </c>
      <c r="CJ1984">
        <f t="shared" si="224"/>
        <v>0</v>
      </c>
      <c r="CK1984">
        <f t="shared" si="225"/>
        <v>5</v>
      </c>
      <c r="CL1984" s="1">
        <f t="shared" si="226"/>
        <v>8.5555555555555554</v>
      </c>
      <c r="CM1984" s="1">
        <f t="shared" si="227"/>
        <v>8.5555555555555554</v>
      </c>
      <c r="CO1984" t="str">
        <f>IF(H1984&gt;Tolerances!$C$15, "High Sat", "Low Sat")</f>
        <v>High Sat</v>
      </c>
      <c r="CP1984" t="str">
        <f>IF(CM1984&lt;Tolerances!$D$15, "High EL", "Low EL")</f>
        <v>High EL</v>
      </c>
      <c r="CQ1984" t="str">
        <f t="shared" si="228"/>
        <v>Loyalist</v>
      </c>
      <c r="CR1984" t="b">
        <f>IF(AND(CM1984&lt;Tolerances!$D$19,'Respondent data Original'!H1984&gt;Tolerances!$C$19),"Enthusiast",IF(AND(CM1984&gt;Tolerances!$D$20,'Respondent data Original'!H1984&lt;Tolerances!$C$20),"Agitator"))</f>
        <v>0</v>
      </c>
    </row>
    <row r="1985" spans="1:96">
      <c r="A1985">
        <v>2570</v>
      </c>
      <c r="B1985" t="s">
        <v>71</v>
      </c>
      <c r="C1985">
        <v>2</v>
      </c>
      <c r="D1985">
        <v>2</v>
      </c>
      <c r="E1985">
        <v>1</v>
      </c>
      <c r="F1985">
        <v>2</v>
      </c>
      <c r="G1985">
        <v>11</v>
      </c>
      <c r="H1985">
        <v>4</v>
      </c>
      <c r="J1985">
        <v>4</v>
      </c>
      <c r="L1985">
        <v>5</v>
      </c>
      <c r="N1985">
        <v>6</v>
      </c>
      <c r="P1985">
        <v>6</v>
      </c>
      <c r="Q1985">
        <v>1</v>
      </c>
      <c r="R1985">
        <v>1</v>
      </c>
      <c r="S1985">
        <v>1</v>
      </c>
      <c r="T1985">
        <v>3</v>
      </c>
      <c r="U1985">
        <v>1</v>
      </c>
      <c r="V1985">
        <v>1</v>
      </c>
      <c r="X1985">
        <v>1</v>
      </c>
      <c r="Y1985">
        <v>1</v>
      </c>
      <c r="AA1985">
        <v>1</v>
      </c>
      <c r="AB1985">
        <v>3</v>
      </c>
      <c r="AC1985">
        <v>1</v>
      </c>
      <c r="AD1985">
        <v>1</v>
      </c>
      <c r="AE1985">
        <v>3</v>
      </c>
      <c r="AF1985">
        <v>7</v>
      </c>
      <c r="AG1985">
        <v>4</v>
      </c>
      <c r="AI1985">
        <v>1</v>
      </c>
      <c r="AJ1985">
        <v>1</v>
      </c>
      <c r="AK1985">
        <v>3</v>
      </c>
      <c r="AL1985">
        <v>5</v>
      </c>
      <c r="AN1985">
        <v>3</v>
      </c>
      <c r="AO1985">
        <v>2</v>
      </c>
      <c r="AQ1985">
        <v>5</v>
      </c>
      <c r="AR1985">
        <v>5</v>
      </c>
      <c r="AS1985">
        <v>5</v>
      </c>
      <c r="AT1985">
        <v>4</v>
      </c>
      <c r="AU1985">
        <v>2</v>
      </c>
      <c r="AV1985">
        <v>2</v>
      </c>
      <c r="AW1985">
        <v>7</v>
      </c>
      <c r="AX1985">
        <v>11</v>
      </c>
      <c r="AY1985">
        <v>11</v>
      </c>
      <c r="AZ1985">
        <v>7</v>
      </c>
      <c r="BA1985">
        <v>11</v>
      </c>
      <c r="BB1985">
        <v>10</v>
      </c>
      <c r="BC1985">
        <v>8</v>
      </c>
      <c r="BD1985">
        <v>11</v>
      </c>
      <c r="BE1985">
        <v>5</v>
      </c>
      <c r="BF1985">
        <v>12</v>
      </c>
      <c r="BG1985">
        <v>10</v>
      </c>
      <c r="BH1985">
        <v>12</v>
      </c>
      <c r="BI1985">
        <v>12</v>
      </c>
      <c r="BJ1985">
        <v>12</v>
      </c>
      <c r="BK1985">
        <v>1</v>
      </c>
      <c r="BL1985">
        <v>4</v>
      </c>
      <c r="BM1985">
        <v>3</v>
      </c>
      <c r="BN1985">
        <v>2</v>
      </c>
      <c r="BO1985">
        <v>7</v>
      </c>
      <c r="BP1985">
        <v>6</v>
      </c>
      <c r="BQ1985">
        <v>5</v>
      </c>
      <c r="BX1985">
        <v>2</v>
      </c>
      <c r="CF1985">
        <v>3</v>
      </c>
      <c r="CH1985">
        <f t="shared" si="222"/>
        <v>2</v>
      </c>
      <c r="CI1985" s="1">
        <f t="shared" si="223"/>
        <v>4.5</v>
      </c>
      <c r="CJ1985">
        <f t="shared" si="224"/>
        <v>4</v>
      </c>
      <c r="CK1985">
        <f t="shared" si="225"/>
        <v>2</v>
      </c>
      <c r="CL1985" s="1">
        <f t="shared" si="226"/>
        <v>6.5</v>
      </c>
      <c r="CM1985" s="1">
        <f t="shared" si="227"/>
        <v>13</v>
      </c>
      <c r="CO1985" t="str">
        <f>IF(H1985&gt;Tolerances!$C$15, "High Sat", "Low Sat")</f>
        <v>Low Sat</v>
      </c>
      <c r="CP1985" t="str">
        <f>IF(CM1985&lt;Tolerances!$D$15, "High EL", "Low EL")</f>
        <v>Low EL</v>
      </c>
      <c r="CQ1985" t="str">
        <f t="shared" si="228"/>
        <v>Defector</v>
      </c>
      <c r="CR1985" t="b">
        <f>IF(AND(CM1985&lt;Tolerances!$D$19,'Respondent data Original'!H1985&gt;Tolerances!$C$19),"Enthusiast",IF(AND(CM1985&gt;Tolerances!$D$20,'Respondent data Original'!H1985&lt;Tolerances!$C$20),"Agitator"))</f>
        <v>0</v>
      </c>
    </row>
    <row r="1986" spans="1:96">
      <c r="A1986">
        <v>2571</v>
      </c>
      <c r="B1986" t="s">
        <v>71</v>
      </c>
      <c r="C1986">
        <v>5</v>
      </c>
      <c r="D1986">
        <v>1</v>
      </c>
      <c r="E1986">
        <v>1</v>
      </c>
      <c r="F1986">
        <v>2</v>
      </c>
      <c r="G1986">
        <v>9</v>
      </c>
      <c r="H1986">
        <v>9</v>
      </c>
      <c r="J1986">
        <v>9</v>
      </c>
      <c r="L1986">
        <v>9</v>
      </c>
      <c r="N1986">
        <v>7</v>
      </c>
      <c r="P1986">
        <v>6</v>
      </c>
      <c r="Q1986">
        <v>2</v>
      </c>
      <c r="R1986">
        <v>2</v>
      </c>
      <c r="S1986">
        <v>1</v>
      </c>
      <c r="T1986">
        <v>4</v>
      </c>
      <c r="U1986">
        <v>5</v>
      </c>
      <c r="V1986">
        <v>2</v>
      </c>
      <c r="W1986">
        <v>5</v>
      </c>
      <c r="X1986">
        <v>1</v>
      </c>
      <c r="Y1986">
        <v>2</v>
      </c>
      <c r="Z1986">
        <v>3</v>
      </c>
      <c r="AA1986">
        <v>2</v>
      </c>
      <c r="AB1986">
        <v>3</v>
      </c>
      <c r="AC1986">
        <v>5</v>
      </c>
      <c r="AD1986">
        <v>4</v>
      </c>
      <c r="AE1986">
        <v>4</v>
      </c>
      <c r="AF1986">
        <v>3</v>
      </c>
      <c r="AG1986">
        <v>2</v>
      </c>
      <c r="AH1986">
        <v>1</v>
      </c>
      <c r="AI1986">
        <v>2</v>
      </c>
      <c r="AJ1986">
        <v>2</v>
      </c>
      <c r="AK1986">
        <v>3</v>
      </c>
      <c r="AL1986">
        <v>2</v>
      </c>
      <c r="AM1986">
        <v>4</v>
      </c>
      <c r="AN1986">
        <v>2</v>
      </c>
      <c r="AO1986">
        <v>2</v>
      </c>
      <c r="AQ1986">
        <v>2</v>
      </c>
      <c r="AR1986">
        <v>3</v>
      </c>
      <c r="AS1986">
        <v>3</v>
      </c>
      <c r="AU1986">
        <v>2</v>
      </c>
      <c r="AV1986">
        <v>2</v>
      </c>
      <c r="AW1986">
        <v>6</v>
      </c>
      <c r="AX1986">
        <v>6</v>
      </c>
      <c r="AY1986">
        <v>8</v>
      </c>
      <c r="AZ1986">
        <v>8</v>
      </c>
      <c r="BA1986">
        <v>6</v>
      </c>
      <c r="BB1986">
        <v>3</v>
      </c>
      <c r="BC1986">
        <v>2</v>
      </c>
      <c r="BD1986">
        <v>10</v>
      </c>
      <c r="BE1986">
        <v>1</v>
      </c>
      <c r="BF1986">
        <v>12</v>
      </c>
      <c r="BG1986">
        <v>12</v>
      </c>
      <c r="BH1986">
        <v>12</v>
      </c>
      <c r="BI1986">
        <v>12</v>
      </c>
      <c r="BJ1986">
        <v>12</v>
      </c>
      <c r="BK1986">
        <v>1</v>
      </c>
      <c r="BL1986">
        <v>3</v>
      </c>
      <c r="BM1986">
        <v>3</v>
      </c>
      <c r="BN1986">
        <v>3</v>
      </c>
      <c r="BO1986">
        <v>10</v>
      </c>
      <c r="BX1986">
        <v>1</v>
      </c>
      <c r="BY1986">
        <v>5</v>
      </c>
      <c r="CF1986">
        <v>4</v>
      </c>
      <c r="CH1986">
        <f t="shared" ref="CH1986:CH2002" si="229">BX1986</f>
        <v>1</v>
      </c>
      <c r="CI1986" s="1">
        <f t="shared" ref="CI1986:CI2002" si="230">AVERAGE(AW1986:BE1986)/2</f>
        <v>2.7777777777777777</v>
      </c>
      <c r="CJ1986">
        <f t="shared" ref="CJ1986:CJ2002" si="231">BL1986</f>
        <v>3</v>
      </c>
      <c r="CK1986">
        <f t="shared" ref="CK1986:CK2002" si="232">IF(AND(CJ1986=5),1,IF(AND(CJ1986=4),2,IF(AND(CJ1986=3),3,IF(AND(CJ1986=2),4,IF(AND(CJ1986=1),5,IF(AND(CJ1986=0),5))))))</f>
        <v>3</v>
      </c>
      <c r="CL1986" s="1">
        <f t="shared" ref="CL1986:CL2002" si="233">CI1986+CK1986</f>
        <v>5.7777777777777777</v>
      </c>
      <c r="CM1986" s="1">
        <f t="shared" ref="CM1986:CM2002" si="234">CH1986*CL1986</f>
        <v>5.7777777777777777</v>
      </c>
      <c r="CO1986" t="str">
        <f>IF(H1986&gt;Tolerances!$C$15, "High Sat", "Low Sat")</f>
        <v>High Sat</v>
      </c>
      <c r="CP1986" t="str">
        <f>IF(CM1986&lt;Tolerances!$D$15, "High EL", "Low EL")</f>
        <v>High EL</v>
      </c>
      <c r="CQ1986" t="str">
        <f t="shared" si="228"/>
        <v>Loyalist</v>
      </c>
      <c r="CR1986" t="b">
        <f>IF(AND(CM1986&lt;Tolerances!$D$19,'Respondent data Original'!H1986&gt;Tolerances!$C$19),"Enthusiast",IF(AND(CM1986&gt;Tolerances!$D$20,'Respondent data Original'!H1986&lt;Tolerances!$C$20),"Agitator"))</f>
        <v>0</v>
      </c>
    </row>
    <row r="1987" spans="1:96">
      <c r="A1987">
        <v>2572</v>
      </c>
      <c r="B1987" t="s">
        <v>71</v>
      </c>
      <c r="C1987">
        <v>1</v>
      </c>
      <c r="D1987">
        <v>2</v>
      </c>
      <c r="E1987">
        <v>4</v>
      </c>
      <c r="F1987">
        <v>2</v>
      </c>
      <c r="G1987">
        <v>11</v>
      </c>
      <c r="H1987">
        <v>8</v>
      </c>
      <c r="J1987">
        <v>8</v>
      </c>
      <c r="L1987">
        <v>8</v>
      </c>
      <c r="N1987">
        <v>7</v>
      </c>
      <c r="P1987">
        <v>5</v>
      </c>
      <c r="Q1987">
        <v>2</v>
      </c>
      <c r="R1987">
        <v>3</v>
      </c>
      <c r="S1987">
        <v>2</v>
      </c>
      <c r="T1987">
        <v>3</v>
      </c>
      <c r="U1987">
        <v>2</v>
      </c>
      <c r="V1987">
        <v>2</v>
      </c>
      <c r="W1987">
        <v>2</v>
      </c>
      <c r="X1987">
        <v>2</v>
      </c>
      <c r="Y1987">
        <v>3</v>
      </c>
      <c r="Z1987">
        <v>2</v>
      </c>
      <c r="AA1987">
        <v>2</v>
      </c>
      <c r="AB1987">
        <v>3</v>
      </c>
      <c r="AC1987">
        <v>3</v>
      </c>
      <c r="AD1987">
        <v>3</v>
      </c>
      <c r="AE1987">
        <v>3</v>
      </c>
      <c r="AF1987">
        <v>8</v>
      </c>
      <c r="AG1987">
        <v>3</v>
      </c>
      <c r="AH1987">
        <v>4</v>
      </c>
      <c r="AI1987">
        <v>3</v>
      </c>
      <c r="AJ1987">
        <v>3</v>
      </c>
      <c r="AK1987">
        <v>4</v>
      </c>
      <c r="AL1987">
        <v>2</v>
      </c>
      <c r="AM1987">
        <v>3</v>
      </c>
      <c r="AN1987">
        <v>3</v>
      </c>
      <c r="AO1987">
        <v>3</v>
      </c>
      <c r="AP1987">
        <v>3</v>
      </c>
      <c r="AQ1987">
        <v>2</v>
      </c>
      <c r="AR1987">
        <v>2</v>
      </c>
      <c r="AS1987">
        <v>3</v>
      </c>
      <c r="AT1987">
        <v>3</v>
      </c>
      <c r="AU1987">
        <v>3</v>
      </c>
      <c r="AV1987">
        <v>1</v>
      </c>
      <c r="AW1987">
        <v>6</v>
      </c>
      <c r="AX1987">
        <v>7</v>
      </c>
      <c r="AY1987">
        <v>10</v>
      </c>
      <c r="AZ1987">
        <v>7</v>
      </c>
      <c r="BA1987">
        <v>9</v>
      </c>
      <c r="BB1987">
        <v>6</v>
      </c>
      <c r="BC1987">
        <v>5</v>
      </c>
      <c r="BD1987">
        <v>10</v>
      </c>
      <c r="BE1987">
        <v>5</v>
      </c>
      <c r="BF1987">
        <v>12</v>
      </c>
      <c r="BG1987">
        <v>12</v>
      </c>
      <c r="BH1987">
        <v>12</v>
      </c>
      <c r="BI1987">
        <v>12</v>
      </c>
      <c r="BJ1987">
        <v>12</v>
      </c>
      <c r="BK1987">
        <v>2</v>
      </c>
      <c r="BL1987">
        <v>3</v>
      </c>
      <c r="BM1987">
        <v>3</v>
      </c>
      <c r="BN1987">
        <v>2</v>
      </c>
      <c r="BO1987">
        <v>6</v>
      </c>
      <c r="BP1987">
        <v>4</v>
      </c>
      <c r="BX1987">
        <v>1</v>
      </c>
      <c r="BY1987">
        <v>2</v>
      </c>
      <c r="CF1987">
        <v>4</v>
      </c>
      <c r="CH1987">
        <f t="shared" si="229"/>
        <v>1</v>
      </c>
      <c r="CI1987" s="1">
        <f t="shared" si="230"/>
        <v>3.6111111111111112</v>
      </c>
      <c r="CJ1987">
        <f t="shared" si="231"/>
        <v>3</v>
      </c>
      <c r="CK1987">
        <f t="shared" si="232"/>
        <v>3</v>
      </c>
      <c r="CL1987" s="1">
        <f t="shared" si="233"/>
        <v>6.6111111111111107</v>
      </c>
      <c r="CM1987" s="1">
        <f t="shared" si="234"/>
        <v>6.6111111111111107</v>
      </c>
      <c r="CO1987" t="str">
        <f>IF(H1987&gt;Tolerances!$C$15, "High Sat", "Low Sat")</f>
        <v>High Sat</v>
      </c>
      <c r="CP1987" t="str">
        <f>IF(CM1987&lt;Tolerances!$D$15, "High EL", "Low EL")</f>
        <v>High EL</v>
      </c>
      <c r="CQ1987" t="str">
        <f t="shared" si="228"/>
        <v>Loyalist</v>
      </c>
      <c r="CR1987" t="b">
        <f>IF(AND(CM1987&lt;Tolerances!$D$19,'Respondent data Original'!H1987&gt;Tolerances!$C$19),"Enthusiast",IF(AND(CM1987&gt;Tolerances!$D$20,'Respondent data Original'!H1987&lt;Tolerances!$C$20),"Agitator"))</f>
        <v>0</v>
      </c>
    </row>
    <row r="1988" spans="1:96">
      <c r="A1988">
        <v>2578</v>
      </c>
      <c r="B1988" t="s">
        <v>71</v>
      </c>
      <c r="C1988">
        <v>4</v>
      </c>
      <c r="D1988">
        <v>2</v>
      </c>
      <c r="E1988">
        <v>2</v>
      </c>
      <c r="F1988">
        <v>2</v>
      </c>
      <c r="G1988">
        <v>10</v>
      </c>
      <c r="H1988">
        <v>7</v>
      </c>
      <c r="J1988">
        <v>7</v>
      </c>
      <c r="L1988">
        <v>3</v>
      </c>
      <c r="N1988">
        <v>4</v>
      </c>
      <c r="P1988">
        <v>6</v>
      </c>
      <c r="Q1988">
        <v>5</v>
      </c>
      <c r="R1988">
        <v>5</v>
      </c>
      <c r="S1988">
        <v>5</v>
      </c>
      <c r="T1988">
        <v>5</v>
      </c>
      <c r="U1988">
        <v>5</v>
      </c>
      <c r="V1988">
        <v>5</v>
      </c>
      <c r="W1988">
        <v>5</v>
      </c>
      <c r="X1988">
        <v>5</v>
      </c>
      <c r="Y1988">
        <v>5</v>
      </c>
      <c r="Z1988">
        <v>5</v>
      </c>
      <c r="AA1988">
        <v>5</v>
      </c>
      <c r="AB1988">
        <v>5</v>
      </c>
      <c r="AC1988">
        <v>5</v>
      </c>
      <c r="AD1988">
        <v>5</v>
      </c>
      <c r="AE1988">
        <v>5</v>
      </c>
      <c r="AF1988">
        <v>1</v>
      </c>
      <c r="AG1988">
        <v>3</v>
      </c>
      <c r="AH1988">
        <v>3</v>
      </c>
      <c r="AI1988">
        <v>3</v>
      </c>
      <c r="AJ1988">
        <v>3</v>
      </c>
      <c r="AK1988">
        <v>3</v>
      </c>
      <c r="AL1988">
        <v>3</v>
      </c>
      <c r="AM1988">
        <v>3</v>
      </c>
      <c r="AN1988">
        <v>3</v>
      </c>
      <c r="AO1988">
        <v>3</v>
      </c>
      <c r="AP1988">
        <v>3</v>
      </c>
      <c r="AQ1988">
        <v>3</v>
      </c>
      <c r="AR1988">
        <v>3</v>
      </c>
      <c r="AS1988">
        <v>3</v>
      </c>
      <c r="AT1988">
        <v>3</v>
      </c>
      <c r="AU1988">
        <v>3</v>
      </c>
      <c r="AV1988">
        <v>1</v>
      </c>
      <c r="AW1988">
        <v>4</v>
      </c>
      <c r="AX1988">
        <v>4</v>
      </c>
      <c r="AY1988">
        <v>4</v>
      </c>
      <c r="AZ1988">
        <v>4</v>
      </c>
      <c r="BA1988">
        <v>4</v>
      </c>
      <c r="BB1988">
        <v>4</v>
      </c>
      <c r="BC1988">
        <v>4</v>
      </c>
      <c r="BD1988">
        <v>4</v>
      </c>
      <c r="BE1988">
        <v>4</v>
      </c>
      <c r="BF1988">
        <v>12</v>
      </c>
      <c r="BG1988">
        <v>12</v>
      </c>
      <c r="BH1988">
        <v>12</v>
      </c>
      <c r="BI1988">
        <v>12</v>
      </c>
      <c r="BJ1988">
        <v>12</v>
      </c>
      <c r="BK1988">
        <v>1</v>
      </c>
      <c r="BL1988">
        <v>4</v>
      </c>
      <c r="BM1988">
        <v>4</v>
      </c>
      <c r="BN1988">
        <v>4</v>
      </c>
      <c r="BO1988">
        <v>10</v>
      </c>
      <c r="BX1988">
        <v>1</v>
      </c>
      <c r="BY1988">
        <v>8</v>
      </c>
      <c r="CF1988">
        <v>5</v>
      </c>
      <c r="CH1988">
        <f t="shared" si="229"/>
        <v>1</v>
      </c>
      <c r="CI1988" s="1">
        <f t="shared" si="230"/>
        <v>2</v>
      </c>
      <c r="CJ1988">
        <f t="shared" si="231"/>
        <v>4</v>
      </c>
      <c r="CK1988">
        <f t="shared" si="232"/>
        <v>2</v>
      </c>
      <c r="CL1988" s="1">
        <f t="shared" si="233"/>
        <v>4</v>
      </c>
      <c r="CM1988" s="1">
        <f t="shared" si="234"/>
        <v>4</v>
      </c>
      <c r="CO1988" t="str">
        <f>IF(H1988&gt;Tolerances!$C$15, "High Sat", "Low Sat")</f>
        <v>Low Sat</v>
      </c>
      <c r="CP1988" t="str">
        <f>IF(CM1988&lt;Tolerances!$D$15, "High EL", "Low EL")</f>
        <v>High EL</v>
      </c>
      <c r="CQ1988" t="str">
        <f t="shared" si="228"/>
        <v>Hostage</v>
      </c>
      <c r="CR1988" t="b">
        <f>IF(AND(CM1988&lt;Tolerances!$D$19,'Respondent data Original'!H1988&gt;Tolerances!$C$19),"Enthusiast",IF(AND(CM1988&gt;Tolerances!$D$20,'Respondent data Original'!H1988&lt;Tolerances!$C$20),"Agitator"))</f>
        <v>0</v>
      </c>
    </row>
    <row r="1989" spans="1:96">
      <c r="A1989">
        <v>2579</v>
      </c>
      <c r="B1989" t="s">
        <v>71</v>
      </c>
      <c r="C1989">
        <v>4</v>
      </c>
      <c r="D1989">
        <v>2</v>
      </c>
      <c r="E1989">
        <v>1</v>
      </c>
      <c r="F1989">
        <v>2</v>
      </c>
      <c r="G1989">
        <v>11</v>
      </c>
      <c r="H1989">
        <v>7</v>
      </c>
      <c r="J1989">
        <v>7</v>
      </c>
      <c r="L1989">
        <v>3</v>
      </c>
      <c r="N1989">
        <v>6</v>
      </c>
      <c r="P1989">
        <v>3</v>
      </c>
      <c r="Q1989">
        <v>1</v>
      </c>
      <c r="S1989">
        <v>4</v>
      </c>
      <c r="T1989">
        <v>2</v>
      </c>
      <c r="U1989">
        <v>2</v>
      </c>
      <c r="V1989">
        <v>2</v>
      </c>
      <c r="W1989">
        <v>2</v>
      </c>
      <c r="X1989">
        <v>2</v>
      </c>
      <c r="Y1989">
        <v>2</v>
      </c>
      <c r="Z1989">
        <v>3</v>
      </c>
      <c r="AA1989">
        <v>2</v>
      </c>
      <c r="AB1989">
        <v>2</v>
      </c>
      <c r="AC1989">
        <v>2</v>
      </c>
      <c r="AD1989">
        <v>2</v>
      </c>
      <c r="AE1989">
        <v>4</v>
      </c>
      <c r="AF1989">
        <v>7</v>
      </c>
      <c r="AG1989">
        <v>4</v>
      </c>
      <c r="AI1989">
        <v>4</v>
      </c>
      <c r="AJ1989">
        <v>3</v>
      </c>
      <c r="AK1989">
        <v>3</v>
      </c>
      <c r="AL1989">
        <v>3</v>
      </c>
      <c r="AN1989">
        <v>4</v>
      </c>
      <c r="AO1989">
        <v>2</v>
      </c>
      <c r="AQ1989">
        <v>4</v>
      </c>
      <c r="AR1989">
        <v>4</v>
      </c>
      <c r="AS1989">
        <v>4</v>
      </c>
      <c r="AT1989">
        <v>4</v>
      </c>
      <c r="AU1989">
        <v>4</v>
      </c>
      <c r="AV1989">
        <v>2</v>
      </c>
      <c r="AW1989">
        <v>8</v>
      </c>
      <c r="AX1989">
        <v>11</v>
      </c>
      <c r="AY1989">
        <v>11</v>
      </c>
      <c r="AZ1989">
        <v>11</v>
      </c>
      <c r="BA1989">
        <v>11</v>
      </c>
      <c r="BB1989">
        <v>6</v>
      </c>
      <c r="BC1989">
        <v>11</v>
      </c>
      <c r="BD1989">
        <v>11</v>
      </c>
      <c r="BE1989">
        <v>11</v>
      </c>
      <c r="BF1989">
        <v>12</v>
      </c>
      <c r="BG1989">
        <v>2</v>
      </c>
      <c r="BH1989">
        <v>12</v>
      </c>
      <c r="BI1989">
        <v>12</v>
      </c>
      <c r="BJ1989">
        <v>12</v>
      </c>
      <c r="BK1989">
        <v>2</v>
      </c>
      <c r="BL1989">
        <v>5</v>
      </c>
      <c r="BM1989">
        <v>3</v>
      </c>
      <c r="BN1989">
        <v>3</v>
      </c>
      <c r="BO1989">
        <v>4</v>
      </c>
      <c r="BX1989">
        <v>1</v>
      </c>
      <c r="BY1989">
        <v>7</v>
      </c>
      <c r="CF1989">
        <v>6</v>
      </c>
      <c r="CH1989">
        <f t="shared" si="229"/>
        <v>1</v>
      </c>
      <c r="CI1989" s="1">
        <f t="shared" si="230"/>
        <v>5.0555555555555554</v>
      </c>
      <c r="CJ1989">
        <f t="shared" si="231"/>
        <v>5</v>
      </c>
      <c r="CK1989">
        <f t="shared" si="232"/>
        <v>1</v>
      </c>
      <c r="CL1989" s="1">
        <f t="shared" si="233"/>
        <v>6.0555555555555554</v>
      </c>
      <c r="CM1989" s="1">
        <f t="shared" si="234"/>
        <v>6.0555555555555554</v>
      </c>
      <c r="CO1989" t="str">
        <f>IF(H1989&gt;Tolerances!$C$15, "High Sat", "Low Sat")</f>
        <v>Low Sat</v>
      </c>
      <c r="CP1989" t="str">
        <f>IF(CM1989&lt;Tolerances!$D$15, "High EL", "Low EL")</f>
        <v>High EL</v>
      </c>
      <c r="CQ1989" t="str">
        <f t="shared" si="228"/>
        <v>Hostage</v>
      </c>
      <c r="CR1989" t="b">
        <f>IF(AND(CM1989&lt;Tolerances!$D$19,'Respondent data Original'!H1989&gt;Tolerances!$C$19),"Enthusiast",IF(AND(CM1989&gt;Tolerances!$D$20,'Respondent data Original'!H1989&lt;Tolerances!$C$20),"Agitator"))</f>
        <v>0</v>
      </c>
    </row>
    <row r="1990" spans="1:96">
      <c r="A1990">
        <v>2582</v>
      </c>
      <c r="B1990" t="s">
        <v>71</v>
      </c>
      <c r="C1990">
        <v>2</v>
      </c>
      <c r="D1990">
        <v>2</v>
      </c>
      <c r="E1990">
        <v>9</v>
      </c>
      <c r="F1990">
        <v>1</v>
      </c>
      <c r="G1990">
        <v>8</v>
      </c>
      <c r="H1990">
        <v>11</v>
      </c>
      <c r="J1990">
        <v>11</v>
      </c>
      <c r="L1990">
        <v>11</v>
      </c>
      <c r="N1990">
        <v>11</v>
      </c>
      <c r="P1990">
        <v>4</v>
      </c>
      <c r="Q1990">
        <v>1</v>
      </c>
      <c r="R1990">
        <v>5</v>
      </c>
      <c r="S1990">
        <v>2</v>
      </c>
      <c r="T1990">
        <v>3</v>
      </c>
      <c r="U1990">
        <v>3</v>
      </c>
      <c r="V1990">
        <v>3</v>
      </c>
      <c r="W1990">
        <v>4</v>
      </c>
      <c r="X1990">
        <v>3</v>
      </c>
      <c r="Y1990">
        <v>3</v>
      </c>
      <c r="Z1990">
        <v>4</v>
      </c>
      <c r="AA1990">
        <v>2</v>
      </c>
      <c r="AB1990">
        <v>4</v>
      </c>
      <c r="AC1990">
        <v>5</v>
      </c>
      <c r="AD1990">
        <v>5</v>
      </c>
      <c r="AE1990">
        <v>4</v>
      </c>
      <c r="AF1990">
        <v>4</v>
      </c>
      <c r="AG1990">
        <v>1</v>
      </c>
      <c r="AI1990">
        <v>2</v>
      </c>
      <c r="AJ1990">
        <v>2</v>
      </c>
      <c r="AK1990">
        <v>2</v>
      </c>
      <c r="AL1990">
        <v>2</v>
      </c>
      <c r="AM1990">
        <v>5</v>
      </c>
      <c r="AN1990">
        <v>2</v>
      </c>
      <c r="AO1990">
        <v>3</v>
      </c>
      <c r="AP1990">
        <v>2</v>
      </c>
      <c r="AQ1990">
        <v>2</v>
      </c>
      <c r="AR1990">
        <v>3</v>
      </c>
      <c r="AS1990">
        <v>2</v>
      </c>
      <c r="AT1990">
        <v>3</v>
      </c>
      <c r="AU1990">
        <v>2</v>
      </c>
      <c r="AV1990">
        <v>1</v>
      </c>
      <c r="AW1990">
        <v>6</v>
      </c>
      <c r="AX1990">
        <v>10</v>
      </c>
      <c r="AY1990">
        <v>9</v>
      </c>
      <c r="AZ1990">
        <v>8</v>
      </c>
      <c r="BA1990">
        <v>9</v>
      </c>
      <c r="BB1990">
        <v>6</v>
      </c>
      <c r="BC1990">
        <v>1</v>
      </c>
      <c r="BD1990">
        <v>8</v>
      </c>
      <c r="BE1990">
        <v>1</v>
      </c>
      <c r="BF1990">
        <v>12</v>
      </c>
      <c r="BG1990">
        <v>12</v>
      </c>
      <c r="BH1990">
        <v>12</v>
      </c>
      <c r="BI1990">
        <v>12</v>
      </c>
      <c r="BJ1990">
        <v>12</v>
      </c>
      <c r="BK1990">
        <v>1</v>
      </c>
      <c r="BL1990">
        <v>3</v>
      </c>
      <c r="BM1990">
        <v>3</v>
      </c>
      <c r="BN1990">
        <v>2</v>
      </c>
      <c r="BO1990">
        <v>3</v>
      </c>
      <c r="BP1990">
        <v>4</v>
      </c>
      <c r="BX1990">
        <v>1</v>
      </c>
      <c r="BY1990">
        <v>3</v>
      </c>
      <c r="CF1990">
        <v>7</v>
      </c>
      <c r="CH1990">
        <f t="shared" si="229"/>
        <v>1</v>
      </c>
      <c r="CI1990" s="1">
        <f t="shared" si="230"/>
        <v>3.2222222222222223</v>
      </c>
      <c r="CJ1990">
        <f t="shared" si="231"/>
        <v>3</v>
      </c>
      <c r="CK1990">
        <f t="shared" si="232"/>
        <v>3</v>
      </c>
      <c r="CL1990" s="1">
        <f t="shared" si="233"/>
        <v>6.2222222222222223</v>
      </c>
      <c r="CM1990" s="1">
        <f t="shared" si="234"/>
        <v>6.2222222222222223</v>
      </c>
      <c r="CO1990" t="str">
        <f>IF(H1990&gt;Tolerances!$C$15, "High Sat", "Low Sat")</f>
        <v>High Sat</v>
      </c>
      <c r="CP1990" t="str">
        <f>IF(CM1990&lt;Tolerances!$D$15, "High EL", "Low EL")</f>
        <v>High EL</v>
      </c>
      <c r="CQ1990" t="str">
        <f t="shared" si="228"/>
        <v>Loyalist</v>
      </c>
      <c r="CR1990" t="b">
        <f>IF(AND(CM1990&lt;Tolerances!$D$19,'Respondent data Original'!H1990&gt;Tolerances!$C$19),"Enthusiast",IF(AND(CM1990&gt;Tolerances!$D$20,'Respondent data Original'!H1990&lt;Tolerances!$C$20),"Agitator"))</f>
        <v>0</v>
      </c>
    </row>
    <row r="1991" spans="1:96">
      <c r="A1991">
        <v>2585</v>
      </c>
      <c r="B1991" t="s">
        <v>71</v>
      </c>
      <c r="C1991">
        <v>4</v>
      </c>
      <c r="D1991">
        <v>2</v>
      </c>
      <c r="E1991">
        <v>2</v>
      </c>
      <c r="F1991">
        <v>2</v>
      </c>
      <c r="G1991">
        <v>8</v>
      </c>
      <c r="H1991">
        <v>9</v>
      </c>
      <c r="J1991">
        <v>8</v>
      </c>
      <c r="L1991">
        <v>8</v>
      </c>
      <c r="N1991">
        <v>6</v>
      </c>
      <c r="P1991">
        <v>6</v>
      </c>
      <c r="Q1991">
        <v>1</v>
      </c>
      <c r="R1991">
        <v>2</v>
      </c>
      <c r="S1991">
        <v>4</v>
      </c>
      <c r="T1991">
        <v>5</v>
      </c>
      <c r="U1991">
        <v>4</v>
      </c>
      <c r="V1991">
        <v>2</v>
      </c>
      <c r="W1991">
        <v>5</v>
      </c>
      <c r="X1991">
        <v>2</v>
      </c>
      <c r="Y1991">
        <v>2</v>
      </c>
      <c r="Z1991">
        <v>5</v>
      </c>
      <c r="AA1991">
        <v>2</v>
      </c>
      <c r="AB1991">
        <v>4</v>
      </c>
      <c r="AC1991">
        <v>5</v>
      </c>
      <c r="AD1991">
        <v>5</v>
      </c>
      <c r="AE1991">
        <v>5</v>
      </c>
      <c r="AF1991">
        <v>3</v>
      </c>
      <c r="AG1991">
        <v>2</v>
      </c>
      <c r="AH1991">
        <v>1</v>
      </c>
      <c r="AJ1991">
        <v>2</v>
      </c>
      <c r="AL1991">
        <v>1</v>
      </c>
      <c r="AN1991">
        <v>2</v>
      </c>
      <c r="AO1991">
        <v>2</v>
      </c>
      <c r="AP1991">
        <v>3</v>
      </c>
      <c r="AQ1991">
        <v>2</v>
      </c>
      <c r="AR1991">
        <v>3</v>
      </c>
      <c r="AU1991">
        <v>3</v>
      </c>
      <c r="AV1991">
        <v>1</v>
      </c>
      <c r="AW1991">
        <v>4</v>
      </c>
      <c r="AX1991">
        <v>8</v>
      </c>
      <c r="AY1991">
        <v>6</v>
      </c>
      <c r="AZ1991">
        <v>6</v>
      </c>
      <c r="BA1991">
        <v>6</v>
      </c>
      <c r="BB1991">
        <v>4</v>
      </c>
      <c r="BC1991">
        <v>1</v>
      </c>
      <c r="BD1991">
        <v>7</v>
      </c>
      <c r="BE1991">
        <v>1</v>
      </c>
      <c r="BF1991">
        <v>1</v>
      </c>
      <c r="BG1991">
        <v>12</v>
      </c>
      <c r="BH1991">
        <v>12</v>
      </c>
      <c r="BI1991">
        <v>12</v>
      </c>
      <c r="BJ1991">
        <v>12</v>
      </c>
      <c r="BK1991">
        <v>1</v>
      </c>
      <c r="BL1991">
        <v>1</v>
      </c>
      <c r="BM1991">
        <v>2</v>
      </c>
      <c r="BN1991">
        <v>2</v>
      </c>
      <c r="BO1991">
        <v>10</v>
      </c>
      <c r="BX1991">
        <v>1</v>
      </c>
      <c r="BY1991">
        <v>3</v>
      </c>
      <c r="BZ1991">
        <v>6</v>
      </c>
      <c r="CA1991">
        <v>5</v>
      </c>
      <c r="CB1991">
        <v>1</v>
      </c>
      <c r="CF1991">
        <v>5</v>
      </c>
      <c r="CH1991">
        <f t="shared" si="229"/>
        <v>1</v>
      </c>
      <c r="CI1991" s="1">
        <f t="shared" si="230"/>
        <v>2.3888888888888888</v>
      </c>
      <c r="CJ1991">
        <f t="shared" si="231"/>
        <v>1</v>
      </c>
      <c r="CK1991">
        <f t="shared" si="232"/>
        <v>5</v>
      </c>
      <c r="CL1991" s="1">
        <f t="shared" si="233"/>
        <v>7.3888888888888893</v>
      </c>
      <c r="CM1991" s="1">
        <f t="shared" si="234"/>
        <v>7.3888888888888893</v>
      </c>
      <c r="CO1991" t="str">
        <f>IF(H1991&gt;Tolerances!$C$15, "High Sat", "Low Sat")</f>
        <v>High Sat</v>
      </c>
      <c r="CP1991" t="str">
        <f>IF(CM1991&lt;Tolerances!$D$15, "High EL", "Low EL")</f>
        <v>High EL</v>
      </c>
      <c r="CQ1991" t="str">
        <f t="shared" si="228"/>
        <v>Loyalist</v>
      </c>
      <c r="CR1991" t="b">
        <f>IF(AND(CM1991&lt;Tolerances!$D$19,'Respondent data Original'!H1991&gt;Tolerances!$C$19),"Enthusiast",IF(AND(CM1991&gt;Tolerances!$D$20,'Respondent data Original'!H1991&lt;Tolerances!$C$20),"Agitator"))</f>
        <v>0</v>
      </c>
    </row>
    <row r="1992" spans="1:96">
      <c r="A1992">
        <v>2586</v>
      </c>
      <c r="B1992" t="s">
        <v>71</v>
      </c>
      <c r="C1992">
        <v>4</v>
      </c>
      <c r="D1992">
        <v>2</v>
      </c>
      <c r="E1992">
        <v>1</v>
      </c>
      <c r="F1992">
        <v>2</v>
      </c>
      <c r="G1992">
        <v>8</v>
      </c>
      <c r="H1992">
        <v>7</v>
      </c>
      <c r="K1992">
        <v>1</v>
      </c>
      <c r="M1992">
        <v>1</v>
      </c>
      <c r="N1992">
        <v>4</v>
      </c>
      <c r="P1992">
        <v>6</v>
      </c>
      <c r="Q1992">
        <v>2</v>
      </c>
      <c r="R1992">
        <v>2</v>
      </c>
      <c r="S1992">
        <v>5</v>
      </c>
      <c r="T1992">
        <v>4</v>
      </c>
      <c r="U1992">
        <v>5</v>
      </c>
      <c r="V1992">
        <v>2</v>
      </c>
      <c r="W1992">
        <v>4</v>
      </c>
      <c r="X1992">
        <v>2</v>
      </c>
      <c r="Y1992">
        <v>3</v>
      </c>
      <c r="Z1992">
        <v>4</v>
      </c>
      <c r="AA1992">
        <v>2</v>
      </c>
      <c r="AB1992">
        <v>4</v>
      </c>
      <c r="AC1992">
        <v>5</v>
      </c>
      <c r="AD1992">
        <v>4</v>
      </c>
      <c r="AE1992">
        <v>4</v>
      </c>
      <c r="AF1992">
        <v>2</v>
      </c>
      <c r="AG1992">
        <v>4</v>
      </c>
      <c r="AH1992">
        <v>2</v>
      </c>
      <c r="AL1992">
        <v>3</v>
      </c>
      <c r="AM1992">
        <v>5</v>
      </c>
      <c r="AN1992">
        <v>2</v>
      </c>
      <c r="AO1992">
        <v>3</v>
      </c>
      <c r="AQ1992">
        <v>3</v>
      </c>
      <c r="AR1992">
        <v>4</v>
      </c>
      <c r="AS1992">
        <v>4</v>
      </c>
      <c r="AV1992">
        <v>1</v>
      </c>
      <c r="AW1992">
        <v>6</v>
      </c>
      <c r="AX1992">
        <v>8</v>
      </c>
      <c r="AY1992">
        <v>6</v>
      </c>
      <c r="AZ1992">
        <v>5</v>
      </c>
      <c r="BA1992">
        <v>6</v>
      </c>
      <c r="BB1992">
        <v>6</v>
      </c>
      <c r="BC1992">
        <v>4</v>
      </c>
      <c r="BD1992">
        <v>9</v>
      </c>
      <c r="BE1992">
        <v>4</v>
      </c>
      <c r="BF1992">
        <v>12</v>
      </c>
      <c r="BG1992">
        <v>12</v>
      </c>
      <c r="BH1992">
        <v>12</v>
      </c>
      <c r="BI1992">
        <v>12</v>
      </c>
      <c r="BJ1992">
        <v>12</v>
      </c>
      <c r="BK1992">
        <v>1</v>
      </c>
      <c r="BL1992">
        <v>4</v>
      </c>
      <c r="BM1992">
        <v>3</v>
      </c>
      <c r="BN1992">
        <v>3</v>
      </c>
      <c r="BO1992">
        <v>10</v>
      </c>
      <c r="BX1992">
        <v>1</v>
      </c>
      <c r="BY1992">
        <v>6</v>
      </c>
      <c r="CF1992">
        <v>2</v>
      </c>
      <c r="CH1992">
        <f t="shared" si="229"/>
        <v>1</v>
      </c>
      <c r="CI1992" s="1">
        <f t="shared" si="230"/>
        <v>3</v>
      </c>
      <c r="CJ1992">
        <f t="shared" si="231"/>
        <v>4</v>
      </c>
      <c r="CK1992">
        <f t="shared" si="232"/>
        <v>2</v>
      </c>
      <c r="CL1992" s="1">
        <f t="shared" si="233"/>
        <v>5</v>
      </c>
      <c r="CM1992" s="1">
        <f t="shared" si="234"/>
        <v>5</v>
      </c>
      <c r="CO1992" t="str">
        <f>IF(H1992&gt;Tolerances!$C$15, "High Sat", "Low Sat")</f>
        <v>Low Sat</v>
      </c>
      <c r="CP1992" t="str">
        <f>IF(CM1992&lt;Tolerances!$D$15, "High EL", "Low EL")</f>
        <v>High EL</v>
      </c>
      <c r="CQ1992" t="str">
        <f t="shared" si="228"/>
        <v>Hostage</v>
      </c>
      <c r="CR1992" t="b">
        <f>IF(AND(CM1992&lt;Tolerances!$D$19,'Respondent data Original'!H1992&gt;Tolerances!$C$19),"Enthusiast",IF(AND(CM1992&gt;Tolerances!$D$20,'Respondent data Original'!H1992&lt;Tolerances!$C$20),"Agitator"))</f>
        <v>0</v>
      </c>
    </row>
    <row r="1993" spans="1:96">
      <c r="A1993">
        <v>2591</v>
      </c>
      <c r="B1993" t="s">
        <v>71</v>
      </c>
      <c r="C1993">
        <v>2</v>
      </c>
      <c r="D1993">
        <v>2</v>
      </c>
      <c r="E1993">
        <v>1</v>
      </c>
      <c r="F1993">
        <v>2</v>
      </c>
      <c r="G1993">
        <v>12</v>
      </c>
      <c r="H1993">
        <v>7</v>
      </c>
      <c r="J1993">
        <v>8</v>
      </c>
      <c r="L1993">
        <v>8</v>
      </c>
      <c r="N1993">
        <v>6</v>
      </c>
      <c r="P1993">
        <v>5</v>
      </c>
      <c r="Q1993">
        <v>2</v>
      </c>
      <c r="R1993">
        <v>2</v>
      </c>
      <c r="S1993">
        <v>1</v>
      </c>
      <c r="T1993">
        <v>2</v>
      </c>
      <c r="U1993">
        <v>1</v>
      </c>
      <c r="V1993">
        <v>2</v>
      </c>
      <c r="W1993">
        <v>3</v>
      </c>
      <c r="X1993">
        <v>2</v>
      </c>
      <c r="Y1993">
        <v>1</v>
      </c>
      <c r="Z1993">
        <v>4</v>
      </c>
      <c r="AA1993">
        <v>2</v>
      </c>
      <c r="AB1993">
        <v>2</v>
      </c>
      <c r="AC1993">
        <v>3</v>
      </c>
      <c r="AD1993">
        <v>2</v>
      </c>
      <c r="AE1993">
        <v>2</v>
      </c>
      <c r="AF1993">
        <v>9</v>
      </c>
      <c r="AG1993">
        <v>5</v>
      </c>
      <c r="AH1993">
        <v>1</v>
      </c>
      <c r="AI1993">
        <v>1</v>
      </c>
      <c r="AJ1993">
        <v>2</v>
      </c>
      <c r="AK1993">
        <v>2</v>
      </c>
      <c r="AL1993">
        <v>2</v>
      </c>
      <c r="AM1993">
        <v>2</v>
      </c>
      <c r="AN1993">
        <v>2</v>
      </c>
      <c r="AO1993">
        <v>2</v>
      </c>
      <c r="AP1993">
        <v>2</v>
      </c>
      <c r="AQ1993">
        <v>2</v>
      </c>
      <c r="AR1993">
        <v>2</v>
      </c>
      <c r="AS1993">
        <v>4</v>
      </c>
      <c r="AT1993">
        <v>2</v>
      </c>
      <c r="AU1993">
        <v>2</v>
      </c>
      <c r="AV1993">
        <v>1</v>
      </c>
      <c r="AW1993">
        <v>7</v>
      </c>
      <c r="AX1993">
        <v>11</v>
      </c>
      <c r="AY1993">
        <v>10</v>
      </c>
      <c r="AZ1993">
        <v>10</v>
      </c>
      <c r="BA1993">
        <v>9</v>
      </c>
      <c r="BB1993">
        <v>6</v>
      </c>
      <c r="BC1993">
        <v>6</v>
      </c>
      <c r="BD1993">
        <v>11</v>
      </c>
      <c r="BE1993">
        <v>9</v>
      </c>
      <c r="BF1993">
        <v>6</v>
      </c>
      <c r="BG1993">
        <v>8</v>
      </c>
      <c r="BH1993">
        <v>3</v>
      </c>
      <c r="BI1993">
        <v>12</v>
      </c>
      <c r="BJ1993">
        <v>12</v>
      </c>
      <c r="BK1993">
        <v>2</v>
      </c>
      <c r="BL1993">
        <v>3</v>
      </c>
      <c r="BM1993">
        <v>2</v>
      </c>
      <c r="BN1993">
        <v>2</v>
      </c>
      <c r="BO1993">
        <v>4</v>
      </c>
      <c r="BP1993">
        <v>7</v>
      </c>
      <c r="BQ1993">
        <v>3</v>
      </c>
      <c r="BX1993">
        <v>2</v>
      </c>
      <c r="CF1993">
        <v>3</v>
      </c>
      <c r="CH1993">
        <f t="shared" si="229"/>
        <v>2</v>
      </c>
      <c r="CI1993" s="1">
        <f t="shared" si="230"/>
        <v>4.3888888888888893</v>
      </c>
      <c r="CJ1993">
        <f t="shared" si="231"/>
        <v>3</v>
      </c>
      <c r="CK1993">
        <f t="shared" si="232"/>
        <v>3</v>
      </c>
      <c r="CL1993" s="1">
        <f t="shared" si="233"/>
        <v>7.3888888888888893</v>
      </c>
      <c r="CM1993" s="1">
        <f t="shared" si="234"/>
        <v>14.777777777777779</v>
      </c>
      <c r="CO1993" t="str">
        <f>IF(H1993&gt;Tolerances!$C$15, "High Sat", "Low Sat")</f>
        <v>Low Sat</v>
      </c>
      <c r="CP1993" t="str">
        <f>IF(CM1993&lt;Tolerances!$D$15, "High EL", "Low EL")</f>
        <v>Low EL</v>
      </c>
      <c r="CQ1993" t="str">
        <f t="shared" si="228"/>
        <v>Defector</v>
      </c>
      <c r="CR1993" t="b">
        <f>IF(AND(CM1993&lt;Tolerances!$D$19,'Respondent data Original'!H1993&gt;Tolerances!$C$19),"Enthusiast",IF(AND(CM1993&gt;Tolerances!$D$20,'Respondent data Original'!H1993&lt;Tolerances!$C$20),"Agitator"))</f>
        <v>0</v>
      </c>
    </row>
    <row r="1994" spans="1:96">
      <c r="A1994">
        <v>2593</v>
      </c>
      <c r="B1994" t="s">
        <v>71</v>
      </c>
      <c r="C1994">
        <v>5</v>
      </c>
      <c r="D1994">
        <v>1</v>
      </c>
      <c r="E1994">
        <v>2</v>
      </c>
      <c r="F1994">
        <v>2</v>
      </c>
      <c r="G1994">
        <v>11</v>
      </c>
      <c r="H1994">
        <v>9</v>
      </c>
      <c r="J1994">
        <v>7</v>
      </c>
      <c r="L1994">
        <v>7</v>
      </c>
      <c r="N1994">
        <v>7</v>
      </c>
      <c r="P1994">
        <v>6</v>
      </c>
      <c r="Q1994">
        <v>3</v>
      </c>
      <c r="R1994">
        <v>4</v>
      </c>
      <c r="S1994">
        <v>2</v>
      </c>
      <c r="T1994">
        <v>3</v>
      </c>
      <c r="U1994">
        <v>4</v>
      </c>
      <c r="V1994">
        <v>3</v>
      </c>
      <c r="X1994">
        <v>2</v>
      </c>
      <c r="Y1994">
        <v>3</v>
      </c>
      <c r="Z1994">
        <v>5</v>
      </c>
      <c r="AA1994">
        <v>3</v>
      </c>
      <c r="AB1994">
        <v>4</v>
      </c>
      <c r="AC1994">
        <v>4</v>
      </c>
      <c r="AD1994">
        <v>4</v>
      </c>
      <c r="AE1994">
        <v>3</v>
      </c>
      <c r="AF1994">
        <v>1</v>
      </c>
      <c r="AG1994">
        <v>4</v>
      </c>
      <c r="AI1994">
        <v>3</v>
      </c>
      <c r="AJ1994">
        <v>4</v>
      </c>
      <c r="AL1994">
        <v>3</v>
      </c>
      <c r="AN1994">
        <v>3</v>
      </c>
      <c r="AO1994">
        <v>2</v>
      </c>
      <c r="AQ1994">
        <v>3</v>
      </c>
      <c r="AR1994">
        <v>4</v>
      </c>
      <c r="AS1994">
        <v>4</v>
      </c>
      <c r="AU1994">
        <v>4</v>
      </c>
      <c r="AV1994">
        <v>3</v>
      </c>
      <c r="AW1994">
        <v>6</v>
      </c>
      <c r="AX1994">
        <v>3</v>
      </c>
      <c r="AY1994">
        <v>6</v>
      </c>
      <c r="AZ1994">
        <v>7</v>
      </c>
      <c r="BA1994">
        <v>4</v>
      </c>
      <c r="BB1994">
        <v>6</v>
      </c>
      <c r="BC1994">
        <v>6</v>
      </c>
      <c r="BD1994">
        <v>7</v>
      </c>
      <c r="BE1994">
        <v>6</v>
      </c>
      <c r="BF1994">
        <v>6</v>
      </c>
      <c r="BG1994">
        <v>6</v>
      </c>
      <c r="BH1994">
        <v>6</v>
      </c>
      <c r="BI1994">
        <v>5</v>
      </c>
      <c r="BJ1994">
        <v>6</v>
      </c>
      <c r="BK1994">
        <v>2</v>
      </c>
      <c r="BL1994">
        <v>3</v>
      </c>
      <c r="BM1994">
        <v>3</v>
      </c>
      <c r="BN1994">
        <v>2</v>
      </c>
      <c r="BO1994">
        <v>10</v>
      </c>
      <c r="BX1994">
        <v>1</v>
      </c>
      <c r="BY1994">
        <v>8</v>
      </c>
      <c r="CF1994">
        <v>7</v>
      </c>
      <c r="CH1994">
        <f t="shared" si="229"/>
        <v>1</v>
      </c>
      <c r="CI1994" s="1">
        <f t="shared" si="230"/>
        <v>2.8333333333333335</v>
      </c>
      <c r="CJ1994">
        <f t="shared" si="231"/>
        <v>3</v>
      </c>
      <c r="CK1994">
        <f t="shared" si="232"/>
        <v>3</v>
      </c>
      <c r="CL1994" s="1">
        <f t="shared" si="233"/>
        <v>5.8333333333333339</v>
      </c>
      <c r="CM1994" s="1">
        <f t="shared" si="234"/>
        <v>5.8333333333333339</v>
      </c>
      <c r="CO1994" t="str">
        <f>IF(H1994&gt;Tolerances!$C$15, "High Sat", "Low Sat")</f>
        <v>High Sat</v>
      </c>
      <c r="CP1994" t="str">
        <f>IF(CM1994&lt;Tolerances!$D$15, "High EL", "Low EL")</f>
        <v>High EL</v>
      </c>
      <c r="CQ1994" t="str">
        <f t="shared" si="228"/>
        <v>Loyalist</v>
      </c>
      <c r="CR1994" t="b">
        <f>IF(AND(CM1994&lt;Tolerances!$D$19,'Respondent data Original'!H1994&gt;Tolerances!$C$19),"Enthusiast",IF(AND(CM1994&gt;Tolerances!$D$20,'Respondent data Original'!H1994&lt;Tolerances!$C$20),"Agitator"))</f>
        <v>0</v>
      </c>
    </row>
    <row r="1995" spans="1:96">
      <c r="A1995">
        <v>2595</v>
      </c>
      <c r="B1995" t="s">
        <v>71</v>
      </c>
      <c r="C1995">
        <v>2</v>
      </c>
      <c r="D1995">
        <v>2</v>
      </c>
      <c r="E1995">
        <v>4</v>
      </c>
      <c r="F1995">
        <v>2</v>
      </c>
      <c r="G1995">
        <v>9</v>
      </c>
      <c r="H1995">
        <v>11</v>
      </c>
      <c r="J1995">
        <v>9</v>
      </c>
      <c r="L1995">
        <v>9</v>
      </c>
      <c r="N1995">
        <v>10</v>
      </c>
      <c r="P1995">
        <v>5</v>
      </c>
      <c r="Q1995">
        <v>1</v>
      </c>
      <c r="R1995">
        <v>1</v>
      </c>
      <c r="S1995">
        <v>2</v>
      </c>
      <c r="T1995">
        <v>2</v>
      </c>
      <c r="U1995">
        <v>3</v>
      </c>
      <c r="V1995">
        <v>2</v>
      </c>
      <c r="W1995">
        <v>3</v>
      </c>
      <c r="X1995">
        <v>1</v>
      </c>
      <c r="Y1995">
        <v>2</v>
      </c>
      <c r="Z1995">
        <v>3</v>
      </c>
      <c r="AA1995">
        <v>2</v>
      </c>
      <c r="AB1995">
        <v>4</v>
      </c>
      <c r="AC1995">
        <v>4</v>
      </c>
      <c r="AD1995">
        <v>2</v>
      </c>
      <c r="AE1995">
        <v>3</v>
      </c>
      <c r="AF1995">
        <v>10</v>
      </c>
      <c r="AG1995">
        <v>2</v>
      </c>
      <c r="AH1995">
        <v>1</v>
      </c>
      <c r="AI1995">
        <v>2</v>
      </c>
      <c r="AJ1995">
        <v>1</v>
      </c>
      <c r="AK1995">
        <v>1</v>
      </c>
      <c r="AL1995">
        <v>1</v>
      </c>
      <c r="AM1995">
        <v>4</v>
      </c>
      <c r="AN1995">
        <v>1</v>
      </c>
      <c r="AO1995">
        <v>2</v>
      </c>
      <c r="AP1995">
        <v>2</v>
      </c>
      <c r="AQ1995">
        <v>1</v>
      </c>
      <c r="AR1995">
        <v>1</v>
      </c>
      <c r="AS1995">
        <v>3</v>
      </c>
      <c r="AT1995">
        <v>1</v>
      </c>
      <c r="AU1995">
        <v>3</v>
      </c>
      <c r="AV1995">
        <v>1</v>
      </c>
      <c r="AW1995">
        <v>6</v>
      </c>
      <c r="AX1995">
        <v>7</v>
      </c>
      <c r="AY1995">
        <v>8</v>
      </c>
      <c r="AZ1995">
        <v>6</v>
      </c>
      <c r="BA1995">
        <v>6</v>
      </c>
      <c r="BB1995">
        <v>5</v>
      </c>
      <c r="BC1995">
        <v>6</v>
      </c>
      <c r="BD1995">
        <v>8</v>
      </c>
      <c r="BE1995">
        <v>7</v>
      </c>
      <c r="BF1995">
        <v>12</v>
      </c>
      <c r="BG1995">
        <v>12</v>
      </c>
      <c r="BH1995">
        <v>12</v>
      </c>
      <c r="BI1995">
        <v>12</v>
      </c>
      <c r="BJ1995">
        <v>12</v>
      </c>
      <c r="BK1995">
        <v>1</v>
      </c>
      <c r="BL1995">
        <v>5</v>
      </c>
      <c r="BM1995">
        <v>3</v>
      </c>
      <c r="BN1995">
        <v>4</v>
      </c>
      <c r="BO1995">
        <v>5</v>
      </c>
      <c r="BX1995">
        <v>2</v>
      </c>
      <c r="CF1995">
        <v>2</v>
      </c>
      <c r="CH1995">
        <f t="shared" si="229"/>
        <v>2</v>
      </c>
      <c r="CI1995" s="1">
        <f t="shared" si="230"/>
        <v>3.2777777777777777</v>
      </c>
      <c r="CJ1995">
        <f t="shared" si="231"/>
        <v>5</v>
      </c>
      <c r="CK1995">
        <f t="shared" si="232"/>
        <v>1</v>
      </c>
      <c r="CL1995" s="1">
        <f t="shared" si="233"/>
        <v>4.2777777777777777</v>
      </c>
      <c r="CM1995" s="1">
        <f t="shared" si="234"/>
        <v>8.5555555555555554</v>
      </c>
      <c r="CO1995" t="str">
        <f>IF(H1995&gt;Tolerances!$C$15, "High Sat", "Low Sat")</f>
        <v>High Sat</v>
      </c>
      <c r="CP1995" t="str">
        <f>IF(CM1995&lt;Tolerances!$D$15, "High EL", "Low EL")</f>
        <v>High EL</v>
      </c>
      <c r="CQ1995" t="str">
        <f t="shared" si="228"/>
        <v>Loyalist</v>
      </c>
      <c r="CR1995" t="b">
        <f>IF(AND(CM1995&lt;Tolerances!$D$19,'Respondent data Original'!H1995&gt;Tolerances!$C$19),"Enthusiast",IF(AND(CM1995&gt;Tolerances!$D$20,'Respondent data Original'!H1995&lt;Tolerances!$C$20),"Agitator"))</f>
        <v>0</v>
      </c>
    </row>
    <row r="1996" spans="1:96">
      <c r="A1996">
        <v>2601</v>
      </c>
      <c r="B1996" t="s">
        <v>71</v>
      </c>
      <c r="C1996">
        <v>4</v>
      </c>
      <c r="D1996">
        <v>1</v>
      </c>
      <c r="E1996">
        <v>4</v>
      </c>
      <c r="F1996">
        <v>2</v>
      </c>
      <c r="G1996">
        <v>9</v>
      </c>
      <c r="H1996">
        <v>9</v>
      </c>
      <c r="J1996">
        <v>9</v>
      </c>
      <c r="L1996">
        <v>9</v>
      </c>
      <c r="N1996">
        <v>10</v>
      </c>
      <c r="P1996">
        <v>3</v>
      </c>
      <c r="Q1996">
        <v>3</v>
      </c>
      <c r="R1996">
        <v>3</v>
      </c>
      <c r="S1996">
        <v>3</v>
      </c>
      <c r="T1996">
        <v>3</v>
      </c>
      <c r="U1996">
        <v>3</v>
      </c>
      <c r="V1996">
        <v>3</v>
      </c>
      <c r="W1996">
        <v>3</v>
      </c>
      <c r="X1996">
        <v>3</v>
      </c>
      <c r="Y1996">
        <v>3</v>
      </c>
      <c r="Z1996">
        <v>3</v>
      </c>
      <c r="AA1996">
        <v>3</v>
      </c>
      <c r="AB1996">
        <v>3</v>
      </c>
      <c r="AC1996">
        <v>3</v>
      </c>
      <c r="AD1996">
        <v>3</v>
      </c>
      <c r="AE1996">
        <v>3</v>
      </c>
      <c r="AF1996">
        <v>9</v>
      </c>
      <c r="AG1996">
        <v>2</v>
      </c>
      <c r="AH1996">
        <v>2</v>
      </c>
      <c r="AI1996">
        <v>2</v>
      </c>
      <c r="AJ1996">
        <v>2</v>
      </c>
      <c r="AK1996">
        <v>2</v>
      </c>
      <c r="AL1996">
        <v>2</v>
      </c>
      <c r="AM1996">
        <v>2</v>
      </c>
      <c r="AN1996">
        <v>2</v>
      </c>
      <c r="AO1996">
        <v>2</v>
      </c>
      <c r="AP1996">
        <v>2</v>
      </c>
      <c r="AQ1996">
        <v>2</v>
      </c>
      <c r="AR1996">
        <v>2</v>
      </c>
      <c r="AS1996">
        <v>2</v>
      </c>
      <c r="AT1996">
        <v>2</v>
      </c>
      <c r="AU1996">
        <v>2</v>
      </c>
      <c r="AV1996">
        <v>1</v>
      </c>
      <c r="AW1996">
        <v>6</v>
      </c>
      <c r="AX1996">
        <v>6</v>
      </c>
      <c r="AY1996">
        <v>6</v>
      </c>
      <c r="AZ1996">
        <v>6</v>
      </c>
      <c r="BA1996">
        <v>6</v>
      </c>
      <c r="BB1996">
        <v>6</v>
      </c>
      <c r="BC1996">
        <v>6</v>
      </c>
      <c r="BD1996">
        <v>6</v>
      </c>
      <c r="BE1996">
        <v>6</v>
      </c>
      <c r="BF1996">
        <v>6</v>
      </c>
      <c r="BG1996">
        <v>12</v>
      </c>
      <c r="BH1996">
        <v>12</v>
      </c>
      <c r="BI1996">
        <v>12</v>
      </c>
      <c r="BJ1996">
        <v>6</v>
      </c>
      <c r="BK1996">
        <v>1</v>
      </c>
      <c r="BN1996">
        <v>5</v>
      </c>
      <c r="BO1996">
        <v>10</v>
      </c>
      <c r="BX1996">
        <v>1</v>
      </c>
      <c r="BY1996">
        <v>7</v>
      </c>
      <c r="CF1996">
        <v>1</v>
      </c>
      <c r="CH1996">
        <f t="shared" si="229"/>
        <v>1</v>
      </c>
      <c r="CI1996" s="1">
        <f t="shared" si="230"/>
        <v>3</v>
      </c>
      <c r="CJ1996">
        <f t="shared" si="231"/>
        <v>0</v>
      </c>
      <c r="CK1996">
        <f t="shared" si="232"/>
        <v>5</v>
      </c>
      <c r="CL1996" s="1">
        <f t="shared" si="233"/>
        <v>8</v>
      </c>
      <c r="CM1996" s="1">
        <f t="shared" si="234"/>
        <v>8</v>
      </c>
      <c r="CO1996" t="str">
        <f>IF(H1996&gt;Tolerances!$C$15, "High Sat", "Low Sat")</f>
        <v>High Sat</v>
      </c>
      <c r="CP1996" t="str">
        <f>IF(CM1996&lt;Tolerances!$D$15, "High EL", "Low EL")</f>
        <v>High EL</v>
      </c>
      <c r="CQ1996" t="str">
        <f t="shared" ref="CQ1996:CQ2002" si="235">IF(AND(CP1996="High EL", CO1996="High Sat"),"Loyalist", IF(AND(CP1996="High EL", CO1996="Low Sat"),"Hostage", IF(AND(CP1996="Low EL", CO1996="Low Sat"),"Defector",IF(AND(CP1996="Low EL", CO1996="High Sat"),"Mercenary"))))</f>
        <v>Loyalist</v>
      </c>
      <c r="CR1996" t="b">
        <f>IF(AND(CM1996&lt;Tolerances!$D$19,'Respondent data Original'!H1996&gt;Tolerances!$C$19),"Enthusiast",IF(AND(CM1996&gt;Tolerances!$D$20,'Respondent data Original'!H1996&lt;Tolerances!$C$20),"Agitator"))</f>
        <v>0</v>
      </c>
    </row>
    <row r="1997" spans="1:96">
      <c r="A1997">
        <v>2602</v>
      </c>
      <c r="B1997" t="s">
        <v>71</v>
      </c>
      <c r="C1997">
        <v>4</v>
      </c>
      <c r="D1997">
        <v>2</v>
      </c>
      <c r="E1997">
        <v>1</v>
      </c>
      <c r="F1997">
        <v>2</v>
      </c>
      <c r="G1997">
        <v>12</v>
      </c>
      <c r="H1997">
        <v>11</v>
      </c>
      <c r="J1997">
        <v>10</v>
      </c>
      <c r="L1997">
        <v>10</v>
      </c>
      <c r="N1997">
        <v>6</v>
      </c>
      <c r="P1997">
        <v>6</v>
      </c>
      <c r="Q1997">
        <v>2</v>
      </c>
      <c r="R1997">
        <v>1</v>
      </c>
      <c r="S1997">
        <v>1</v>
      </c>
      <c r="T1997">
        <v>2</v>
      </c>
      <c r="U1997">
        <v>2</v>
      </c>
      <c r="V1997">
        <v>1</v>
      </c>
      <c r="W1997">
        <v>4</v>
      </c>
      <c r="X1997">
        <v>1</v>
      </c>
      <c r="Y1997">
        <v>1</v>
      </c>
      <c r="Z1997">
        <v>3</v>
      </c>
      <c r="AA1997">
        <v>1</v>
      </c>
      <c r="AB1997">
        <v>3</v>
      </c>
      <c r="AC1997">
        <v>3</v>
      </c>
      <c r="AD1997">
        <v>4</v>
      </c>
      <c r="AE1997">
        <v>2</v>
      </c>
      <c r="AF1997">
        <v>8</v>
      </c>
      <c r="AG1997">
        <v>3</v>
      </c>
      <c r="AH1997">
        <v>1</v>
      </c>
      <c r="AI1997">
        <v>1</v>
      </c>
      <c r="AJ1997">
        <v>1</v>
      </c>
      <c r="AK1997">
        <v>2</v>
      </c>
      <c r="AL1997">
        <v>2</v>
      </c>
      <c r="AN1997">
        <v>1</v>
      </c>
      <c r="AO1997">
        <v>1</v>
      </c>
      <c r="AP1997">
        <v>2</v>
      </c>
      <c r="AQ1997">
        <v>1</v>
      </c>
      <c r="AR1997">
        <v>3</v>
      </c>
      <c r="AS1997">
        <v>2</v>
      </c>
      <c r="AT1997">
        <v>2</v>
      </c>
      <c r="AU1997">
        <v>3</v>
      </c>
      <c r="AV1997">
        <v>1</v>
      </c>
      <c r="AW1997">
        <v>7</v>
      </c>
      <c r="AX1997">
        <v>7</v>
      </c>
      <c r="AY1997">
        <v>7</v>
      </c>
      <c r="AZ1997">
        <v>4</v>
      </c>
      <c r="BA1997">
        <v>7</v>
      </c>
      <c r="BB1997">
        <v>6</v>
      </c>
      <c r="BC1997">
        <v>6</v>
      </c>
      <c r="BD1997">
        <v>9</v>
      </c>
      <c r="BE1997">
        <v>6</v>
      </c>
      <c r="BF1997">
        <v>12</v>
      </c>
      <c r="BG1997">
        <v>12</v>
      </c>
      <c r="BH1997">
        <v>1</v>
      </c>
      <c r="BI1997">
        <v>1</v>
      </c>
      <c r="BJ1997">
        <v>12</v>
      </c>
      <c r="BK1997">
        <v>1</v>
      </c>
      <c r="BN1997">
        <v>5</v>
      </c>
      <c r="BO1997">
        <v>9</v>
      </c>
      <c r="BX1997">
        <v>1</v>
      </c>
      <c r="BY1997">
        <v>8</v>
      </c>
      <c r="CF1997">
        <v>5</v>
      </c>
      <c r="CH1997">
        <f t="shared" si="229"/>
        <v>1</v>
      </c>
      <c r="CI1997" s="1">
        <f t="shared" si="230"/>
        <v>3.2777777777777777</v>
      </c>
      <c r="CJ1997">
        <f t="shared" si="231"/>
        <v>0</v>
      </c>
      <c r="CK1997">
        <f t="shared" si="232"/>
        <v>5</v>
      </c>
      <c r="CL1997" s="1">
        <f t="shared" si="233"/>
        <v>8.2777777777777786</v>
      </c>
      <c r="CM1997" s="1">
        <f t="shared" si="234"/>
        <v>8.2777777777777786</v>
      </c>
      <c r="CO1997" t="str">
        <f>IF(H1997&gt;Tolerances!$C$15, "High Sat", "Low Sat")</f>
        <v>High Sat</v>
      </c>
      <c r="CP1997" t="str">
        <f>IF(CM1997&lt;Tolerances!$D$15, "High EL", "Low EL")</f>
        <v>High EL</v>
      </c>
      <c r="CQ1997" t="str">
        <f t="shared" si="235"/>
        <v>Loyalist</v>
      </c>
      <c r="CR1997" t="b">
        <f>IF(AND(CM1997&lt;Tolerances!$D$19,'Respondent data Original'!H1997&gt;Tolerances!$C$19),"Enthusiast",IF(AND(CM1997&gt;Tolerances!$D$20,'Respondent data Original'!H1997&lt;Tolerances!$C$20),"Agitator"))</f>
        <v>0</v>
      </c>
    </row>
    <row r="1998" spans="1:96">
      <c r="A1998">
        <v>2605</v>
      </c>
      <c r="B1998" t="s">
        <v>71</v>
      </c>
      <c r="C1998">
        <v>2</v>
      </c>
      <c r="D1998">
        <v>2</v>
      </c>
      <c r="E1998">
        <v>18</v>
      </c>
      <c r="F1998">
        <v>2</v>
      </c>
      <c r="G1998">
        <v>11</v>
      </c>
      <c r="H1998">
        <v>9</v>
      </c>
      <c r="J1998">
        <v>7</v>
      </c>
      <c r="L1998">
        <v>9</v>
      </c>
      <c r="N1998">
        <v>8</v>
      </c>
      <c r="P1998">
        <v>5</v>
      </c>
      <c r="Q1998">
        <v>2</v>
      </c>
      <c r="R1998">
        <v>4</v>
      </c>
      <c r="S1998">
        <v>1</v>
      </c>
      <c r="T1998">
        <v>2</v>
      </c>
      <c r="U1998">
        <v>2</v>
      </c>
      <c r="V1998">
        <v>3</v>
      </c>
      <c r="W1998">
        <v>3</v>
      </c>
      <c r="X1998">
        <v>1</v>
      </c>
      <c r="Y1998">
        <v>3</v>
      </c>
      <c r="Z1998">
        <v>3</v>
      </c>
      <c r="AA1998">
        <v>3</v>
      </c>
      <c r="AB1998">
        <v>3</v>
      </c>
      <c r="AC1998">
        <v>3</v>
      </c>
      <c r="AD1998">
        <v>3</v>
      </c>
      <c r="AE1998">
        <v>3</v>
      </c>
      <c r="AF1998">
        <v>9</v>
      </c>
      <c r="AG1998">
        <v>3</v>
      </c>
      <c r="AH1998">
        <v>4</v>
      </c>
      <c r="AI1998">
        <v>2</v>
      </c>
      <c r="AJ1998">
        <v>2</v>
      </c>
      <c r="AK1998">
        <v>4</v>
      </c>
      <c r="AL1998">
        <v>3</v>
      </c>
      <c r="AM1998">
        <v>3</v>
      </c>
      <c r="AN1998">
        <v>2</v>
      </c>
      <c r="AO1998">
        <v>2</v>
      </c>
      <c r="AP1998">
        <v>2</v>
      </c>
      <c r="AQ1998">
        <v>2</v>
      </c>
      <c r="AR1998">
        <v>3</v>
      </c>
      <c r="AS1998">
        <v>3</v>
      </c>
      <c r="AT1998">
        <v>3</v>
      </c>
      <c r="AU1998">
        <v>2</v>
      </c>
      <c r="AV1998">
        <v>1</v>
      </c>
      <c r="AW1998">
        <v>6</v>
      </c>
      <c r="AX1998">
        <v>6</v>
      </c>
      <c r="AY1998">
        <v>3</v>
      </c>
      <c r="AZ1998">
        <v>8</v>
      </c>
      <c r="BA1998">
        <v>9</v>
      </c>
      <c r="BB1998">
        <v>3</v>
      </c>
      <c r="BC1998">
        <v>6</v>
      </c>
      <c r="BD1998">
        <v>6</v>
      </c>
      <c r="BE1998">
        <v>10</v>
      </c>
      <c r="BF1998">
        <v>12</v>
      </c>
      <c r="BG1998">
        <v>6</v>
      </c>
      <c r="BH1998">
        <v>7</v>
      </c>
      <c r="BI1998">
        <v>6</v>
      </c>
      <c r="BJ1998">
        <v>7</v>
      </c>
      <c r="BK1998">
        <v>2</v>
      </c>
      <c r="BL1998">
        <v>5</v>
      </c>
      <c r="BM1998">
        <v>3</v>
      </c>
      <c r="BN1998">
        <v>3</v>
      </c>
      <c r="BO1998">
        <v>2</v>
      </c>
      <c r="BX1998">
        <v>1</v>
      </c>
      <c r="BY1998">
        <v>6</v>
      </c>
      <c r="BZ1998">
        <v>4</v>
      </c>
      <c r="CF1998">
        <v>5</v>
      </c>
      <c r="CH1998">
        <f t="shared" si="229"/>
        <v>1</v>
      </c>
      <c r="CI1998" s="1">
        <f t="shared" si="230"/>
        <v>3.1666666666666665</v>
      </c>
      <c r="CJ1998">
        <f t="shared" si="231"/>
        <v>5</v>
      </c>
      <c r="CK1998">
        <f t="shared" si="232"/>
        <v>1</v>
      </c>
      <c r="CL1998" s="1">
        <f t="shared" si="233"/>
        <v>4.1666666666666661</v>
      </c>
      <c r="CM1998" s="1">
        <f t="shared" si="234"/>
        <v>4.1666666666666661</v>
      </c>
      <c r="CO1998" t="str">
        <f>IF(H1998&gt;Tolerances!$C$15, "High Sat", "Low Sat")</f>
        <v>High Sat</v>
      </c>
      <c r="CP1998" t="str">
        <f>IF(CM1998&lt;Tolerances!$D$15, "High EL", "Low EL")</f>
        <v>High EL</v>
      </c>
      <c r="CQ1998" t="str">
        <f t="shared" si="235"/>
        <v>Loyalist</v>
      </c>
      <c r="CR1998" t="b">
        <f>IF(AND(CM1998&lt;Tolerances!$D$19,'Respondent data Original'!H1998&gt;Tolerances!$C$19),"Enthusiast",IF(AND(CM1998&gt;Tolerances!$D$20,'Respondent data Original'!H1998&lt;Tolerances!$C$20),"Agitator"))</f>
        <v>0</v>
      </c>
    </row>
    <row r="1999" spans="1:96">
      <c r="A1999">
        <v>2607</v>
      </c>
      <c r="B1999" t="s">
        <v>71</v>
      </c>
      <c r="C1999">
        <v>1</v>
      </c>
      <c r="D1999">
        <v>1</v>
      </c>
      <c r="E1999">
        <v>1</v>
      </c>
      <c r="F1999">
        <v>2</v>
      </c>
      <c r="G1999">
        <v>12</v>
      </c>
      <c r="H1999">
        <v>11</v>
      </c>
      <c r="J1999">
        <v>10</v>
      </c>
      <c r="L1999">
        <v>9</v>
      </c>
      <c r="N1999">
        <v>10</v>
      </c>
      <c r="P1999">
        <v>4</v>
      </c>
      <c r="Q1999">
        <v>2</v>
      </c>
      <c r="R1999">
        <v>2</v>
      </c>
      <c r="S1999">
        <v>1</v>
      </c>
      <c r="T1999">
        <v>2</v>
      </c>
      <c r="U1999">
        <v>2</v>
      </c>
      <c r="V1999">
        <v>2</v>
      </c>
      <c r="W1999">
        <v>1</v>
      </c>
      <c r="X1999">
        <v>2</v>
      </c>
      <c r="Y1999">
        <v>2</v>
      </c>
      <c r="Z1999">
        <v>2</v>
      </c>
      <c r="AA1999">
        <v>1</v>
      </c>
      <c r="AB1999">
        <v>2</v>
      </c>
      <c r="AC1999">
        <v>3</v>
      </c>
      <c r="AD1999">
        <v>3</v>
      </c>
      <c r="AE1999">
        <v>2</v>
      </c>
      <c r="AF1999">
        <v>10</v>
      </c>
      <c r="AG1999">
        <v>2</v>
      </c>
      <c r="AH1999">
        <v>3</v>
      </c>
      <c r="AI1999">
        <v>1</v>
      </c>
      <c r="AJ1999">
        <v>3</v>
      </c>
      <c r="AK1999">
        <v>2</v>
      </c>
      <c r="AL1999">
        <v>2</v>
      </c>
      <c r="AM1999">
        <v>2</v>
      </c>
      <c r="AN1999">
        <v>3</v>
      </c>
      <c r="AO1999">
        <v>4</v>
      </c>
      <c r="AP1999">
        <v>1</v>
      </c>
      <c r="AQ1999">
        <v>3</v>
      </c>
      <c r="AR1999">
        <v>2</v>
      </c>
      <c r="AS1999">
        <v>2</v>
      </c>
      <c r="AT1999">
        <v>1</v>
      </c>
      <c r="AU1999">
        <v>3</v>
      </c>
      <c r="AV1999">
        <v>1</v>
      </c>
      <c r="AW1999">
        <v>7</v>
      </c>
      <c r="AX1999">
        <v>4</v>
      </c>
      <c r="AY1999">
        <v>4</v>
      </c>
      <c r="AZ1999">
        <v>5</v>
      </c>
      <c r="BA1999">
        <v>5</v>
      </c>
      <c r="BB1999">
        <v>6</v>
      </c>
      <c r="BC1999">
        <v>4</v>
      </c>
      <c r="BD1999">
        <v>3</v>
      </c>
      <c r="BE1999">
        <v>5</v>
      </c>
      <c r="BF1999">
        <v>3</v>
      </c>
      <c r="BG1999">
        <v>4</v>
      </c>
      <c r="BH1999">
        <v>5</v>
      </c>
      <c r="BI1999">
        <v>2</v>
      </c>
      <c r="BJ1999">
        <v>2</v>
      </c>
      <c r="BK1999">
        <v>2</v>
      </c>
      <c r="BL1999">
        <v>3</v>
      </c>
      <c r="BM1999">
        <v>2</v>
      </c>
      <c r="BN1999">
        <v>1</v>
      </c>
      <c r="BO1999">
        <v>2</v>
      </c>
      <c r="BP1999">
        <v>7</v>
      </c>
      <c r="BQ1999">
        <v>8</v>
      </c>
      <c r="BX1999">
        <v>1</v>
      </c>
      <c r="BY1999">
        <v>3</v>
      </c>
      <c r="BZ1999">
        <v>6</v>
      </c>
      <c r="CA1999">
        <v>1</v>
      </c>
      <c r="CF1999">
        <v>5</v>
      </c>
      <c r="CH1999">
        <f t="shared" si="229"/>
        <v>1</v>
      </c>
      <c r="CI1999" s="1">
        <f t="shared" si="230"/>
        <v>2.3888888888888888</v>
      </c>
      <c r="CJ1999">
        <f t="shared" si="231"/>
        <v>3</v>
      </c>
      <c r="CK1999">
        <f t="shared" si="232"/>
        <v>3</v>
      </c>
      <c r="CL1999" s="1">
        <f t="shared" si="233"/>
        <v>5.3888888888888893</v>
      </c>
      <c r="CM1999" s="1">
        <f t="shared" si="234"/>
        <v>5.3888888888888893</v>
      </c>
      <c r="CO1999" t="str">
        <f>IF(H1999&gt;Tolerances!$C$15, "High Sat", "Low Sat")</f>
        <v>High Sat</v>
      </c>
      <c r="CP1999" t="str">
        <f>IF(CM1999&lt;Tolerances!$D$15, "High EL", "Low EL")</f>
        <v>High EL</v>
      </c>
      <c r="CQ1999" t="str">
        <f t="shared" si="235"/>
        <v>Loyalist</v>
      </c>
      <c r="CR1999" t="b">
        <f>IF(AND(CM1999&lt;Tolerances!$D$19,'Respondent data Original'!H1999&gt;Tolerances!$C$19),"Enthusiast",IF(AND(CM1999&gt;Tolerances!$D$20,'Respondent data Original'!H1999&lt;Tolerances!$C$20),"Agitator"))</f>
        <v>0</v>
      </c>
    </row>
    <row r="2000" spans="1:96">
      <c r="A2000">
        <v>2610</v>
      </c>
      <c r="B2000" t="s">
        <v>71</v>
      </c>
      <c r="C2000">
        <v>4</v>
      </c>
      <c r="D2000">
        <v>1</v>
      </c>
      <c r="E2000">
        <v>3</v>
      </c>
      <c r="F2000">
        <v>2</v>
      </c>
      <c r="G2000">
        <v>11</v>
      </c>
      <c r="H2000">
        <v>5</v>
      </c>
      <c r="J2000">
        <v>5</v>
      </c>
      <c r="L2000">
        <v>5</v>
      </c>
      <c r="N2000">
        <v>3</v>
      </c>
      <c r="P2000">
        <v>4</v>
      </c>
      <c r="Q2000">
        <v>2</v>
      </c>
      <c r="R2000">
        <v>4</v>
      </c>
      <c r="S2000">
        <v>1</v>
      </c>
      <c r="T2000">
        <v>3</v>
      </c>
      <c r="U2000">
        <v>1</v>
      </c>
      <c r="V2000">
        <v>2</v>
      </c>
      <c r="W2000">
        <v>4</v>
      </c>
      <c r="X2000">
        <v>1</v>
      </c>
      <c r="Y2000">
        <v>2</v>
      </c>
      <c r="Z2000">
        <v>2</v>
      </c>
      <c r="AA2000">
        <v>2</v>
      </c>
      <c r="AB2000">
        <v>3</v>
      </c>
      <c r="AC2000">
        <v>4</v>
      </c>
      <c r="AD2000">
        <v>5</v>
      </c>
      <c r="AE2000">
        <v>3</v>
      </c>
      <c r="AF2000">
        <v>1</v>
      </c>
      <c r="AG2000">
        <v>4</v>
      </c>
      <c r="AI2000">
        <v>4</v>
      </c>
      <c r="AJ2000">
        <v>3</v>
      </c>
      <c r="AK2000">
        <v>5</v>
      </c>
      <c r="AL2000">
        <v>4</v>
      </c>
      <c r="AN2000">
        <v>4</v>
      </c>
      <c r="AO2000">
        <v>3</v>
      </c>
      <c r="AP2000">
        <v>1</v>
      </c>
      <c r="AQ2000">
        <v>3</v>
      </c>
      <c r="AR2000">
        <v>4</v>
      </c>
      <c r="AS2000">
        <v>5</v>
      </c>
      <c r="AU2000">
        <v>5</v>
      </c>
      <c r="AV2000">
        <v>2</v>
      </c>
      <c r="AW2000">
        <v>6</v>
      </c>
      <c r="AX2000">
        <v>8</v>
      </c>
      <c r="AY2000">
        <v>8</v>
      </c>
      <c r="AZ2000">
        <v>7</v>
      </c>
      <c r="BA2000">
        <v>8</v>
      </c>
      <c r="BB2000">
        <v>5</v>
      </c>
      <c r="BC2000">
        <v>4</v>
      </c>
      <c r="BD2000">
        <v>8</v>
      </c>
      <c r="BE2000">
        <v>1</v>
      </c>
      <c r="BF2000">
        <v>12</v>
      </c>
      <c r="BG2000">
        <v>12</v>
      </c>
      <c r="BH2000">
        <v>12</v>
      </c>
      <c r="BI2000">
        <v>12</v>
      </c>
      <c r="BJ2000">
        <v>12</v>
      </c>
      <c r="BK2000">
        <v>1</v>
      </c>
      <c r="BL2000">
        <v>4</v>
      </c>
      <c r="BM2000">
        <v>3</v>
      </c>
      <c r="BN2000">
        <v>2</v>
      </c>
      <c r="BO2000">
        <v>4</v>
      </c>
      <c r="BP2000">
        <v>5</v>
      </c>
      <c r="BQ2000">
        <v>3</v>
      </c>
      <c r="BR2000">
        <v>6</v>
      </c>
      <c r="BX2000">
        <v>3</v>
      </c>
      <c r="CF2000">
        <v>4</v>
      </c>
      <c r="CH2000">
        <f t="shared" si="229"/>
        <v>3</v>
      </c>
      <c r="CI2000" s="1">
        <f t="shared" si="230"/>
        <v>3.0555555555555554</v>
      </c>
      <c r="CJ2000">
        <f t="shared" si="231"/>
        <v>4</v>
      </c>
      <c r="CK2000">
        <f t="shared" si="232"/>
        <v>2</v>
      </c>
      <c r="CL2000" s="1">
        <f t="shared" si="233"/>
        <v>5.0555555555555554</v>
      </c>
      <c r="CM2000" s="1">
        <f t="shared" si="234"/>
        <v>15.166666666666666</v>
      </c>
      <c r="CO2000" t="str">
        <f>IF(H2000&gt;Tolerances!$C$15, "High Sat", "Low Sat")</f>
        <v>Low Sat</v>
      </c>
      <c r="CP2000" t="str">
        <f>IF(CM2000&lt;Tolerances!$D$15, "High EL", "Low EL")</f>
        <v>Low EL</v>
      </c>
      <c r="CQ2000" t="str">
        <f t="shared" si="235"/>
        <v>Defector</v>
      </c>
      <c r="CR2000" t="b">
        <f>IF(AND(CM2000&lt;Tolerances!$D$19,'Respondent data Original'!H2000&gt;Tolerances!$C$19),"Enthusiast",IF(AND(CM2000&gt;Tolerances!$D$20,'Respondent data Original'!H2000&lt;Tolerances!$C$20),"Agitator"))</f>
        <v>0</v>
      </c>
    </row>
    <row r="2001" spans="1:96">
      <c r="A2001">
        <v>2613</v>
      </c>
      <c r="B2001" t="s">
        <v>71</v>
      </c>
      <c r="C2001">
        <v>1</v>
      </c>
      <c r="D2001">
        <v>1</v>
      </c>
      <c r="E2001">
        <v>18</v>
      </c>
      <c r="F2001">
        <v>1</v>
      </c>
      <c r="G2001">
        <v>7</v>
      </c>
      <c r="I2001">
        <v>1</v>
      </c>
      <c r="K2001">
        <v>1</v>
      </c>
      <c r="M2001">
        <v>1</v>
      </c>
      <c r="O2001">
        <v>1</v>
      </c>
      <c r="P2001">
        <v>1</v>
      </c>
      <c r="AF2001">
        <v>1</v>
      </c>
      <c r="AV2001">
        <v>2</v>
      </c>
      <c r="AW2001">
        <v>1</v>
      </c>
      <c r="AX2001">
        <v>1</v>
      </c>
      <c r="AY2001">
        <v>1</v>
      </c>
      <c r="AZ2001">
        <v>1</v>
      </c>
      <c r="BA2001">
        <v>1</v>
      </c>
      <c r="BB2001">
        <v>1</v>
      </c>
      <c r="BC2001">
        <v>1</v>
      </c>
      <c r="BD2001">
        <v>1</v>
      </c>
      <c r="BE2001">
        <v>1</v>
      </c>
      <c r="BF2001">
        <v>12</v>
      </c>
      <c r="BG2001">
        <v>12</v>
      </c>
      <c r="BH2001">
        <v>12</v>
      </c>
      <c r="BI2001">
        <v>12</v>
      </c>
      <c r="BJ2001">
        <v>12</v>
      </c>
      <c r="BK2001">
        <v>1</v>
      </c>
      <c r="BL2001">
        <v>5</v>
      </c>
      <c r="BM2001">
        <v>5</v>
      </c>
      <c r="BN2001">
        <v>5</v>
      </c>
      <c r="BO2001">
        <v>9</v>
      </c>
      <c r="BX2001">
        <v>1</v>
      </c>
      <c r="BY2001">
        <v>8</v>
      </c>
      <c r="CF2001">
        <v>21</v>
      </c>
      <c r="CH2001">
        <f t="shared" si="229"/>
        <v>1</v>
      </c>
      <c r="CI2001" s="1">
        <f t="shared" si="230"/>
        <v>0.5</v>
      </c>
      <c r="CJ2001">
        <f t="shared" si="231"/>
        <v>5</v>
      </c>
      <c r="CK2001">
        <f t="shared" si="232"/>
        <v>1</v>
      </c>
      <c r="CL2001" s="1">
        <f t="shared" si="233"/>
        <v>1.5</v>
      </c>
      <c r="CM2001" s="1">
        <f t="shared" si="234"/>
        <v>1.5</v>
      </c>
      <c r="CO2001" t="str">
        <f>IF(H2001&gt;Tolerances!$C$15, "High Sat", "Low Sat")</f>
        <v>Low Sat</v>
      </c>
      <c r="CP2001" t="str">
        <f>IF(CM2001&lt;Tolerances!$D$15, "High EL", "Low EL")</f>
        <v>High EL</v>
      </c>
      <c r="CQ2001" t="str">
        <f t="shared" si="235"/>
        <v>Hostage</v>
      </c>
      <c r="CR2001" t="b">
        <f>IF(AND(CM2001&lt;Tolerances!$D$19,'Respondent data Original'!H2001&gt;Tolerances!$C$19),"Enthusiast",IF(AND(CM2001&gt;Tolerances!$D$20,'Respondent data Original'!H2001&lt;Tolerances!$C$20),"Agitator"))</f>
        <v>0</v>
      </c>
    </row>
    <row r="2002" spans="1:96">
      <c r="A2002">
        <v>2616</v>
      </c>
      <c r="B2002" t="s">
        <v>71</v>
      </c>
      <c r="C2002">
        <v>4</v>
      </c>
      <c r="D2002">
        <v>1</v>
      </c>
      <c r="E2002">
        <v>2</v>
      </c>
      <c r="F2002">
        <v>2</v>
      </c>
      <c r="G2002">
        <v>10</v>
      </c>
      <c r="H2002">
        <v>5</v>
      </c>
      <c r="J2002">
        <v>3</v>
      </c>
      <c r="L2002">
        <v>3</v>
      </c>
      <c r="N2002">
        <v>2</v>
      </c>
      <c r="P2002">
        <v>5</v>
      </c>
      <c r="Q2002">
        <v>3</v>
      </c>
      <c r="R2002">
        <v>3</v>
      </c>
      <c r="S2002">
        <v>2</v>
      </c>
      <c r="T2002">
        <v>5</v>
      </c>
      <c r="U2002">
        <v>5</v>
      </c>
      <c r="V2002">
        <v>3</v>
      </c>
      <c r="X2002">
        <v>2</v>
      </c>
      <c r="Y2002">
        <v>2</v>
      </c>
      <c r="Z2002">
        <v>5</v>
      </c>
      <c r="AB2002">
        <v>5</v>
      </c>
      <c r="AC2002">
        <v>4</v>
      </c>
      <c r="AD2002">
        <v>5</v>
      </c>
      <c r="AE2002">
        <v>4</v>
      </c>
      <c r="AF2002">
        <v>2</v>
      </c>
      <c r="AG2002">
        <v>5</v>
      </c>
      <c r="AH2002">
        <v>5</v>
      </c>
      <c r="AI2002">
        <v>2</v>
      </c>
      <c r="AJ2002">
        <v>3</v>
      </c>
      <c r="AL2002">
        <v>2</v>
      </c>
      <c r="AM2002">
        <v>5</v>
      </c>
      <c r="AN2002">
        <v>2</v>
      </c>
      <c r="AO2002">
        <v>3</v>
      </c>
      <c r="AP2002">
        <v>3</v>
      </c>
      <c r="AQ2002">
        <v>5</v>
      </c>
      <c r="AR2002">
        <v>5</v>
      </c>
      <c r="AS2002">
        <v>4</v>
      </c>
      <c r="AU2002">
        <v>4</v>
      </c>
      <c r="AV2002">
        <v>2</v>
      </c>
      <c r="AW2002">
        <v>4</v>
      </c>
      <c r="AX2002">
        <v>10</v>
      </c>
      <c r="AY2002">
        <v>7</v>
      </c>
      <c r="AZ2002">
        <v>6</v>
      </c>
      <c r="BA2002">
        <v>8</v>
      </c>
      <c r="BB2002">
        <v>5</v>
      </c>
      <c r="BC2002">
        <v>8</v>
      </c>
      <c r="BD2002">
        <v>11</v>
      </c>
      <c r="BE2002">
        <v>3</v>
      </c>
      <c r="BF2002">
        <v>12</v>
      </c>
      <c r="BG2002">
        <v>3</v>
      </c>
      <c r="BH2002">
        <v>12</v>
      </c>
      <c r="BI2002">
        <v>12</v>
      </c>
      <c r="BJ2002">
        <v>12</v>
      </c>
      <c r="BK2002">
        <v>2</v>
      </c>
      <c r="BL2002">
        <v>4</v>
      </c>
      <c r="BM2002">
        <v>3</v>
      </c>
      <c r="BN2002">
        <v>2</v>
      </c>
      <c r="BO2002">
        <v>5</v>
      </c>
      <c r="BP2002">
        <v>7</v>
      </c>
      <c r="BQ2002">
        <v>4</v>
      </c>
      <c r="BX2002">
        <v>2</v>
      </c>
      <c r="CF2002">
        <v>2</v>
      </c>
      <c r="CH2002">
        <f t="shared" si="229"/>
        <v>2</v>
      </c>
      <c r="CI2002" s="1">
        <f t="shared" si="230"/>
        <v>3.4444444444444446</v>
      </c>
      <c r="CJ2002">
        <f t="shared" si="231"/>
        <v>4</v>
      </c>
      <c r="CK2002">
        <f t="shared" si="232"/>
        <v>2</v>
      </c>
      <c r="CL2002" s="1">
        <f t="shared" si="233"/>
        <v>5.4444444444444446</v>
      </c>
      <c r="CM2002" s="1">
        <f t="shared" si="234"/>
        <v>10.888888888888889</v>
      </c>
      <c r="CO2002" t="str">
        <f>IF(H2002&gt;Tolerances!$C$15, "High Sat", "Low Sat")</f>
        <v>Low Sat</v>
      </c>
      <c r="CP2002" t="str">
        <f>IF(CM2002&lt;Tolerances!$D$15, "High EL", "Low EL")</f>
        <v>High EL</v>
      </c>
      <c r="CQ2002" t="str">
        <f t="shared" si="235"/>
        <v>Hostage</v>
      </c>
      <c r="CR2002" t="b">
        <f>IF(AND(CM2002&lt;Tolerances!$D$19,'Respondent data Original'!H2002&gt;Tolerances!$C$19),"Enthusiast",IF(AND(CM2002&gt;Tolerances!$D$20,'Respondent data Original'!H2002&lt;Tolerances!$C$20),"Agitator"))</f>
        <v>0</v>
      </c>
    </row>
  </sheetData>
  <autoFilter ref="B1:B2002">
    <filterColumn colId="0"/>
  </autoFilter>
  <sortState ref="A2:CR1002">
    <sortCondition descending="1" ref="E2:E2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6:K79"/>
  <sheetViews>
    <sheetView showGridLines="0" topLeftCell="D1" zoomScale="90" zoomScaleNormal="90" workbookViewId="0">
      <selection activeCell="D58" sqref="D58"/>
    </sheetView>
  </sheetViews>
  <sheetFormatPr defaultRowHeight="14.4"/>
  <cols>
    <col min="3" max="3" width="14.33203125" customWidth="1"/>
    <col min="4" max="4" width="12.5546875" customWidth="1"/>
    <col min="5" max="5" width="11.6640625" customWidth="1"/>
    <col min="7" max="7" width="13.88671875" customWidth="1"/>
    <col min="9" max="9" width="14.44140625" customWidth="1"/>
    <col min="10" max="10" width="11.33203125" customWidth="1"/>
  </cols>
  <sheetData>
    <row r="6" spans="3:11">
      <c r="C6" s="2" t="s">
        <v>90</v>
      </c>
      <c r="D6" s="2" t="s">
        <v>91</v>
      </c>
      <c r="E6" s="2" t="s">
        <v>92</v>
      </c>
      <c r="F6" s="5"/>
      <c r="G6" s="5"/>
      <c r="H6" s="2" t="s">
        <v>91</v>
      </c>
      <c r="I6" s="2" t="s">
        <v>98</v>
      </c>
      <c r="J6" s="2" t="s">
        <v>99</v>
      </c>
      <c r="K6" s="5"/>
    </row>
    <row r="7" spans="3:11">
      <c r="C7" s="38" t="s">
        <v>85</v>
      </c>
      <c r="D7" s="40">
        <f>COUNTIFS('Respondent data Original'!B:B,"UK", 'Respondent data Original'!CQ:CQ,"Loyalist")</f>
        <v>603</v>
      </c>
      <c r="E7" s="41">
        <f>D7/$D$11</f>
        <v>0.60239760239760243</v>
      </c>
      <c r="F7" s="60" t="s">
        <v>94</v>
      </c>
      <c r="G7" s="61"/>
      <c r="H7" s="18">
        <f>COUNTIFS('Respondent data Original'!B:B,"UK", 'Respondent data Original'!CR:CR,"Enthusiast")</f>
        <v>84</v>
      </c>
      <c r="I7" s="32">
        <f>H7/D7</f>
        <v>0.13930348258706468</v>
      </c>
      <c r="J7" s="32">
        <f>H7/D11</f>
        <v>8.3916083916083919E-2</v>
      </c>
      <c r="K7" s="5"/>
    </row>
    <row r="8" spans="3:11">
      <c r="C8" s="38" t="s">
        <v>86</v>
      </c>
      <c r="D8" s="40">
        <f>COUNTIFS('Respondent data Original'!B:B,"UK", 'Respondent data Original'!CQ:CQ,"Mercenary")</f>
        <v>194</v>
      </c>
      <c r="E8" s="41">
        <f t="shared" ref="E8:E11" si="0">D8/$D$11</f>
        <v>0.19380619380619379</v>
      </c>
      <c r="F8" s="5"/>
      <c r="G8" s="5"/>
      <c r="H8" s="5"/>
      <c r="I8" s="21"/>
      <c r="J8" s="21"/>
      <c r="K8" s="5"/>
    </row>
    <row r="9" spans="3:11">
      <c r="C9" s="38" t="s">
        <v>87</v>
      </c>
      <c r="D9" s="40">
        <f>COUNTIFS('Respondent data Original'!B:B,"UK", 'Respondent data Original'!CQ:CQ,"Hostage")</f>
        <v>88</v>
      </c>
      <c r="E9" s="41">
        <f t="shared" si="0"/>
        <v>8.7912087912087919E-2</v>
      </c>
      <c r="F9" s="5"/>
      <c r="G9" s="5"/>
      <c r="H9" s="5"/>
      <c r="I9" s="21"/>
      <c r="J9" s="21"/>
      <c r="K9" s="5"/>
    </row>
    <row r="10" spans="3:11">
      <c r="C10" s="38" t="s">
        <v>88</v>
      </c>
      <c r="D10" s="40">
        <f>COUNTIFS('Respondent data Original'!B:B,"UK", 'Respondent data Original'!CQ:CQ,"Defector")</f>
        <v>116</v>
      </c>
      <c r="E10" s="41">
        <f t="shared" si="0"/>
        <v>0.11588411588411589</v>
      </c>
      <c r="F10" s="60" t="s">
        <v>95</v>
      </c>
      <c r="G10" s="61"/>
      <c r="H10" s="18">
        <f>COUNTIFS('Respondent data Original'!B:B,"UK", 'Respondent data Original'!CR:CR,"Agitator")</f>
        <v>8</v>
      </c>
      <c r="I10" s="32">
        <f>H10/D10</f>
        <v>6.8965517241379309E-2</v>
      </c>
      <c r="J10" s="32">
        <f>H10/D11</f>
        <v>7.992007992007992E-3</v>
      </c>
      <c r="K10" s="5"/>
    </row>
    <row r="11" spans="3:11" ht="15" thickBot="1">
      <c r="C11" s="3" t="s">
        <v>89</v>
      </c>
      <c r="D11" s="42">
        <f>SUM(D7:D10)</f>
        <v>1001</v>
      </c>
      <c r="E11" s="55">
        <f t="shared" si="0"/>
        <v>1</v>
      </c>
      <c r="F11" s="5"/>
      <c r="G11" s="5"/>
      <c r="H11" s="5"/>
      <c r="I11" s="5"/>
      <c r="J11" s="5"/>
      <c r="K11" s="5"/>
    </row>
    <row r="12" spans="3:11" ht="15" thickTop="1">
      <c r="C12" s="5"/>
      <c r="D12" s="5"/>
      <c r="E12" s="5"/>
      <c r="F12" s="5"/>
      <c r="G12" s="5"/>
      <c r="H12" s="5"/>
      <c r="I12" s="5"/>
      <c r="J12" s="5"/>
      <c r="K12" s="5"/>
    </row>
    <row r="13" spans="3:11">
      <c r="C13" s="5"/>
      <c r="D13" s="5"/>
      <c r="E13" s="5"/>
      <c r="F13" s="5"/>
      <c r="G13" s="5"/>
      <c r="H13" s="5"/>
      <c r="I13" s="5"/>
      <c r="J13" s="5"/>
      <c r="K13" s="5"/>
    </row>
    <row r="14" spans="3:11">
      <c r="C14" s="5"/>
      <c r="D14" s="5"/>
      <c r="E14" s="5"/>
      <c r="F14" s="5"/>
      <c r="G14" s="5"/>
      <c r="H14" s="5"/>
      <c r="I14" s="5"/>
      <c r="J14" s="5"/>
      <c r="K14" s="5"/>
    </row>
    <row r="15" spans="3:11">
      <c r="C15" s="5"/>
      <c r="D15" s="5"/>
      <c r="E15" s="5"/>
      <c r="F15" s="5"/>
      <c r="G15" s="5"/>
      <c r="H15" s="5"/>
      <c r="I15" s="5"/>
      <c r="J15" s="5"/>
      <c r="K15" s="5"/>
    </row>
    <row r="20" spans="3:10">
      <c r="C20" s="2" t="s">
        <v>84</v>
      </c>
      <c r="D20" s="2" t="s">
        <v>91</v>
      </c>
      <c r="E20" s="2" t="s">
        <v>92</v>
      </c>
      <c r="F20" s="5"/>
      <c r="G20" s="5"/>
      <c r="H20" s="2" t="s">
        <v>91</v>
      </c>
      <c r="I20" s="2" t="s">
        <v>98</v>
      </c>
      <c r="J20" s="2" t="s">
        <v>99</v>
      </c>
    </row>
    <row r="21" spans="3:10">
      <c r="C21" s="38" t="s">
        <v>85</v>
      </c>
      <c r="D21" s="40">
        <f>COUNTIFS('Respondent data Original'!B:B,"US", 'Respondent data Original'!CQ:CQ,"Loyalist")</f>
        <v>614</v>
      </c>
      <c r="E21" s="41">
        <f>D21/$D$11</f>
        <v>0.61338661338661338</v>
      </c>
      <c r="F21" s="60" t="s">
        <v>94</v>
      </c>
      <c r="G21" s="61"/>
      <c r="H21" s="18">
        <f>COUNTIFS('Respondent data Original'!B:B,"US", 'Respondent data Original'!CR:CR,"Enthusiast")</f>
        <v>128</v>
      </c>
      <c r="I21" s="32">
        <f>H21/D21</f>
        <v>0.20846905537459284</v>
      </c>
      <c r="J21" s="32">
        <f>H21/D25</f>
        <v>0.128</v>
      </c>
    </row>
    <row r="22" spans="3:10">
      <c r="C22" s="38" t="s">
        <v>86</v>
      </c>
      <c r="D22" s="40">
        <f>COUNTIFS('Respondent data Original'!B:B,"US", 'Respondent data Original'!CQ:CQ,"Mercenary")</f>
        <v>172</v>
      </c>
      <c r="E22" s="41">
        <f t="shared" ref="E22:E25" si="1">D22/$D$11</f>
        <v>0.17182817182817184</v>
      </c>
      <c r="F22" s="5"/>
      <c r="G22" s="5"/>
      <c r="H22" s="5"/>
      <c r="I22" s="21"/>
      <c r="J22" s="21"/>
    </row>
    <row r="23" spans="3:10">
      <c r="C23" s="38" t="s">
        <v>87</v>
      </c>
      <c r="D23" s="40">
        <f>COUNTIFS('Respondent data Original'!B:B,"US", 'Respondent data Original'!CQ:CQ,"Hostage")</f>
        <v>90</v>
      </c>
      <c r="E23" s="41">
        <f t="shared" si="1"/>
        <v>8.9910089910089905E-2</v>
      </c>
      <c r="F23" s="5"/>
      <c r="G23" s="5"/>
      <c r="H23" s="5"/>
      <c r="I23" s="21"/>
      <c r="J23" s="21"/>
    </row>
    <row r="24" spans="3:10">
      <c r="C24" s="38" t="s">
        <v>88</v>
      </c>
      <c r="D24" s="40">
        <f>COUNTIFS('Respondent data Original'!B:B,"US", 'Respondent data Original'!CQ:CQ,"Defector")</f>
        <v>124</v>
      </c>
      <c r="E24" s="41">
        <f t="shared" si="1"/>
        <v>0.12387612387612387</v>
      </c>
      <c r="F24" s="60" t="s">
        <v>95</v>
      </c>
      <c r="G24" s="61"/>
      <c r="H24" s="18">
        <f>COUNTIFS('Respondent data Original'!B:B,"US", 'Respondent data Original'!CR:CR,"Agitator")</f>
        <v>26</v>
      </c>
      <c r="I24" s="32">
        <f>H24/D24</f>
        <v>0.20967741935483872</v>
      </c>
      <c r="J24" s="32">
        <f>H24/D25</f>
        <v>2.5999999999999999E-2</v>
      </c>
    </row>
    <row r="25" spans="3:10" ht="15" thickBot="1">
      <c r="C25" s="3" t="s">
        <v>89</v>
      </c>
      <c r="D25" s="42">
        <f>SUM(D21:D24)</f>
        <v>1000</v>
      </c>
      <c r="E25" s="55">
        <f t="shared" si="1"/>
        <v>0.99900099900099903</v>
      </c>
      <c r="F25" s="5"/>
      <c r="G25" s="5"/>
      <c r="H25" s="5"/>
      <c r="I25" s="5"/>
      <c r="J25" s="5"/>
    </row>
    <row r="26" spans="3:10" ht="15" thickTop="1">
      <c r="C26" s="5"/>
      <c r="D26" s="5"/>
      <c r="E26" s="5"/>
      <c r="F26" s="5"/>
      <c r="G26" s="5"/>
      <c r="H26" s="5"/>
      <c r="I26" s="5"/>
      <c r="J26" s="5"/>
    </row>
    <row r="49" spans="3:11">
      <c r="C49" s="2" t="s">
        <v>157</v>
      </c>
      <c r="D49" s="2" t="s">
        <v>91</v>
      </c>
      <c r="E49" s="2" t="s">
        <v>92</v>
      </c>
      <c r="F49" s="5"/>
      <c r="G49" s="5"/>
      <c r="H49" s="2" t="s">
        <v>91</v>
      </c>
      <c r="I49" s="2" t="s">
        <v>98</v>
      </c>
      <c r="J49" s="2" t="s">
        <v>99</v>
      </c>
      <c r="K49" s="5"/>
    </row>
    <row r="50" spans="3:11">
      <c r="C50" s="38" t="s">
        <v>85</v>
      </c>
      <c r="D50" s="40">
        <f>COUNTIFS('Respondent data Original'!B:B,"UK", 'Respondent data Original'!CQ:CQ,"Loyalist",'Respondent data Original'!F:F,"1")</f>
        <v>281</v>
      </c>
      <c r="E50" s="41">
        <f>D50/D54</f>
        <v>0.66273584905660377</v>
      </c>
      <c r="F50" s="60" t="s">
        <v>94</v>
      </c>
      <c r="G50" s="61"/>
      <c r="H50" s="18">
        <f>COUNTIFS('Respondent data Original'!B:B,"UK", 'Respondent data Original'!CR:CR,"Enthusiast",'Respondent data Original'!F:F,"1")</f>
        <v>48</v>
      </c>
      <c r="I50" s="32">
        <f>H50/D50</f>
        <v>0.1708185053380783</v>
      </c>
      <c r="J50" s="32">
        <f>H50/D54</f>
        <v>0.11320754716981132</v>
      </c>
      <c r="K50" s="5"/>
    </row>
    <row r="51" spans="3:11">
      <c r="C51" s="38" t="s">
        <v>86</v>
      </c>
      <c r="D51" s="40">
        <f>COUNTIFS('Respondent data Original'!B:B,"UK", 'Respondent data Original'!CQ:CQ,"Mercenary",'Respondent data Original'!F:F,"1")</f>
        <v>64</v>
      </c>
      <c r="E51" s="41">
        <f>D51/$D54</f>
        <v>0.15094339622641509</v>
      </c>
      <c r="F51" s="5"/>
      <c r="G51" s="5"/>
      <c r="H51" s="5"/>
      <c r="I51" s="21"/>
      <c r="J51" s="21"/>
    </row>
    <row r="52" spans="3:11">
      <c r="C52" s="38" t="s">
        <v>87</v>
      </c>
      <c r="D52" s="40">
        <f>COUNTIFS('Respondent data Original'!B:B,"UK", 'Respondent data Original'!CQ:CQ,"Hostage",'Respondent data Original'!F:F,"1")</f>
        <v>42</v>
      </c>
      <c r="E52" s="41">
        <f>D52/D54</f>
        <v>9.9056603773584911E-2</v>
      </c>
      <c r="F52" s="5"/>
      <c r="G52" s="5"/>
      <c r="H52" s="5"/>
      <c r="I52" s="21"/>
      <c r="J52" s="21"/>
    </row>
    <row r="53" spans="3:11">
      <c r="C53" s="38" t="s">
        <v>88</v>
      </c>
      <c r="D53" s="40">
        <f>COUNTIFS('Respondent data Original'!B:B,"UK", 'Respondent data Original'!CQ:CQ,"Defector",'Respondent data Original'!F:F,"1")</f>
        <v>37</v>
      </c>
      <c r="E53" s="41">
        <f>D53/D54</f>
        <v>8.7264150943396221E-2</v>
      </c>
      <c r="F53" s="60" t="s">
        <v>95</v>
      </c>
      <c r="G53" s="61"/>
      <c r="H53" s="18">
        <f>COUNTIFS('Respondent data Original'!B:B,"UK", 'Respondent data Original'!CR:CR,"Agitator",'Respondent data Original'!F:F,"1")</f>
        <v>3</v>
      </c>
      <c r="I53" s="32">
        <f>H53/D53</f>
        <v>8.1081081081081086E-2</v>
      </c>
      <c r="J53" s="32">
        <f>H53/D54</f>
        <v>7.0754716981132077E-3</v>
      </c>
    </row>
    <row r="54" spans="3:11" ht="15" thickBot="1">
      <c r="C54" s="3" t="s">
        <v>89</v>
      </c>
      <c r="D54" s="42">
        <f>SUM(D50:D53)</f>
        <v>424</v>
      </c>
      <c r="E54" s="44">
        <f>SUM(E50:E53)</f>
        <v>1</v>
      </c>
      <c r="F54" s="5"/>
      <c r="G54" s="5"/>
      <c r="H54" s="5"/>
      <c r="I54" s="5"/>
      <c r="J54" s="5"/>
    </row>
    <row r="55" spans="3:11" ht="15" thickTop="1"/>
    <row r="57" spans="3:11">
      <c r="C57" s="2" t="s">
        <v>179</v>
      </c>
      <c r="D57" s="2" t="s">
        <v>91</v>
      </c>
      <c r="E57" s="2" t="s">
        <v>92</v>
      </c>
      <c r="F57" s="5"/>
      <c r="G57" s="5"/>
      <c r="H57" s="2" t="s">
        <v>91</v>
      </c>
      <c r="I57" s="2" t="s">
        <v>98</v>
      </c>
      <c r="J57" s="2" t="s">
        <v>99</v>
      </c>
    </row>
    <row r="58" spans="3:11">
      <c r="C58" s="38" t="s">
        <v>85</v>
      </c>
      <c r="D58" s="40">
        <f>COUNTIFS('Respondent data Original'!B:B,"UK", 'Respondent data Original'!CQ:CQ,"Loyalist",'Respondent data Original'!F:F,"2")</f>
        <v>322</v>
      </c>
      <c r="E58" s="41">
        <f>D58/D62</f>
        <v>0.55805892547660307</v>
      </c>
      <c r="F58" s="60" t="s">
        <v>94</v>
      </c>
      <c r="G58" s="61"/>
      <c r="H58" s="18">
        <f>COUNTIFS('Respondent data Original'!B:B,"UK", 'Respondent data Original'!CR:CR,"Enthusiast",'Respondent data Original'!F:F,"2")</f>
        <v>36</v>
      </c>
      <c r="I58" s="32">
        <f>H58/D58</f>
        <v>0.11180124223602485</v>
      </c>
      <c r="J58" s="32">
        <f>H58/D62</f>
        <v>6.2391681109185443E-2</v>
      </c>
    </row>
    <row r="59" spans="3:11">
      <c r="C59" s="38" t="s">
        <v>86</v>
      </c>
      <c r="D59" s="40">
        <f>COUNTIFS('Respondent data Original'!B:B,"UK", 'Respondent data Original'!CQ:CQ,"Mercenary",'Respondent data Original'!F:F,"2")</f>
        <v>130</v>
      </c>
      <c r="E59" s="41">
        <f>D59/$D62</f>
        <v>0.22530329289428075</v>
      </c>
      <c r="F59" s="5"/>
      <c r="G59" s="5"/>
      <c r="H59" s="5"/>
      <c r="I59" s="21"/>
      <c r="J59" s="21"/>
    </row>
    <row r="60" spans="3:11">
      <c r="C60" s="38" t="s">
        <v>87</v>
      </c>
      <c r="D60" s="40">
        <f>COUNTIFS('Respondent data Original'!B:B,"UK", 'Respondent data Original'!CQ:CQ,"Hostage",'Respondent data Original'!F:F,"2")</f>
        <v>46</v>
      </c>
      <c r="E60" s="41">
        <f>D60/D62</f>
        <v>7.9722703639514725E-2</v>
      </c>
      <c r="F60" s="5"/>
      <c r="G60" s="5"/>
      <c r="H60" s="5"/>
      <c r="I60" s="21"/>
      <c r="J60" s="21"/>
    </row>
    <row r="61" spans="3:11">
      <c r="C61" s="38" t="s">
        <v>88</v>
      </c>
      <c r="D61" s="40">
        <f>COUNTIFS('Respondent data Original'!B:B,"UK", 'Respondent data Original'!CQ:CQ,"Defector",'Respondent data Original'!F:F,"2")</f>
        <v>79</v>
      </c>
      <c r="E61" s="41">
        <f>D61/D62</f>
        <v>0.1369150779896014</v>
      </c>
      <c r="F61" s="60" t="s">
        <v>95</v>
      </c>
      <c r="G61" s="61"/>
      <c r="H61" s="18">
        <f>COUNTIFS('Respondent data Original'!B:B,"UK", 'Respondent data Original'!CR:CR,"Agitator",'Respondent data Original'!F:F,"2")</f>
        <v>5</v>
      </c>
      <c r="I61" s="32">
        <f>H61/D61</f>
        <v>6.3291139240506333E-2</v>
      </c>
      <c r="J61" s="32">
        <f>H61/D62</f>
        <v>8.6655112651646445E-3</v>
      </c>
    </row>
    <row r="62" spans="3:11" ht="15" thickBot="1">
      <c r="C62" s="3" t="s">
        <v>89</v>
      </c>
      <c r="D62" s="42">
        <f>SUM(D58:D61)</f>
        <v>577</v>
      </c>
      <c r="E62" s="44">
        <f>SUM(E58:E61)</f>
        <v>1</v>
      </c>
      <c r="F62" s="5"/>
      <c r="G62" s="5"/>
      <c r="H62" s="5"/>
      <c r="I62" s="5"/>
      <c r="J62" s="5"/>
    </row>
    <row r="63" spans="3:11" ht="15" thickTop="1"/>
    <row r="65" spans="3:10">
      <c r="C65" s="2" t="s">
        <v>180</v>
      </c>
      <c r="D65" s="2" t="s">
        <v>91</v>
      </c>
      <c r="E65" s="2" t="s">
        <v>92</v>
      </c>
      <c r="F65" s="5"/>
      <c r="G65" s="5"/>
      <c r="H65" s="2" t="s">
        <v>91</v>
      </c>
      <c r="I65" s="2" t="s">
        <v>98</v>
      </c>
      <c r="J65" s="2" t="s">
        <v>99</v>
      </c>
    </row>
    <row r="66" spans="3:10">
      <c r="C66" s="38" t="s">
        <v>85</v>
      </c>
      <c r="D66" s="40">
        <f>COUNTIFS('Respondent data Original'!B:B,"US", 'Respondent data Original'!CQ:CQ,"Loyalist",'Respondent data Original'!F:F,"1")</f>
        <v>100</v>
      </c>
      <c r="E66" s="41">
        <f>D66/D70</f>
        <v>0.55555555555555558</v>
      </c>
      <c r="F66" s="60" t="s">
        <v>94</v>
      </c>
      <c r="G66" s="61"/>
      <c r="H66" s="18">
        <f>COUNTIFS('Respondent data Original'!B:B,"US", 'Respondent data Original'!CR:CR,"Enthusiast",'Respondent data Original'!F:F,"1")</f>
        <v>28</v>
      </c>
      <c r="I66" s="32">
        <f>H66/D66</f>
        <v>0.28000000000000003</v>
      </c>
      <c r="J66" s="32">
        <f>H66/D70</f>
        <v>0.15555555555555556</v>
      </c>
    </row>
    <row r="67" spans="3:10">
      <c r="C67" s="38" t="s">
        <v>86</v>
      </c>
      <c r="D67" s="40">
        <f>COUNTIFS('Respondent data Original'!B:B,"US", 'Respondent data Original'!CQ:CQ,"Mercenary",'Respondent data Original'!F:F,"1")</f>
        <v>32</v>
      </c>
      <c r="E67" s="41">
        <f>D67/$D70</f>
        <v>0.17777777777777778</v>
      </c>
      <c r="F67" s="5"/>
      <c r="G67" s="5"/>
      <c r="H67" s="5"/>
      <c r="I67" s="21"/>
      <c r="J67" s="21"/>
    </row>
    <row r="68" spans="3:10">
      <c r="C68" s="38" t="s">
        <v>87</v>
      </c>
      <c r="D68" s="40">
        <f>COUNTIFS('Respondent data Original'!B:B,"US", 'Respondent data Original'!CQ:CQ,"Hostage",'Respondent data Original'!F:F,"1")</f>
        <v>27</v>
      </c>
      <c r="E68" s="41">
        <f>D68/D70</f>
        <v>0.15</v>
      </c>
      <c r="F68" s="5"/>
      <c r="G68" s="5"/>
      <c r="H68" s="5"/>
      <c r="I68" s="21"/>
      <c r="J68" s="21"/>
    </row>
    <row r="69" spans="3:10">
      <c r="C69" s="38" t="s">
        <v>88</v>
      </c>
      <c r="D69" s="40">
        <f>COUNTIFS('Respondent data Original'!B:B,"US", 'Respondent data Original'!CQ:CQ,"Defector",'Respondent data Original'!F:F,"1")</f>
        <v>21</v>
      </c>
      <c r="E69" s="41">
        <f>D69/D70</f>
        <v>0.11666666666666667</v>
      </c>
      <c r="F69" s="60" t="s">
        <v>95</v>
      </c>
      <c r="G69" s="61"/>
      <c r="H69" s="18">
        <f>COUNTIFS('Respondent data Original'!B:B,"US", 'Respondent data Original'!CR:CR,"Agitator",'Respondent data Original'!F:F,"1")</f>
        <v>5</v>
      </c>
      <c r="I69" s="32">
        <f>H69/D69</f>
        <v>0.23809523809523808</v>
      </c>
      <c r="J69" s="32">
        <f>H69/D70</f>
        <v>2.7777777777777776E-2</v>
      </c>
    </row>
    <row r="70" spans="3:10" ht="15" thickBot="1">
      <c r="C70" s="3" t="s">
        <v>89</v>
      </c>
      <c r="D70" s="42">
        <f>SUM(D66:D69)</f>
        <v>180</v>
      </c>
      <c r="E70" s="44">
        <f>SUM(E66:E69)</f>
        <v>1</v>
      </c>
      <c r="F70" s="5"/>
      <c r="G70" s="5"/>
      <c r="H70" s="5"/>
      <c r="I70" s="5"/>
      <c r="J70" s="5"/>
    </row>
    <row r="71" spans="3:10" ht="15" thickTop="1"/>
    <row r="73" spans="3:10">
      <c r="C73" s="2" t="s">
        <v>178</v>
      </c>
      <c r="D73" s="2" t="s">
        <v>91</v>
      </c>
      <c r="E73" s="2" t="s">
        <v>92</v>
      </c>
      <c r="F73" s="5"/>
      <c r="G73" s="5"/>
      <c r="H73" s="2" t="s">
        <v>91</v>
      </c>
      <c r="I73" s="2" t="s">
        <v>98</v>
      </c>
      <c r="J73" s="2" t="s">
        <v>99</v>
      </c>
    </row>
    <row r="74" spans="3:10">
      <c r="C74" s="38" t="s">
        <v>85</v>
      </c>
      <c r="D74" s="40">
        <f>COUNTIFS('Respondent data Original'!B:B,"US", 'Respondent data Original'!CQ:CQ,"Loyalist",'Respondent data Original'!F:F,"2")</f>
        <v>514</v>
      </c>
      <c r="E74" s="41">
        <f>D74/D78</f>
        <v>0.62682926829268293</v>
      </c>
      <c r="F74" s="60" t="s">
        <v>94</v>
      </c>
      <c r="G74" s="61"/>
      <c r="H74" s="18">
        <f>COUNTIFS('Respondent data Original'!B:B,"US", 'Respondent data Original'!CR:CR,"Enthusiast",'Respondent data Original'!F:F,"2")</f>
        <v>100</v>
      </c>
      <c r="I74" s="32">
        <f>H74/D74</f>
        <v>0.19455252918287938</v>
      </c>
      <c r="J74" s="32">
        <f>H74/D78</f>
        <v>0.12195121951219512</v>
      </c>
    </row>
    <row r="75" spans="3:10">
      <c r="C75" s="38" t="s">
        <v>86</v>
      </c>
      <c r="D75" s="40">
        <f>COUNTIFS('Respondent data Original'!B:B,"US", 'Respondent data Original'!CQ:CQ,"Mercenary",'Respondent data Original'!F:F,"2")</f>
        <v>140</v>
      </c>
      <c r="E75" s="41">
        <f>D75/$D78</f>
        <v>0.17073170731707318</v>
      </c>
      <c r="F75" s="5"/>
      <c r="G75" s="5"/>
      <c r="H75" s="5"/>
      <c r="I75" s="21"/>
      <c r="J75" s="21"/>
    </row>
    <row r="76" spans="3:10">
      <c r="C76" s="38" t="s">
        <v>87</v>
      </c>
      <c r="D76" s="40">
        <f>COUNTIFS('Respondent data Original'!B:B,"US", 'Respondent data Original'!CQ:CQ,"Hostage",'Respondent data Original'!F:F,"2")</f>
        <v>63</v>
      </c>
      <c r="E76" s="41">
        <f>D76/D78</f>
        <v>7.6829268292682926E-2</v>
      </c>
      <c r="F76" s="5"/>
      <c r="G76" s="5"/>
      <c r="H76" s="5"/>
      <c r="I76" s="21"/>
      <c r="J76" s="21"/>
    </row>
    <row r="77" spans="3:10">
      <c r="C77" s="38" t="s">
        <v>88</v>
      </c>
      <c r="D77" s="40">
        <f>COUNTIFS('Respondent data Original'!B:B,"US", 'Respondent data Original'!CQ:CQ,"Defector",'Respondent data Original'!F:F,"2")</f>
        <v>103</v>
      </c>
      <c r="E77" s="41">
        <f>D77/D78</f>
        <v>0.12560975609756098</v>
      </c>
      <c r="F77" s="60" t="s">
        <v>95</v>
      </c>
      <c r="G77" s="61"/>
      <c r="H77" s="18">
        <f>COUNTIFS('Respondent data Original'!B:B,"US", 'Respondent data Original'!CR:CR,"Agitator",'Respondent data Original'!F:F,"2")</f>
        <v>21</v>
      </c>
      <c r="I77" s="32">
        <f>H77/D77</f>
        <v>0.20388349514563106</v>
      </c>
      <c r="J77" s="32">
        <f>H77/D78</f>
        <v>2.5609756097560974E-2</v>
      </c>
    </row>
    <row r="78" spans="3:10" ht="15" thickBot="1">
      <c r="C78" s="3" t="s">
        <v>89</v>
      </c>
      <c r="D78" s="42">
        <f>SUM(D74:D77)</f>
        <v>820</v>
      </c>
      <c r="E78" s="44">
        <f>SUM(E74:E77)</f>
        <v>1</v>
      </c>
      <c r="F78" s="5"/>
      <c r="G78" s="5"/>
      <c r="H78" s="5"/>
      <c r="I78" s="5"/>
      <c r="J78" s="5"/>
    </row>
    <row r="79" spans="3:10" ht="15" thickTop="1"/>
  </sheetData>
  <mergeCells count="12">
    <mergeCell ref="F66:G66"/>
    <mergeCell ref="F69:G69"/>
    <mergeCell ref="F74:G74"/>
    <mergeCell ref="F77:G77"/>
    <mergeCell ref="F7:G7"/>
    <mergeCell ref="F21:G21"/>
    <mergeCell ref="F24:G24"/>
    <mergeCell ref="F61:G61"/>
    <mergeCell ref="F58:G58"/>
    <mergeCell ref="F53:G53"/>
    <mergeCell ref="F50:G50"/>
    <mergeCell ref="F10:G10"/>
  </mergeCells>
  <pageMargins left="0.7" right="0.7" top="0.75" bottom="0.75" header="0.3" footer="0.3"/>
  <pageSetup paperSize="2058" orientation="portrait" horizontalDpi="300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6:S59"/>
  <sheetViews>
    <sheetView showGridLines="0" topLeftCell="G40" workbookViewId="0">
      <selection activeCell="L44" sqref="L44"/>
    </sheetView>
  </sheetViews>
  <sheetFormatPr defaultRowHeight="14.4"/>
  <cols>
    <col min="3" max="3" width="14.33203125" customWidth="1"/>
    <col min="4" max="4" width="12.5546875" customWidth="1"/>
    <col min="5" max="5" width="11.6640625" customWidth="1"/>
    <col min="7" max="7" width="8.109375" customWidth="1"/>
    <col min="9" max="9" width="14.44140625" customWidth="1"/>
    <col min="10" max="10" width="11.33203125" customWidth="1"/>
  </cols>
  <sheetData>
    <row r="6" spans="3:11">
      <c r="C6" s="2" t="s">
        <v>158</v>
      </c>
      <c r="D6" s="2" t="s">
        <v>91</v>
      </c>
      <c r="E6" s="2" t="s">
        <v>92</v>
      </c>
      <c r="F6" s="5"/>
      <c r="G6" s="5"/>
      <c r="H6" s="2" t="s">
        <v>91</v>
      </c>
      <c r="I6" s="2" t="s">
        <v>98</v>
      </c>
      <c r="J6" s="2" t="s">
        <v>99</v>
      </c>
      <c r="K6" s="5"/>
    </row>
    <row r="7" spans="3:11">
      <c r="C7" s="38" t="s">
        <v>85</v>
      </c>
      <c r="D7" s="40">
        <f>COUNTIFS('Respondent data Original'!B:B,"UK", 'Respondent data Original'!CQ:CQ,"Loyalist",'Respondent data Original'!E:E,"10")</f>
        <v>102</v>
      </c>
      <c r="E7" s="41">
        <f>D7/D11</f>
        <v>0.6071428571428571</v>
      </c>
      <c r="F7" s="62" t="s">
        <v>94</v>
      </c>
      <c r="G7" s="63"/>
      <c r="H7" s="18">
        <f>COUNTIFS('Respondent data Original'!B:B,"UK", 'Respondent data Original'!CR:CR,"Enthusiast",'Respondent data Original'!E:E,"10")</f>
        <v>13</v>
      </c>
      <c r="I7" s="32">
        <f>H7/D7</f>
        <v>0.12745098039215685</v>
      </c>
      <c r="J7" s="32">
        <f>H7/D11</f>
        <v>7.7380952380952384E-2</v>
      </c>
      <c r="K7" s="5"/>
    </row>
    <row r="8" spans="3:11">
      <c r="C8" s="38" t="s">
        <v>86</v>
      </c>
      <c r="D8" s="40">
        <f>COUNTIFS('Respondent data Original'!B:B,"UK", 'Respondent data Original'!CQ:CQ,"Mercenary",'Respondent data Original'!E:E,"10")</f>
        <v>30</v>
      </c>
      <c r="E8" s="41">
        <f>D8/D11</f>
        <v>0.17857142857142858</v>
      </c>
      <c r="F8" s="45"/>
      <c r="G8" s="45"/>
      <c r="H8" s="5"/>
      <c r="I8" s="21"/>
      <c r="J8" s="21"/>
      <c r="K8" s="5"/>
    </row>
    <row r="9" spans="3:11">
      <c r="C9" s="38" t="s">
        <v>87</v>
      </c>
      <c r="D9" s="40">
        <f>COUNTIFS('Respondent data Original'!B:B,"UK", 'Respondent data Original'!CQ:CQ,"Hostage",'Respondent data Original'!E:E,"10")</f>
        <v>18</v>
      </c>
      <c r="E9" s="41">
        <f>D9/D11</f>
        <v>0.10714285714285714</v>
      </c>
      <c r="F9" s="45"/>
      <c r="G9" s="45"/>
      <c r="H9" s="5"/>
      <c r="I9" s="21"/>
      <c r="J9" s="21"/>
      <c r="K9" s="5"/>
    </row>
    <row r="10" spans="3:11">
      <c r="C10" s="38" t="s">
        <v>88</v>
      </c>
      <c r="D10" s="40">
        <f>COUNTIFS('Respondent data Original'!B:B,"UK", 'Respondent data Original'!CQ:CQ,"Defector",'Respondent data Original'!E:E,"10")</f>
        <v>18</v>
      </c>
      <c r="E10" s="41">
        <f>D10/D11</f>
        <v>0.10714285714285714</v>
      </c>
      <c r="F10" s="62" t="s">
        <v>95</v>
      </c>
      <c r="G10" s="63"/>
      <c r="H10" s="18">
        <f>COUNTIFS('Respondent data Original'!B:B,"UK", 'Respondent data Original'!CR:CR,"Agitator",'Respondent data Original'!E:E,"10")</f>
        <v>1</v>
      </c>
      <c r="I10" s="32">
        <f>H10/D10</f>
        <v>5.5555555555555552E-2</v>
      </c>
      <c r="J10" s="32">
        <f>H10/D11</f>
        <v>5.9523809523809521E-3</v>
      </c>
      <c r="K10" s="5"/>
    </row>
    <row r="11" spans="3:11" ht="15" thickBot="1">
      <c r="C11" s="3" t="s">
        <v>89</v>
      </c>
      <c r="D11" s="42">
        <f>SUM(D7:D10)</f>
        <v>168</v>
      </c>
      <c r="E11" s="43">
        <f t="shared" ref="E11" si="0">D11/$D$11</f>
        <v>1</v>
      </c>
      <c r="F11" s="45"/>
      <c r="G11" s="45"/>
      <c r="H11" s="5"/>
      <c r="I11" s="5"/>
      <c r="J11" s="5"/>
      <c r="K11" s="5"/>
    </row>
    <row r="12" spans="3:11" ht="15" thickTop="1">
      <c r="C12" s="46"/>
      <c r="D12" s="47"/>
      <c r="E12" s="48"/>
      <c r="F12" s="45"/>
      <c r="G12" s="45"/>
      <c r="H12" s="5"/>
      <c r="I12" s="5"/>
      <c r="J12" s="5"/>
      <c r="K12" s="5"/>
    </row>
    <row r="13" spans="3:11">
      <c r="C13" s="5"/>
      <c r="D13" s="5"/>
      <c r="E13" s="5"/>
      <c r="F13" s="45"/>
      <c r="G13" s="45"/>
      <c r="H13" s="5"/>
      <c r="I13" s="5"/>
      <c r="J13" s="5"/>
      <c r="K13" s="5"/>
    </row>
    <row r="14" spans="3:11">
      <c r="C14" s="2" t="s">
        <v>159</v>
      </c>
      <c r="D14" s="2" t="s">
        <v>91</v>
      </c>
      <c r="E14" s="2" t="s">
        <v>92</v>
      </c>
      <c r="F14" s="45"/>
      <c r="G14" s="45"/>
      <c r="H14" s="2" t="s">
        <v>91</v>
      </c>
      <c r="I14" s="2" t="s">
        <v>98</v>
      </c>
      <c r="J14" s="2" t="s">
        <v>99</v>
      </c>
      <c r="K14" s="5"/>
    </row>
    <row r="15" spans="3:11">
      <c r="C15" s="38" t="s">
        <v>85</v>
      </c>
      <c r="D15" s="40">
        <f>COUNTIFS('Respondent data Original'!B:B,"UK", 'Respondent data Original'!CQ:CQ,"Loyalist",'Respondent data Original'!E:E,"11")</f>
        <v>171</v>
      </c>
      <c r="E15" s="41">
        <f>D15/D19</f>
        <v>0.6705882352941176</v>
      </c>
      <c r="F15" s="62" t="s">
        <v>94</v>
      </c>
      <c r="G15" s="63"/>
      <c r="H15" s="18">
        <f>COUNTIFS('Respondent data Original'!B:B,"UK", 'Respondent data Original'!CR:CR,"Enthusiast",'Respondent data Original'!E:E,"11")</f>
        <v>26</v>
      </c>
      <c r="I15" s="32">
        <f>H15/D15</f>
        <v>0.15204678362573099</v>
      </c>
      <c r="J15" s="32">
        <f>H15/D19</f>
        <v>0.10196078431372549</v>
      </c>
    </row>
    <row r="16" spans="3:11">
      <c r="C16" s="38" t="s">
        <v>86</v>
      </c>
      <c r="D16" s="40">
        <f>COUNTIFS('Respondent data Original'!B:B,"UK", 'Respondent data Original'!CQ:CQ,"Mercenary",'Respondent data Original'!E:E,"11")</f>
        <v>39</v>
      </c>
      <c r="E16" s="41">
        <f>D16/D19</f>
        <v>0.15294117647058825</v>
      </c>
      <c r="F16" s="45"/>
      <c r="G16" s="45"/>
      <c r="H16" s="5"/>
      <c r="I16" s="21"/>
      <c r="J16" s="21"/>
    </row>
    <row r="17" spans="3:10">
      <c r="C17" s="38" t="s">
        <v>87</v>
      </c>
      <c r="D17" s="40">
        <f>COUNTIFS('Respondent data Original'!B:B,"UK", 'Respondent data Original'!CQ:CQ,"Hostage",'Respondent data Original'!E:E,"11")</f>
        <v>20</v>
      </c>
      <c r="E17" s="41">
        <f>D17/D19</f>
        <v>7.8431372549019607E-2</v>
      </c>
      <c r="F17" s="45"/>
      <c r="G17" s="45"/>
      <c r="H17" s="5"/>
      <c r="I17" s="21"/>
      <c r="J17" s="21"/>
    </row>
    <row r="18" spans="3:10">
      <c r="C18" s="38" t="s">
        <v>88</v>
      </c>
      <c r="D18" s="40">
        <f>COUNTIFS('Respondent data Original'!B:B,"UK", 'Respondent data Original'!CQ:CQ,"Defector",'Respondent data Original'!E:E,"11")</f>
        <v>25</v>
      </c>
      <c r="E18" s="41">
        <f>D18/D19</f>
        <v>9.8039215686274508E-2</v>
      </c>
      <c r="F18" s="62" t="s">
        <v>95</v>
      </c>
      <c r="G18" s="63"/>
      <c r="H18" s="18">
        <f>COUNTIFS('Respondent data Original'!B:B,"UK", 'Respondent data Original'!CR:CR,"Agitator",'Respondent data Original'!E:E,"11")</f>
        <v>2</v>
      </c>
      <c r="I18" s="32">
        <f>H18/D18</f>
        <v>0.08</v>
      </c>
      <c r="J18" s="32">
        <f>H18/D19</f>
        <v>7.8431372549019607E-3</v>
      </c>
    </row>
    <row r="19" spans="3:10" ht="15" thickBot="1">
      <c r="C19" s="3" t="s">
        <v>89</v>
      </c>
      <c r="D19" s="42">
        <f>SUM(D15:D18)</f>
        <v>255</v>
      </c>
      <c r="E19" s="43">
        <f t="shared" ref="E19" si="1">D19/$D$11</f>
        <v>1.5178571428571428</v>
      </c>
      <c r="F19" s="45"/>
      <c r="G19" s="45"/>
      <c r="H19" s="5"/>
      <c r="I19" s="5"/>
      <c r="J19" s="5"/>
    </row>
    <row r="20" spans="3:10" ht="15" thickTop="1">
      <c r="C20" s="46"/>
      <c r="D20" s="47"/>
      <c r="E20" s="48"/>
      <c r="F20" s="45"/>
      <c r="G20" s="45"/>
      <c r="H20" s="5"/>
      <c r="I20" s="5"/>
      <c r="J20" s="5"/>
    </row>
    <row r="21" spans="3:10">
      <c r="F21" s="4"/>
      <c r="G21" s="4"/>
    </row>
    <row r="22" spans="3:10">
      <c r="C22" s="2" t="s">
        <v>160</v>
      </c>
      <c r="D22" s="2" t="s">
        <v>91</v>
      </c>
      <c r="E22" s="2" t="s">
        <v>92</v>
      </c>
      <c r="F22" s="45"/>
      <c r="G22" s="45"/>
      <c r="H22" s="2" t="s">
        <v>91</v>
      </c>
      <c r="I22" s="2" t="s">
        <v>98</v>
      </c>
      <c r="J22" s="2" t="s">
        <v>99</v>
      </c>
    </row>
    <row r="23" spans="3:10">
      <c r="C23" s="38" t="s">
        <v>85</v>
      </c>
      <c r="D23" s="40">
        <f>COUNTIFS('Respondent data Original'!B:B,"UK", 'Respondent data Original'!CQ:CQ,"Loyalist",'Respondent data Original'!E:E,"12")</f>
        <v>49</v>
      </c>
      <c r="E23" s="41">
        <f>D23/D27</f>
        <v>0.42982456140350878</v>
      </c>
      <c r="F23" s="62" t="s">
        <v>94</v>
      </c>
      <c r="G23" s="63"/>
      <c r="H23" s="18">
        <f>COUNTIFS('Respondent data Original'!B:B,"UK", 'Respondent data Original'!CR:CR,"Enthusiast",'Respondent data Original'!E:E,"12")</f>
        <v>7</v>
      </c>
      <c r="I23" s="32">
        <f>H23/D23</f>
        <v>0.14285714285714285</v>
      </c>
      <c r="J23" s="32">
        <f>H23/D27</f>
        <v>6.1403508771929821E-2</v>
      </c>
    </row>
    <row r="24" spans="3:10">
      <c r="C24" s="38" t="s">
        <v>86</v>
      </c>
      <c r="D24" s="40">
        <f>COUNTIFS('Respondent data Original'!B:B,"UK", 'Respondent data Original'!CQ:CQ,"Mercenary",'Respondent data Original'!E:E,"12")</f>
        <v>30</v>
      </c>
      <c r="E24" s="41">
        <f>D24/D27</f>
        <v>0.26315789473684209</v>
      </c>
      <c r="F24" s="45"/>
      <c r="G24" s="45"/>
      <c r="H24" s="5"/>
      <c r="I24" s="21"/>
      <c r="J24" s="21"/>
    </row>
    <row r="25" spans="3:10">
      <c r="C25" s="38" t="s">
        <v>87</v>
      </c>
      <c r="D25" s="40">
        <f>COUNTIFS('Respondent data Original'!B:B,"UK", 'Respondent data Original'!CQ:CQ,"Hostage",'Respondent data Original'!E:E,"12")</f>
        <v>17</v>
      </c>
      <c r="E25" s="41">
        <f>D25/D27</f>
        <v>0.14912280701754385</v>
      </c>
      <c r="F25" s="45"/>
      <c r="G25" s="45"/>
      <c r="H25" s="5"/>
      <c r="I25" s="21"/>
      <c r="J25" s="21"/>
    </row>
    <row r="26" spans="3:10">
      <c r="C26" s="38" t="s">
        <v>88</v>
      </c>
      <c r="D26" s="40">
        <f>COUNTIFS('Respondent data Original'!B:B,"UK", 'Respondent data Original'!CQ:CQ,"Defector",'Respondent data Original'!E:E,"12")</f>
        <v>18</v>
      </c>
      <c r="E26" s="41">
        <f>D26/D27</f>
        <v>0.15789473684210525</v>
      </c>
      <c r="F26" s="62" t="s">
        <v>95</v>
      </c>
      <c r="G26" s="63"/>
      <c r="H26" s="18">
        <f>COUNTIFS('Respondent data Original'!B:B,"UK", 'Respondent data Original'!CR:CR,"Agitator",'Respondent data Original'!E:E,"12")</f>
        <v>0</v>
      </c>
      <c r="I26" s="32">
        <f>H26/D26</f>
        <v>0</v>
      </c>
      <c r="J26" s="32">
        <f>H26/D27</f>
        <v>0</v>
      </c>
    </row>
    <row r="27" spans="3:10" ht="15" thickBot="1">
      <c r="C27" s="3" t="s">
        <v>89</v>
      </c>
      <c r="D27" s="42">
        <f>SUM(D23:D26)</f>
        <v>114</v>
      </c>
      <c r="E27" s="43">
        <f t="shared" ref="E27" si="2">D27/$D$11</f>
        <v>0.6785714285714286</v>
      </c>
      <c r="F27" s="45"/>
      <c r="G27" s="45"/>
      <c r="H27" s="5"/>
      <c r="I27" s="5"/>
      <c r="J27" s="5"/>
    </row>
    <row r="28" spans="3:10" ht="15" thickTop="1">
      <c r="C28" s="46"/>
      <c r="D28" s="47"/>
      <c r="E28" s="48"/>
      <c r="F28" s="45"/>
      <c r="G28" s="45"/>
      <c r="H28" s="5"/>
      <c r="I28" s="5"/>
      <c r="J28" s="5"/>
    </row>
    <row r="29" spans="3:10">
      <c r="F29" s="4"/>
      <c r="G29" s="4"/>
    </row>
    <row r="30" spans="3:10">
      <c r="C30" s="2" t="s">
        <v>161</v>
      </c>
      <c r="D30" s="2" t="s">
        <v>91</v>
      </c>
      <c r="E30" s="2" t="s">
        <v>92</v>
      </c>
      <c r="F30" s="45"/>
      <c r="G30" s="45"/>
      <c r="H30" s="2" t="s">
        <v>91</v>
      </c>
      <c r="I30" s="2" t="s">
        <v>98</v>
      </c>
      <c r="J30" s="2" t="s">
        <v>99</v>
      </c>
    </row>
    <row r="31" spans="3:10">
      <c r="C31" s="38" t="s">
        <v>85</v>
      </c>
      <c r="D31" s="40">
        <f>COUNTIFS('Respondent data Original'!B:B,"UK", 'Respondent data Original'!CQ:CQ,"Loyalist",'Respondent data Original'!E:E,"13")</f>
        <v>110</v>
      </c>
      <c r="E31" s="41">
        <f>D31/D35</f>
        <v>0.53140096618357491</v>
      </c>
      <c r="F31" s="62" t="s">
        <v>94</v>
      </c>
      <c r="G31" s="63"/>
      <c r="H31" s="18">
        <f>COUNTIFS('Respondent data Original'!B:B,"UK", 'Respondent data Original'!CR:CR,"Enthusiast",'Respondent data Original'!E:E,"13")</f>
        <v>18</v>
      </c>
      <c r="I31" s="32">
        <f>H31/D31</f>
        <v>0.16363636363636364</v>
      </c>
      <c r="J31" s="32">
        <f>H31/D35</f>
        <v>8.6956521739130432E-2</v>
      </c>
    </row>
    <row r="32" spans="3:10">
      <c r="C32" s="38" t="s">
        <v>86</v>
      </c>
      <c r="D32" s="40">
        <f>COUNTIFS('Respondent data Original'!B:B,"UK", 'Respondent data Original'!CQ:CQ,"Mercenary",'Respondent data Original'!E:E,"13")</f>
        <v>48</v>
      </c>
      <c r="E32" s="41">
        <f>D32/D35</f>
        <v>0.2318840579710145</v>
      </c>
      <c r="F32" s="45"/>
      <c r="G32" s="45"/>
      <c r="H32" s="5"/>
      <c r="I32" s="21"/>
      <c r="J32" s="21"/>
    </row>
    <row r="33" spans="3:19">
      <c r="C33" s="38" t="s">
        <v>87</v>
      </c>
      <c r="D33" s="40">
        <f>COUNTIFS('Respondent data Original'!B:B,"UK", 'Respondent data Original'!CQ:CQ,"Hostage",'Respondent data Original'!E:E,"13")</f>
        <v>22</v>
      </c>
      <c r="E33" s="41">
        <f>D33/D35</f>
        <v>0.10628019323671498</v>
      </c>
      <c r="F33" s="45"/>
      <c r="G33" s="45"/>
      <c r="H33" s="5"/>
      <c r="I33" s="21"/>
      <c r="J33" s="21"/>
    </row>
    <row r="34" spans="3:19">
      <c r="C34" s="38" t="s">
        <v>88</v>
      </c>
      <c r="D34" s="40">
        <f>COUNTIFS('Respondent data Original'!B:B,"UK", 'Respondent data Original'!CQ:CQ,"Defector",'Respondent data Original'!E:E,"13")</f>
        <v>27</v>
      </c>
      <c r="E34" s="41">
        <f>D34/D35</f>
        <v>0.13043478260869565</v>
      </c>
      <c r="F34" s="62" t="s">
        <v>95</v>
      </c>
      <c r="G34" s="63"/>
      <c r="H34" s="18">
        <f>COUNTIFS('Respondent data Original'!B:B,"UK", 'Respondent data Original'!CR:CR,"Agitator",'Respondent data Original'!E:E,"13")</f>
        <v>2</v>
      </c>
      <c r="I34" s="32">
        <f>H34/D34</f>
        <v>7.407407407407407E-2</v>
      </c>
      <c r="J34" s="32">
        <f>H34/D35</f>
        <v>9.6618357487922701E-3</v>
      </c>
    </row>
    <row r="35" spans="3:19" ht="15" thickBot="1">
      <c r="C35" s="3" t="s">
        <v>89</v>
      </c>
      <c r="D35" s="42">
        <f>SUM(D31:D34)</f>
        <v>207</v>
      </c>
      <c r="E35" s="43">
        <f t="shared" ref="E35" si="3">D35/$D$11</f>
        <v>1.2321428571428572</v>
      </c>
      <c r="F35" s="45"/>
      <c r="G35" s="45"/>
      <c r="H35" s="5"/>
      <c r="I35" s="5"/>
      <c r="J35" s="5"/>
    </row>
    <row r="36" spans="3:19" ht="15" thickTop="1">
      <c r="F36" s="4"/>
      <c r="G36" s="4"/>
    </row>
    <row r="37" spans="3:19">
      <c r="C37" s="2" t="s">
        <v>162</v>
      </c>
      <c r="D37" s="2" t="s">
        <v>91</v>
      </c>
      <c r="E37" s="2" t="s">
        <v>92</v>
      </c>
      <c r="F37" s="45"/>
      <c r="G37" s="45"/>
      <c r="H37" s="2" t="s">
        <v>91</v>
      </c>
      <c r="I37" s="2" t="s">
        <v>98</v>
      </c>
      <c r="J37" s="2" t="s">
        <v>99</v>
      </c>
    </row>
    <row r="38" spans="3:19">
      <c r="C38" s="38" t="s">
        <v>85</v>
      </c>
      <c r="D38" s="40">
        <f>COUNTIFS('Respondent data Original'!B:B,"UK", 'Respondent data Original'!CQ:CQ,"Loyalist",'Respondent data Original'!E:E,"14")</f>
        <v>35</v>
      </c>
      <c r="E38" s="41">
        <f>D38/D42</f>
        <v>0.47945205479452052</v>
      </c>
      <c r="F38" s="62" t="s">
        <v>94</v>
      </c>
      <c r="G38" s="63"/>
      <c r="H38" s="18">
        <f>COUNTIFS('Respondent data Original'!B:B,"UK", 'Respondent data Original'!CR:CR,"Enthusiast",'Respondent data Original'!E:E,"14")</f>
        <v>8</v>
      </c>
      <c r="I38" s="32">
        <f>H38/D38</f>
        <v>0.22857142857142856</v>
      </c>
      <c r="J38" s="32">
        <f>H38/D42</f>
        <v>0.1095890410958904</v>
      </c>
    </row>
    <row r="39" spans="3:19">
      <c r="C39" s="38" t="s">
        <v>86</v>
      </c>
      <c r="D39" s="40">
        <f>COUNTIFS('Respondent data Original'!B:B,"UK", 'Respondent data Original'!CQ:CQ,"Mercenary",'Respondent data Original'!E:E,"14")</f>
        <v>18</v>
      </c>
      <c r="E39" s="41">
        <f>D39/D42</f>
        <v>0.24657534246575341</v>
      </c>
      <c r="F39" s="45"/>
      <c r="G39" s="45"/>
      <c r="H39" s="5"/>
      <c r="I39" s="21"/>
      <c r="J39" s="21"/>
    </row>
    <row r="40" spans="3:19">
      <c r="C40" s="38" t="s">
        <v>87</v>
      </c>
      <c r="D40" s="40">
        <f>COUNTIFS('Respondent data Original'!B:B,"UK", 'Respondent data Original'!CQ:CQ,"Hostage",'Respondent data Original'!E:E,"14")</f>
        <v>4</v>
      </c>
      <c r="E40" s="41">
        <f>D40/D42</f>
        <v>5.4794520547945202E-2</v>
      </c>
      <c r="F40" s="45"/>
      <c r="G40" s="45"/>
      <c r="H40" s="5"/>
      <c r="I40" s="21"/>
      <c r="J40" s="21"/>
    </row>
    <row r="41" spans="3:19">
      <c r="C41" s="38" t="s">
        <v>88</v>
      </c>
      <c r="D41" s="40">
        <f>COUNTIFS('Respondent data Original'!B:B,"UK", 'Respondent data Original'!CQ:CQ,"Defector",'Respondent data Original'!E:E,"14")</f>
        <v>16</v>
      </c>
      <c r="E41" s="41">
        <f>D41/D42</f>
        <v>0.21917808219178081</v>
      </c>
      <c r="F41" s="62" t="s">
        <v>95</v>
      </c>
      <c r="G41" s="63"/>
      <c r="H41" s="18">
        <f>COUNTIFS('Respondent data Original'!B:B,"UK", 'Respondent data Original'!CR:CR,"Agitator",'Respondent data Original'!E:E,"14")</f>
        <v>2</v>
      </c>
      <c r="I41" s="32">
        <f>H41/D41</f>
        <v>0.125</v>
      </c>
      <c r="J41" s="32">
        <f>H41/D42</f>
        <v>2.7397260273972601E-2</v>
      </c>
    </row>
    <row r="42" spans="3:19" ht="15" thickBot="1">
      <c r="C42" s="3" t="s">
        <v>89</v>
      </c>
      <c r="D42" s="42">
        <f>SUM(D38:D41)</f>
        <v>73</v>
      </c>
      <c r="E42" s="43">
        <f t="shared" ref="E42" si="4">D42/$D$11</f>
        <v>0.43452380952380953</v>
      </c>
      <c r="F42" s="45"/>
      <c r="G42" s="45"/>
      <c r="H42" s="5"/>
      <c r="I42" s="5"/>
      <c r="J42" s="5"/>
    </row>
    <row r="43" spans="3:19" ht="15" thickTop="1">
      <c r="F43" s="4"/>
      <c r="G43" s="4"/>
    </row>
    <row r="44" spans="3:19">
      <c r="C44" s="2" t="s">
        <v>163</v>
      </c>
      <c r="D44" s="2" t="s">
        <v>91</v>
      </c>
      <c r="E44" s="2" t="s">
        <v>92</v>
      </c>
      <c r="F44" s="45"/>
      <c r="G44" s="45"/>
      <c r="H44" s="2" t="s">
        <v>91</v>
      </c>
      <c r="I44" s="2" t="s">
        <v>98</v>
      </c>
      <c r="J44" s="2" t="s">
        <v>99</v>
      </c>
      <c r="L44" s="2" t="s">
        <v>184</v>
      </c>
      <c r="M44" s="2" t="s">
        <v>91</v>
      </c>
      <c r="N44" s="2" t="s">
        <v>92</v>
      </c>
      <c r="O44" s="45"/>
      <c r="P44" s="45"/>
      <c r="Q44" s="2" t="s">
        <v>91</v>
      </c>
      <c r="R44" s="2" t="s">
        <v>98</v>
      </c>
      <c r="S44" s="2" t="s">
        <v>99</v>
      </c>
    </row>
    <row r="45" spans="3:19">
      <c r="C45" s="38" t="s">
        <v>85</v>
      </c>
      <c r="D45" s="40">
        <f>COUNTIFS('Respondent data Original'!B:B,"UK", 'Respondent data Original'!CQ:CQ,"Loyalist",'Respondent data Original'!E:E,"16")</f>
        <v>51</v>
      </c>
      <c r="E45" s="41">
        <f>D45/D49</f>
        <v>0.7846153846153846</v>
      </c>
      <c r="F45" s="62" t="s">
        <v>94</v>
      </c>
      <c r="G45" s="63"/>
      <c r="H45" s="18">
        <f>COUNTIFS('Respondent data Original'!B:B,"UK", 'Respondent data Original'!CR:CR,"Enthusiast",'Respondent data Original'!E:E,"16")</f>
        <v>3</v>
      </c>
      <c r="I45" s="32">
        <f>H45/D45</f>
        <v>5.8823529411764705E-2</v>
      </c>
      <c r="J45" s="32">
        <f>H45/D49</f>
        <v>4.6153846153846156E-2</v>
      </c>
      <c r="L45" s="38" t="s">
        <v>85</v>
      </c>
      <c r="M45" s="40">
        <v>57</v>
      </c>
      <c r="N45" s="41">
        <f>M45/M49</f>
        <v>0.68674698795180722</v>
      </c>
      <c r="O45" s="62" t="s">
        <v>94</v>
      </c>
      <c r="P45" s="63"/>
      <c r="Q45" s="18">
        <v>9</v>
      </c>
      <c r="R45" s="32">
        <f>Q45/M45</f>
        <v>0.15789473684210525</v>
      </c>
      <c r="S45" s="32">
        <f>Q45/M49</f>
        <v>0.10843373493975904</v>
      </c>
    </row>
    <row r="46" spans="3:19">
      <c r="C46" s="38" t="s">
        <v>86</v>
      </c>
      <c r="D46" s="40">
        <f>COUNTIFS('Respondent data Original'!B:B,"UK", 'Respondent data Original'!CQ:CQ,"Mercenary",'Respondent data Original'!E:E,"16")</f>
        <v>9</v>
      </c>
      <c r="E46" s="41">
        <f>D46/D49</f>
        <v>0.13846153846153847</v>
      </c>
      <c r="F46" s="45"/>
      <c r="G46" s="45"/>
      <c r="H46" s="5"/>
      <c r="I46" s="21"/>
      <c r="J46" s="21"/>
      <c r="L46" s="38" t="s">
        <v>86</v>
      </c>
      <c r="M46" s="40">
        <v>15</v>
      </c>
      <c r="N46" s="41">
        <f>M46/M49</f>
        <v>0.18072289156626506</v>
      </c>
      <c r="O46" s="45"/>
      <c r="P46" s="45"/>
      <c r="Q46" s="5"/>
      <c r="R46" s="21"/>
      <c r="S46" s="21"/>
    </row>
    <row r="47" spans="3:19">
      <c r="C47" s="38" t="s">
        <v>87</v>
      </c>
      <c r="D47" s="40">
        <f>COUNTIFS('Respondent data Original'!B:B,"UK", 'Respondent data Original'!CQ:CQ,"Hostage",'Respondent data Original'!E:E,"16")</f>
        <v>1</v>
      </c>
      <c r="E47" s="41">
        <f>D47/D49</f>
        <v>1.5384615384615385E-2</v>
      </c>
      <c r="F47" s="45"/>
      <c r="G47" s="45"/>
      <c r="H47" s="5"/>
      <c r="I47" s="21"/>
      <c r="J47" s="21"/>
      <c r="L47" s="38" t="s">
        <v>87</v>
      </c>
      <c r="M47" s="40">
        <v>3</v>
      </c>
      <c r="N47" s="41">
        <f>M47/M49</f>
        <v>3.614457831325301E-2</v>
      </c>
      <c r="O47" s="45"/>
      <c r="P47" s="45"/>
      <c r="Q47" s="5"/>
      <c r="R47" s="21"/>
      <c r="S47" s="21"/>
    </row>
    <row r="48" spans="3:19">
      <c r="C48" s="38" t="s">
        <v>88</v>
      </c>
      <c r="D48" s="40">
        <f>COUNTIFS('Respondent data Original'!B:B,"UK", 'Respondent data Original'!CQ:CQ,"Defector",'Respondent data Original'!E:E,"16")</f>
        <v>4</v>
      </c>
      <c r="E48" s="41">
        <f>D48/D49</f>
        <v>6.1538461538461542E-2</v>
      </c>
      <c r="F48" s="62" t="s">
        <v>95</v>
      </c>
      <c r="G48" s="63"/>
      <c r="H48" s="18">
        <f>COUNTIFS('Respondent data Original'!B:B,"UK", 'Respondent data Original'!CR:CR,"Agitator",'Respondent data Original'!E:E,"16")</f>
        <v>0</v>
      </c>
      <c r="I48" s="32">
        <f>H48/D48</f>
        <v>0</v>
      </c>
      <c r="J48" s="32">
        <f>H48/D49</f>
        <v>0</v>
      </c>
      <c r="L48" s="38" t="s">
        <v>88</v>
      </c>
      <c r="M48" s="40">
        <v>8</v>
      </c>
      <c r="N48" s="41">
        <f>M48/M49</f>
        <v>9.6385542168674704E-2</v>
      </c>
      <c r="O48" s="62" t="s">
        <v>95</v>
      </c>
      <c r="P48" s="63"/>
      <c r="Q48" s="18">
        <f>COUNTIFS('Respondent data Original'!K:K,"UK", 'Respondent data Original'!DA:DA,"Agitator",'Respondent data Original'!N:N,"16")</f>
        <v>0</v>
      </c>
      <c r="R48" s="32">
        <f>Q48/M48</f>
        <v>0</v>
      </c>
      <c r="S48" s="32">
        <f>Q48/M49</f>
        <v>0</v>
      </c>
    </row>
    <row r="49" spans="3:19" ht="15" thickBot="1">
      <c r="C49" s="3" t="s">
        <v>89</v>
      </c>
      <c r="D49" s="42">
        <f>SUM(D45:D48)</f>
        <v>65</v>
      </c>
      <c r="E49" s="43">
        <f t="shared" ref="E49" si="5">D49/$D$11</f>
        <v>0.38690476190476192</v>
      </c>
      <c r="F49" s="5"/>
      <c r="G49" s="5"/>
      <c r="H49" s="5"/>
      <c r="I49" s="5"/>
      <c r="J49" s="5"/>
      <c r="L49" s="3" t="s">
        <v>89</v>
      </c>
      <c r="M49" s="42">
        <f>SUM(M45:M48)</f>
        <v>83</v>
      </c>
      <c r="N49" s="43">
        <f>M49/$D$11</f>
        <v>0.49404761904761907</v>
      </c>
      <c r="O49" s="5"/>
      <c r="P49" s="5"/>
      <c r="Q49" s="5"/>
      <c r="R49" s="5"/>
      <c r="S49" s="5"/>
    </row>
    <row r="50" spans="3:19" ht="15" thickTop="1"/>
    <row r="53" spans="3:19">
      <c r="C53" s="2" t="s">
        <v>183</v>
      </c>
      <c r="D53" s="2" t="s">
        <v>91</v>
      </c>
      <c r="E53" s="2" t="s">
        <v>92</v>
      </c>
      <c r="F53" s="45"/>
      <c r="G53" s="45"/>
      <c r="H53" s="2" t="s">
        <v>91</v>
      </c>
      <c r="I53" s="2" t="s">
        <v>98</v>
      </c>
      <c r="J53" s="2" t="s">
        <v>99</v>
      </c>
    </row>
    <row r="54" spans="3:19">
      <c r="C54" s="38" t="s">
        <v>85</v>
      </c>
      <c r="D54" s="40">
        <f>D23+D31</f>
        <v>159</v>
      </c>
      <c r="E54" s="41">
        <f>D54/D58</f>
        <v>0.49532710280373832</v>
      </c>
      <c r="F54" s="62" t="s">
        <v>94</v>
      </c>
      <c r="G54" s="63"/>
      <c r="H54" s="40">
        <f>H23+H31</f>
        <v>25</v>
      </c>
      <c r="I54" s="32">
        <f>H54/D54</f>
        <v>0.15723270440251572</v>
      </c>
      <c r="J54" s="32">
        <f>H54/D58</f>
        <v>7.7881619937694699E-2</v>
      </c>
    </row>
    <row r="55" spans="3:19">
      <c r="C55" s="38" t="s">
        <v>86</v>
      </c>
      <c r="D55" s="40">
        <f t="shared" ref="D55:D57" si="6">D24+D32</f>
        <v>78</v>
      </c>
      <c r="E55" s="41">
        <f>D55/D58</f>
        <v>0.24299065420560748</v>
      </c>
      <c r="F55" s="45"/>
      <c r="G55" s="45"/>
      <c r="H55" s="5"/>
      <c r="I55" s="21"/>
      <c r="J55" s="21"/>
    </row>
    <row r="56" spans="3:19">
      <c r="C56" s="38" t="s">
        <v>87</v>
      </c>
      <c r="D56" s="40">
        <f t="shared" si="6"/>
        <v>39</v>
      </c>
      <c r="E56" s="41">
        <f>D56/D58</f>
        <v>0.12149532710280374</v>
      </c>
      <c r="F56" s="45"/>
      <c r="G56" s="45"/>
      <c r="H56" s="5"/>
      <c r="I56" s="21"/>
      <c r="J56" s="21"/>
    </row>
    <row r="57" spans="3:19">
      <c r="C57" s="38" t="s">
        <v>88</v>
      </c>
      <c r="D57" s="40">
        <f t="shared" si="6"/>
        <v>45</v>
      </c>
      <c r="E57" s="41">
        <f>D57/D58</f>
        <v>0.14018691588785046</v>
      </c>
      <c r="F57" s="62" t="s">
        <v>95</v>
      </c>
      <c r="G57" s="63"/>
      <c r="H57" s="40">
        <f>H26+H34</f>
        <v>2</v>
      </c>
      <c r="I57" s="32">
        <f>H57/D57</f>
        <v>4.4444444444444446E-2</v>
      </c>
      <c r="J57" s="32">
        <f>H57/D58</f>
        <v>6.2305295950155761E-3</v>
      </c>
    </row>
    <row r="58" spans="3:19" ht="15" thickBot="1">
      <c r="C58" s="3" t="s">
        <v>89</v>
      </c>
      <c r="D58" s="42">
        <f>SUM(D54:D57)</f>
        <v>321</v>
      </c>
      <c r="E58" s="43">
        <f t="shared" ref="E58" si="7">D58/$D$11</f>
        <v>1.9107142857142858</v>
      </c>
      <c r="F58" s="45"/>
      <c r="G58" s="45"/>
      <c r="H58" s="5"/>
      <c r="I58" s="5"/>
      <c r="J58" s="5"/>
    </row>
    <row r="59" spans="3:19" ht="15" thickTop="1"/>
  </sheetData>
  <mergeCells count="16">
    <mergeCell ref="F54:G54"/>
    <mergeCell ref="F57:G57"/>
    <mergeCell ref="F18:G18"/>
    <mergeCell ref="F15:G15"/>
    <mergeCell ref="F10:G10"/>
    <mergeCell ref="O45:P45"/>
    <mergeCell ref="O48:P48"/>
    <mergeCell ref="F7:G7"/>
    <mergeCell ref="F48:G48"/>
    <mergeCell ref="F45:G45"/>
    <mergeCell ref="F41:G41"/>
    <mergeCell ref="F38:G38"/>
    <mergeCell ref="F34:G34"/>
    <mergeCell ref="F31:G31"/>
    <mergeCell ref="F26:G26"/>
    <mergeCell ref="F23:G23"/>
  </mergeCells>
  <pageMargins left="0.7" right="0.7" top="0.75" bottom="0.75" header="0.3" footer="0.3"/>
  <pageSetup paperSize="2058" orientation="portrait" horizontalDpi="300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6:K55"/>
  <sheetViews>
    <sheetView showGridLines="0" zoomScale="80" zoomScaleNormal="80" workbookViewId="0">
      <selection activeCell="Y38" sqref="Y38"/>
    </sheetView>
  </sheetViews>
  <sheetFormatPr defaultRowHeight="14.4"/>
  <cols>
    <col min="3" max="3" width="14.33203125" customWidth="1"/>
    <col min="4" max="4" width="12.5546875" customWidth="1"/>
    <col min="5" max="5" width="11.6640625" customWidth="1"/>
    <col min="7" max="7" width="8.109375" customWidth="1"/>
    <col min="9" max="9" width="14.44140625" customWidth="1"/>
    <col min="10" max="10" width="11.33203125" customWidth="1"/>
  </cols>
  <sheetData>
    <row r="6" spans="3:11">
      <c r="C6" s="2" t="s">
        <v>164</v>
      </c>
      <c r="D6" s="2" t="s">
        <v>91</v>
      </c>
      <c r="E6" s="2" t="s">
        <v>92</v>
      </c>
      <c r="F6" s="5"/>
      <c r="G6" s="5"/>
      <c r="H6" s="2" t="s">
        <v>91</v>
      </c>
      <c r="I6" s="2" t="s">
        <v>98</v>
      </c>
      <c r="J6" s="2" t="s">
        <v>99</v>
      </c>
      <c r="K6" s="5"/>
    </row>
    <row r="7" spans="3:11">
      <c r="C7" s="38" t="s">
        <v>85</v>
      </c>
      <c r="D7" s="40">
        <f>COUNTIFS('Respondent data Original'!B:B,"US", 'Respondent data Original'!CQ:CQ,"Loyalist",'Respondent data Original'!E:E,"1")</f>
        <v>234</v>
      </c>
      <c r="E7" s="41">
        <f>D7/D11</f>
        <v>0.69026548672566368</v>
      </c>
      <c r="F7" s="62" t="s">
        <v>94</v>
      </c>
      <c r="G7" s="63"/>
      <c r="H7" s="18">
        <f>COUNTIFS('Respondent data Original'!B:B,"US", 'Respondent data Original'!CR:CR,"Enthusiast",'Respondent data Original'!E:E,"1")</f>
        <v>53</v>
      </c>
      <c r="I7" s="32">
        <f>H7/D7</f>
        <v>0.2264957264957265</v>
      </c>
      <c r="J7" s="32">
        <f>H7/D11</f>
        <v>0.15634218289085547</v>
      </c>
      <c r="K7" s="5"/>
    </row>
    <row r="8" spans="3:11">
      <c r="C8" s="38" t="s">
        <v>86</v>
      </c>
      <c r="D8" s="40">
        <f>COUNTIFS('Respondent data Original'!B:B,"US", 'Respondent data Original'!CQ:CQ,"Mercenary",'Respondent data Original'!E:E,"1")</f>
        <v>56</v>
      </c>
      <c r="E8" s="41">
        <f>D8/D11</f>
        <v>0.16519174041297935</v>
      </c>
      <c r="F8" s="45"/>
      <c r="G8" s="45"/>
      <c r="H8" s="5"/>
      <c r="I8" s="21"/>
      <c r="J8" s="21"/>
      <c r="K8" s="5"/>
    </row>
    <row r="9" spans="3:11">
      <c r="C9" s="38" t="s">
        <v>87</v>
      </c>
      <c r="D9" s="40">
        <f>COUNTIFS('Respondent data Original'!B:B,"US", 'Respondent data Original'!CQ:CQ,"Hostage",'Respondent data Original'!E:E,"1")</f>
        <v>19</v>
      </c>
      <c r="E9" s="41">
        <f>D9/D11</f>
        <v>5.6047197640117993E-2</v>
      </c>
      <c r="F9" s="45"/>
      <c r="G9" s="45"/>
      <c r="H9" s="5"/>
      <c r="I9" s="21"/>
      <c r="J9" s="21"/>
      <c r="K9" s="5"/>
    </row>
    <row r="10" spans="3:11">
      <c r="C10" s="38" t="s">
        <v>88</v>
      </c>
      <c r="D10" s="40">
        <f>COUNTIFS('Respondent data Original'!B:B,"US", 'Respondent data Original'!CQ:CQ,"Defector",'Respondent data Original'!E:E,"1")</f>
        <v>30</v>
      </c>
      <c r="E10" s="41">
        <f>D10/D11</f>
        <v>8.8495575221238937E-2</v>
      </c>
      <c r="F10" s="62" t="s">
        <v>95</v>
      </c>
      <c r="G10" s="63"/>
      <c r="H10" s="18">
        <f>COUNTIFS('Respondent data Original'!B:B,"US", 'Respondent data Original'!CR:CR,"Agitator",'Respondent data Original'!E:E,"1")</f>
        <v>5</v>
      </c>
      <c r="I10" s="32">
        <f>H10/D10</f>
        <v>0.16666666666666666</v>
      </c>
      <c r="J10" s="32">
        <f>H10/D11</f>
        <v>1.4749262536873156E-2</v>
      </c>
      <c r="K10" s="5"/>
    </row>
    <row r="11" spans="3:11" ht="15" thickBot="1">
      <c r="C11" s="3" t="s">
        <v>89</v>
      </c>
      <c r="D11" s="42">
        <f>SUM(D7:D10)</f>
        <v>339</v>
      </c>
      <c r="E11" s="43">
        <f t="shared" ref="E11" si="0">D11/$D$11</f>
        <v>1</v>
      </c>
      <c r="F11" s="45"/>
      <c r="G11" s="45"/>
      <c r="H11" s="5"/>
      <c r="I11" s="5"/>
      <c r="J11" s="5"/>
      <c r="K11" s="5"/>
    </row>
    <row r="12" spans="3:11" ht="15" thickTop="1">
      <c r="C12" s="46"/>
      <c r="D12" s="47"/>
      <c r="E12" s="48"/>
      <c r="F12" s="45"/>
      <c r="G12" s="45"/>
      <c r="H12" s="5"/>
      <c r="I12" s="5"/>
      <c r="J12" s="5"/>
      <c r="K12" s="5"/>
    </row>
    <row r="13" spans="3:11">
      <c r="C13" s="5"/>
      <c r="D13" s="5"/>
      <c r="E13" s="5"/>
      <c r="F13" s="45"/>
      <c r="G13" s="45"/>
      <c r="H13" s="5"/>
      <c r="I13" s="5"/>
      <c r="J13" s="5"/>
      <c r="K13" s="5"/>
    </row>
    <row r="14" spans="3:11">
      <c r="C14" s="2" t="s">
        <v>165</v>
      </c>
      <c r="D14" s="2" t="s">
        <v>91</v>
      </c>
      <c r="E14" s="2" t="s">
        <v>92</v>
      </c>
      <c r="F14" s="45"/>
      <c r="G14" s="45"/>
      <c r="H14" s="2" t="s">
        <v>91</v>
      </c>
      <c r="I14" s="2" t="s">
        <v>98</v>
      </c>
      <c r="J14" s="2" t="s">
        <v>99</v>
      </c>
      <c r="K14" s="5"/>
    </row>
    <row r="15" spans="3:11">
      <c r="C15" s="38" t="s">
        <v>85</v>
      </c>
      <c r="D15" s="40">
        <f>COUNTIFS('Respondent data Original'!B:B,"US", 'Respondent data Original'!CQ:CQ,"Loyalist",'Respondent data Original'!E:E,"2")</f>
        <v>136</v>
      </c>
      <c r="E15" s="41">
        <f>D15/D19</f>
        <v>0.54183266932270913</v>
      </c>
      <c r="F15" s="62" t="s">
        <v>94</v>
      </c>
      <c r="G15" s="63"/>
      <c r="H15" s="18">
        <f>COUNTIFS('Respondent data Original'!B:B,"US", 'Respondent data Original'!CR:CR,"Enthusiast",'Respondent data Original'!E:E,"2")</f>
        <v>26</v>
      </c>
      <c r="I15" s="32">
        <f>H15/D15</f>
        <v>0.19117647058823528</v>
      </c>
      <c r="J15" s="32">
        <f>H15/D19</f>
        <v>0.10358565737051793</v>
      </c>
    </row>
    <row r="16" spans="3:11">
      <c r="C16" s="38" t="s">
        <v>86</v>
      </c>
      <c r="D16" s="40">
        <f>COUNTIFS('Respondent data Original'!B:B,"US", 'Respondent data Original'!CQ:CQ,"Mercenary",'Respondent data Original'!E:E,"2")</f>
        <v>45</v>
      </c>
      <c r="E16" s="41">
        <f>D16/D19</f>
        <v>0.17928286852589642</v>
      </c>
      <c r="F16" s="45"/>
      <c r="G16" s="45"/>
      <c r="H16" s="5"/>
      <c r="I16" s="21"/>
      <c r="J16" s="21"/>
    </row>
    <row r="17" spans="3:10">
      <c r="C17" s="38" t="s">
        <v>87</v>
      </c>
      <c r="D17" s="40">
        <f>COUNTIFS('Respondent data Original'!B:B,"US", 'Respondent data Original'!CQ:CQ,"Hostage",'Respondent data Original'!E:E,"2")</f>
        <v>24</v>
      </c>
      <c r="E17" s="41">
        <f>D17/D19</f>
        <v>9.5617529880478086E-2</v>
      </c>
      <c r="F17" s="45"/>
      <c r="G17" s="45"/>
      <c r="H17" s="5"/>
      <c r="I17" s="21"/>
      <c r="J17" s="21"/>
    </row>
    <row r="18" spans="3:10">
      <c r="C18" s="38" t="s">
        <v>88</v>
      </c>
      <c r="D18" s="40">
        <f>COUNTIFS('Respondent data Original'!B:B,"US", 'Respondent data Original'!CQ:CQ,"Defector",'Respondent data Original'!E:E,"2")</f>
        <v>46</v>
      </c>
      <c r="E18" s="41">
        <f>D18/D19</f>
        <v>0.18326693227091634</v>
      </c>
      <c r="F18" s="62" t="s">
        <v>95</v>
      </c>
      <c r="G18" s="63"/>
      <c r="H18" s="18">
        <f>COUNTIFS('Respondent data Original'!B:B,"US", 'Respondent data Original'!CR:CR,"Agitator",'Respondent data Original'!E:E,"2")</f>
        <v>7</v>
      </c>
      <c r="I18" s="32">
        <f>H18/D18</f>
        <v>0.15217391304347827</v>
      </c>
      <c r="J18" s="32">
        <f>H18/D19</f>
        <v>2.7888446215139442E-2</v>
      </c>
    </row>
    <row r="19" spans="3:10" ht="15" thickBot="1">
      <c r="C19" s="3" t="s">
        <v>89</v>
      </c>
      <c r="D19" s="42">
        <f>SUM(D15:D18)</f>
        <v>251</v>
      </c>
      <c r="E19" s="43">
        <f t="shared" ref="E19" si="1">D19/$D$11</f>
        <v>0.74041297935103245</v>
      </c>
      <c r="F19" s="45"/>
      <c r="G19" s="45"/>
      <c r="H19" s="5"/>
      <c r="I19" s="5"/>
      <c r="J19" s="5"/>
    </row>
    <row r="20" spans="3:10" ht="15" thickTop="1">
      <c r="C20" s="46"/>
      <c r="D20" s="47"/>
      <c r="E20" s="48"/>
      <c r="F20" s="45"/>
      <c r="G20" s="45"/>
      <c r="H20" s="5"/>
      <c r="I20" s="5"/>
      <c r="J20" s="5"/>
    </row>
    <row r="21" spans="3:10">
      <c r="F21" s="4"/>
      <c r="G21" s="4"/>
    </row>
    <row r="22" spans="3:10">
      <c r="C22" s="2" t="s">
        <v>166</v>
      </c>
      <c r="D22" s="2" t="s">
        <v>91</v>
      </c>
      <c r="E22" s="2" t="s">
        <v>92</v>
      </c>
      <c r="F22" s="45"/>
      <c r="G22" s="45"/>
      <c r="H22" s="2" t="s">
        <v>91</v>
      </c>
      <c r="I22" s="2" t="s">
        <v>98</v>
      </c>
      <c r="J22" s="2" t="s">
        <v>99</v>
      </c>
    </row>
    <row r="23" spans="3:10">
      <c r="C23" s="38" t="s">
        <v>85</v>
      </c>
      <c r="D23" s="40">
        <f>COUNTIFS('Respondent data Original'!B:B,"US", 'Respondent data Original'!CQ:CQ,"Loyalist",'Respondent data Original'!E:E,"4")</f>
        <v>51</v>
      </c>
      <c r="E23" s="41">
        <f>D23/D27</f>
        <v>0.54838709677419351</v>
      </c>
      <c r="F23" s="62" t="s">
        <v>94</v>
      </c>
      <c r="G23" s="63"/>
      <c r="H23" s="18">
        <f>COUNTIFS('Respondent data Original'!B:B,"US", 'Respondent data Original'!CR:CR,"Enthusiast",'Respondent data Original'!E:E,"4")</f>
        <v>7</v>
      </c>
      <c r="I23" s="32">
        <f>H23/D23</f>
        <v>0.13725490196078433</v>
      </c>
      <c r="J23" s="32">
        <f>H23/D27</f>
        <v>7.5268817204301078E-2</v>
      </c>
    </row>
    <row r="24" spans="3:10">
      <c r="C24" s="38" t="s">
        <v>86</v>
      </c>
      <c r="D24" s="40">
        <f>COUNTIFS('Respondent data Original'!B:B,"US", 'Respondent data Original'!CQ:CQ,"Mercenary",'Respondent data Original'!E:E,"4")</f>
        <v>17</v>
      </c>
      <c r="E24" s="41">
        <f>D24/D27</f>
        <v>0.18279569892473119</v>
      </c>
      <c r="F24" s="45"/>
      <c r="G24" s="45"/>
      <c r="H24" s="5"/>
      <c r="I24" s="21"/>
      <c r="J24" s="21"/>
    </row>
    <row r="25" spans="3:10">
      <c r="C25" s="38" t="s">
        <v>87</v>
      </c>
      <c r="D25" s="40">
        <f>COUNTIFS('Respondent data Original'!B:B,"US", 'Respondent data Original'!CQ:CQ,"Hostage",'Respondent data Original'!E:E,"4")</f>
        <v>8</v>
      </c>
      <c r="E25" s="41">
        <f>D25/D27</f>
        <v>8.6021505376344093E-2</v>
      </c>
      <c r="F25" s="45"/>
      <c r="G25" s="45"/>
      <c r="H25" s="5"/>
      <c r="I25" s="21"/>
      <c r="J25" s="21"/>
    </row>
    <row r="26" spans="3:10">
      <c r="C26" s="38" t="s">
        <v>88</v>
      </c>
      <c r="D26" s="40">
        <f>COUNTIFS('Respondent data Original'!B:B,"US", 'Respondent data Original'!CQ:CQ,"Defector",'Respondent data Original'!E:E,"4")</f>
        <v>17</v>
      </c>
      <c r="E26" s="41">
        <f>D26/D27</f>
        <v>0.18279569892473119</v>
      </c>
      <c r="F26" s="62" t="s">
        <v>95</v>
      </c>
      <c r="G26" s="63"/>
      <c r="H26" s="18">
        <f>COUNTIFS('Respondent data Original'!B:B,"US", 'Respondent data Original'!CR:CR,"Agitator",'Respondent data Original'!E:E,"4")</f>
        <v>5</v>
      </c>
      <c r="I26" s="32">
        <f>H26/D26</f>
        <v>0.29411764705882354</v>
      </c>
      <c r="J26" s="32">
        <f>H26/D27</f>
        <v>5.3763440860215055E-2</v>
      </c>
    </row>
    <row r="27" spans="3:10" ht="15" thickBot="1">
      <c r="C27" s="3" t="s">
        <v>89</v>
      </c>
      <c r="D27" s="42">
        <f>SUM(D23:D26)</f>
        <v>93</v>
      </c>
      <c r="E27" s="43">
        <f t="shared" ref="E27" si="2">D27/$D$11</f>
        <v>0.27433628318584069</v>
      </c>
      <c r="F27" s="45"/>
      <c r="G27" s="45"/>
      <c r="H27" s="5"/>
      <c r="I27" s="5"/>
      <c r="J27" s="5"/>
    </row>
    <row r="28" spans="3:10" ht="15" thickTop="1">
      <c r="C28" s="46"/>
      <c r="D28" s="47"/>
      <c r="E28" s="48"/>
      <c r="F28" s="45"/>
      <c r="G28" s="45"/>
      <c r="H28" s="5"/>
      <c r="I28" s="5"/>
      <c r="J28" s="5"/>
    </row>
    <row r="29" spans="3:10">
      <c r="F29" s="4"/>
      <c r="G29" s="4"/>
    </row>
    <row r="30" spans="3:10">
      <c r="C30" s="2" t="s">
        <v>167</v>
      </c>
      <c r="D30" s="2" t="s">
        <v>91</v>
      </c>
      <c r="E30" s="2" t="s">
        <v>92</v>
      </c>
      <c r="F30" s="45"/>
      <c r="G30" s="45"/>
      <c r="H30" s="2" t="s">
        <v>91</v>
      </c>
      <c r="I30" s="2" t="s">
        <v>98</v>
      </c>
      <c r="J30" s="2" t="s">
        <v>99</v>
      </c>
    </row>
    <row r="31" spans="3:10">
      <c r="C31" s="38" t="s">
        <v>85</v>
      </c>
      <c r="D31" s="40">
        <f>COUNTIFS('Respondent data Original'!B:B,"US", 'Respondent data Original'!CQ:CQ,"Loyalist",'Respondent data Original'!E:E,"3")</f>
        <v>75</v>
      </c>
      <c r="E31" s="41">
        <f>D31/D35</f>
        <v>0.68181818181818177</v>
      </c>
      <c r="F31" s="62" t="s">
        <v>94</v>
      </c>
      <c r="G31" s="63"/>
      <c r="H31" s="18">
        <f>COUNTIFS('Respondent data Original'!B:B,"US", 'Respondent data Original'!CR:CR,"Enthusiast",'Respondent data Original'!E:E,"3")</f>
        <v>10</v>
      </c>
      <c r="I31" s="32">
        <f>H31/D31</f>
        <v>0.13333333333333333</v>
      </c>
      <c r="J31" s="32">
        <f>H31/D35</f>
        <v>9.0909090909090912E-2</v>
      </c>
    </row>
    <row r="32" spans="3:10">
      <c r="C32" s="38" t="s">
        <v>86</v>
      </c>
      <c r="D32" s="40">
        <f>COUNTIFS('Respondent data Original'!B:B,"US", 'Respondent data Original'!CQ:CQ,"Mercenary",'Respondent data Original'!E:E,"3")</f>
        <v>19</v>
      </c>
      <c r="E32" s="41">
        <f>D32/D35</f>
        <v>0.17272727272727273</v>
      </c>
      <c r="F32" s="45"/>
      <c r="G32" s="45"/>
      <c r="H32" s="5"/>
      <c r="I32" s="21"/>
      <c r="J32" s="21"/>
    </row>
    <row r="33" spans="3:10">
      <c r="C33" s="38" t="s">
        <v>87</v>
      </c>
      <c r="D33" s="40">
        <f>COUNTIFS('Respondent data Original'!B:B,"US", 'Respondent data Original'!CQ:CQ,"Hostage",'Respondent data Original'!E:E,"3")</f>
        <v>6</v>
      </c>
      <c r="E33" s="41">
        <f>D33/D35</f>
        <v>5.4545454545454543E-2</v>
      </c>
      <c r="F33" s="45"/>
      <c r="G33" s="45"/>
      <c r="H33" s="5"/>
      <c r="I33" s="21"/>
      <c r="J33" s="21"/>
    </row>
    <row r="34" spans="3:10">
      <c r="C34" s="38" t="s">
        <v>88</v>
      </c>
      <c r="D34" s="40">
        <f>COUNTIFS('Respondent data Original'!B:B,"US", 'Respondent data Original'!CQ:CQ,"Defector",'Respondent data Original'!E:E,"3")</f>
        <v>10</v>
      </c>
      <c r="E34" s="41">
        <f>D34/D35</f>
        <v>9.0909090909090912E-2</v>
      </c>
      <c r="F34" s="62" t="s">
        <v>95</v>
      </c>
      <c r="G34" s="63"/>
      <c r="H34" s="18">
        <f>COUNTIFS('Respondent data Original'!B:B,"US", 'Respondent data Original'!CR:CR,"Agitator",'Respondent data Original'!E:E,"3")</f>
        <v>0</v>
      </c>
      <c r="I34" s="32">
        <f>H34/D34</f>
        <v>0</v>
      </c>
      <c r="J34" s="32">
        <f>H34/D35</f>
        <v>0</v>
      </c>
    </row>
    <row r="35" spans="3:10" ht="15" thickBot="1">
      <c r="C35" s="3" t="s">
        <v>89</v>
      </c>
      <c r="D35" s="42">
        <f>SUM(D31:D34)</f>
        <v>110</v>
      </c>
      <c r="E35" s="43">
        <f t="shared" ref="E35" si="3">D35/$D$11</f>
        <v>0.32448377581120946</v>
      </c>
      <c r="F35" s="45"/>
      <c r="G35" s="45"/>
      <c r="H35" s="5"/>
      <c r="I35" s="5"/>
      <c r="J35" s="5"/>
    </row>
    <row r="36" spans="3:10" ht="15" thickTop="1">
      <c r="F36" s="4"/>
      <c r="G36" s="4"/>
    </row>
    <row r="37" spans="3:10">
      <c r="C37" s="2" t="s">
        <v>168</v>
      </c>
      <c r="D37" s="2" t="s">
        <v>91</v>
      </c>
      <c r="E37" s="2" t="s">
        <v>92</v>
      </c>
      <c r="F37" s="45"/>
      <c r="G37" s="45"/>
      <c r="H37" s="2" t="s">
        <v>91</v>
      </c>
      <c r="I37" s="2" t="s">
        <v>98</v>
      </c>
      <c r="J37" s="2" t="s">
        <v>99</v>
      </c>
    </row>
    <row r="38" spans="3:10">
      <c r="C38" s="38" t="s">
        <v>85</v>
      </c>
      <c r="D38" s="40">
        <f>COUNTIFS('Respondent data Original'!B:B,"US", 'Respondent data Original'!CQ:CQ,"Loyalist",'Respondent data Original'!E:E,"5")</f>
        <v>10</v>
      </c>
      <c r="E38" s="41">
        <f>D38/D42</f>
        <v>0.43478260869565216</v>
      </c>
      <c r="F38" s="62" t="s">
        <v>94</v>
      </c>
      <c r="G38" s="63"/>
      <c r="H38" s="18">
        <f>COUNTIFS('Respondent data Original'!B:B,"US", 'Respondent data Original'!CR:CR,"Enthusiast",'Respondent data Original'!E:E,"5")</f>
        <v>1</v>
      </c>
      <c r="I38" s="32">
        <f>H38/D38</f>
        <v>0.1</v>
      </c>
      <c r="J38" s="32">
        <f>H38/D42</f>
        <v>4.3478260869565216E-2</v>
      </c>
    </row>
    <row r="39" spans="3:10">
      <c r="C39" s="38" t="s">
        <v>86</v>
      </c>
      <c r="D39" s="40">
        <f>COUNTIFS('Respondent data Original'!B:B,"US", 'Respondent data Original'!CQ:CQ,"Mercenary",'Respondent data Original'!E:E,"5")</f>
        <v>5</v>
      </c>
      <c r="E39" s="41">
        <f>D39/D42</f>
        <v>0.21739130434782608</v>
      </c>
      <c r="F39" s="45"/>
      <c r="G39" s="45"/>
      <c r="H39" s="5"/>
      <c r="I39" s="21"/>
      <c r="J39" s="21"/>
    </row>
    <row r="40" spans="3:10">
      <c r="C40" s="38" t="s">
        <v>87</v>
      </c>
      <c r="D40" s="40">
        <f>COUNTIFS('Respondent data Original'!B:B,"US", 'Respondent data Original'!CQ:CQ,"Hostage",'Respondent data Original'!E:E,"5")</f>
        <v>5</v>
      </c>
      <c r="E40" s="41">
        <f>D40/D42</f>
        <v>0.21739130434782608</v>
      </c>
      <c r="F40" s="45"/>
      <c r="G40" s="45"/>
      <c r="H40" s="5"/>
      <c r="I40" s="21"/>
      <c r="J40" s="21"/>
    </row>
    <row r="41" spans="3:10">
      <c r="C41" s="38" t="s">
        <v>88</v>
      </c>
      <c r="D41" s="40">
        <f>COUNTIFS('Respondent data Original'!B:B,"US", 'Respondent data Original'!CQ:CQ,"Defector",'Respondent data Original'!E:E,"5")</f>
        <v>3</v>
      </c>
      <c r="E41" s="41">
        <f>D41/D42</f>
        <v>0.13043478260869565</v>
      </c>
      <c r="F41" s="62" t="s">
        <v>95</v>
      </c>
      <c r="G41" s="63"/>
      <c r="H41" s="18">
        <f>COUNTIFS('Respondent data Original'!B:B,"US", 'Respondent data Original'!CR:CR,"Agitator",'Respondent data Original'!E:E,"5")</f>
        <v>2</v>
      </c>
      <c r="I41" s="32">
        <f>H41/D41</f>
        <v>0.66666666666666663</v>
      </c>
      <c r="J41" s="32">
        <f>H41/D42</f>
        <v>8.6956521739130432E-2</v>
      </c>
    </row>
    <row r="42" spans="3:10" ht="15" thickBot="1">
      <c r="C42" s="3" t="s">
        <v>89</v>
      </c>
      <c r="D42" s="42">
        <f>SUM(D38:D41)</f>
        <v>23</v>
      </c>
      <c r="E42" s="43">
        <f t="shared" ref="E42" si="4">D42/$D$11</f>
        <v>6.7846607669616518E-2</v>
      </c>
      <c r="F42" s="45"/>
      <c r="G42" s="45"/>
      <c r="H42" s="5"/>
      <c r="I42" s="5"/>
      <c r="J42" s="5"/>
    </row>
    <row r="43" spans="3:10" ht="15" thickTop="1">
      <c r="F43" s="4"/>
      <c r="G43" s="4"/>
    </row>
    <row r="44" spans="3:10">
      <c r="C44" s="46"/>
      <c r="D44" s="46"/>
      <c r="E44" s="46"/>
      <c r="F44" s="56"/>
      <c r="G44" s="56"/>
      <c r="H44" s="46"/>
      <c r="I44" s="46"/>
      <c r="J44" s="46"/>
    </row>
    <row r="45" spans="3:10">
      <c r="C45" s="6"/>
      <c r="D45" s="6"/>
      <c r="E45" s="16"/>
      <c r="F45" s="64"/>
      <c r="G45" s="64"/>
      <c r="H45" s="6"/>
      <c r="I45" s="16"/>
      <c r="J45" s="16"/>
    </row>
    <row r="46" spans="3:10">
      <c r="C46" s="6"/>
      <c r="D46" s="6"/>
      <c r="E46" s="16"/>
      <c r="F46" s="56"/>
      <c r="G46" s="56"/>
      <c r="H46" s="6"/>
      <c r="I46" s="16"/>
      <c r="J46" s="16"/>
    </row>
    <row r="47" spans="3:10">
      <c r="C47" s="6"/>
      <c r="D47" s="6"/>
      <c r="E47" s="16"/>
      <c r="F47" s="56"/>
      <c r="G47" s="56"/>
      <c r="H47" s="6"/>
      <c r="I47" s="16"/>
      <c r="J47" s="16"/>
    </row>
    <row r="48" spans="3:10">
      <c r="C48" s="6"/>
      <c r="D48" s="6"/>
      <c r="E48" s="16"/>
      <c r="F48" s="64"/>
      <c r="G48" s="64"/>
      <c r="H48" s="6"/>
      <c r="I48" s="16"/>
      <c r="J48" s="16"/>
    </row>
    <row r="49" spans="3:10">
      <c r="C49" s="46"/>
      <c r="D49" s="46"/>
      <c r="E49" s="57"/>
      <c r="F49" s="6"/>
      <c r="G49" s="6"/>
      <c r="H49" s="6"/>
      <c r="I49" s="6"/>
      <c r="J49" s="6"/>
    </row>
    <row r="50" spans="3:10">
      <c r="C50" s="58"/>
      <c r="D50" s="58"/>
      <c r="E50" s="58"/>
      <c r="F50" s="58"/>
      <c r="G50" s="58"/>
      <c r="H50" s="58"/>
      <c r="I50" s="58"/>
      <c r="J50" s="58"/>
    </row>
    <row r="51" spans="3:10">
      <c r="C51" s="58"/>
      <c r="D51" s="58"/>
      <c r="E51" s="58"/>
      <c r="F51" s="58"/>
      <c r="G51" s="58"/>
      <c r="H51" s="58"/>
      <c r="I51" s="58"/>
      <c r="J51" s="58"/>
    </row>
    <row r="52" spans="3:10">
      <c r="C52" s="58"/>
      <c r="D52" s="58"/>
      <c r="E52" s="58"/>
      <c r="F52" s="58"/>
      <c r="G52" s="58"/>
      <c r="H52" s="58"/>
      <c r="I52" s="58"/>
      <c r="J52" s="58"/>
    </row>
    <row r="53" spans="3:10">
      <c r="C53" s="58"/>
      <c r="D53" s="58"/>
      <c r="E53" s="58"/>
      <c r="F53" s="58"/>
      <c r="G53" s="58"/>
      <c r="H53" s="58"/>
      <c r="I53" s="58"/>
      <c r="J53" s="58"/>
    </row>
    <row r="54" spans="3:10">
      <c r="C54" s="58"/>
      <c r="D54" s="58"/>
      <c r="E54" s="58"/>
      <c r="F54" s="58"/>
      <c r="G54" s="58"/>
      <c r="H54" s="58"/>
      <c r="I54" s="58"/>
      <c r="J54" s="58"/>
    </row>
    <row r="55" spans="3:10">
      <c r="C55" s="58"/>
      <c r="D55" s="58"/>
      <c r="E55" s="58"/>
      <c r="F55" s="58"/>
      <c r="G55" s="58"/>
      <c r="H55" s="58"/>
      <c r="I55" s="58"/>
      <c r="J55" s="58"/>
    </row>
  </sheetData>
  <mergeCells count="12">
    <mergeCell ref="F48:G48"/>
    <mergeCell ref="F7:G7"/>
    <mergeCell ref="F10:G10"/>
    <mergeCell ref="F15:G15"/>
    <mergeCell ref="F18:G18"/>
    <mergeCell ref="F23:G23"/>
    <mergeCell ref="F26:G26"/>
    <mergeCell ref="F31:G31"/>
    <mergeCell ref="F34:G34"/>
    <mergeCell ref="F38:G38"/>
    <mergeCell ref="F41:G41"/>
    <mergeCell ref="F45:G45"/>
  </mergeCells>
  <pageMargins left="0.7" right="0.7" top="0.75" bottom="0.75" header="0.3" footer="0.3"/>
  <pageSetup paperSize="2058" orientation="portrait" horizontalDpi="300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6:BG43"/>
  <sheetViews>
    <sheetView showGridLines="0" zoomScale="90" zoomScaleNormal="90" workbookViewId="0">
      <pane xSplit="2" ySplit="7" topLeftCell="K20" activePane="bottomRight" state="frozen"/>
      <selection pane="topRight" activeCell="E1" sqref="E1"/>
      <selection pane="bottomLeft" activeCell="A8" sqref="A8"/>
      <selection pane="bottomRight" activeCell="AC24" sqref="AC24"/>
    </sheetView>
  </sheetViews>
  <sheetFormatPr defaultColWidth="9.109375" defaultRowHeight="12"/>
  <cols>
    <col min="1" max="1" width="9.109375" style="5"/>
    <col min="2" max="2" width="22.5546875" style="5" customWidth="1"/>
    <col min="3" max="8" width="7.6640625" style="5" customWidth="1"/>
    <col min="9" max="9" width="3.6640625" style="5" customWidth="1"/>
    <col min="10" max="11" width="7.6640625" style="5" customWidth="1"/>
    <col min="12" max="12" width="3.6640625" style="5" customWidth="1"/>
    <col min="13" max="13" width="10.44140625" style="5" customWidth="1"/>
    <col min="14" max="29" width="7.6640625" style="5" customWidth="1"/>
    <col min="30" max="30" width="3.6640625" style="5" customWidth="1"/>
    <col min="31" max="39" width="7.6640625" style="5" customWidth="1"/>
    <col min="40" max="40" width="7.6640625" style="15" customWidth="1"/>
    <col min="41" max="41" width="3.6640625" style="5" customWidth="1"/>
    <col min="42" max="46" width="7.6640625" style="5" customWidth="1"/>
    <col min="47" max="47" width="3.6640625" style="5" customWidth="1"/>
    <col min="48" max="48" width="7.6640625" style="5" customWidth="1"/>
    <col min="49" max="49" width="3.6640625" style="5" customWidth="1"/>
    <col min="50" max="50" width="7.6640625" style="5" customWidth="1"/>
    <col min="51" max="51" width="3.6640625" style="5" customWidth="1"/>
    <col min="52" max="58" width="7.6640625" style="5" customWidth="1"/>
    <col min="59" max="16384" width="9.109375" style="5"/>
  </cols>
  <sheetData>
    <row r="6" spans="2:59" ht="13.8">
      <c r="P6" s="66" t="s">
        <v>153</v>
      </c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8"/>
      <c r="AG6" s="65" t="s">
        <v>154</v>
      </c>
      <c r="AH6" s="65"/>
      <c r="AI6" s="65"/>
      <c r="AJ6" s="65"/>
      <c r="AK6" s="65"/>
      <c r="AL6" s="65"/>
      <c r="AM6" s="65"/>
      <c r="AN6" s="65"/>
      <c r="AO6" s="65"/>
      <c r="AP6" s="65"/>
      <c r="AR6" s="60" t="s">
        <v>155</v>
      </c>
      <c r="AS6" s="69"/>
      <c r="AT6" s="69"/>
      <c r="AU6" s="69"/>
      <c r="AV6" s="61"/>
      <c r="BB6" s="65" t="s">
        <v>156</v>
      </c>
      <c r="BC6" s="65"/>
      <c r="BD6" s="65"/>
      <c r="BE6" s="65"/>
      <c r="BF6" s="65"/>
      <c r="BG6" s="65"/>
    </row>
    <row r="7" spans="2:59" s="24" customFormat="1" ht="145.19999999999999">
      <c r="C7" s="25" t="s">
        <v>100</v>
      </c>
      <c r="D7" s="25" t="s">
        <v>181</v>
      </c>
      <c r="E7" s="25" t="s">
        <v>182</v>
      </c>
      <c r="F7" s="25" t="s">
        <v>101</v>
      </c>
      <c r="G7" s="25" t="s">
        <v>102</v>
      </c>
      <c r="H7" s="25" t="s">
        <v>103</v>
      </c>
      <c r="I7" s="26"/>
      <c r="J7" s="25" t="s">
        <v>104</v>
      </c>
      <c r="K7" s="25" t="s">
        <v>105</v>
      </c>
      <c r="L7" s="26"/>
      <c r="N7" s="27" t="s">
        <v>106</v>
      </c>
      <c r="O7" s="27" t="s">
        <v>107</v>
      </c>
      <c r="P7" s="33" t="s">
        <v>108</v>
      </c>
      <c r="Q7" s="33" t="s">
        <v>109</v>
      </c>
      <c r="R7" s="33" t="s">
        <v>110</v>
      </c>
      <c r="S7" s="33" t="s">
        <v>111</v>
      </c>
      <c r="T7" s="33" t="s">
        <v>112</v>
      </c>
      <c r="U7" s="33" t="s">
        <v>113</v>
      </c>
      <c r="V7" s="33" t="s">
        <v>114</v>
      </c>
      <c r="W7" s="33" t="s">
        <v>115</v>
      </c>
      <c r="X7" s="33" t="s">
        <v>116</v>
      </c>
      <c r="Y7" s="33" t="s">
        <v>117</v>
      </c>
      <c r="Z7" s="33" t="s">
        <v>118</v>
      </c>
      <c r="AA7" s="33" t="s">
        <v>119</v>
      </c>
      <c r="AB7" s="33" t="s">
        <v>120</v>
      </c>
      <c r="AC7" s="28"/>
      <c r="AE7" s="29" t="s">
        <v>121</v>
      </c>
      <c r="AF7" s="29" t="s">
        <v>122</v>
      </c>
      <c r="AG7" s="34" t="s">
        <v>123</v>
      </c>
      <c r="AH7" s="34" t="s">
        <v>124</v>
      </c>
      <c r="AI7" s="34" t="s">
        <v>125</v>
      </c>
      <c r="AJ7" s="34" t="s">
        <v>126</v>
      </c>
      <c r="AK7" s="34" t="s">
        <v>127</v>
      </c>
      <c r="AL7" s="34" t="s">
        <v>128</v>
      </c>
      <c r="AM7" s="34" t="s">
        <v>129</v>
      </c>
      <c r="AN7" s="35" t="s">
        <v>74</v>
      </c>
      <c r="AP7" s="36" t="s">
        <v>130</v>
      </c>
      <c r="AQ7" s="30" t="s">
        <v>131</v>
      </c>
      <c r="AR7" s="36" t="s">
        <v>132</v>
      </c>
      <c r="AS7" s="36" t="s">
        <v>133</v>
      </c>
      <c r="AT7" s="36" t="s">
        <v>134</v>
      </c>
      <c r="AV7" s="37" t="s">
        <v>135</v>
      </c>
      <c r="AW7" s="26"/>
      <c r="AX7" s="31" t="s">
        <v>72</v>
      </c>
      <c r="AZ7" s="31" t="s">
        <v>136</v>
      </c>
      <c r="BA7" s="31" t="s">
        <v>137</v>
      </c>
      <c r="BB7" s="37" t="s">
        <v>138</v>
      </c>
      <c r="BC7" s="37" t="s">
        <v>139</v>
      </c>
      <c r="BD7" s="37" t="s">
        <v>140</v>
      </c>
      <c r="BE7" s="37" t="s">
        <v>141</v>
      </c>
      <c r="BF7" s="37" t="s">
        <v>142</v>
      </c>
    </row>
    <row r="8" spans="2:59">
      <c r="B8" s="7" t="s">
        <v>143</v>
      </c>
      <c r="C8" s="14">
        <f>AVERAGEIFS('Respondent data Original'!G:G, 'Respondent data Original'!B:B, "UK")</f>
        <v>2.848151848151848</v>
      </c>
      <c r="D8" s="14">
        <f>AVERAGEIFS('Respondent data Original'!G:G, 'Respondent data Original'!B:B, "UK", 'Respondent data Original'!F:F,"2")</f>
        <v>3.604852686308492</v>
      </c>
      <c r="E8" s="14">
        <f>AVERAGEIFS('Respondent data Original'!G:G, 'Respondent data Original'!B:B, "UK", 'Respondent data Original'!F:F,"1")</f>
        <v>1.8183962264150944</v>
      </c>
      <c r="F8" s="9">
        <f>AVERAGEIFS('Respondent data Original'!H:H, 'Respondent data Original'!B:B, "UK")</f>
        <v>8.762096774193548</v>
      </c>
      <c r="G8" s="23">
        <f>AVERAGEIFS('Respondent data Original'!C:C, 'Respondent data Original'!B:B, "UK")</f>
        <v>3.2247752247752248</v>
      </c>
      <c r="H8" s="14">
        <f>AVERAGEIFS('Respondent data Original'!P:P, 'Respondent data Original'!$B:$B, "UK")</f>
        <v>4.4105894105894103</v>
      </c>
      <c r="I8" s="12"/>
      <c r="J8" s="9">
        <f>AVERAGEIFS('Respondent data Original'!AF:AF, 'Respondent data Original'!$B:$B, "UK")</f>
        <v>4.5774225774225776</v>
      </c>
      <c r="K8" s="8">
        <f>AVERAGEIFS('Respondent data Original'!L:L, 'Respondent data Original'!$B:$B, "UK")</f>
        <v>8.3333333333333339</v>
      </c>
      <c r="M8" s="10" t="s">
        <v>144</v>
      </c>
      <c r="N8" s="14">
        <f>AVERAGEIFS('Respondent data Original'!Q:Q, 'Respondent data Original'!$B:$B, "UK")</f>
        <v>1.6246153846153846</v>
      </c>
      <c r="O8" s="14">
        <f>AVERAGEIFS('Respondent data Original'!R:R, 'Respondent data Original'!$B:$B, "UK")</f>
        <v>2.3491655969191272</v>
      </c>
      <c r="P8" s="14">
        <f>AVERAGEIFS('Respondent data Original'!S:S, 'Respondent data Original'!$B:$B, "UK")</f>
        <v>1.5905432595573441</v>
      </c>
      <c r="Q8" s="14">
        <f>AVERAGEIFS('Respondent data Original'!T:T, 'Respondent data Original'!$B:$B, "UK")</f>
        <v>2.3837597330367073</v>
      </c>
      <c r="R8" s="14">
        <f>AVERAGEIFS('Respondent data Original'!U:U, 'Respondent data Original'!$B:$B, "UK")</f>
        <v>2.5568053993250843</v>
      </c>
      <c r="S8" s="14">
        <f>AVERAGEIFS('Respondent data Original'!V:V, 'Respondent data Original'!$B:$B, "UK")</f>
        <v>2.0203252032520327</v>
      </c>
      <c r="T8" s="14">
        <f>AVERAGEIFS('Respondent data Original'!W:W, 'Respondent data Original'!$B:$B, "UK")</f>
        <v>2.8779443254817987</v>
      </c>
      <c r="U8" s="14">
        <f>AVERAGEIFS('Respondent data Original'!X:X, 'Respondent data Original'!$B:$B, "UK")</f>
        <v>1.5504032258064515</v>
      </c>
      <c r="V8" s="14">
        <f>AVERAGEIFS('Respondent data Original'!Y:Y, 'Respondent data Original'!$B:$B, "UK")</f>
        <v>2.1711340206185565</v>
      </c>
      <c r="W8" s="14">
        <f>AVERAGEIFS('Respondent data Original'!Z:Z, 'Respondent data Original'!$B:$B, "UK")</f>
        <v>2.7698072805139184</v>
      </c>
      <c r="X8" s="14">
        <f>AVERAGEIFS('Respondent data Original'!AA:AA, 'Respondent data Original'!$B:$B, "UK")</f>
        <v>1.9220647773279351</v>
      </c>
      <c r="Y8" s="14">
        <f>AVERAGEIFS('Respondent data Original'!AB:AB, 'Respondent data Original'!$B:$B, "UK")</f>
        <v>2.427394438722966</v>
      </c>
      <c r="Z8" s="14">
        <f>AVERAGEIFS('Respondent data Original'!AC:AC, 'Respondent data Original'!$B:$B, "UK")</f>
        <v>2.9008350730688934</v>
      </c>
      <c r="AA8" s="14">
        <f>AVERAGEIFS('Respondent data Original'!AD:AD, 'Respondent data Original'!$B:$B, "UK")</f>
        <v>3.0686695278969958</v>
      </c>
      <c r="AB8" s="14">
        <f>AVERAGEIFS('Respondent data Original'!AE:AE, 'Respondent data Original'!$B:$B, "UK")</f>
        <v>2.8253638253638256</v>
      </c>
      <c r="AC8" s="11">
        <f>AVERAGE(N8:AB8)</f>
        <v>2.3359220714338012</v>
      </c>
      <c r="AE8" s="14">
        <f>AVERAGEIFS('Respondent data Original'!AW:AW, 'Respondent data Original'!$B:$B, "UK")</f>
        <v>6.2347652347652351</v>
      </c>
      <c r="AF8" s="14">
        <f>AVERAGEIFS('Respondent data Original'!AX:AX, 'Respondent data Original'!$B:$B, "UK")</f>
        <v>7.9640359640359639</v>
      </c>
      <c r="AG8" s="14">
        <f>AVERAGEIFS('Respondent data Original'!AY:AY, 'Respondent data Original'!$B:$B, "UK")</f>
        <v>7.2877122877122877</v>
      </c>
      <c r="AH8" s="14">
        <f>AVERAGEIFS('Respondent data Original'!AZ:AZ, 'Respondent data Original'!$B:$B, "UK")</f>
        <v>6.8071928071928074</v>
      </c>
      <c r="AI8" s="14">
        <f>AVERAGEIFS('Respondent data Original'!BA:BA, 'Respondent data Original'!$B:$B, "UK")</f>
        <v>7.244755244755245</v>
      </c>
      <c r="AJ8" s="14">
        <f>AVERAGEIFS('Respondent data Original'!BB:BB, 'Respondent data Original'!$B:$B, "UK")</f>
        <v>5.3806193806193807</v>
      </c>
      <c r="AK8" s="14">
        <f>AVERAGEIFS('Respondent data Original'!BC:BC, 'Respondent data Original'!$B:$B, "UK")</f>
        <v>4.7412587412587417</v>
      </c>
      <c r="AL8" s="14">
        <f>AVERAGEIFS('Respondent data Original'!BD:BD, 'Respondent data Original'!$B:$B, "UK")</f>
        <v>9.2047952047952055</v>
      </c>
      <c r="AM8" s="14">
        <f>AVERAGEIFS('Respondent data Original'!BE:BE, 'Respondent data Original'!$B:$B, "UK")</f>
        <v>3.2847152847152845</v>
      </c>
      <c r="AN8" s="20">
        <f>AVERAGE(AG8:AM8)</f>
        <v>6.2787212787212781</v>
      </c>
      <c r="AP8" s="14">
        <f>AVERAGEIFS('Respondent data Original'!BF:BF, 'Respondent data Original'!$B:$B, "UK")</f>
        <v>8.674325674325674</v>
      </c>
      <c r="AQ8" s="14">
        <f>AVERAGEIFS('Respondent data Original'!BG:BG, 'Respondent data Original'!$B:$B, "UK")</f>
        <v>9.2177822177822186</v>
      </c>
      <c r="AR8" s="14">
        <f>AVERAGEIFS('Respondent data Original'!BH:BH, 'Respondent data Original'!$B:$B, "UK")</f>
        <v>9.1168831168831161</v>
      </c>
      <c r="AS8" s="14">
        <f>AVERAGEIFS('Respondent data Original'!BI:BI, 'Respondent data Original'!$B:$B, "UK")</f>
        <v>10.35064935064935</v>
      </c>
      <c r="AT8" s="14">
        <f>AVERAGEIFS('Respondent data Original'!BJ:BJ, 'Respondent data Original'!$B:$B, "UK")</f>
        <v>10.328671328671328</v>
      </c>
      <c r="AU8" s="11"/>
      <c r="AV8" s="14">
        <f>AVERAGEIFS('Respondent data Original'!$BK:$BK, 'Respondent data Original'!$B:$B,"UK")</f>
        <v>1.7162837162837163</v>
      </c>
      <c r="AW8" s="11"/>
      <c r="AX8" s="14">
        <f>AVERAGEIFS('Respondent data Original'!$BX:$BX, 'Respondent data Original'!$B:$B,"UK")</f>
        <v>1.4715284715284715</v>
      </c>
      <c r="AZ8" s="18">
        <f>(COUNTIFS('Respondent data Original'!$BY:$BY,"1",'Respondent data Original'!$B:$B,"UK"))+(COUNTIFS('Respondent data Original'!$BZ:$BZ,"1",'Respondent data Original'!$B:$B,"UK"))+(COUNTIFS('Respondent data Original'!$CA:$CA,"1",'Respondent data Original'!$B:$B,"UK"))+(COUNTIFS('Respondent data Original'!$CB:$CB,"1",'Respondent data Original'!$B:$B,"UK"))+(COUNTIFS('Respondent data Original'!$CC:$CC,"1",'Respondent data Original'!$B:$B,"UK"))+(COUNTIFS('Respondent data Original'!$CD:$CD,"1",'Respondent data Original'!$B:$B,"UK"))+(COUNTIFS('Respondent data Original'!$CE:$CE,"1",'Respondent data Original'!$B:$B,"UK"))</f>
        <v>147</v>
      </c>
      <c r="BA8" s="18">
        <f>(COUNTIFS('Respondent data Original'!$BY:$BY,"2",'Respondent data Original'!$B:$B,"UK"))+(COUNTIFS('Respondent data Original'!$BZ:$BZ,"2",'Respondent data Original'!$B:$B,"UK"))+(COUNTIFS('Respondent data Original'!$CA:$CA,"2",'Respondent data Original'!$B:$B,"UK"))+(COUNTIFS('Respondent data Original'!$CB:$CB,"2",'Respondent data Original'!$B:$B,"UK"))+(COUNTIFS('Respondent data Original'!$CC:$CC,"2",'Respondent data Original'!$B:$B,"UK"))+(COUNTIFS('Respondent data Original'!$CD:$CD,"2",'Respondent data Original'!$B:$B,"UK"))+(COUNTIFS('Respondent data Original'!$CE:$CE,"2",'Respondent data Original'!$B:$B,"UK"))</f>
        <v>123</v>
      </c>
      <c r="BB8" s="18">
        <f>(COUNTIFS('Respondent data Original'!$BY:$BY,"3",'Respondent data Original'!$B:$B,"UK"))+(COUNTIFS('Respondent data Original'!$BZ:$BZ,"3",'Respondent data Original'!$B:$B,"UK"))+(COUNTIFS('Respondent data Original'!$CA:$CA,"3",'Respondent data Original'!$B:$B,"UK"))+(COUNTIFS('Respondent data Original'!$CB:$CB,"3",'Respondent data Original'!$B:$B,"UK"))+(COUNTIFS('Respondent data Original'!$CC:$CC,"3",'Respondent data Original'!$B:$B,"UK"))+(COUNTIFS('Respondent data Original'!$CD:$CD,"3",'Respondent data Original'!$B:$B,"UK"))+(COUNTIFS('Respondent data Original'!$CE:$CE,"3",'Respondent data Original'!$B:$B,"UK"))</f>
        <v>210</v>
      </c>
      <c r="BC8" s="18">
        <f>(COUNTIFS('Respondent data Original'!$BY:$BY,"4",'Respondent data Original'!$B:$B,"UK"))+(COUNTIFS('Respondent data Original'!$BZ:$BZ,"4",'Respondent data Original'!$B:$B,"UK"))+(COUNTIFS('Respondent data Original'!$CA:$CA,"4",'Respondent data Original'!$B:$B,"UK"))+(COUNTIFS('Respondent data Original'!$CB:$CB,"4",'Respondent data Original'!$B:$B,"UK"))+(COUNTIFS('Respondent data Original'!$CC:$CC,"4",'Respondent data Original'!$B:$B,"UK"))+(COUNTIFS('Respondent data Original'!$CD:$CD,"4",'Respondent data Original'!$B:$B,"UK"))+(COUNTIFS('Respondent data Original'!$CE:$CE,"4",'Respondent data Original'!$B:$B,"UK"))</f>
        <v>109</v>
      </c>
      <c r="BD8" s="18">
        <f>(COUNTIFS('Respondent data Original'!$BY:$BY,"5",'Respondent data Original'!$B:$B,"UK"))+(COUNTIFS('Respondent data Original'!$BZ:$BZ,"5",'Respondent data Original'!$B:$B,"UK"))+(COUNTIFS('Respondent data Original'!$CA:$CA,"5",'Respondent data Original'!$B:$B,"UK"))+(COUNTIFS('Respondent data Original'!$CB:$CB,"5",'Respondent data Original'!$B:$B,"UK"))+(COUNTIFS('Respondent data Original'!$CC:$CC,"5",'Respondent data Original'!$B:$B,"UK"))+(COUNTIFS('Respondent data Original'!$CD:$CD,"5",'Respondent data Original'!$B:$B,"UK"))+(COUNTIFS('Respondent data Original'!$CE:$CE,"5",'Respondent data Original'!$B:$B,"UK"))</f>
        <v>201</v>
      </c>
      <c r="BE8" s="18">
        <f>(COUNTIFS('Respondent data Original'!$BY:$BY,"6",'Respondent data Original'!$B:$B,"UK"))+(COUNTIFS('Respondent data Original'!$BZ:$BZ,"6",'Respondent data Original'!$B:$B,"UK"))+(COUNTIFS('Respondent data Original'!$CA:$CA,"6",'Respondent data Original'!$B:$B,"UK"))+(COUNTIFS('Respondent data Original'!$CB:$CB,"6",'Respondent data Original'!$B:$B,"UK"))+(COUNTIFS('Respondent data Original'!$CC:$CC,"6",'Respondent data Original'!$B:$B,"UK"))+(COUNTIFS('Respondent data Original'!$CD:$CD,"6",'Respondent data Original'!$B:$B,"UK"))+(COUNTIFS('Respondent data Original'!$CE:$CE,"6",'Respondent data Original'!$B:$B,"UK"))</f>
        <v>361</v>
      </c>
      <c r="BF8" s="18">
        <f>(COUNTIFS('Respondent data Original'!$BY:$BY,"7",'Respondent data Original'!$B:$B,"UK"))+(COUNTIFS('Respondent data Original'!$BZ:$BZ,"7",'Respondent data Original'!$B:$B,"UK"))+(COUNTIFS('Respondent data Original'!$CA:$CA,"7",'Respondent data Original'!$B:$B,"UK"))+(COUNTIFS('Respondent data Original'!$CB:$CB,"7",'Respondent data Original'!$B:$B,"UK"))+(COUNTIFS('Respondent data Original'!$CC:$CC,"7",'Respondent data Original'!$B:$B,"UK"))+(COUNTIFS('Respondent data Original'!$CD:$CD,"7",'Respondent data Original'!$B:$B,"UK"))+(COUNTIFS('Respondent data Original'!$CE:$CE,"7",'Respondent data Original'!$B:$B,"UK"))</f>
        <v>122</v>
      </c>
    </row>
    <row r="9" spans="2:59">
      <c r="B9" s="12"/>
      <c r="C9" s="11"/>
      <c r="D9" s="11"/>
      <c r="E9" s="11"/>
      <c r="H9" s="11"/>
      <c r="I9" s="12"/>
      <c r="M9" s="13" t="s">
        <v>145</v>
      </c>
      <c r="N9" s="14">
        <f>AVERAGEIFS('Respondent data Original'!AG:AG, 'Respondent data Original'!$B:$B, "UK")</f>
        <v>2.3934088568486098</v>
      </c>
      <c r="O9" s="14">
        <f>AVERAGEIFS('Respondent data Original'!AH:AH, 'Respondent data Original'!$B:$B, "UK")</f>
        <v>2.2030075187969924</v>
      </c>
      <c r="P9" s="14">
        <f>AVERAGEIFS('Respondent data Original'!AI:AI, 'Respondent data Original'!$B:$B, "UK")</f>
        <v>2.2115384615384617</v>
      </c>
      <c r="Q9" s="14">
        <f>AVERAGEIFS('Respondent data Original'!AJ:AJ, 'Respondent data Original'!$B:$B, "UK")</f>
        <v>2.3163265306122449</v>
      </c>
      <c r="R9" s="14">
        <f>AVERAGEIFS('Respondent data Original'!AK:AK, 'Respondent data Original'!$B:$B, "UK")</f>
        <v>2.5726708074534161</v>
      </c>
      <c r="S9" s="14">
        <f>AVERAGEIFS('Respondent data Original'!AL:AL, 'Respondent data Original'!$B:$B, "UK")</f>
        <v>2.5600835945663531</v>
      </c>
      <c r="T9" s="14">
        <f>AVERAGEIFS('Respondent data Original'!AM:AM, 'Respondent data Original'!$B:$B, "UK")</f>
        <v>2.9544392523364484</v>
      </c>
      <c r="U9" s="14">
        <f>AVERAGEIFS('Respondent data Original'!AN:AN, 'Respondent data Original'!$B:$B, "UK")</f>
        <v>2.2557905337361532</v>
      </c>
      <c r="V9" s="14">
        <f>AVERAGEIFS('Respondent data Original'!AO:AO, 'Respondent data Original'!$B:$B, "UK")</f>
        <v>2.3774560496380559</v>
      </c>
      <c r="W9" s="14">
        <f>AVERAGEIFS('Respondent data Original'!AP:AP, 'Respondent data Original'!$B:$B, "UK")</f>
        <v>2.5011415525114153</v>
      </c>
      <c r="X9" s="14">
        <f>AVERAGEIFS('Respondent data Original'!AQ:AQ, 'Respondent data Original'!$B:$B, "UK")</f>
        <v>2.4097859327217126</v>
      </c>
      <c r="Y9" s="14">
        <f>AVERAGEIFS('Respondent data Original'!AR:AR, 'Respondent data Original'!$B:$B, "UK")</f>
        <v>2.83073727933541</v>
      </c>
      <c r="Z9" s="14">
        <f>AVERAGEIFS('Respondent data Original'!AS:AS, 'Respondent data Original'!$B:$B, "UK")</f>
        <v>2.7969762419006479</v>
      </c>
      <c r="AA9" s="14">
        <f>AVERAGEIFS('Respondent data Original'!AT:AT, 'Respondent data Original'!$B:$B, "UK")</f>
        <v>2.78099173553719</v>
      </c>
      <c r="AB9" s="14">
        <f>AVERAGEIFS('Respondent data Original'!AU:AU, 'Respondent data Original'!$B:$B, "UK")</f>
        <v>2.7085106382978723</v>
      </c>
      <c r="AC9" s="11">
        <f>AVERAGE(N9:AB9)</f>
        <v>2.5248576657220658</v>
      </c>
      <c r="AE9" s="11"/>
      <c r="AF9" s="11"/>
      <c r="AG9" s="11"/>
      <c r="AH9" s="11"/>
      <c r="AI9" s="11"/>
      <c r="AJ9" s="11"/>
      <c r="AK9" s="11"/>
      <c r="AL9" s="11"/>
      <c r="AM9" s="11"/>
      <c r="AP9" s="11"/>
      <c r="AQ9" s="11"/>
      <c r="AR9" s="11"/>
      <c r="AS9" s="11"/>
      <c r="AT9" s="11"/>
      <c r="AU9" s="11"/>
      <c r="AV9" s="11"/>
      <c r="AW9" s="11"/>
      <c r="AX9" s="11"/>
      <c r="AZ9" s="59">
        <f>AZ8/SUM($AZ$8:$BF$8)</f>
        <v>0.11547525530243519</v>
      </c>
      <c r="BA9" s="59">
        <f t="shared" ref="BA9:BF9" si="0">BA8/SUM($AZ$8:$BF$8)</f>
        <v>9.6622152395915165E-2</v>
      </c>
      <c r="BB9" s="59">
        <f t="shared" si="0"/>
        <v>0.16496465043205027</v>
      </c>
      <c r="BC9" s="59">
        <f t="shared" si="0"/>
        <v>8.5624509033778481E-2</v>
      </c>
      <c r="BD9" s="59">
        <f t="shared" si="0"/>
        <v>0.15789473684210525</v>
      </c>
      <c r="BE9" s="59">
        <f t="shared" si="0"/>
        <v>0.28358208955223879</v>
      </c>
      <c r="BF9" s="59">
        <f t="shared" si="0"/>
        <v>9.5836606441476832E-2</v>
      </c>
    </row>
    <row r="10" spans="2:59">
      <c r="C10" s="11"/>
      <c r="D10" s="11"/>
      <c r="E10" s="11"/>
      <c r="H10" s="11"/>
      <c r="I10" s="12"/>
      <c r="M10" s="14" t="s">
        <v>146</v>
      </c>
      <c r="N10" s="14" t="str">
        <f>IF(AND(N8&lt;2.51,N9&lt;2.51),"met",IF(AND(N8&lt;2.51,N9&lt;1.6),"exceeded",IF(AND(N8&lt;2.51,N9&gt;2.5),"failed")))</f>
        <v>met</v>
      </c>
      <c r="O10" s="14" t="str">
        <f t="shared" ref="O10:AB10" si="1">IF(AND(O8&lt;2.51,O9&lt;2.51),"met",IF(AND(O8&lt;2.51,O9&lt;1.6),"exceeded",IF(AND(O8&lt;2.51,O9&gt;2.5),"failed")))</f>
        <v>met</v>
      </c>
      <c r="P10" s="14" t="str">
        <f t="shared" si="1"/>
        <v>met</v>
      </c>
      <c r="Q10" s="14" t="str">
        <f t="shared" si="1"/>
        <v>met</v>
      </c>
      <c r="R10" s="14" t="b">
        <f t="shared" si="1"/>
        <v>0</v>
      </c>
      <c r="S10" s="14" t="str">
        <f t="shared" si="1"/>
        <v>failed</v>
      </c>
      <c r="T10" s="14" t="b">
        <f t="shared" si="1"/>
        <v>0</v>
      </c>
      <c r="U10" s="14" t="str">
        <f t="shared" si="1"/>
        <v>met</v>
      </c>
      <c r="V10" s="14" t="str">
        <f t="shared" si="1"/>
        <v>met</v>
      </c>
      <c r="W10" s="14" t="b">
        <f t="shared" si="1"/>
        <v>0</v>
      </c>
      <c r="X10" s="14" t="str">
        <f t="shared" si="1"/>
        <v>met</v>
      </c>
      <c r="Y10" s="14" t="str">
        <f t="shared" si="1"/>
        <v>failed</v>
      </c>
      <c r="Z10" s="14" t="b">
        <f t="shared" si="1"/>
        <v>0</v>
      </c>
      <c r="AA10" s="14" t="b">
        <f t="shared" si="1"/>
        <v>0</v>
      </c>
      <c r="AB10" s="14" t="b">
        <f t="shared" si="1"/>
        <v>0</v>
      </c>
      <c r="AC10" s="14" t="e">
        <f>AVERAGE(N10:AB10)</f>
        <v>#DIV/0!</v>
      </c>
      <c r="AE10" s="11"/>
      <c r="AF10" s="11"/>
      <c r="AG10" s="11"/>
      <c r="AH10" s="11"/>
      <c r="AI10" s="11"/>
      <c r="AJ10" s="11"/>
      <c r="AK10" s="11"/>
      <c r="AL10" s="11"/>
      <c r="AM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2:59">
      <c r="C11" s="11"/>
      <c r="D11" s="11"/>
      <c r="E11" s="11"/>
      <c r="H11" s="11"/>
      <c r="I11" s="12"/>
      <c r="AC11" s="11"/>
      <c r="AE11" s="11"/>
      <c r="AF11" s="11"/>
      <c r="AG11" s="11"/>
      <c r="AH11" s="11"/>
      <c r="AI11" s="11"/>
      <c r="AJ11" s="11"/>
      <c r="AK11" s="11"/>
      <c r="AL11" s="11"/>
      <c r="AM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2:59">
      <c r="B12" s="19" t="s">
        <v>147</v>
      </c>
      <c r="C12" s="14">
        <f>AVERAGEIFS('Respondent data Original'!$G:$G, 'Respondent data Original'!$B:$B, "UK", 'Respondent data Original'!$CQ:$CQ, "Loyalist")</f>
        <v>2.6766169154228856</v>
      </c>
      <c r="D12" s="14">
        <f>AVERAGEIFS('Respondent data Original'!G:G, 'Respondent data Original'!B:B, "UK", 'Respondent data Original'!F:F,"2", 'Respondent data Original'!$CQ:$CQ, "Loyalist")</f>
        <v>3.5093167701863353</v>
      </c>
      <c r="E12" s="14">
        <f>AVERAGEIFS('Respondent data Original'!G:G, 'Respondent data Original'!B:B, "UK", 'Respondent data Original'!F:F,"1", 'Respondent data Original'!$CQ:$CQ, "Loyalist")</f>
        <v>1.7224199288256228</v>
      </c>
      <c r="F12" s="9">
        <f>AVERAGEIFS('Respondent data Original'!$H:$H, 'Respondent data Original'!$B:$B, "UK", 'Respondent data Original'!$CQ:$CQ, "Loyalist")</f>
        <v>9.6384742951907132</v>
      </c>
      <c r="G12" s="23">
        <f>AVERAGEIFS('Respondent data Original'!C:C, 'Respondent data Original'!$B:$B, "UK", 'Respondent data Original'!$CQ:$CQ, "Loyalist")</f>
        <v>3.3714759535655059</v>
      </c>
      <c r="H12" s="14">
        <f>AVERAGEIFS('Respondent data Original'!$P:$P, 'Respondent data Original'!$B:$B, "UK", 'Respondent data Original'!$CQ:$CQ, "Loyalist")</f>
        <v>4.6517412935323383</v>
      </c>
      <c r="I12" s="22"/>
      <c r="J12" s="9">
        <f>AVERAGEIFS('Respondent data Original'!$AF:$AF, 'Respondent data Original'!$B:$B, "UK", 'Respondent data Original'!$CQ:$CQ, "Loyalist")</f>
        <v>4.4875621890547261</v>
      </c>
      <c r="K12" s="8">
        <f>AVERAGEIFS('Respondent data Original'!$L:$L, 'Respondent data Original'!$B:$B, "UK", 'Respondent data Original'!$CQ:$CQ, "Loyalist")</f>
        <v>9.3512605042016812</v>
      </c>
      <c r="M12" s="10" t="s">
        <v>144</v>
      </c>
      <c r="N12" s="14">
        <f>AVERAGEIFS('Respondent data Original'!Q:Q, 'Respondent data Original'!$B:$B, "UK", 'Respondent data Original'!$CQ:$CQ, "Loyalist")</f>
        <v>1.5777777777777777</v>
      </c>
      <c r="O12" s="14">
        <f>AVERAGEIFS('Respondent data Original'!R:R, 'Respondent data Original'!$B:$B, "UK", 'Respondent data Original'!$CQ:$CQ, "Loyalist")</f>
        <v>2.4829931972789114</v>
      </c>
      <c r="P12" s="14">
        <f>AVERAGEIFS('Respondent data Original'!S:S, 'Respondent data Original'!$B:$B, "UK", 'Respondent data Original'!$CQ:$CQ, "Loyalist")</f>
        <v>1.5025041736227045</v>
      </c>
      <c r="Q12" s="14">
        <f>AVERAGEIFS('Respondent data Original'!T:T, 'Respondent data Original'!$B:$B, "UK", 'Respondent data Original'!$CQ:$CQ, "Loyalist")</f>
        <v>2.4033771106941839</v>
      </c>
      <c r="R12" s="14">
        <f>AVERAGEIFS('Respondent data Original'!U:U, 'Respondent data Original'!$B:$B, "UK", 'Respondent data Original'!$CQ:$CQ, "Loyalist")</f>
        <v>2.5492424242424243</v>
      </c>
      <c r="S12" s="14">
        <f>AVERAGEIFS('Respondent data Original'!V:V, 'Respondent data Original'!$B:$B, "UK", 'Respondent data Original'!$CQ:$CQ, "Loyalist")</f>
        <v>1.9411764705882353</v>
      </c>
      <c r="T12" s="14">
        <f>AVERAGEIFS('Respondent data Original'!W:W, 'Respondent data Original'!$B:$B, "UK", 'Respondent data Original'!$CQ:$CQ, "Loyalist")</f>
        <v>2.9147424511545292</v>
      </c>
      <c r="U12" s="14">
        <f>AVERAGEIFS('Respondent data Original'!X:X, 'Respondent data Original'!$B:$B, "UK", 'Respondent data Original'!$CQ:$CQ, "Loyalist")</f>
        <v>1.4581939799331103</v>
      </c>
      <c r="V12" s="14">
        <f>AVERAGEIFS('Respondent data Original'!Y:Y, 'Respondent data Original'!$B:$B, "UK", 'Respondent data Original'!$CQ:$CQ, "Loyalist")</f>
        <v>2.0974358974358975</v>
      </c>
      <c r="W12" s="14">
        <f>AVERAGEIFS('Respondent data Original'!Z:Z, 'Respondent data Original'!$B:$B, "UK", 'Respondent data Original'!$CQ:$CQ, "Loyalist")</f>
        <v>2.6980461811722911</v>
      </c>
      <c r="X12" s="14">
        <f>AVERAGEIFS('Respondent data Original'!AA:AA, 'Respondent data Original'!$B:$B, "UK", 'Respondent data Original'!$CQ:$CQ, "Loyalist")</f>
        <v>1.8016806722689076</v>
      </c>
      <c r="Y12" s="14">
        <f>AVERAGEIFS('Respondent data Original'!AB:AB, 'Respondent data Original'!$B:$B, "UK", 'Respondent data Original'!$CQ:$CQ, "Loyalist")</f>
        <v>2.3829059829059829</v>
      </c>
      <c r="Z12" s="14">
        <f>AVERAGEIFS('Respondent data Original'!AC:AC, 'Respondent data Original'!$B:$B, "UK", 'Respondent data Original'!$CQ:$CQ, "Loyalist")</f>
        <v>2.8867924528301887</v>
      </c>
      <c r="AA12" s="14">
        <f>AVERAGEIFS('Respondent data Original'!AD:AD, 'Respondent data Original'!$B:$B, "UK", 'Respondent data Original'!$CQ:$CQ, "Loyalist")</f>
        <v>3.036101083032491</v>
      </c>
      <c r="AB12" s="14">
        <f>AVERAGEIFS('Respondent data Original'!AE:AE, 'Respondent data Original'!$B:$B, "UK", 'Respondent data Original'!$CQ:$CQ, "Loyalist")</f>
        <v>2.7697594501718212</v>
      </c>
      <c r="AC12" s="11">
        <f>AVERAGE(N12:AB12)</f>
        <v>2.3001819536739636</v>
      </c>
      <c r="AE12" s="14">
        <f>AVERAGEIFS('Respondent data Original'!AW:AW, 'Respondent data Original'!$B:$B, "UK", 'Respondent data Original'!$CQ:$CQ, "Loyalist")</f>
        <v>5.9303482587064673</v>
      </c>
      <c r="AF12" s="14">
        <f>AVERAGEIFS('Respondent data Original'!AX:AX, 'Respondent data Original'!$B:$B, "UK", 'Respondent data Original'!$CQ:$CQ, "Loyalist")</f>
        <v>7.5721393034825875</v>
      </c>
      <c r="AG12" s="14">
        <f>AVERAGEIFS('Respondent data Original'!AY:AY, 'Respondent data Original'!$B:$B, "UK", 'Respondent data Original'!$CQ:$CQ, "Loyalist")</f>
        <v>6.9220563847429517</v>
      </c>
      <c r="AH12" s="14">
        <f>AVERAGEIFS('Respondent data Original'!AZ:AZ, 'Respondent data Original'!$B:$B, "UK", 'Respondent data Original'!$CQ:$CQ, "Loyalist")</f>
        <v>6.3946932006633501</v>
      </c>
      <c r="AI12" s="14">
        <f>AVERAGEIFS('Respondent data Original'!BA:BA, 'Respondent data Original'!$B:$B, "UK", 'Respondent data Original'!$CQ:$CQ, "Loyalist")</f>
        <v>6.91044776119403</v>
      </c>
      <c r="AJ12" s="14">
        <f>AVERAGEIFS('Respondent data Original'!BB:BB, 'Respondent data Original'!$B:$B, "UK", 'Respondent data Original'!$CQ:$CQ, "Loyalist")</f>
        <v>4.855721393034826</v>
      </c>
      <c r="AK12" s="14">
        <f>AVERAGEIFS('Respondent data Original'!BC:BC, 'Respondent data Original'!$B:$B, "UK", 'Respondent data Original'!$CQ:$CQ, "Loyalist")</f>
        <v>4.2354892205638475</v>
      </c>
      <c r="AL12" s="14">
        <f>AVERAGEIFS('Respondent data Original'!BD:BD, 'Respondent data Original'!$B:$B, "UK", 'Respondent data Original'!$CQ:$CQ, "Loyalist")</f>
        <v>9.1625207296849087</v>
      </c>
      <c r="AM12" s="14">
        <f>AVERAGEIFS('Respondent data Original'!BE:BE, 'Respondent data Original'!$B:$B, "UK", 'Respondent data Original'!$CQ:$CQ, "Loyalist")</f>
        <v>2.9170812603648426</v>
      </c>
      <c r="AN12" s="20">
        <f>AVERAGE(AG12:AM12)</f>
        <v>5.9140014214641088</v>
      </c>
      <c r="AP12" s="14">
        <f>AVERAGEIFS('Respondent data Original'!BF:BF, 'Respondent data Original'!$B:$B, "UK",'Respondent data Original'!$CQ:$CQ, "Loyalist")</f>
        <v>8.6417910447761201</v>
      </c>
      <c r="AQ12" s="14">
        <f>AVERAGEIFS('Respondent data Original'!BG:BG, 'Respondent data Original'!$B:$B, "UK",'Respondent data Original'!$CQ:$CQ, "Loyalist")</f>
        <v>9.1840796019900495</v>
      </c>
      <c r="AR12" s="14">
        <f>AVERAGEIFS('Respondent data Original'!BH:BH, 'Respondent data Original'!$B:$B, "UK",'Respondent data Original'!$CQ:$CQ, "Loyalist")</f>
        <v>8.9850746268656714</v>
      </c>
      <c r="AS12" s="14">
        <f>AVERAGEIFS('Respondent data Original'!BI:BI, 'Respondent data Original'!$B:$B, "UK",'Respondent data Original'!$CQ:$CQ, "Loyalist")</f>
        <v>10.374792703150913</v>
      </c>
      <c r="AT12" s="14">
        <f>AVERAGEIFS('Respondent data Original'!BJ:BJ, 'Respondent data Original'!$B:$B, "UK",'Respondent data Original'!$CQ:$CQ, "Loyalist")</f>
        <v>10.393034825870647</v>
      </c>
      <c r="AU12" s="11"/>
      <c r="AV12" s="14">
        <f>AVERAGEIFS('Respondent data Original'!$BK:$BK,'Respondent data Original'!$B:$B,"UK",'Respondent data Original'!$CQ:$CQ,"Loyalist")</f>
        <v>1.550580431177446</v>
      </c>
      <c r="AW12" s="11"/>
      <c r="AX12" s="14">
        <f>AVERAGEIFS('Respondent data Original'!$BX:$BX,'Respondent data Original'!$B:$B,"UK",'Respondent data Original'!$CQ:$CQ,"Loyalist")</f>
        <v>1.0961857379767828</v>
      </c>
      <c r="AZ12" s="18">
        <f>(COUNTIFS('Respondent data Original'!$BY:$BY,"1",'Respondent data Original'!$B:$B,"UK",'Respondent data Original'!$CQ:$CQ,"Loyalist"))+(COUNTIFS('Respondent data Original'!$BZ:$BZ,"1",'Respondent data Original'!$B:$B,"UK",'Respondent data Original'!$CQ:$CQ,"Loyalist"))+(COUNTIFS('Respondent data Original'!$CA:$CA,"1",'Respondent data Original'!$B:$B,"UK",'Respondent data Original'!$CQ:$CQ,"Loyalist"))+(COUNTIFS('Respondent data Original'!$CB:$CB,"1",'Respondent data Original'!$B:$B,"UK",'Respondent data Original'!$CQ:$CQ,"Loyalist"))+(COUNTIFS('Respondent data Original'!$CC:$CC,"1",'Respondent data Original'!$B:$B,"UK",'Respondent data Original'!$CQ:$CQ,"Loyalist"))+(COUNTIFS('Respondent data Original'!$CD:$CD,"1",'Respondent data Original'!$B:$B,"UK",'Respondent data Original'!$CQ:$CQ,"Loyalist"))+(COUNTIFS('Respondent data Original'!$CE:$CE,"1",'Respondent data Original'!$B:$B,"UK",'Respondent data Original'!$CQ:$CQ,"Loyalist"))</f>
        <v>143</v>
      </c>
      <c r="BA12" s="18">
        <f>(COUNTIFS('Respondent data Original'!$BY:$BY,"2",'Respondent data Original'!$B:$B,"UK",'Respondent data Original'!$CQ:$CQ,"Loyalist"))+(COUNTIFS('Respondent data Original'!$BZ:$BZ,"2",'Respondent data Original'!$B:$B,"UK",'Respondent data Original'!$CQ:$CQ,"Loyalist"))+(COUNTIFS('Respondent data Original'!$CA:$CA,"2",'Respondent data Original'!$B:$B,"UK",'Respondent data Original'!$CQ:$CQ,"Loyalist"))+(COUNTIFS('Respondent data Original'!$CB:$CB,"2",'Respondent data Original'!$B:$B,"UK",'Respondent data Original'!$CQ:$CQ,"Loyalist"))+(COUNTIFS('Respondent data Original'!$CC:$CC,"2",'Respondent data Original'!$B:$B,"UK",'Respondent data Original'!$CQ:$CQ,"Loyalist"))+(COUNTIFS('Respondent data Original'!$CD:$CD,"2",'Respondent data Original'!$B:$B,"UK",'Respondent data Original'!$CQ:$CQ,"Loyalist"))+(COUNTIFS('Respondent data Original'!$CE:$CE,"2",'Respondent data Original'!$B:$B,"UK",'Respondent data Original'!$CQ:$CQ,"Loyalist"))</f>
        <v>102</v>
      </c>
      <c r="BB12" s="18">
        <f>(COUNTIFS('Respondent data Original'!$BY:$BY,"3",'Respondent data Original'!$B:$B,"UK",'Respondent data Original'!$CQ:$CQ,"Loyalist"))+(COUNTIFS('Respondent data Original'!$BZ:$BZ,"3",'Respondent data Original'!$B:$B,"UK",'Respondent data Original'!$CQ:$CQ,"Loyalist"))+(COUNTIFS('Respondent data Original'!$CA:$CA,"3",'Respondent data Original'!$B:$B,"UK",'Respondent data Original'!$CQ:$CQ,"Loyalist"))+(COUNTIFS('Respondent data Original'!$CB:$CB,"3",'Respondent data Original'!$B:$B,"UK",'Respondent data Original'!$CQ:$CQ,"Loyalist"))+(COUNTIFS('Respondent data Original'!$CC:$CC,"3",'Respondent data Original'!$B:$B,"UK",'Respondent data Original'!$CQ:$CQ,"Loyalist"))+(COUNTIFS('Respondent data Original'!$CD:$CD,"3",'Respondent data Original'!$B:$B,"UK",'Respondent data Original'!$CQ:$CQ,"Loyalist"))+(COUNTIFS('Respondent data Original'!$CE:$CE,"3",'Respondent data Original'!$B:$B,"UK",'Respondent data Original'!$CQ:$CQ,"Loyalist"))</f>
        <v>202</v>
      </c>
      <c r="BC12" s="18">
        <f>(COUNTIFS('Respondent data Original'!$BY:$BY,"4",'Respondent data Original'!$B:$B,"UK",'Respondent data Original'!$CQ:$CQ,"Loyalist"))+(COUNTIFS('Respondent data Original'!$BZ:$BZ,"4",'Respondent data Original'!$B:$B,"UK",'Respondent data Original'!$CQ:$CQ,"Loyalist"))+(COUNTIFS('Respondent data Original'!$CA:$CA,"4",'Respondent data Original'!$B:$B,"UK",'Respondent data Original'!$CQ:$CQ,"Loyalist"))+(COUNTIFS('Respondent data Original'!$CB:$CB,"4",'Respondent data Original'!$B:$B,"UK",'Respondent data Original'!$CQ:$CQ,"Loyalist"))+(COUNTIFS('Respondent data Original'!$CC:$CC,"4",'Respondent data Original'!$B:$B,"UK",'Respondent data Original'!$CQ:$CQ,"Loyalist"))+(COUNTIFS('Respondent data Original'!$CD:$CD,"4",'Respondent data Original'!$B:$B,"UK",'Respondent data Original'!$CQ:$CQ,"Loyalist"))+(COUNTIFS('Respondent data Original'!$CE:$CE,"4",'Respondent data Original'!$B:$B,"UK",'Respondent data Original'!$CQ:$CQ,"Loyalist"))</f>
        <v>105</v>
      </c>
      <c r="BD12" s="18">
        <f>(COUNTIFS('Respondent data Original'!$BY:$BY,"5",'Respondent data Original'!$B:$B,"UK",'Respondent data Original'!$CQ:$CQ,"Loyalist"))+(COUNTIFS('Respondent data Original'!$BZ:$BZ,"5",'Respondent data Original'!$B:$B,"UK",'Respondent data Original'!$CQ:$CQ,"Loyalist"))+(COUNTIFS('Respondent data Original'!$CA:$CA,"5",'Respondent data Original'!$B:$B,"UK",'Respondent data Original'!$CQ:$CQ,"Loyalist"))+(COUNTIFS('Respondent data Original'!$CB:$CB,"5",'Respondent data Original'!$B:$B,"UK",'Respondent data Original'!$CQ:$CQ,"Loyalist"))+(COUNTIFS('Respondent data Original'!$CC:$CC,"5",'Respondent data Original'!$B:$B,"UK",'Respondent data Original'!$CQ:$CQ,"Loyalist"))+(COUNTIFS('Respondent data Original'!$CD:$CD,"5",'Respondent data Original'!$B:$B,"UK",'Respondent data Original'!$CQ:$CQ,"Loyalist"))+(COUNTIFS('Respondent data Original'!$CE:$CE,"5",'Respondent data Original'!$B:$B,"UK",'Respondent data Original'!$CQ:$CQ,"Loyalist"))</f>
        <v>185</v>
      </c>
      <c r="BE12" s="18">
        <f>(COUNTIFS('Respondent data Original'!$BY:$BY,"6",'Respondent data Original'!$B:$B,"UK",'Respondent data Original'!$CQ:$CQ,"Loyalist"))+(COUNTIFS('Respondent data Original'!$BZ:$BZ,"6",'Respondent data Original'!$B:$B,"UK",'Respondent data Original'!$CQ:$CQ,"Loyalist"))+(COUNTIFS('Respondent data Original'!$CA:$CA,"6",'Respondent data Original'!$B:$B,"UK",'Respondent data Original'!$CQ:$CQ,"Loyalist"))+(COUNTIFS('Respondent data Original'!$CB:$CB,"6",'Respondent data Original'!$B:$B,"UK",'Respondent data Original'!$CQ:$CQ,"Loyalist"))+(COUNTIFS('Respondent data Original'!$CC:$CC,"6",'Respondent data Original'!$B:$B,"UK",'Respondent data Original'!$CQ:$CQ,"Loyalist"))+(COUNTIFS('Respondent data Original'!$CD:$CD,"6",'Respondent data Original'!$B:$B,"UK",'Respondent data Original'!$CQ:$CQ,"Loyalist"))+(COUNTIFS('Respondent data Original'!$CE:$CE,"6",'Respondent data Original'!$B:$B,"UK",'Respondent data Original'!$CQ:$CQ,"Loyalist"))</f>
        <v>342</v>
      </c>
      <c r="BF12" s="18">
        <f>(COUNTIFS('Respondent data Original'!$BY:$BY,"7",'Respondent data Original'!$B:$B,"UK",'Respondent data Original'!$CQ:$CQ,"Loyalist"))+(COUNTIFS('Respondent data Original'!$BZ:$BZ,"7",'Respondent data Original'!$B:$B,"UK",'Respondent data Original'!$CQ:$CQ,"Loyalist"))+(COUNTIFS('Respondent data Original'!$CA:$CA,"7",'Respondent data Original'!$B:$B,"UK",'Respondent data Original'!$CQ:$CQ,"Loyalist"))+(COUNTIFS('Respondent data Original'!$CB:$CB,"7",'Respondent data Original'!$B:$B,"UK",'Respondent data Original'!$CQ:$CQ,"Loyalist"))+(COUNTIFS('Respondent data Original'!$CC:$CC,"7",'Respondent data Original'!$B:$B,"UK",'Respondent data Original'!$CQ:$CQ,"Loyalist"))+(COUNTIFS('Respondent data Original'!$CD:$CD,"7",'Respondent data Original'!$B:$B,"UK",'Respondent data Original'!$CQ:$CQ,"Loyalist"))+(COUNTIFS('Respondent data Original'!$CE:$CE,"7",'Respondent data Original'!$B:$B,"UK",'Respondent data Original'!$CQ:$CQ,"Loyalist"))</f>
        <v>101</v>
      </c>
    </row>
    <row r="13" spans="2:59">
      <c r="C13" s="11"/>
      <c r="D13" s="11"/>
      <c r="E13" s="11"/>
      <c r="H13" s="11"/>
      <c r="I13" s="12"/>
      <c r="M13" s="13" t="s">
        <v>145</v>
      </c>
      <c r="N13" s="14">
        <f>AVERAGEIFS('Respondent data Original'!AG:AG, 'Respondent data Original'!$B:$B, "UK", 'Respondent data Original'!$CQ:$CQ, "Loyalist")</f>
        <v>2.0735042735042737</v>
      </c>
      <c r="O13" s="14">
        <f>AVERAGEIFS('Respondent data Original'!AH:AH, 'Respondent data Original'!$B:$B, "UK", 'Respondent data Original'!$CQ:$CQ, "Loyalist")</f>
        <v>2.0163487738419619</v>
      </c>
      <c r="P13" s="14">
        <f>AVERAGEIFS('Respondent data Original'!AI:AI, 'Respondent data Original'!$B:$B, "UK", 'Respondent data Original'!$CQ:$CQ, "Loyalist")</f>
        <v>1.9</v>
      </c>
      <c r="Q13" s="14">
        <f>AVERAGEIFS('Respondent data Original'!AJ:AJ, 'Respondent data Original'!$B:$B, "UK", 'Respondent data Original'!$CQ:$CQ, "Loyalist")</f>
        <v>2.1395793499043978</v>
      </c>
      <c r="R13" s="14">
        <f>AVERAGEIFS('Respondent data Original'!AK:AK, 'Respondent data Original'!$B:$B, "UK", 'Respondent data Original'!$CQ:$CQ, "Loyalist")</f>
        <v>2.3298319327731094</v>
      </c>
      <c r="S13" s="14">
        <f>AVERAGEIFS('Respondent data Original'!AL:AL, 'Respondent data Original'!$B:$B, "UK", 'Respondent data Original'!$CQ:$CQ, "Loyalist")</f>
        <v>2.1938250428816466</v>
      </c>
      <c r="T13" s="14">
        <f>AVERAGEIFS('Respondent data Original'!AM:AM, 'Respondent data Original'!$B:$B, "UK", 'Respondent data Original'!$CQ:$CQ, "Loyalist")</f>
        <v>2.6511627906976742</v>
      </c>
      <c r="U13" s="14">
        <f>AVERAGEIFS('Respondent data Original'!AN:AN, 'Respondent data Original'!$B:$B, "UK", 'Respondent data Original'!$CQ:$CQ, "Loyalist")</f>
        <v>1.8953488372093024</v>
      </c>
      <c r="V13" s="14">
        <f>AVERAGEIFS('Respondent data Original'!AO:AO, 'Respondent data Original'!$B:$B, "UK", 'Respondent data Original'!$CQ:$CQ, "Loyalist")</f>
        <v>2.1404399323181047</v>
      </c>
      <c r="W13" s="14">
        <f>AVERAGEIFS('Respondent data Original'!AP:AP, 'Respondent data Original'!$B:$B, "UK", 'Respondent data Original'!$CQ:$CQ, "Loyalist")</f>
        <v>2.255639097744361</v>
      </c>
      <c r="X13" s="14">
        <f>AVERAGEIFS('Respondent data Original'!AQ:AQ, 'Respondent data Original'!$B:$B, "UK", 'Respondent data Original'!$CQ:$CQ, "Loyalist")</f>
        <v>2.0335570469798658</v>
      </c>
      <c r="Y13" s="14">
        <f>AVERAGEIFS('Respondent data Original'!AR:AR, 'Respondent data Original'!$B:$B, "UK", 'Respondent data Original'!$CQ:$CQ, "Loyalist")</f>
        <v>2.4553264604810998</v>
      </c>
      <c r="Z13" s="14">
        <f>AVERAGEIFS('Respondent data Original'!AS:AS, 'Respondent data Original'!$B:$B, "UK", 'Respondent data Original'!$CQ:$CQ, "Loyalist")</f>
        <v>2.5531914893617023</v>
      </c>
      <c r="AA13" s="14">
        <f>AVERAGEIFS('Respondent data Original'!AT:AT, 'Respondent data Original'!$B:$B, "UK", 'Respondent data Original'!$CQ:$CQ, "Loyalist")</f>
        <v>2.5288683602771362</v>
      </c>
      <c r="AB13" s="14">
        <f>AVERAGEIFS('Respondent data Original'!AU:AU, 'Respondent data Original'!$B:$B, "UK", 'Respondent data Original'!$CQ:$CQ, "Loyalist")</f>
        <v>2.4500875656742558</v>
      </c>
      <c r="AC13" s="11">
        <f>AVERAGE(N13:AB13)</f>
        <v>2.2411140635765929</v>
      </c>
      <c r="AE13" s="11"/>
      <c r="AF13" s="11"/>
      <c r="AG13" s="11"/>
      <c r="AH13" s="11"/>
      <c r="AI13" s="11"/>
      <c r="AJ13" s="11"/>
      <c r="AK13" s="11"/>
      <c r="AL13" s="11"/>
      <c r="AM13" s="11"/>
      <c r="AP13" s="11"/>
      <c r="AQ13" s="11"/>
      <c r="AR13" s="11"/>
      <c r="AS13" s="11"/>
      <c r="AT13" s="11"/>
      <c r="AU13" s="11"/>
      <c r="AV13" s="11"/>
      <c r="AW13" s="11"/>
      <c r="AX13" s="11"/>
      <c r="AZ13" s="59">
        <f>AZ12/SUM($AZ$12:$BF$12)</f>
        <v>0.12118644067796611</v>
      </c>
      <c r="BA13" s="59">
        <f t="shared" ref="BA13:BF13" si="2">BA12/SUM($AZ$12:$BF$12)</f>
        <v>8.6440677966101692E-2</v>
      </c>
      <c r="BB13" s="59">
        <f t="shared" si="2"/>
        <v>0.1711864406779661</v>
      </c>
      <c r="BC13" s="59">
        <f t="shared" si="2"/>
        <v>8.8983050847457626E-2</v>
      </c>
      <c r="BD13" s="59">
        <f t="shared" si="2"/>
        <v>0.15677966101694915</v>
      </c>
      <c r="BE13" s="59">
        <f t="shared" si="2"/>
        <v>0.28983050847457625</v>
      </c>
      <c r="BF13" s="59">
        <f t="shared" si="2"/>
        <v>8.5593220338983048E-2</v>
      </c>
    </row>
    <row r="14" spans="2:59">
      <c r="C14" s="11"/>
      <c r="D14" s="11"/>
      <c r="E14" s="11"/>
      <c r="H14" s="11"/>
      <c r="I14" s="12"/>
      <c r="M14" s="14" t="s">
        <v>146</v>
      </c>
      <c r="N14" s="14" t="str">
        <f>IF(AND(N12&lt;2.51,N13&lt;2.51),"met",IF(AND(N12&lt;2.51,N13&lt;1.6),"exceeded",IF(AND(N12&lt;2.51,N13&gt;2.5),"failed")))</f>
        <v>met</v>
      </c>
      <c r="O14" s="14" t="str">
        <f t="shared" ref="O14:AB14" si="3">IF(AND(O12&lt;2.51,O13&lt;2.51),"met",IF(AND(O12&lt;2.51,O13&lt;1.6),"exceeded",IF(AND(O12&lt;2.51,O13&gt;2.5),"failed")))</f>
        <v>met</v>
      </c>
      <c r="P14" s="14" t="str">
        <f t="shared" si="3"/>
        <v>met</v>
      </c>
      <c r="Q14" s="14" t="str">
        <f t="shared" si="3"/>
        <v>met</v>
      </c>
      <c r="R14" s="14" t="b">
        <f t="shared" si="3"/>
        <v>0</v>
      </c>
      <c r="S14" s="14" t="str">
        <f t="shared" si="3"/>
        <v>met</v>
      </c>
      <c r="T14" s="14" t="b">
        <f t="shared" si="3"/>
        <v>0</v>
      </c>
      <c r="U14" s="14" t="str">
        <f t="shared" si="3"/>
        <v>met</v>
      </c>
      <c r="V14" s="14" t="str">
        <f t="shared" si="3"/>
        <v>met</v>
      </c>
      <c r="W14" s="14" t="b">
        <f t="shared" si="3"/>
        <v>0</v>
      </c>
      <c r="X14" s="14" t="str">
        <f t="shared" si="3"/>
        <v>met</v>
      </c>
      <c r="Y14" s="14" t="str">
        <f t="shared" si="3"/>
        <v>met</v>
      </c>
      <c r="Z14" s="14" t="b">
        <f t="shared" si="3"/>
        <v>0</v>
      </c>
      <c r="AA14" s="14" t="b">
        <f t="shared" si="3"/>
        <v>0</v>
      </c>
      <c r="AB14" s="14" t="b">
        <f t="shared" si="3"/>
        <v>0</v>
      </c>
      <c r="AC14" s="14" t="e">
        <f t="shared" ref="AC14:AC34" si="4">AVERAGE(N14:AB14)</f>
        <v>#DIV/0!</v>
      </c>
      <c r="AE14" s="11"/>
      <c r="AF14" s="11"/>
      <c r="AG14" s="11"/>
      <c r="AH14" s="11"/>
      <c r="AI14" s="11"/>
      <c r="AJ14" s="11"/>
      <c r="AK14" s="11"/>
      <c r="AL14" s="11"/>
      <c r="AM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2:59">
      <c r="C15" s="11"/>
      <c r="D15" s="11"/>
      <c r="E15" s="11"/>
      <c r="H15" s="11"/>
      <c r="I15" s="12"/>
      <c r="AC15" s="11"/>
      <c r="AE15" s="11"/>
      <c r="AF15" s="11"/>
      <c r="AG15" s="11"/>
      <c r="AH15" s="11"/>
      <c r="AI15" s="11"/>
      <c r="AJ15" s="11"/>
      <c r="AK15" s="11"/>
      <c r="AL15" s="11"/>
      <c r="AM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 spans="2:59">
      <c r="B16" s="19" t="s">
        <v>148</v>
      </c>
      <c r="C16" s="14">
        <f>AVERAGEIFS('Respondent data Original'!$G:$G, 'Respondent data Original'!$B:$B, "UK", 'Respondent data Original'!$CR:$CR, "Enthusiast")</f>
        <v>2.4047619047619047</v>
      </c>
      <c r="D16" s="14">
        <f>AVERAGEIFS('Respondent data Original'!$G:$G, 'Respondent data Original'!$B:$B, "UK", 'Respondent data Original'!$CR:$CR, "Enthusiast", 'Respondent data Original'!F:F,"2")</f>
        <v>3.0833333333333335</v>
      </c>
      <c r="E16" s="14">
        <f>AVERAGEIFS('Respondent data Original'!$G:$G, 'Respondent data Original'!$B:$B, "UK", 'Respondent data Original'!$CR:$CR, "Enthusiast", 'Respondent data Original'!F:F,"1")</f>
        <v>1.8958333333333333</v>
      </c>
      <c r="F16" s="9">
        <f>AVERAGEIFS('Respondent data Original'!$H:$H, 'Respondent data Original'!$B:$B, "UK", 'Respondent data Original'!$CR:$CR, "Enthusiast")</f>
        <v>9.5853658536585371</v>
      </c>
      <c r="G16" s="23">
        <f>AVERAGEIFS('Respondent data Original'!$C:$C, 'Respondent data Original'!$B:$B, "UK", 'Respondent data Original'!$CR:$CR, "Enthusiast")</f>
        <v>3.4404761904761907</v>
      </c>
      <c r="H16" s="14">
        <f>AVERAGEIFS('Respondent data Original'!$P:$P, 'Respondent data Original'!$B:$B, "UK", 'Respondent data Original'!$CR:$CR, "Enthusiast")</f>
        <v>4.9285714285714288</v>
      </c>
      <c r="I16" s="22"/>
      <c r="J16" s="9">
        <f>AVERAGEIFS('Respondent data Original'!$AF:$AF, 'Respondent data Original'!$B:$B, "UK", 'Respondent data Original'!$CR:$CR, "Enthusiast")</f>
        <v>3.8809523809523809</v>
      </c>
      <c r="K16" s="8">
        <f>AVERAGEIFS('Respondent data Original'!$L:$L, 'Respondent data Original'!$B:$B, "UK", 'Respondent data Original'!$CR:$CR, "Enthusiast")</f>
        <v>9.3132530120481931</v>
      </c>
      <c r="M16" s="10" t="s">
        <v>144</v>
      </c>
      <c r="N16" s="14">
        <f>AVERAGEIFS('Respondent data Original'!Q:Q, 'Respondent data Original'!$B:$B, "UK", 'Respondent data Original'!$CR:$CR, "Enthusiast")</f>
        <v>1.6125</v>
      </c>
      <c r="O16" s="14">
        <f>AVERAGEIFS('Respondent data Original'!R:R, 'Respondent data Original'!$B:$B, "UK", 'Respondent data Original'!$CR:$CR, "Enthusiast")</f>
        <v>2.8333333333333335</v>
      </c>
      <c r="P16" s="14">
        <f>AVERAGEIFS('Respondent data Original'!S:S, 'Respondent data Original'!$B:$B, "UK", 'Respondent data Original'!$CR:$CR, "Enthusiast")</f>
        <v>1.5432098765432098</v>
      </c>
      <c r="Q16" s="14">
        <f>AVERAGEIFS('Respondent data Original'!T:T, 'Respondent data Original'!$B:$B, "UK", 'Respondent data Original'!$CR:$CR, "Enthusiast")</f>
        <v>2.4657534246575343</v>
      </c>
      <c r="R16" s="14">
        <f>AVERAGEIFS('Respondent data Original'!U:U, 'Respondent data Original'!$B:$B, "UK", 'Respondent data Original'!$CR:$CR, "Enthusiast")</f>
        <v>2.7611940298507465</v>
      </c>
      <c r="S16" s="14">
        <f>AVERAGEIFS('Respondent data Original'!V:V, 'Respondent data Original'!$B:$B, "UK", 'Respondent data Original'!$CR:$CR, "Enthusiast")</f>
        <v>1.9624999999999999</v>
      </c>
      <c r="T16" s="14">
        <f>AVERAGEIFS('Respondent data Original'!W:W, 'Respondent data Original'!$B:$B, "UK", 'Respondent data Original'!$CR:$CR, "Enthusiast")</f>
        <v>2.8767123287671232</v>
      </c>
      <c r="U16" s="14">
        <f>AVERAGEIFS('Respondent data Original'!X:X, 'Respondent data Original'!$B:$B, "UK", 'Respondent data Original'!$CR:$CR, "Enthusiast")</f>
        <v>1.5853658536585367</v>
      </c>
      <c r="V16" s="14">
        <f>AVERAGEIFS('Respondent data Original'!Y:Y, 'Respondent data Original'!$B:$B, "UK", 'Respondent data Original'!$CR:$CR, "Enthusiast")</f>
        <v>2.116883116883117</v>
      </c>
      <c r="W16" s="14">
        <f>AVERAGEIFS('Respondent data Original'!Z:Z, 'Respondent data Original'!$B:$B, "UK", 'Respondent data Original'!$CR:$CR, "Enthusiast")</f>
        <v>2.7162162162162162</v>
      </c>
      <c r="X16" s="14">
        <f>AVERAGEIFS('Respondent data Original'!AA:AA, 'Respondent data Original'!$B:$B, "UK", 'Respondent data Original'!$CR:$CR, "Enthusiast")</f>
        <v>1.7848101265822784</v>
      </c>
      <c r="Y16" s="14">
        <f>AVERAGEIFS('Respondent data Original'!AB:AB, 'Respondent data Original'!$B:$B, "UK", 'Respondent data Original'!$CR:$CR, "Enthusiast")</f>
        <v>2.2658227848101267</v>
      </c>
      <c r="Z16" s="14">
        <f>AVERAGEIFS('Respondent data Original'!AC:AC, 'Respondent data Original'!$B:$B, "UK", 'Respondent data Original'!$CR:$CR, "Enthusiast")</f>
        <v>2.8815789473684212</v>
      </c>
      <c r="AA16" s="14">
        <f>AVERAGEIFS('Respondent data Original'!AD:AD, 'Respondent data Original'!$B:$B, "UK", 'Respondent data Original'!$CR:$CR, "Enthusiast")</f>
        <v>3.0422535211267605</v>
      </c>
      <c r="AB16" s="14">
        <f>AVERAGEIFS('Respondent data Original'!AE:AE, 'Respondent data Original'!$B:$B, "UK", 'Respondent data Original'!$CR:$CR, "Enthusiast")</f>
        <v>2.6666666666666665</v>
      </c>
      <c r="AC16" s="11">
        <f>AVERAGE(N16:AB16)</f>
        <v>2.3409866817642713</v>
      </c>
      <c r="AE16" s="14">
        <f>AVERAGEIFS('Respondent data Original'!AW:AW, 'Respondent data Original'!$B:$B, "UK", 'Respondent data Original'!$CR:$CR, "Enthusiast")</f>
        <v>5.5</v>
      </c>
      <c r="AF16" s="14">
        <f>AVERAGEIFS('Respondent data Original'!AX:AX, 'Respondent data Original'!$B:$B, "UK", 'Respondent data Original'!$CR:$CR, "Enthusiast")</f>
        <v>6.6547619047619051</v>
      </c>
      <c r="AG16" s="14">
        <f>AVERAGEIFS('Respondent data Original'!AY:AY, 'Respondent data Original'!$B:$B, "UK", 'Respondent data Original'!$CR:$CR, "Enthusiast")</f>
        <v>6.1547619047619051</v>
      </c>
      <c r="AH16" s="14">
        <f>AVERAGEIFS('Respondent data Original'!AZ:AZ, 'Respondent data Original'!$B:$B, "UK", 'Respondent data Original'!$CR:$CR, "Enthusiast")</f>
        <v>5.833333333333333</v>
      </c>
      <c r="AI16" s="14">
        <f>AVERAGEIFS('Respondent data Original'!BA:BA, 'Respondent data Original'!$B:$B, "UK", 'Respondent data Original'!$CR:$CR, "Enthusiast")</f>
        <v>6.333333333333333</v>
      </c>
      <c r="AJ16" s="14">
        <f>AVERAGEIFS('Respondent data Original'!BB:BB, 'Respondent data Original'!$B:$B, "UK", 'Respondent data Original'!$CR:$CR, "Enthusiast")</f>
        <v>4.0595238095238093</v>
      </c>
      <c r="AK16" s="14">
        <f>AVERAGEIFS('Respondent data Original'!BC:BC, 'Respondent data Original'!$B:$B, "UK", 'Respondent data Original'!$CR:$CR, "Enthusiast")</f>
        <v>3.5952380952380953</v>
      </c>
      <c r="AL16" s="14">
        <f>AVERAGEIFS('Respondent data Original'!BD:BD, 'Respondent data Original'!$B:$B, "UK", 'Respondent data Original'!$CR:$CR, "Enthusiast")</f>
        <v>8.8333333333333339</v>
      </c>
      <c r="AM16" s="14">
        <f>AVERAGEIFS('Respondent data Original'!BE:BE, 'Respondent data Original'!$B:$B, "UK", 'Respondent data Original'!$CR:$CR, "Enthusiast")</f>
        <v>2.4761904761904763</v>
      </c>
      <c r="AN16" s="20">
        <f>AVERAGE(AG16:AM16)</f>
        <v>5.3265306122448974</v>
      </c>
      <c r="AP16" s="14">
        <f>AVERAGEIFS('Respondent data Original'!BF:BF, 'Respondent data Original'!$B:$B, "UK",'Respondent data Original'!$CR:$CR, "Enthusiast")</f>
        <v>9.1785714285714288</v>
      </c>
      <c r="AQ16" s="14">
        <f>AVERAGEIFS('Respondent data Original'!BG:BG, 'Respondent data Original'!$B:$B, "UK",'Respondent data Original'!$CR:$CR, "Enthusiast")</f>
        <v>9.7976190476190474</v>
      </c>
      <c r="AR16" s="14">
        <f>AVERAGEIFS('Respondent data Original'!BH:BH, 'Respondent data Original'!$B:$B, "UK",'Respondent data Original'!$CR:$CR, "Enthusiast")</f>
        <v>9.1785714285714288</v>
      </c>
      <c r="AS16" s="14">
        <f>AVERAGEIFS('Respondent data Original'!BI:BI, 'Respondent data Original'!$B:$B, "UK",'Respondent data Original'!$CR:$CR, "Enthusiast")</f>
        <v>11.05952380952381</v>
      </c>
      <c r="AT16" s="14">
        <f>AVERAGEIFS('Respondent data Original'!BJ:BJ, 'Respondent data Original'!$B:$B, "UK",'Respondent data Original'!$CR:$CR, "Enthusiast")</f>
        <v>10.761904761904763</v>
      </c>
      <c r="AU16" s="11"/>
      <c r="AV16" s="14">
        <f>AVERAGEIFS('Respondent data Original'!$BK:$BK,'Respondent data Original'!$B:$B,"UK",'Respondent data Original'!$CR:$CR,"Enthusiast")</f>
        <v>1.4523809523809523</v>
      </c>
      <c r="AW16" s="11"/>
      <c r="AX16" s="14">
        <f>AVERAGEIFS('Respondent data Original'!$BX:$BX,'Respondent data Original'!$B:$B,"UK",'Respondent data Original'!$CR:$CR,"Enthusiast")</f>
        <v>1</v>
      </c>
      <c r="AZ16" s="18">
        <f>(COUNTIFS('Respondent data Original'!$BY:$BY,"1",'Respondent data Original'!$B:$B,"UK",'Respondent data Original'!$CR:$CR,"Enthusiast"))+(COUNTIFS('Respondent data Original'!$BZ:$BZ,"1",'Respondent data Original'!$B:$B,"UK",'Respondent data Original'!$CR:$CR,"Enthusiast"))+(COUNTIFS('Respondent data Original'!$CA:$CA,"1",'Respondent data Original'!$B:$B,"UK",'Respondent data Original'!$CR:$CR,"Enthusiast"))+(COUNTIFS('Respondent data Original'!$CB:$CB,"1",'Respondent data Original'!$B:$B,"UK",'Respondent data Original'!$CR:$CR,"Enthusiast"))+(COUNTIFS('Respondent data Original'!$CC:$CC,"1",'Respondent data Original'!$B:$B,"UK",'Respondent data Original'!$CR:$CR,"Enthusiast"))+(COUNTIFS('Respondent data Original'!$CD:$CD,"1",'Respondent data Original'!$B:$B,"UK",'Respondent data Original'!$CR:$CR,"Enthusiast"))+(COUNTIFS('Respondent data Original'!$CE:$CE,"1",'Respondent data Original'!$B:$B,"UK",'Respondent data Original'!$CR:$CR,"Enthusiast"))</f>
        <v>25</v>
      </c>
      <c r="BA16" s="18">
        <f>(COUNTIFS('Respondent data Original'!$BY:$BY,"2",'Respondent data Original'!$B:$B,"UK",'Respondent data Original'!$CR:$CR,"Enthusiast"))+(COUNTIFS('Respondent data Original'!$BZ:$BZ,"2",'Respondent data Original'!$B:$B,"UK",'Respondent data Original'!$CR:$CR,"Enthusiast"))+(COUNTIFS('Respondent data Original'!$CA:$CA,"2",'Respondent data Original'!$B:$B,"UK",'Respondent data Original'!$CR:$CR,"Enthusiast"))+(COUNTIFS('Respondent data Original'!$CB:$CB,"2",'Respondent data Original'!$B:$B,"UK",'Respondent data Original'!$CR:$CR,"Enthusiast"))+(COUNTIFS('Respondent data Original'!$CC:$CC,"2",'Respondent data Original'!$B:$B,"UK",'Respondent data Original'!$CR:$CR,"Enthusiast"))+(COUNTIFS('Respondent data Original'!$CD:$CD,"2",'Respondent data Original'!$B:$B,"UK",'Respondent data Original'!$CR:$CR,"Enthusiast"))+(COUNTIFS('Respondent data Original'!$CE:$CE,"2",'Respondent data Original'!$B:$B,"UK",'Respondent data Original'!$CR:$CR,"Enthusiast"))</f>
        <v>6</v>
      </c>
      <c r="BB16" s="18">
        <f>(COUNTIFS('Respondent data Original'!$BY:$BY,"3",'Respondent data Original'!$B:$B,"UK",'Respondent data Original'!$CR:$CR,"Enthusiast"))+(COUNTIFS('Respondent data Original'!$BZ:$BZ,"3",'Respondent data Original'!$B:$B,"UK",'Respondent data Original'!$CR:$CR,"Enthusiast"))+(COUNTIFS('Respondent data Original'!$CA:$CA,"3",'Respondent data Original'!$B:$B,"UK",'Respondent data Original'!$CR:$CR,"Enthusiast"))+(COUNTIFS('Respondent data Original'!$CB:$CB,"3",'Respondent data Original'!$B:$B,"UK",'Respondent data Original'!$CR:$CR,"Enthusiast"))+(COUNTIFS('Respondent data Original'!$CC:$CC,"3",'Respondent data Original'!$B:$B,"UK",'Respondent data Original'!$CR:$CR,"Enthusiast"))+(COUNTIFS('Respondent data Original'!$CD:$CD,"3",'Respondent data Original'!$B:$B,"UK",'Respondent data Original'!$CR:$CR,"Enthusiast"))+(COUNTIFS('Respondent data Original'!$CE:$CE,"3",'Respondent data Original'!$B:$B,"UK",'Respondent data Original'!$CR:$CR,"Enthusiast"))</f>
        <v>32</v>
      </c>
      <c r="BC16" s="18">
        <f>(COUNTIFS('Respondent data Original'!$BY:$BY,"4",'Respondent data Original'!$B:$B,"UK",'Respondent data Original'!$CR:$CR,"Enthusiast"))+(COUNTIFS('Respondent data Original'!$BZ:$BZ,"4",'Respondent data Original'!$B:$B,"UK",'Respondent data Original'!$CR:$CR,"Enthusiast"))+(COUNTIFS('Respondent data Original'!$CA:$CA,"4",'Respondent data Original'!$B:$B,"UK",'Respondent data Original'!$CR:$CR,"Enthusiast"))+(COUNTIFS('Respondent data Original'!$CB:$CB,"4",'Respondent data Original'!$B:$B,"UK",'Respondent data Original'!$CR:$CR,"Enthusiast"))+(COUNTIFS('Respondent data Original'!$CC:$CC,"4",'Respondent data Original'!$B:$B,"UK",'Respondent data Original'!$CR:$CR,"Enthusiast"))+(COUNTIFS('Respondent data Original'!$CD:$CD,"4",'Respondent data Original'!$B:$B,"UK",'Respondent data Original'!$CR:$CR,"Enthusiast"))+(COUNTIFS('Respondent data Original'!$CE:$CE,"4",'Respondent data Original'!$B:$B,"UK",'Respondent data Original'!$CR:$CR,"Enthusiast"))</f>
        <v>19</v>
      </c>
      <c r="BD16" s="18">
        <f>(COUNTIFS('Respondent data Original'!$BY:$BY,"5",'Respondent data Original'!$B:$B,"UK",'Respondent data Original'!$CR:$CR,"Enthusiast"))+(COUNTIFS('Respondent data Original'!$BZ:$BZ,"5",'Respondent data Original'!$B:$B,"UK",'Respondent data Original'!$CR:$CR,"Enthusiast"))+(COUNTIFS('Respondent data Original'!$CA:$CA,"5",'Respondent data Original'!$B:$B,"UK",'Respondent data Original'!$CR:$CR,"Enthusiast"))+(COUNTIFS('Respondent data Original'!$CB:$CB,"5",'Respondent data Original'!$B:$B,"UK",'Respondent data Original'!$CR:$CR,"Enthusiast"))+(COUNTIFS('Respondent data Original'!$CC:$CC,"5",'Respondent data Original'!$B:$B,"UK",'Respondent data Original'!$CR:$CR,"Enthusiast"))+(COUNTIFS('Respondent data Original'!$CD:$CD,"5",'Respondent data Original'!$B:$B,"UK",'Respondent data Original'!$CR:$CR,"Enthusiast"))+(COUNTIFS('Respondent data Original'!$CE:$CE,"5",'Respondent data Original'!$B:$B,"UK",'Respondent data Original'!$CR:$CR,"Enthusiast"))</f>
        <v>34</v>
      </c>
      <c r="BE16" s="18">
        <f>(COUNTIFS('Respondent data Original'!$BY:$BY,"6",'Respondent data Original'!$B:$B,"UK",'Respondent data Original'!$CR:$CR,"Enthusiast"))+(COUNTIFS('Respondent data Original'!$BZ:$BZ,"6",'Respondent data Original'!$B:$B,"UK",'Respondent data Original'!$CR:$CR,"Enthusiast"))+(COUNTIFS('Respondent data Original'!$CA:$CA,"6",'Respondent data Original'!$B:$B,"UK",'Respondent data Original'!$CR:$CR,"Enthusiast"))+(COUNTIFS('Respondent data Original'!$CB:$CB,"6",'Respondent data Original'!$B:$B,"UK",'Respondent data Original'!$CR:$CR,"Enthusiast"))+(COUNTIFS('Respondent data Original'!$CC:$CC,"6",'Respondent data Original'!$B:$B,"UK",'Respondent data Original'!$CR:$CR,"Enthusiast"))+(COUNTIFS('Respondent data Original'!$CD:$CD,"6",'Respondent data Original'!$B:$B,"UK",'Respondent data Original'!$CR:$CR,"Enthusiast"))+(COUNTIFS('Respondent data Original'!$CE:$CE,"6",'Respondent data Original'!$B:$B,"UK",'Respondent data Original'!$CR:$CR,"Enthusiast"))</f>
        <v>54</v>
      </c>
      <c r="BF16" s="18">
        <f>(COUNTIFS('Respondent data Original'!$BY:$BY,"7",'Respondent data Original'!$B:$B,"UK",'Respondent data Original'!$CR:$CR,"Enthusiast"))+(COUNTIFS('Respondent data Original'!$BZ:$BZ,"7",'Respondent data Original'!$B:$B,"UK",'Respondent data Original'!$CR:$CR,"Enthusiast"))+(COUNTIFS('Respondent data Original'!$CA:$CA,"7",'Respondent data Original'!$B:$B,"UK",'Respondent data Original'!$CR:$CR,"Enthusiast"))+(COUNTIFS('Respondent data Original'!$CB:$CB,"7",'Respondent data Original'!$B:$B,"UK",'Respondent data Original'!$CR:$CR,"Enthusiast"))+(COUNTIFS('Respondent data Original'!$CC:$CC,"7",'Respondent data Original'!$B:$B,"UK",'Respondent data Original'!$CR:$CR,"Enthusiast"))+(COUNTIFS('Respondent data Original'!$CD:$CD,"7",'Respondent data Original'!$B:$B,"UK",'Respondent data Original'!$CR:$CR,"Enthusiast"))+(COUNTIFS('Respondent data Original'!$CE:$CE,"7",'Respondent data Original'!$B:$B,"UK",'Respondent data Original'!$CR:$CR,"Enthusiast"))</f>
        <v>14</v>
      </c>
    </row>
    <row r="17" spans="2:58">
      <c r="C17" s="11"/>
      <c r="D17" s="11"/>
      <c r="E17" s="11"/>
      <c r="H17" s="11"/>
      <c r="I17" s="12"/>
      <c r="M17" s="13" t="s">
        <v>145</v>
      </c>
      <c r="N17" s="14">
        <f>AVERAGEIFS('Respondent data Original'!AG:AG, 'Respondent data Original'!$B:$B, "UK", 'Respondent data Original'!$CR:$CR, "Enthusiast")</f>
        <v>2.0365853658536586</v>
      </c>
      <c r="O17" s="14">
        <f>AVERAGEIFS('Respondent data Original'!AH:AH, 'Respondent data Original'!$B:$B, "UK", 'Respondent data Original'!$CR:$CR, "Enthusiast")</f>
        <v>2.0499999999999998</v>
      </c>
      <c r="P17" s="14">
        <f>AVERAGEIFS('Respondent data Original'!AI:AI, 'Respondent data Original'!$B:$B, "UK", 'Respondent data Original'!$CR:$CR, "Enthusiast")</f>
        <v>1.927710843373494</v>
      </c>
      <c r="Q17" s="14">
        <f>AVERAGEIFS('Respondent data Original'!AJ:AJ, 'Respondent data Original'!$B:$B, "UK", 'Respondent data Original'!$CR:$CR, "Enthusiast")</f>
        <v>2.2535211267605635</v>
      </c>
      <c r="R17" s="14">
        <f>AVERAGEIFS('Respondent data Original'!AK:AK, 'Respondent data Original'!$B:$B, "UK", 'Respondent data Original'!$CR:$CR, "Enthusiast")</f>
        <v>2.3442622950819674</v>
      </c>
      <c r="S17" s="14">
        <f>AVERAGEIFS('Respondent data Original'!AL:AL, 'Respondent data Original'!$B:$B, "UK", 'Respondent data Original'!$CR:$CR, "Enthusiast")</f>
        <v>2.1875</v>
      </c>
      <c r="T17" s="14">
        <f>AVERAGEIFS('Respondent data Original'!AM:AM, 'Respondent data Original'!$B:$B, "UK", 'Respondent data Original'!$CR:$CR, "Enthusiast")</f>
        <v>2.5238095238095237</v>
      </c>
      <c r="U17" s="14">
        <f>AVERAGEIFS('Respondent data Original'!AN:AN, 'Respondent data Original'!$B:$B, "UK", 'Respondent data Original'!$CR:$CR, "Enthusiast")</f>
        <v>1.8915662650602409</v>
      </c>
      <c r="V17" s="14">
        <f>AVERAGEIFS('Respondent data Original'!AO:AO, 'Respondent data Original'!$B:$B, "UK", 'Respondent data Original'!$CR:$CR, "Enthusiast")</f>
        <v>2.1111111111111112</v>
      </c>
      <c r="W17" s="14">
        <f>AVERAGEIFS('Respondent data Original'!AP:AP, 'Respondent data Original'!$B:$B, "UK", 'Respondent data Original'!$CR:$CR, "Enthusiast")</f>
        <v>2.1690140845070425</v>
      </c>
      <c r="X17" s="14">
        <f>AVERAGEIFS('Respondent data Original'!AQ:AQ, 'Respondent data Original'!$B:$B, "UK", 'Respondent data Original'!$CR:$CR, "Enthusiast")</f>
        <v>2.0952380952380953</v>
      </c>
      <c r="Y17" s="14">
        <f>AVERAGEIFS('Respondent data Original'!AR:AR, 'Respondent data Original'!$B:$B, "UK", 'Respondent data Original'!$CR:$CR, "Enthusiast")</f>
        <v>2.3924050632911391</v>
      </c>
      <c r="Z17" s="14">
        <f>AVERAGEIFS('Respondent data Original'!AS:AS, 'Respondent data Original'!$B:$B, "UK", 'Respondent data Original'!$CR:$CR, "Enthusiast")</f>
        <v>2.7272727272727271</v>
      </c>
      <c r="AA17" s="14">
        <f>AVERAGEIFS('Respondent data Original'!AT:AT, 'Respondent data Original'!$B:$B, "UK", 'Respondent data Original'!$CR:$CR, "Enthusiast")</f>
        <v>2.5178571428571428</v>
      </c>
      <c r="AB17" s="14">
        <f>AVERAGEIFS('Respondent data Original'!AU:AU, 'Respondent data Original'!$B:$B, "UK", 'Respondent data Original'!$CR:$CR, "Enthusiast")</f>
        <v>2.5263157894736841</v>
      </c>
      <c r="AC17" s="11">
        <f>AVERAGE(N17:AB17)</f>
        <v>2.2502779622460256</v>
      </c>
      <c r="AE17" s="11"/>
      <c r="AF17" s="11"/>
      <c r="AG17" s="11"/>
      <c r="AH17" s="11"/>
      <c r="AI17" s="11"/>
      <c r="AJ17" s="11"/>
      <c r="AK17" s="11"/>
      <c r="AL17" s="11"/>
      <c r="AM17" s="11"/>
      <c r="AP17" s="11"/>
      <c r="AQ17" s="11"/>
      <c r="AR17" s="11"/>
      <c r="AS17" s="11"/>
      <c r="AT17" s="11"/>
      <c r="AU17" s="11"/>
      <c r="AV17" s="11"/>
      <c r="AW17" s="11"/>
      <c r="AX17" s="11"/>
      <c r="AZ17" s="59">
        <f>AZ16/SUM($AZ$16:$BF$16)</f>
        <v>0.1358695652173913</v>
      </c>
      <c r="BA17" s="59">
        <f t="shared" ref="BA17:BF17" si="5">BA16/SUM($AZ$16:$BF$16)</f>
        <v>3.2608695652173912E-2</v>
      </c>
      <c r="BB17" s="59">
        <f t="shared" si="5"/>
        <v>0.17391304347826086</v>
      </c>
      <c r="BC17" s="59">
        <f t="shared" si="5"/>
        <v>0.10326086956521739</v>
      </c>
      <c r="BD17" s="59">
        <f t="shared" si="5"/>
        <v>0.18478260869565216</v>
      </c>
      <c r="BE17" s="59">
        <f t="shared" si="5"/>
        <v>0.29347826086956524</v>
      </c>
      <c r="BF17" s="59">
        <f t="shared" si="5"/>
        <v>7.6086956521739135E-2</v>
      </c>
    </row>
    <row r="18" spans="2:58">
      <c r="C18" s="11"/>
      <c r="D18" s="11"/>
      <c r="E18" s="11"/>
      <c r="H18" s="11"/>
      <c r="I18" s="12"/>
      <c r="M18" s="14" t="s">
        <v>146</v>
      </c>
      <c r="N18" s="14" t="str">
        <f>IF(AND(N16&lt;2.51,N17&lt;2.51),"met",IF(AND(N16&lt;2.51,N17&lt;1.6),"exceeded",IF(AND(N16&lt;2.51,N17&gt;2.5),"failed")))</f>
        <v>met</v>
      </c>
      <c r="O18" s="14" t="b">
        <f t="shared" ref="O18:AB18" si="6">IF(AND(O16&lt;2.51,O17&lt;2.51),"met",IF(AND(O16&lt;2.51,O17&lt;1.6),"exceeded",IF(AND(O16&lt;2.51,O17&gt;2.5),"failed")))</f>
        <v>0</v>
      </c>
      <c r="P18" s="14" t="str">
        <f t="shared" si="6"/>
        <v>met</v>
      </c>
      <c r="Q18" s="14" t="str">
        <f t="shared" si="6"/>
        <v>met</v>
      </c>
      <c r="R18" s="14" t="b">
        <f t="shared" si="6"/>
        <v>0</v>
      </c>
      <c r="S18" s="14" t="str">
        <f t="shared" si="6"/>
        <v>met</v>
      </c>
      <c r="T18" s="14" t="b">
        <f t="shared" si="6"/>
        <v>0</v>
      </c>
      <c r="U18" s="14" t="str">
        <f t="shared" si="6"/>
        <v>met</v>
      </c>
      <c r="V18" s="14" t="str">
        <f t="shared" si="6"/>
        <v>met</v>
      </c>
      <c r="W18" s="14" t="b">
        <f t="shared" si="6"/>
        <v>0</v>
      </c>
      <c r="X18" s="14" t="str">
        <f t="shared" si="6"/>
        <v>met</v>
      </c>
      <c r="Y18" s="14" t="str">
        <f t="shared" si="6"/>
        <v>met</v>
      </c>
      <c r="Z18" s="14" t="b">
        <f t="shared" si="6"/>
        <v>0</v>
      </c>
      <c r="AA18" s="14" t="b">
        <f t="shared" si="6"/>
        <v>0</v>
      </c>
      <c r="AB18" s="14" t="b">
        <f t="shared" si="6"/>
        <v>0</v>
      </c>
      <c r="AC18" s="14" t="e">
        <f t="shared" si="4"/>
        <v>#DIV/0!</v>
      </c>
      <c r="AE18" s="11"/>
      <c r="AF18" s="11"/>
      <c r="AG18" s="11"/>
      <c r="AH18" s="11"/>
      <c r="AI18" s="11"/>
      <c r="AJ18" s="11"/>
      <c r="AK18" s="11"/>
      <c r="AL18" s="11"/>
      <c r="AM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2:58">
      <c r="C19" s="11"/>
      <c r="D19" s="11"/>
      <c r="E19" s="11"/>
      <c r="H19" s="11"/>
      <c r="I19" s="12"/>
      <c r="AC19" s="11"/>
      <c r="AE19" s="11"/>
      <c r="AF19" s="11"/>
      <c r="AG19" s="11"/>
      <c r="AH19" s="11"/>
      <c r="AI19" s="11"/>
      <c r="AJ19" s="11"/>
      <c r="AK19" s="11"/>
      <c r="AL19" s="11"/>
      <c r="AM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2:58">
      <c r="B20" s="7" t="s">
        <v>151</v>
      </c>
      <c r="C20" s="14">
        <f>AVERAGEIFS('Respondent data Original'!$G:$G, 'Respondent data Original'!$B:$B, "UK", 'Respondent data Original'!$CQ:$CQ, "Mercenary")</f>
        <v>3.3556701030927836</v>
      </c>
      <c r="D20" s="14">
        <f>AVERAGEIFS('Respondent data Original'!$G:$G, 'Respondent data Original'!$B:$B, "UK", 'Respondent data Original'!$CQ:$CQ, "Mercenary", 'Respondent data Original'!F:F,"2")</f>
        <v>3.8846153846153846</v>
      </c>
      <c r="E20" s="14">
        <f>AVERAGEIFS('Respondent data Original'!$G:$G, 'Respondent data Original'!$B:$B, "UK", 'Respondent data Original'!$CQ:$CQ, "Mercenary", 'Respondent data Original'!F:F,"1")</f>
        <v>2.28125</v>
      </c>
      <c r="F20" s="9">
        <f>AVERAGEIFS('Respondent data Original'!$H:$H, 'Respondent data Original'!$B:$B, "UK", 'Respondent data Original'!$CQ:$CQ, "Mercenary")</f>
        <v>8.9536082474226806</v>
      </c>
      <c r="G20" s="23">
        <f>AVERAGEIFS('Respondent data Original'!C:C, 'Respondent data Original'!$B:$B, "UK", 'Respondent data Original'!$CQ:$CQ, "Mercenary")</f>
        <v>2.9226804123711339</v>
      </c>
      <c r="H20" s="14">
        <f>AVERAGEIFS('Respondent data Original'!$P:$P, 'Respondent data Original'!$B:$B, "UK", 'Respondent data Original'!$CQ:$CQ, "Mercenary")</f>
        <v>3.8453608247422681</v>
      </c>
      <c r="I20" s="12"/>
      <c r="J20" s="9">
        <f>AVERAGEIFS('Respondent data Original'!$AF:$AF, 'Respondent data Original'!$B:$B, "UK", 'Respondent data Original'!$CQ:$CQ, "Mercenary")</f>
        <v>5.036082474226804</v>
      </c>
      <c r="K20" s="8">
        <f>AVERAGEIFS('Respondent data Original'!$L:$L, 'Respondent data Original'!$B:$B, "UK", 'Respondent data Original'!$CQ:$CQ, "Mercenary")</f>
        <v>8.1649484536082468</v>
      </c>
      <c r="L20" s="12"/>
      <c r="M20" s="10" t="s">
        <v>144</v>
      </c>
      <c r="N20" s="14">
        <f>AVERAGEIFS('Respondent data Original'!Q:Q, 'Respondent data Original'!$B:$B, "UK", 'Respondent data Original'!$CQ:$CQ, "Mercenary")</f>
        <v>1.6492146596858639</v>
      </c>
      <c r="O20" s="14">
        <f>AVERAGEIFS('Respondent data Original'!R:R, 'Respondent data Original'!$B:$B, "UK", 'Respondent data Original'!$CQ:$CQ, "Mercenary")</f>
        <v>1.9649122807017543</v>
      </c>
      <c r="P20" s="14">
        <f>AVERAGEIFS('Respondent data Original'!S:S, 'Respondent data Original'!$B:$B, "UK", 'Respondent data Original'!$CQ:$CQ, "Mercenary")</f>
        <v>1.6546391752577319</v>
      </c>
      <c r="Q20" s="14">
        <f>AVERAGEIFS('Respondent data Original'!T:T, 'Respondent data Original'!$B:$B, "UK", 'Respondent data Original'!$CQ:$CQ, "Mercenary")</f>
        <v>2.2417582417582418</v>
      </c>
      <c r="R20" s="14">
        <f>AVERAGEIFS('Respondent data Original'!U:U, 'Respondent data Original'!$B:$B, "UK", 'Respondent data Original'!$CQ:$CQ, "Mercenary")</f>
        <v>2.4175824175824174</v>
      </c>
      <c r="S20" s="14">
        <f>AVERAGEIFS('Respondent data Original'!V:V, 'Respondent data Original'!$B:$B, "UK", 'Respondent data Original'!$CQ:$CQ, "Mercenary")</f>
        <v>2.0890052356020941</v>
      </c>
      <c r="T20" s="14">
        <f>AVERAGEIFS('Respondent data Original'!W:W, 'Respondent data Original'!$B:$B, "UK", 'Respondent data Original'!$CQ:$CQ, "Mercenary")</f>
        <v>2.7049180327868854</v>
      </c>
      <c r="U20" s="14">
        <f>AVERAGEIFS('Respondent data Original'!X:X, 'Respondent data Original'!$B:$B, "UK", 'Respondent data Original'!$CQ:$CQ, "Mercenary")</f>
        <v>1.6528497409326426</v>
      </c>
      <c r="V20" s="14">
        <f>AVERAGEIFS('Respondent data Original'!Y:Y, 'Respondent data Original'!$B:$B, "UK", 'Respondent data Original'!$CQ:$CQ, "Mercenary")</f>
        <v>2.232804232804233</v>
      </c>
      <c r="W20" s="14">
        <f>AVERAGEIFS('Respondent data Original'!Z:Z, 'Respondent data Original'!$B:$B, "UK", 'Respondent data Original'!$CQ:$CQ, "Mercenary")</f>
        <v>2.7679558011049723</v>
      </c>
      <c r="X20" s="14">
        <f>AVERAGEIFS('Respondent data Original'!AA:AA, 'Respondent data Original'!$B:$B, "UK", 'Respondent data Original'!$CQ:$CQ, "Mercenary")</f>
        <v>2.0414507772020727</v>
      </c>
      <c r="Y20" s="14">
        <f>AVERAGEIFS('Respondent data Original'!AB:AB, 'Respondent data Original'!$B:$B, "UK", 'Respondent data Original'!$CQ:$CQ, "Mercenary")</f>
        <v>2.4578947368421051</v>
      </c>
      <c r="Z20" s="14">
        <f>AVERAGEIFS('Respondent data Original'!AC:AC, 'Respondent data Original'!$B:$B, "UK", 'Respondent data Original'!$CQ:$CQ, "Mercenary")</f>
        <v>2.8095238095238093</v>
      </c>
      <c r="AA20" s="14">
        <f>AVERAGEIFS('Respondent data Original'!AD:AD, 'Respondent data Original'!$B:$B, "UK", 'Respondent data Original'!$CQ:$CQ, "Mercenary")</f>
        <v>3.0702702702702704</v>
      </c>
      <c r="AB20" s="14">
        <f>AVERAGEIFS('Respondent data Original'!AE:AE, 'Respondent data Original'!$B:$B, "UK", 'Respondent data Original'!$CQ:$CQ, "Mercenary")</f>
        <v>2.7619047619047619</v>
      </c>
      <c r="AC20" s="11">
        <f>AVERAGE(N20:AB20)</f>
        <v>2.3011122782639903</v>
      </c>
      <c r="AE20" s="14">
        <f>AVERAGEIFS('Respondent data Original'!AW:AW, 'Respondent data Original'!$B:$B, "UK", 'Respondent data Original'!$CQ:$CQ, "Mercenary")</f>
        <v>6.5567010309278349</v>
      </c>
      <c r="AF20" s="14">
        <f>AVERAGEIFS('Respondent data Original'!AX:AX, 'Respondent data Original'!$B:$B, "UK", 'Respondent data Original'!$CQ:$CQ, "Mercenary")</f>
        <v>8.5463917525773194</v>
      </c>
      <c r="AG20" s="14">
        <f>AVERAGEIFS('Respondent data Original'!AY:AY, 'Respondent data Original'!$B:$B, "UK", 'Respondent data Original'!$CQ:$CQ, "Mercenary")</f>
        <v>7.731958762886598</v>
      </c>
      <c r="AH20" s="14">
        <f>AVERAGEIFS('Respondent data Original'!AZ:AZ, 'Respondent data Original'!$B:$B, "UK", 'Respondent data Original'!$CQ:$CQ, "Mercenary")</f>
        <v>7.2731958762886597</v>
      </c>
      <c r="AI20" s="14">
        <f>AVERAGEIFS('Respondent data Original'!BA:BA, 'Respondent data Original'!$B:$B, "UK", 'Respondent data Original'!$CQ:$CQ, "Mercenary")</f>
        <v>7.5567010309278349</v>
      </c>
      <c r="AJ20" s="14">
        <f>AVERAGEIFS('Respondent data Original'!BB:BB, 'Respondent data Original'!$B:$B, "UK", 'Respondent data Original'!$CQ:$CQ, "Mercenary")</f>
        <v>6.1288659793814437</v>
      </c>
      <c r="AK20" s="14">
        <f>AVERAGEIFS('Respondent data Original'!BC:BC, 'Respondent data Original'!$B:$B, "UK", 'Respondent data Original'!$CQ:$CQ, "Mercenary")</f>
        <v>5.9845360824742269</v>
      </c>
      <c r="AL20" s="14">
        <f>AVERAGEIFS('Respondent data Original'!BD:BD, 'Respondent data Original'!$B:$B, "UK", 'Respondent data Original'!$CQ:$CQ, "Mercenary")</f>
        <v>9.2628865979381452</v>
      </c>
      <c r="AM20" s="14">
        <f>AVERAGEIFS('Respondent data Original'!BE:BE, 'Respondent data Original'!$B:$B, "UK", 'Respondent data Original'!$CQ:$CQ, "Mercenary")</f>
        <v>3.768041237113402</v>
      </c>
      <c r="AN20" s="20">
        <f>AVERAGE(AG20:AM20)</f>
        <v>6.8151693667157591</v>
      </c>
      <c r="AP20" s="14">
        <f>AVERAGEIFS('Respondent data Original'!BF:BF, 'Respondent data Original'!$B:$B, "UK",'Respondent data Original'!$CQ:$CQ, "Mercenary")</f>
        <v>7.7886597938144329</v>
      </c>
      <c r="AQ20" s="14">
        <f>AVERAGEIFS('Respondent data Original'!BG:BG, 'Respondent data Original'!$B:$B, "UK",'Respondent data Original'!$CQ:$CQ, "Mercenary")</f>
        <v>8.783505154639176</v>
      </c>
      <c r="AR20" s="14">
        <f>AVERAGEIFS('Respondent data Original'!BH:BH, 'Respondent data Original'!$B:$B, "UK",'Respondent data Original'!$CQ:$CQ, "Mercenary")</f>
        <v>8.6649484536082468</v>
      </c>
      <c r="AS20" s="14">
        <f>AVERAGEIFS('Respondent data Original'!BI:BI, 'Respondent data Original'!$B:$B, "UK",'Respondent data Original'!$CQ:$CQ, "Mercenary")</f>
        <v>9.9020618556701034</v>
      </c>
      <c r="AT20" s="14">
        <f>AVERAGEIFS('Respondent data Original'!BJ:BJ, 'Respondent data Original'!$B:$B, "UK",'Respondent data Original'!$CQ:$CQ, "Mercenary")</f>
        <v>9.8402061855670109</v>
      </c>
      <c r="AU20" s="11"/>
      <c r="AV20" s="14">
        <f>AVERAGEIFS('Respondent data Original'!$BK:$BK,'Respondent data Original'!$B:$B,"UK",'Respondent data Original'!$CQ:$CQ,"Mercenary")</f>
        <v>1.9123711340206186</v>
      </c>
      <c r="AW20" s="11"/>
      <c r="AX20" s="14">
        <f>AVERAGEIFS('Respondent data Original'!$BX:$BX,'Respondent data Original'!$B:$B,"UK",'Respondent data Original'!$CQ:$CQ,"Mercenary")</f>
        <v>2.2164948453608249</v>
      </c>
      <c r="AZ20" s="12"/>
      <c r="BA20" s="12"/>
      <c r="BB20" s="12"/>
      <c r="BC20" s="12"/>
      <c r="BD20" s="12"/>
      <c r="BE20" s="12"/>
      <c r="BF20" s="12"/>
    </row>
    <row r="21" spans="2:58">
      <c r="B21" s="12"/>
      <c r="C21" s="17"/>
      <c r="D21" s="17"/>
      <c r="E21" s="17"/>
      <c r="F21" s="12"/>
      <c r="G21" s="12"/>
      <c r="H21" s="17"/>
      <c r="I21" s="12"/>
      <c r="J21" s="12"/>
      <c r="K21" s="12"/>
      <c r="L21" s="12"/>
      <c r="M21" s="13" t="s">
        <v>145</v>
      </c>
      <c r="N21" s="14">
        <f>AVERAGEIFS('Respondent data Original'!AG:AG, 'Respondent data Original'!$B:$B, "UK", 'Respondent data Original'!$CQ:$CQ, "Mercenary")</f>
        <v>2.3560209424083771</v>
      </c>
      <c r="O21" s="14">
        <f>AVERAGEIFS('Respondent data Original'!AH:AH, 'Respondent data Original'!$B:$B, "UK", 'Respondent data Original'!$CQ:$CQ, "Mercenary")</f>
        <v>2.1490683229813663</v>
      </c>
      <c r="P21" s="14">
        <f>AVERAGEIFS('Respondent data Original'!AI:AI, 'Respondent data Original'!$B:$B, "UK", 'Respondent data Original'!$CQ:$CQ, "Mercenary")</f>
        <v>2.2164948453608249</v>
      </c>
      <c r="Q21" s="14">
        <f>AVERAGEIFS('Respondent data Original'!AJ:AJ, 'Respondent data Original'!$B:$B, "UK", 'Respondent data Original'!$CQ:$CQ, "Mercenary")</f>
        <v>2.2472527472527473</v>
      </c>
      <c r="R21" s="14">
        <f>AVERAGEIFS('Respondent data Original'!AK:AK, 'Respondent data Original'!$B:$B, "UK", 'Respondent data Original'!$CQ:$CQ, "Mercenary")</f>
        <v>2.5647058823529414</v>
      </c>
      <c r="S21" s="14">
        <f>AVERAGEIFS('Respondent data Original'!AL:AL, 'Respondent data Original'!$B:$B, "UK", 'Respondent data Original'!$CQ:$CQ, "Mercenary")</f>
        <v>2.6117021276595747</v>
      </c>
      <c r="T21" s="14">
        <f>AVERAGEIFS('Respondent data Original'!AM:AM, 'Respondent data Original'!$B:$B, "UK", 'Respondent data Original'!$CQ:$CQ, "Mercenary")</f>
        <v>3.1294117647058823</v>
      </c>
      <c r="U21" s="14">
        <f>AVERAGEIFS('Respondent data Original'!AN:AN, 'Respondent data Original'!$B:$B, "UK", 'Respondent data Original'!$CQ:$CQ, "Mercenary")</f>
        <v>2.2642487046632125</v>
      </c>
      <c r="V21" s="14">
        <f>AVERAGEIFS('Respondent data Original'!AO:AO, 'Respondent data Original'!$B:$B, "UK", 'Respondent data Original'!$CQ:$CQ, "Mercenary")</f>
        <v>2.3675675675675674</v>
      </c>
      <c r="W21" s="14">
        <f>AVERAGEIFS('Respondent data Original'!AP:AP, 'Respondent data Original'!$B:$B, "UK", 'Respondent data Original'!$CQ:$CQ, "Mercenary")</f>
        <v>2.64</v>
      </c>
      <c r="X21" s="14">
        <f>AVERAGEIFS('Respondent data Original'!AQ:AQ, 'Respondent data Original'!$B:$B, "UK", 'Respondent data Original'!$CQ:$CQ, "Mercenary")</f>
        <v>2.4554973821989527</v>
      </c>
      <c r="Y21" s="14">
        <f>AVERAGEIFS('Respondent data Original'!AR:AR, 'Respondent data Original'!$B:$B, "UK", 'Respondent data Original'!$CQ:$CQ, "Mercenary")</f>
        <v>2.9301075268817205</v>
      </c>
      <c r="Z21" s="14">
        <f>AVERAGEIFS('Respondent data Original'!AS:AS, 'Respondent data Original'!$B:$B, "UK", 'Respondent data Original'!$CQ:$CQ, "Mercenary")</f>
        <v>2.8131868131868134</v>
      </c>
      <c r="AA21" s="14">
        <f>AVERAGEIFS('Respondent data Original'!AT:AT, 'Respondent data Original'!$B:$B, "UK", 'Respondent data Original'!$CQ:$CQ, "Mercenary")</f>
        <v>2.8333333333333335</v>
      </c>
      <c r="AB21" s="14">
        <f>AVERAGEIFS('Respondent data Original'!AU:AU, 'Respondent data Original'!$B:$B, "UK", 'Respondent data Original'!$CQ:$CQ, "Mercenary")</f>
        <v>2.75</v>
      </c>
      <c r="AC21" s="11">
        <f>AVERAGE(N21:AB21)</f>
        <v>2.5552398640368876</v>
      </c>
      <c r="AE21" s="11"/>
      <c r="AF21" s="11"/>
      <c r="AG21" s="11"/>
      <c r="AH21" s="11"/>
      <c r="AI21" s="11"/>
      <c r="AJ21" s="11"/>
      <c r="AK21" s="11"/>
      <c r="AL21" s="11"/>
      <c r="AM21" s="11"/>
      <c r="AP21" s="11"/>
      <c r="AQ21" s="11"/>
      <c r="AR21" s="11"/>
      <c r="AS21" s="11"/>
      <c r="AT21" s="11"/>
      <c r="AU21" s="11"/>
      <c r="AV21" s="11"/>
      <c r="AW21" s="11"/>
      <c r="AX21" s="11"/>
      <c r="AZ21" s="39"/>
      <c r="BA21" s="39"/>
      <c r="BB21" s="39"/>
      <c r="BC21" s="39"/>
      <c r="BD21" s="39"/>
      <c r="BE21" s="39"/>
      <c r="BF21" s="39"/>
    </row>
    <row r="22" spans="2:58">
      <c r="B22" s="12"/>
      <c r="C22" s="17"/>
      <c r="D22" s="17"/>
      <c r="E22" s="17"/>
      <c r="F22" s="12"/>
      <c r="G22" s="12"/>
      <c r="H22" s="17"/>
      <c r="I22" s="12"/>
      <c r="J22" s="12"/>
      <c r="K22" s="12"/>
      <c r="L22" s="12"/>
      <c r="M22" s="14" t="s">
        <v>146</v>
      </c>
      <c r="N22" s="14" t="str">
        <f>IF(AND(N20&lt;2.51,N21&lt;2.51),"met",IF(AND(N20&lt;2.51,N21&lt;1.6),"exceeded",IF(AND(N20&lt;2.51,N21&gt;2.5),"failed")))</f>
        <v>met</v>
      </c>
      <c r="O22" s="14" t="str">
        <f t="shared" ref="O22:AB22" si="7">IF(AND(O20&lt;2.51,O21&lt;2.51),"met",IF(AND(O20&lt;2.51,O21&lt;1.6),"exceeded",IF(AND(O20&lt;2.51,O21&gt;2.5),"failed")))</f>
        <v>met</v>
      </c>
      <c r="P22" s="14" t="str">
        <f t="shared" si="7"/>
        <v>met</v>
      </c>
      <c r="Q22" s="14" t="str">
        <f t="shared" si="7"/>
        <v>met</v>
      </c>
      <c r="R22" s="14" t="str">
        <f t="shared" si="7"/>
        <v>failed</v>
      </c>
      <c r="S22" s="14" t="str">
        <f t="shared" si="7"/>
        <v>failed</v>
      </c>
      <c r="T22" s="14" t="b">
        <f t="shared" si="7"/>
        <v>0</v>
      </c>
      <c r="U22" s="14" t="str">
        <f t="shared" si="7"/>
        <v>met</v>
      </c>
      <c r="V22" s="14" t="str">
        <f t="shared" si="7"/>
        <v>met</v>
      </c>
      <c r="W22" s="14" t="b">
        <f t="shared" si="7"/>
        <v>0</v>
      </c>
      <c r="X22" s="14" t="str">
        <f t="shared" si="7"/>
        <v>met</v>
      </c>
      <c r="Y22" s="14" t="str">
        <f t="shared" si="7"/>
        <v>failed</v>
      </c>
      <c r="Z22" s="14" t="b">
        <f t="shared" si="7"/>
        <v>0</v>
      </c>
      <c r="AA22" s="14" t="b">
        <f t="shared" si="7"/>
        <v>0</v>
      </c>
      <c r="AB22" s="14" t="b">
        <f t="shared" si="7"/>
        <v>0</v>
      </c>
      <c r="AC22" s="14" t="e">
        <f t="shared" si="4"/>
        <v>#DIV/0!</v>
      </c>
      <c r="AE22" s="11"/>
      <c r="AF22" s="11"/>
      <c r="AG22" s="11"/>
      <c r="AH22" s="11"/>
      <c r="AI22" s="11"/>
      <c r="AJ22" s="11"/>
      <c r="AK22" s="11"/>
      <c r="AL22" s="11"/>
      <c r="AM22" s="11"/>
      <c r="AP22" s="11"/>
      <c r="AQ22" s="11"/>
      <c r="AR22" s="11"/>
      <c r="AS22" s="11"/>
      <c r="AT22" s="11"/>
      <c r="AU22" s="11"/>
      <c r="AV22" s="11"/>
      <c r="AW22" s="11"/>
      <c r="AX22" s="11"/>
      <c r="AZ22" s="12"/>
      <c r="BA22" s="12"/>
      <c r="BB22" s="12"/>
      <c r="BC22" s="12"/>
      <c r="BD22" s="12"/>
      <c r="BE22" s="12"/>
      <c r="BF22" s="12"/>
    </row>
    <row r="23" spans="2:58">
      <c r="B23" s="12"/>
      <c r="C23" s="17"/>
      <c r="D23" s="17"/>
      <c r="E23" s="17"/>
      <c r="F23" s="12"/>
      <c r="G23" s="12"/>
      <c r="H23" s="17"/>
      <c r="I23" s="12"/>
      <c r="J23" s="12"/>
      <c r="K23" s="12"/>
      <c r="L23" s="12"/>
      <c r="M23" s="17"/>
      <c r="AC23" s="11"/>
      <c r="AE23" s="11"/>
      <c r="AF23" s="11"/>
      <c r="AG23" s="11"/>
      <c r="AH23" s="11"/>
      <c r="AI23" s="11"/>
      <c r="AJ23" s="11"/>
      <c r="AK23" s="11"/>
      <c r="AL23" s="11"/>
      <c r="AM23" s="11"/>
      <c r="AP23" s="11"/>
      <c r="AQ23" s="11"/>
      <c r="AR23" s="11"/>
      <c r="AS23" s="11"/>
      <c r="AT23" s="11"/>
      <c r="AU23" s="11"/>
      <c r="AV23" s="17"/>
      <c r="AW23" s="11"/>
      <c r="AX23" s="11"/>
    </row>
    <row r="24" spans="2:58">
      <c r="B24" s="7" t="s">
        <v>152</v>
      </c>
      <c r="C24" s="14">
        <f>AVERAGEIFS('Respondent data Original'!$G:$G, 'Respondent data Original'!$B:$B, "UK", 'Respondent data Original'!$CQ:$CQ, "Hostage")</f>
        <v>2.4545454545454546</v>
      </c>
      <c r="D24" s="14">
        <f>AVERAGEIFS('Respondent data Original'!$G:$G, 'Respondent data Original'!$B:$B, "UK", 'Respondent data Original'!$CQ:$CQ, "Hostage", 'Respondent data Original'!F:F,"2")</f>
        <v>3.2391304347826089</v>
      </c>
      <c r="E24" s="14">
        <f>AVERAGEIFS('Respondent data Original'!$G:$G, 'Respondent data Original'!$B:$B, "UK", 'Respondent data Original'!$CQ:$CQ, "Hostage", 'Respondent data Original'!F:F,"1")</f>
        <v>1.5952380952380953</v>
      </c>
      <c r="F24" s="9">
        <f>AVERAGEIFS('Respondent data Original'!$H:$H, 'Respondent data Original'!$B:$B, "UK", 'Respondent data Original'!$CQ:$CQ, "Hostage")</f>
        <v>6.1375000000000002</v>
      </c>
      <c r="G24" s="23">
        <f>AVERAGEIFS('Respondent data Original'!C:C, 'Respondent data Original'!$B:$B, "UK", 'Respondent data Original'!$CQ:$CQ, "Hostage")</f>
        <v>3.3295454545454546</v>
      </c>
      <c r="H24" s="14">
        <f>AVERAGEIFS('Respondent data Original'!$P:$P, 'Respondent data Original'!$B:$B, "UK", 'Respondent data Original'!$CQ:$CQ, "Hostage")</f>
        <v>4.5568181818181817</v>
      </c>
      <c r="I24" s="12"/>
      <c r="J24" s="9">
        <f>AVERAGEIFS('Respondent data Original'!$AF:$AF, 'Respondent data Original'!$B:$B, "UK", 'Respondent data Original'!$CQ:$CQ, "Hostage")</f>
        <v>3.9772727272727271</v>
      </c>
      <c r="K24" s="8">
        <f>AVERAGEIFS('Respondent data Original'!$L:$L, 'Respondent data Original'!$B:$B, "UK", 'Respondent data Original'!$CQ:$CQ, "Hostage")</f>
        <v>5.9610389610389607</v>
      </c>
      <c r="L24" s="12"/>
      <c r="M24" s="10" t="s">
        <v>144</v>
      </c>
      <c r="N24" s="14">
        <f>AVERAGEIFS('Respondent data Original'!Q:Q, 'Respondent data Original'!$B:$B, "UK", 'Respondent data Original'!$CQ:$CQ, "Hostage")</f>
        <v>1.8823529411764706</v>
      </c>
      <c r="O24" s="14">
        <f>AVERAGEIFS('Respondent data Original'!R:R, 'Respondent data Original'!$B:$B, "UK", 'Respondent data Original'!$CQ:$CQ, "Hostage")</f>
        <v>2.8382352941176472</v>
      </c>
      <c r="P24" s="14">
        <f>AVERAGEIFS('Respondent data Original'!S:S, 'Respondent data Original'!$B:$B, "UK", 'Respondent data Original'!$CQ:$CQ, "Hostage")</f>
        <v>1.9058823529411764</v>
      </c>
      <c r="Q24" s="14">
        <f>AVERAGEIFS('Respondent data Original'!T:T, 'Respondent data Original'!$B:$B, "UK", 'Respondent data Original'!$CQ:$CQ, "Hostage")</f>
        <v>2.7948717948717947</v>
      </c>
      <c r="R24" s="14">
        <f>AVERAGEIFS('Respondent data Original'!U:U, 'Respondent data Original'!$B:$B, "UK", 'Respondent data Original'!$CQ:$CQ, "Hostage")</f>
        <v>3.0789473684210527</v>
      </c>
      <c r="S24" s="14">
        <f>AVERAGEIFS('Respondent data Original'!V:V, 'Respondent data Original'!$B:$B, "UK", 'Respondent data Original'!$CQ:$CQ, "Hostage")</f>
        <v>2.4216867469879517</v>
      </c>
      <c r="T24" s="14">
        <f>AVERAGEIFS('Respondent data Original'!W:W, 'Respondent data Original'!$B:$B, "UK", 'Respondent data Original'!$CQ:$CQ, "Hostage")</f>
        <v>3.2025316455696204</v>
      </c>
      <c r="U24" s="14">
        <f>AVERAGEIFS('Respondent data Original'!X:X, 'Respondent data Original'!$B:$B, "UK", 'Respondent data Original'!$CQ:$CQ, "Hostage")</f>
        <v>1.8604651162790697</v>
      </c>
      <c r="V24" s="14">
        <f>AVERAGEIFS('Respondent data Original'!Y:Y, 'Respondent data Original'!$B:$B, "UK", 'Respondent data Original'!$CQ:$CQ, "Hostage")</f>
        <v>2.4578313253012047</v>
      </c>
      <c r="W24" s="14">
        <f>AVERAGEIFS('Respondent data Original'!Z:Z, 'Respondent data Original'!$B:$B, "UK", 'Respondent data Original'!$CQ:$CQ, "Hostage")</f>
        <v>3.0625</v>
      </c>
      <c r="X24" s="14">
        <f>AVERAGEIFS('Respondent data Original'!AA:AA, 'Respondent data Original'!$B:$B, "UK", 'Respondent data Original'!$CQ:$CQ, "Hostage")</f>
        <v>2.3690476190476191</v>
      </c>
      <c r="Y24" s="14">
        <f>AVERAGEIFS('Respondent data Original'!AB:AB, 'Respondent data Original'!$B:$B, "UK", 'Respondent data Original'!$CQ:$CQ, "Hostage")</f>
        <v>2.8072289156626504</v>
      </c>
      <c r="Z24" s="14">
        <f>AVERAGEIFS('Respondent data Original'!AC:AC, 'Respondent data Original'!$B:$B, "UK", 'Respondent data Original'!$CQ:$CQ, "Hostage")</f>
        <v>3.3076923076923075</v>
      </c>
      <c r="AA24" s="14">
        <f>AVERAGEIFS('Respondent data Original'!AD:AD, 'Respondent data Original'!$B:$B, "UK", 'Respondent data Original'!$CQ:$CQ, "Hostage")</f>
        <v>3.4819277108433737</v>
      </c>
      <c r="AB24" s="14">
        <f>AVERAGEIFS('Respondent data Original'!AE:AE, 'Respondent data Original'!$B:$B, "UK", 'Respondent data Original'!$CQ:$CQ, "Hostage")</f>
        <v>3.5061728395061729</v>
      </c>
      <c r="AC24" s="11">
        <f>AVERAGE(N24:AB24)</f>
        <v>2.7318249318945407</v>
      </c>
      <c r="AE24" s="14">
        <f>AVERAGEIFS('Respondent data Original'!AW:AW, 'Respondent data Original'!$B:$B, "UK", 'Respondent data Original'!$CQ:$CQ, "Hostage")</f>
        <v>6.6022727272727275</v>
      </c>
      <c r="AF24" s="14">
        <f>AVERAGEIFS('Respondent data Original'!AX:AX, 'Respondent data Original'!$B:$B, "UK", 'Respondent data Original'!$CQ:$CQ, "Hostage")</f>
        <v>8.1590909090909083</v>
      </c>
      <c r="AG24" s="14">
        <f>AVERAGEIFS('Respondent data Original'!AY:AY, 'Respondent data Original'!$B:$B, "UK", 'Respondent data Original'!$CQ:$CQ, "Hostage")</f>
        <v>7.4772727272727275</v>
      </c>
      <c r="AH24" s="14">
        <f>AVERAGEIFS('Respondent data Original'!AZ:AZ, 'Respondent data Original'!$B:$B, "UK", 'Respondent data Original'!$CQ:$CQ, "Hostage")</f>
        <v>7</v>
      </c>
      <c r="AI24" s="14">
        <f>AVERAGEIFS('Respondent data Original'!BA:BA, 'Respondent data Original'!$B:$B, "UK", 'Respondent data Original'!$CQ:$CQ, "Hostage")</f>
        <v>7.6022727272727275</v>
      </c>
      <c r="AJ24" s="14">
        <f>AVERAGEIFS('Respondent data Original'!BB:BB, 'Respondent data Original'!$B:$B, "UK", 'Respondent data Original'!$CQ:$CQ, "Hostage")</f>
        <v>5.6931818181818183</v>
      </c>
      <c r="AK24" s="14">
        <f>AVERAGEIFS('Respondent data Original'!BC:BC, 'Respondent data Original'!$B:$B, "UK", 'Respondent data Original'!$CQ:$CQ, "Hostage")</f>
        <v>4.2159090909090908</v>
      </c>
      <c r="AL24" s="14">
        <f>AVERAGEIFS('Respondent data Original'!BD:BD, 'Respondent data Original'!$B:$B, "UK", 'Respondent data Original'!$CQ:$CQ, "Hostage")</f>
        <v>8.9886363636363633</v>
      </c>
      <c r="AM24" s="14">
        <f>AVERAGEIFS('Respondent data Original'!BE:BE, 'Respondent data Original'!$B:$B, "UK", 'Respondent data Original'!$CQ:$CQ, "Hostage")</f>
        <v>3.4659090909090908</v>
      </c>
      <c r="AN24" s="20">
        <f>AVERAGE(AG24:AM24)</f>
        <v>6.3490259740259747</v>
      </c>
      <c r="AP24" s="14">
        <f>AVERAGEIFS('Respondent data Original'!BF:BF, 'Respondent data Original'!$B:$B, "UK",'Respondent data Original'!$CQ:$CQ, "Hostage")</f>
        <v>10.181818181818182</v>
      </c>
      <c r="AQ24" s="14">
        <f>AVERAGEIFS('Respondent data Original'!BG:BG, 'Respondent data Original'!$B:$B, "UK",'Respondent data Original'!$CQ:$CQ, "Hostage")</f>
        <v>10.056818181818182</v>
      </c>
      <c r="AR24" s="14">
        <f>AVERAGEIFS('Respondent data Original'!BH:BH, 'Respondent data Original'!$B:$B, "UK",'Respondent data Original'!$CQ:$CQ, "Hostage")</f>
        <v>10.727272727272727</v>
      </c>
      <c r="AS24" s="14">
        <f>AVERAGEIFS('Respondent data Original'!BI:BI, 'Respondent data Original'!$B:$B, "UK",'Respondent data Original'!$CQ:$CQ, "Hostage")</f>
        <v>11.113636363636363</v>
      </c>
      <c r="AT24" s="14">
        <f>AVERAGEIFS('Respondent data Original'!BJ:BJ, 'Respondent data Original'!$B:$B, "UK",'Respondent data Original'!$CQ:$CQ, "Hostage")</f>
        <v>10.931818181818182</v>
      </c>
      <c r="AU24" s="11"/>
      <c r="AV24" s="14">
        <f>AVERAGEIFS('Respondent data Original'!$BK:$BK,'Respondent data Original'!$B:$B,"UK",'Respondent data Original'!$CQ:$CQ,"Hostage")</f>
        <v>1.5909090909090908</v>
      </c>
      <c r="AW24" s="11"/>
      <c r="AX24" s="14">
        <f>AVERAGEIFS('Respondent data Original'!$BX:$BX,'Respondent data Original'!$B:$B,"UK",'Respondent data Original'!$CQ:$CQ,"Hostage")</f>
        <v>1.1590909090909092</v>
      </c>
      <c r="AZ24" s="18">
        <f>(COUNTIFS('Respondent data Original'!$BY:$BY,"1",'Respondent data Original'!$B:$B,"UK",'Respondent data Original'!$CQ:$CQ,"Hostage"))+(COUNTIFS('Respondent data Original'!$BZ:$BZ,"1",'Respondent data Original'!$B:$B,"UK",'Respondent data Original'!$CQ:$CQ,"Hostage"))+(COUNTIFS('Respondent data Original'!$CA:$CA,"1",'Respondent data Original'!$B:$B,"UK",'Respondent data Original'!$CQ:$CQ,"Hostage"))+(COUNTIFS('Respondent data Original'!$CB:$CB,"1",'Respondent data Original'!$B:$B,"UK",'Respondent data Original'!$CQ:$CQ,"Hostage"))+(COUNTIFS('Respondent data Original'!$CC:$CC,"1",'Respondent data Original'!$B:$B,"UK",'Respondent data Original'!$CQ:$CQ,"Hostage"))+(COUNTIFS('Respondent data Original'!$CD:$CD,"1",'Respondent data Original'!$B:$B,"UK",'Respondent data Original'!$CQ:$CQ,"Hostage"))+(COUNTIFS('Respondent data Original'!$CE:$CE,"1",'Respondent data Original'!$B:$B,"UK",'Respondent data Original'!$CQ:$CQ,"Hostage"))</f>
        <v>4</v>
      </c>
      <c r="BA24" s="18">
        <f>(COUNTIFS('Respondent data Original'!$BY:$BY,"2",'Respondent data Original'!$B:$B,"UK",'Respondent data Original'!$CQ:$CQ,"Hostage"))+(COUNTIFS('Respondent data Original'!$BZ:$BZ,"2",'Respondent data Original'!$B:$B,"UK",'Respondent data Original'!$CQ:$CQ,"Hostage"))+(COUNTIFS('Respondent data Original'!$CA:$CA,"2",'Respondent data Original'!$B:$B,"UK",'Respondent data Original'!$CQ:$CQ,"Hostage"))+(COUNTIFS('Respondent data Original'!$CB:$CB,"2",'Respondent data Original'!$B:$B,"UK",'Respondent data Original'!$CQ:$CQ,"Hostage"))+(COUNTIFS('Respondent data Original'!$CC:$CC,"2",'Respondent data Original'!$B:$B,"UK",'Respondent data Original'!$CQ:$CQ,"Hostage"))+(COUNTIFS('Respondent data Original'!$CD:$CD,"2",'Respondent data Original'!$B:$B,"UK",'Respondent data Original'!$CQ:$CQ,"Hostage"))+(COUNTIFS('Respondent data Original'!$CE:$CE,"2",'Respondent data Original'!$B:$B,"UK",'Respondent data Original'!$CQ:$CQ,"Hostage"))</f>
        <v>21</v>
      </c>
      <c r="BB24" s="18">
        <f>(COUNTIFS('Respondent data Original'!$BY:$BY,"3",'Respondent data Original'!$B:$B,"UK",'Respondent data Original'!$CQ:$CQ,"Hostage"))+(COUNTIFS('Respondent data Original'!$BZ:$BZ,"3",'Respondent data Original'!$B:$B,"UK",'Respondent data Original'!$CQ:$CQ,"Hostage"))+(COUNTIFS('Respondent data Original'!$CA:$CA,"3",'Respondent data Original'!$B:$B,"UK",'Respondent data Original'!$CQ:$CQ,"Hostage"))+(COUNTIFS('Respondent data Original'!$CB:$CB,"3",'Respondent data Original'!$B:$B,"UK",'Respondent data Original'!$CQ:$CQ,"Hostage"))+(COUNTIFS('Respondent data Original'!$CC:$CC,"3",'Respondent data Original'!$B:$B,"UK",'Respondent data Original'!$CQ:$CQ,"Hostage"))+(COUNTIFS('Respondent data Original'!$CD:$CD,"3",'Respondent data Original'!$B:$B,"UK",'Respondent data Original'!$CQ:$CQ,"Hostage"))+(COUNTIFS('Respondent data Original'!$CE:$CE,"3",'Respondent data Original'!$B:$B,"UK",'Respondent data Original'!$CQ:$CQ,"Hostage"))</f>
        <v>8</v>
      </c>
      <c r="BC24" s="18">
        <f>(COUNTIFS('Respondent data Original'!$BY:$BY,"4",'Respondent data Original'!$B:$B,"UK",'Respondent data Original'!$CQ:$CQ,"Hostage"))+(COUNTIFS('Respondent data Original'!$BZ:$BZ,"4",'Respondent data Original'!$B:$B,"UK",'Respondent data Original'!$CQ:$CQ,"Hostage"))+(COUNTIFS('Respondent data Original'!$CA:$CA,"4",'Respondent data Original'!$B:$B,"UK",'Respondent data Original'!$CQ:$CQ,"Hostage"))+(COUNTIFS('Respondent data Original'!$CB:$CB,"4",'Respondent data Original'!$B:$B,"UK",'Respondent data Original'!$CQ:$CQ,"Hostage"))+(COUNTIFS('Respondent data Original'!$CC:$CC,"4",'Respondent data Original'!$B:$B,"UK",'Respondent data Original'!$CQ:$CQ,"Hostage"))+(COUNTIFS('Respondent data Original'!$CD:$CD,"4",'Respondent data Original'!$B:$B,"UK",'Respondent data Original'!$CQ:$CQ,"Hostage"))+(COUNTIFS('Respondent data Original'!$CE:$CE,"4",'Respondent data Original'!$B:$B,"UK",'Respondent data Original'!$CQ:$CQ,"Hostage"))</f>
        <v>4</v>
      </c>
      <c r="BD24" s="18">
        <f>(COUNTIFS('Respondent data Original'!$BY:$BY,"5",'Respondent data Original'!$B:$B,"UK",'Respondent data Original'!$CQ:$CQ,"Hostage"))+(COUNTIFS('Respondent data Original'!$BZ:$BZ,"5",'Respondent data Original'!$B:$B,"UK",'Respondent data Original'!$CQ:$CQ,"Hostage"))+(COUNTIFS('Respondent data Original'!$CA:$CA,"5",'Respondent data Original'!$B:$B,"UK",'Respondent data Original'!$CQ:$CQ,"Hostage"))+(COUNTIFS('Respondent data Original'!$CB:$CB,"5",'Respondent data Original'!$B:$B,"UK",'Respondent data Original'!$CQ:$CQ,"Hostage"))+(COUNTIFS('Respondent data Original'!$CC:$CC,"5",'Respondent data Original'!$B:$B,"UK",'Respondent data Original'!$CQ:$CQ,"Hostage"))+(COUNTIFS('Respondent data Original'!$CD:$CD,"5",'Respondent data Original'!$B:$B,"UK",'Respondent data Original'!$CQ:$CQ,"Hostage"))+(COUNTIFS('Respondent data Original'!$CE:$CE,"5",'Respondent data Original'!$B:$B,"UK",'Respondent data Original'!$CQ:$CQ,"Hostage"))</f>
        <v>16</v>
      </c>
      <c r="BE24" s="18">
        <f>(COUNTIFS('Respondent data Original'!$BY:$BY,"6",'Respondent data Original'!$B:$B,"UK",'Respondent data Original'!$CQ:$CQ,"Hostage"))+(COUNTIFS('Respondent data Original'!$BZ:$BZ,"6",'Respondent data Original'!$B:$B,"UK",'Respondent data Original'!$CQ:$CQ,"Hostage"))+(COUNTIFS('Respondent data Original'!$CA:$CA,"6",'Respondent data Original'!$B:$B,"UK",'Respondent data Original'!$CQ:$CQ,"Hostage"))+(COUNTIFS('Respondent data Original'!$CB:$CB,"6",'Respondent data Original'!$B:$B,"UK",'Respondent data Original'!$CQ:$CQ,"Hostage"))+(COUNTIFS('Respondent data Original'!$CC:$CC,"6",'Respondent data Original'!$B:$B,"UK",'Respondent data Original'!$CQ:$CQ,"Hostage"))+(COUNTIFS('Respondent data Original'!$CD:$CD,"6",'Respondent data Original'!$B:$B,"UK",'Respondent data Original'!$CQ:$CQ,"Hostage"))+(COUNTIFS('Respondent data Original'!$CE:$CE,"6",'Respondent data Original'!$B:$B,"UK",'Respondent data Original'!$CQ:$CQ,"Hostage"))</f>
        <v>19</v>
      </c>
      <c r="BF24" s="18">
        <f>(COUNTIFS('Respondent data Original'!$BY:$BY,"7",'Respondent data Original'!$B:$B,"UK",'Respondent data Original'!$CQ:$CQ,"Hostage"))+(COUNTIFS('Respondent data Original'!$BZ:$BZ,"7",'Respondent data Original'!$B:$B,"UK",'Respondent data Original'!$CQ:$CQ,"Hostage"))+(COUNTIFS('Respondent data Original'!$CA:$CA,"7",'Respondent data Original'!$B:$B,"UK",'Respondent data Original'!$CQ:$CQ,"Hostage"))+(COUNTIFS('Respondent data Original'!$CB:$CB,"7",'Respondent data Original'!$B:$B,"UK",'Respondent data Original'!$CQ:$CQ,"Hostage"))+(COUNTIFS('Respondent data Original'!$CC:$CC,"7",'Respondent data Original'!$B:$B,"UK",'Respondent data Original'!$CQ:$CQ,"Hostage"))+(COUNTIFS('Respondent data Original'!$CD:$CD,"7",'Respondent data Original'!$B:$B,"UK",'Respondent data Original'!$CQ:$CQ,"Hostage"))+(COUNTIFS('Respondent data Original'!$CE:$CE,"7",'Respondent data Original'!$B:$B,"UK",'Respondent data Original'!$CQ:$CQ,"Hostage"))</f>
        <v>21</v>
      </c>
    </row>
    <row r="25" spans="2:58">
      <c r="B25" s="12"/>
      <c r="C25" s="17"/>
      <c r="D25" s="17"/>
      <c r="E25" s="17"/>
      <c r="F25" s="12"/>
      <c r="G25" s="12"/>
      <c r="H25" s="17"/>
      <c r="I25" s="12"/>
      <c r="J25" s="12"/>
      <c r="K25" s="12"/>
      <c r="L25" s="12"/>
      <c r="M25" s="13" t="s">
        <v>145</v>
      </c>
      <c r="N25" s="14">
        <f>AVERAGEIFS('Respondent data Original'!AG:AG, 'Respondent data Original'!$B:$B, "UK", 'Respondent data Original'!$CQ:$CQ, "Hostage")</f>
        <v>3.1625000000000001</v>
      </c>
      <c r="O25" s="14">
        <f>AVERAGEIFS('Respondent data Original'!AH:AH, 'Respondent data Original'!$B:$B, "UK", 'Respondent data Original'!$CQ:$CQ, "Hostage")</f>
        <v>2.7551020408163267</v>
      </c>
      <c r="P25" s="14">
        <f>AVERAGEIFS('Respondent data Original'!AI:AI, 'Respondent data Original'!$B:$B, "UK", 'Respondent data Original'!$CQ:$CQ, "Hostage")</f>
        <v>3.0750000000000002</v>
      </c>
      <c r="Q25" s="14">
        <f>AVERAGEIFS('Respondent data Original'!AJ:AJ, 'Respondent data Original'!$B:$B, "UK", 'Respondent data Original'!$CQ:$CQ, "Hostage")</f>
        <v>3.0277777777777777</v>
      </c>
      <c r="R25" s="14">
        <f>AVERAGEIFS('Respondent data Original'!AK:AK, 'Respondent data Original'!$B:$B, "UK", 'Respondent data Original'!$CQ:$CQ, "Hostage")</f>
        <v>3.306451612903226</v>
      </c>
      <c r="S25" s="14">
        <f>AVERAGEIFS('Respondent data Original'!AL:AL, 'Respondent data Original'!$B:$B, "UK", 'Respondent data Original'!$CQ:$CQ, "Hostage")</f>
        <v>3.4933333333333332</v>
      </c>
      <c r="T25" s="14">
        <f>AVERAGEIFS('Respondent data Original'!AM:AM, 'Respondent data Original'!$B:$B, "UK", 'Respondent data Original'!$CQ:$CQ, "Hostage")</f>
        <v>3.5072463768115942</v>
      </c>
      <c r="U25" s="14">
        <f>AVERAGEIFS('Respondent data Original'!AN:AN, 'Respondent data Original'!$B:$B, "UK", 'Respondent data Original'!$CQ:$CQ, "Hostage")</f>
        <v>3.1309523809523809</v>
      </c>
      <c r="V25" s="14">
        <f>AVERAGEIFS('Respondent data Original'!AO:AO, 'Respondent data Original'!$B:$B, "UK", 'Respondent data Original'!$CQ:$CQ, "Hostage")</f>
        <v>3.0253164556962027</v>
      </c>
      <c r="W25" s="14">
        <f>AVERAGEIFS('Respondent data Original'!AP:AP, 'Respondent data Original'!$B:$B, "UK", 'Respondent data Original'!$CQ:$CQ, "Hostage")</f>
        <v>2.9577464788732395</v>
      </c>
      <c r="X25" s="14">
        <f>AVERAGEIFS('Respondent data Original'!AQ:AQ, 'Respondent data Original'!$B:$B, "UK", 'Respondent data Original'!$CQ:$CQ, "Hostage")</f>
        <v>3.3125</v>
      </c>
      <c r="Y25" s="14">
        <f>AVERAGEIFS('Respondent data Original'!AR:AR, 'Respondent data Original'!$B:$B, "UK", 'Respondent data Original'!$CQ:$CQ, "Hostage")</f>
        <v>3.7283950617283952</v>
      </c>
      <c r="Z25" s="14">
        <f>AVERAGEIFS('Respondent data Original'!AS:AS, 'Respondent data Original'!$B:$B, "UK", 'Respondent data Original'!$CQ:$CQ, "Hostage")</f>
        <v>3.4583333333333335</v>
      </c>
      <c r="AA25" s="14">
        <f>AVERAGEIFS('Respondent data Original'!AT:AT, 'Respondent data Original'!$B:$B, "UK", 'Respondent data Original'!$CQ:$CQ, "Hostage")</f>
        <v>3.3157894736842106</v>
      </c>
      <c r="AB25" s="14">
        <f>AVERAGEIFS('Respondent data Original'!AU:AU, 'Respondent data Original'!$B:$B, "UK", 'Respondent data Original'!$CQ:$CQ, "Hostage")</f>
        <v>3.4027777777777777</v>
      </c>
      <c r="AC25" s="11">
        <f>AVERAGE(N25:AB25)</f>
        <v>3.2439481402458537</v>
      </c>
      <c r="AE25" s="11"/>
      <c r="AF25" s="11"/>
      <c r="AG25" s="11"/>
      <c r="AH25" s="11"/>
      <c r="AI25" s="11"/>
      <c r="AJ25" s="11"/>
      <c r="AK25" s="11"/>
      <c r="AL25" s="11"/>
      <c r="AM25" s="11"/>
      <c r="AP25" s="11"/>
      <c r="AQ25" s="11"/>
      <c r="AR25" s="11"/>
      <c r="AS25" s="11"/>
      <c r="AT25" s="11"/>
      <c r="AU25" s="11"/>
      <c r="AV25" s="11"/>
      <c r="AW25" s="11"/>
      <c r="AX25" s="11"/>
      <c r="AZ25" s="59">
        <f>AZ24/SUM($AZ$24:$BF$24)</f>
        <v>4.3010752688172046E-2</v>
      </c>
      <c r="BA25" s="59">
        <f t="shared" ref="BA25:BF25" si="8">BA24/SUM($AZ$24:$BF$24)</f>
        <v>0.22580645161290322</v>
      </c>
      <c r="BB25" s="59">
        <f t="shared" si="8"/>
        <v>8.6021505376344093E-2</v>
      </c>
      <c r="BC25" s="59">
        <f t="shared" si="8"/>
        <v>4.3010752688172046E-2</v>
      </c>
      <c r="BD25" s="59">
        <f t="shared" si="8"/>
        <v>0.17204301075268819</v>
      </c>
      <c r="BE25" s="59">
        <f t="shared" si="8"/>
        <v>0.20430107526881722</v>
      </c>
      <c r="BF25" s="59">
        <f t="shared" si="8"/>
        <v>0.22580645161290322</v>
      </c>
    </row>
    <row r="26" spans="2:58">
      <c r="B26" s="12"/>
      <c r="C26" s="17"/>
      <c r="D26" s="17"/>
      <c r="E26" s="17"/>
      <c r="F26" s="12"/>
      <c r="G26" s="12"/>
      <c r="H26" s="17"/>
      <c r="I26" s="12"/>
      <c r="J26" s="12"/>
      <c r="K26" s="12"/>
      <c r="L26" s="12"/>
      <c r="M26" s="14" t="s">
        <v>146</v>
      </c>
      <c r="N26" s="14" t="str">
        <f>IF(AND(N24&lt;2.51,N25&lt;2.51),"met",IF(AND(N24&lt;2.51,N25&lt;1.6),"exceeded",IF(AND(N24&lt;2.51,N25&gt;2.5),"failed")))</f>
        <v>failed</v>
      </c>
      <c r="O26" s="14" t="b">
        <f t="shared" ref="O26:AB26" si="9">IF(AND(O24&lt;2.51,O25&lt;2.51),"met",IF(AND(O24&lt;2.51,O25&lt;1.6),"exceeded",IF(AND(O24&lt;2.51,O25&gt;2.5),"failed")))</f>
        <v>0</v>
      </c>
      <c r="P26" s="14" t="str">
        <f t="shared" si="9"/>
        <v>failed</v>
      </c>
      <c r="Q26" s="14" t="b">
        <f t="shared" si="9"/>
        <v>0</v>
      </c>
      <c r="R26" s="14" t="b">
        <f t="shared" si="9"/>
        <v>0</v>
      </c>
      <c r="S26" s="14" t="str">
        <f t="shared" si="9"/>
        <v>failed</v>
      </c>
      <c r="T26" s="14" t="b">
        <f t="shared" si="9"/>
        <v>0</v>
      </c>
      <c r="U26" s="14" t="str">
        <f t="shared" si="9"/>
        <v>failed</v>
      </c>
      <c r="V26" s="14" t="str">
        <f t="shared" si="9"/>
        <v>failed</v>
      </c>
      <c r="W26" s="14" t="b">
        <f t="shared" si="9"/>
        <v>0</v>
      </c>
      <c r="X26" s="14" t="str">
        <f t="shared" si="9"/>
        <v>failed</v>
      </c>
      <c r="Y26" s="14" t="b">
        <f t="shared" si="9"/>
        <v>0</v>
      </c>
      <c r="Z26" s="14" t="b">
        <f t="shared" si="9"/>
        <v>0</v>
      </c>
      <c r="AA26" s="14" t="b">
        <f t="shared" si="9"/>
        <v>0</v>
      </c>
      <c r="AB26" s="14" t="b">
        <f t="shared" si="9"/>
        <v>0</v>
      </c>
      <c r="AC26" s="14" t="e">
        <f t="shared" si="4"/>
        <v>#DIV/0!</v>
      </c>
      <c r="AE26" s="11"/>
      <c r="AF26" s="11"/>
      <c r="AG26" s="11"/>
      <c r="AH26" s="11"/>
      <c r="AI26" s="11"/>
      <c r="AJ26" s="11"/>
      <c r="AK26" s="11"/>
      <c r="AL26" s="11"/>
      <c r="AM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2:58">
      <c r="B27" s="12"/>
      <c r="C27" s="17"/>
      <c r="D27" s="17"/>
      <c r="E27" s="17"/>
      <c r="F27" s="12"/>
      <c r="G27" s="12"/>
      <c r="H27" s="17"/>
      <c r="I27" s="12"/>
      <c r="J27" s="22"/>
      <c r="K27" s="12"/>
      <c r="L27" s="12"/>
      <c r="AC27" s="11"/>
      <c r="AE27" s="11"/>
      <c r="AF27" s="11"/>
      <c r="AG27" s="11"/>
      <c r="AH27" s="11"/>
      <c r="AI27" s="11"/>
      <c r="AJ27" s="11"/>
      <c r="AK27" s="11"/>
      <c r="AL27" s="11"/>
      <c r="AM27" s="11"/>
      <c r="AP27" s="11"/>
      <c r="AQ27" s="11"/>
      <c r="AR27" s="11"/>
      <c r="AS27" s="11"/>
      <c r="AT27" s="11"/>
      <c r="AU27" s="11"/>
      <c r="AV27" s="11"/>
      <c r="AW27" s="11"/>
      <c r="AX27" s="11"/>
    </row>
    <row r="28" spans="2:58">
      <c r="B28" s="7" t="s">
        <v>149</v>
      </c>
      <c r="C28" s="14">
        <f>AVERAGEIFS('Respondent data Original'!$G:$G, 'Respondent data Original'!$B:$B, "UK", 'Respondent data Original'!$CQ:$CQ, "Defector")</f>
        <v>3.1896551724137931</v>
      </c>
      <c r="D28" s="14">
        <f>AVERAGEIFS('Respondent data Original'!$G:$G, 'Respondent data Original'!$B:$B, "UK", 'Respondent data Original'!$CQ:$CQ, "Defector", 'Respondent data Original'!$F:F,"2")</f>
        <v>3.7468354430379747</v>
      </c>
      <c r="E28" s="14">
        <f>AVERAGEIFS('Respondent data Original'!$G:$G, 'Respondent data Original'!$B:$B, "UK", 'Respondent data Original'!$CQ:$CQ, "Defector", 'Respondent data Original'!$F:F,"1")</f>
        <v>2</v>
      </c>
      <c r="F28" s="9">
        <f>AVERAGEIFS('Respondent data Original'!$H:$H, 'Respondent data Original'!$B:$B, "UK", 'Respondent data Original'!$CQ:$CQ, "Defector")</f>
        <v>5.6695652173913045</v>
      </c>
      <c r="G28" s="23">
        <f>AVERAGEIFS('Respondent data Original'!C:C, 'Respondent data Original'!$B:$B, "UK", 'Respondent data Original'!$CQ:$CQ, "Defector")</f>
        <v>2.8879310344827585</v>
      </c>
      <c r="H28" s="14">
        <f>AVERAGEIFS('Respondent data Original'!$P:$P, 'Respondent data Original'!$B:$B, "UK", 'Respondent data Original'!$CQ:$CQ, "Defector")</f>
        <v>3.9913793103448274</v>
      </c>
      <c r="I28" s="12"/>
      <c r="J28" s="9">
        <f>AVERAGEIFS('Respondent data Original'!$AF:$AF, 'Respondent data Original'!$B:$B, "UK", 'Respondent data Original'!$CQ:$CQ, "Defector")</f>
        <v>4.7327586206896548</v>
      </c>
      <c r="K28" s="8">
        <f>AVERAGEIFS('Respondent data Original'!$L:$L, 'Respondent data Original'!$B:$B, "UK", 'Respondent data Original'!$CQ:$CQ, "Defector")</f>
        <v>4.9391304347826086</v>
      </c>
      <c r="L28" s="12"/>
      <c r="M28" s="10" t="s">
        <v>144</v>
      </c>
      <c r="N28" s="14">
        <f>AVERAGEIFS('Respondent data Original'!Q:Q, 'Respondent data Original'!$B:$B, "UK", 'Respondent data Original'!$CQ:$CQ, "Defector")</f>
        <v>1.631578947368421</v>
      </c>
      <c r="O28" s="14">
        <f>AVERAGEIFS('Respondent data Original'!R:R, 'Respondent data Original'!$B:$B, "UK", 'Respondent data Original'!$CQ:$CQ, "Defector")</f>
        <v>2.0808080808080809</v>
      </c>
      <c r="P28" s="14">
        <f>AVERAGEIFS('Respondent data Original'!S:S, 'Respondent data Original'!$B:$B, "UK", 'Respondent data Original'!$CQ:$CQ, "Defector")</f>
        <v>1.7068965517241379</v>
      </c>
      <c r="Q28" s="14">
        <f>AVERAGEIFS('Respondent data Original'!T:T, 'Respondent data Original'!$B:$B, "UK", 'Respondent data Original'!$CQ:$CQ, "Defector")</f>
        <v>2.2264150943396226</v>
      </c>
      <c r="R28" s="14">
        <f>AVERAGEIFS('Respondent data Original'!U:U, 'Respondent data Original'!$B:$B, "UK", 'Respondent data Original'!$CQ:$CQ, "Defector")</f>
        <v>2.4563106796116503</v>
      </c>
      <c r="S28" s="14">
        <f>AVERAGEIFS('Respondent data Original'!V:V, 'Respondent data Original'!$B:$B, "UK", 'Respondent data Original'!$CQ:$CQ, "Defector")</f>
        <v>2.026086956521739</v>
      </c>
      <c r="T28" s="14">
        <f>AVERAGEIFS('Respondent data Original'!W:W, 'Respondent data Original'!$B:$B, "UK", 'Respondent data Original'!$CQ:$CQ, "Defector")</f>
        <v>2.7431192660550461</v>
      </c>
      <c r="U28" s="14">
        <f>AVERAGEIFS('Respondent data Original'!X:X, 'Respondent data Original'!$B:$B, "UK", 'Respondent data Original'!$CQ:$CQ, "Defector")</f>
        <v>1.6260869565217391</v>
      </c>
      <c r="V28" s="14">
        <f>AVERAGEIFS('Respondent data Original'!Y:Y, 'Respondent data Original'!$B:$B, "UK", 'Respondent data Original'!$CQ:$CQ, "Defector")</f>
        <v>2.2389380530973453</v>
      </c>
      <c r="W28" s="14">
        <f>AVERAGEIFS('Respondent data Original'!Z:Z, 'Respondent data Original'!$B:$B, "UK", 'Respondent data Original'!$CQ:$CQ, "Defector")</f>
        <v>2.9272727272727272</v>
      </c>
      <c r="X28" s="14">
        <f>AVERAGEIFS('Respondent data Original'!AA:AA, 'Respondent data Original'!$B:$B, "UK", 'Respondent data Original'!$CQ:$CQ, "Defector")</f>
        <v>2.0172413793103448</v>
      </c>
      <c r="Y28" s="14">
        <f>AVERAGEIFS('Respondent data Original'!AB:AB, 'Respondent data Original'!$B:$B, "UK", 'Respondent data Original'!$CQ:$CQ, "Defector")</f>
        <v>2.3274336283185839</v>
      </c>
      <c r="Z28" s="14">
        <f>AVERAGEIFS('Respondent data Original'!AC:AC, 'Respondent data Original'!$B:$B, "UK", 'Respondent data Original'!$CQ:$CQ, "Defector")</f>
        <v>2.8425925925925926</v>
      </c>
      <c r="AA28" s="14">
        <f>AVERAGEIFS('Respondent data Original'!AD:AD, 'Respondent data Original'!$B:$B, "UK", 'Respondent data Original'!$CQ:$CQ, "Defector")</f>
        <v>2.918181818181818</v>
      </c>
      <c r="AB28" s="14">
        <f>AVERAGEIFS('Respondent data Original'!AE:AE, 'Respondent data Original'!$B:$B, "UK", 'Respondent data Original'!$CQ:$CQ, "Defector")</f>
        <v>2.7272727272727271</v>
      </c>
      <c r="AC28" s="11">
        <f>AVERAGE(N28:AB28)</f>
        <v>2.2997490305997714</v>
      </c>
      <c r="AE28" s="14">
        <f>AVERAGEIFS('Respondent data Original'!AW:AW, 'Respondent data Original'!$B:$B, "UK", 'Respondent data Original'!$CQ:$CQ, "Defector")</f>
        <v>7</v>
      </c>
      <c r="AF28" s="14">
        <f>AVERAGEIFS('Respondent data Original'!AX:AX, 'Respondent data Original'!$B:$B, "UK", 'Respondent data Original'!$CQ:$CQ, "Defector")</f>
        <v>8.8793103448275854</v>
      </c>
      <c r="AG28" s="14">
        <f>AVERAGEIFS('Respondent data Original'!AY:AY, 'Respondent data Original'!$B:$B, "UK", 'Respondent data Original'!$CQ:$CQ, "Defector")</f>
        <v>8.3017241379310338</v>
      </c>
      <c r="AH28" s="14">
        <f>AVERAGEIFS('Respondent data Original'!AZ:AZ, 'Respondent data Original'!$B:$B, "UK", 'Respondent data Original'!$CQ:$CQ, "Defector")</f>
        <v>8.0258620689655178</v>
      </c>
      <c r="AI28" s="14">
        <f>AVERAGEIFS('Respondent data Original'!BA:BA, 'Respondent data Original'!$B:$B, "UK", 'Respondent data Original'!$CQ:$CQ, "Defector")</f>
        <v>8.1896551724137936</v>
      </c>
      <c r="AJ28" s="14">
        <f>AVERAGEIFS('Respondent data Original'!BB:BB, 'Respondent data Original'!$B:$B, "UK", 'Respondent data Original'!$CQ:$CQ, "Defector")</f>
        <v>6.6206896551724137</v>
      </c>
      <c r="AK28" s="14">
        <f>AVERAGEIFS('Respondent data Original'!BC:BC, 'Respondent data Original'!$B:$B, "UK", 'Respondent data Original'!$CQ:$CQ, "Defector")</f>
        <v>5.6896551724137927</v>
      </c>
      <c r="AL28" s="14">
        <f>AVERAGEIFS('Respondent data Original'!BD:BD, 'Respondent data Original'!$B:$B, "UK", 'Respondent data Original'!$CQ:$CQ, "Defector")</f>
        <v>9.4913793103448274</v>
      </c>
      <c r="AM28" s="14">
        <f>AVERAGEIFS('Respondent data Original'!BE:BE, 'Respondent data Original'!$B:$B, "UK", 'Respondent data Original'!$CQ:$CQ, "Defector")</f>
        <v>4.25</v>
      </c>
      <c r="AN28" s="20">
        <f>AVERAGE(AG28:AM28)</f>
        <v>7.2241379310344822</v>
      </c>
      <c r="AP28" s="14">
        <f>AVERAGEIFS('Respondent data Original'!BF:BF, 'Respondent data Original'!$B:$B, "UK",'Respondent data Original'!$CQ:$CQ, "Defector")</f>
        <v>9.181034482758621</v>
      </c>
      <c r="AQ28" s="14">
        <f>AVERAGEIFS('Respondent data Original'!BG:BG, 'Respondent data Original'!$B:$B, "UK",'Respondent data Original'!$CQ:$CQ, "Defector")</f>
        <v>9.4827586206896548</v>
      </c>
      <c r="AR28" s="14">
        <f>AVERAGEIFS('Respondent data Original'!BH:BH, 'Respondent data Original'!$B:$B, "UK",'Respondent data Original'!$CQ:$CQ, "Defector")</f>
        <v>9.3362068965517242</v>
      </c>
      <c r="AS28" s="14">
        <f>AVERAGEIFS('Respondent data Original'!BI:BI, 'Respondent data Original'!$B:$B, "UK",'Respondent data Original'!$CQ:$CQ, "Defector")</f>
        <v>10.396551724137931</v>
      </c>
      <c r="AT28" s="14">
        <f>AVERAGEIFS('Respondent data Original'!BJ:BJ, 'Respondent data Original'!$B:$B, "UK",'Respondent data Original'!$CQ:$CQ, "Defector")</f>
        <v>10.353448275862069</v>
      </c>
      <c r="AU28" s="11"/>
      <c r="AV28" s="14">
        <f>AVERAGEIFS('Respondent data Original'!$BK:$BK,'Respondent data Original'!$B:$B,"UK",'Respondent data Original'!$CQ:$CQ,"Defector")</f>
        <v>2.3448275862068964</v>
      </c>
      <c r="AW28" s="11"/>
      <c r="AX28" s="14">
        <f>AVERAGEIFS('Respondent data Original'!$BX:$BX,'Respondent data Original'!$B:$B,"UK",'Respondent data Original'!$CQ:$CQ,"Defector")</f>
        <v>2.4137931034482758</v>
      </c>
      <c r="AZ28" s="12"/>
      <c r="BA28" s="12"/>
      <c r="BB28" s="12"/>
      <c r="BC28" s="12"/>
      <c r="BD28" s="12"/>
      <c r="BE28" s="12"/>
      <c r="BF28" s="12"/>
    </row>
    <row r="29" spans="2:58">
      <c r="C29" s="11"/>
      <c r="D29" s="11"/>
      <c r="E29" s="11"/>
      <c r="H29" s="11"/>
      <c r="I29" s="12"/>
      <c r="M29" s="13" t="s">
        <v>145</v>
      </c>
      <c r="N29" s="14">
        <f>AVERAGEIFS('Respondent data Original'!AG:AG, 'Respondent data Original'!$B:$B, "UK", 'Respondent data Original'!$CQ:$CQ, "Defector")</f>
        <v>3.5478260869565217</v>
      </c>
      <c r="O29" s="14">
        <f>AVERAGEIFS('Respondent data Original'!AH:AH, 'Respondent data Original'!$B:$B, "UK", 'Respondent data Original'!$CQ:$CQ, "Defector")</f>
        <v>2.7727272727272729</v>
      </c>
      <c r="P29" s="14">
        <f>AVERAGEIFS('Respondent data Original'!AI:AI, 'Respondent data Original'!$B:$B, "UK", 'Respondent data Original'!$CQ:$CQ, "Defector")</f>
        <v>3.236842105263158</v>
      </c>
      <c r="Q29" s="14">
        <f>AVERAGEIFS('Respondent data Original'!AJ:AJ, 'Respondent data Original'!$B:$B, "UK", 'Respondent data Original'!$CQ:$CQ, "Defector")</f>
        <v>2.8285714285714287</v>
      </c>
      <c r="R29" s="14">
        <f>AVERAGEIFS('Respondent data Original'!AK:AK, 'Respondent data Original'!$B:$B, "UK", 'Respondent data Original'!$CQ:$CQ, "Defector")</f>
        <v>3.3092783505154637</v>
      </c>
      <c r="S29" s="14">
        <f>AVERAGEIFS('Respondent data Original'!AL:AL, 'Respondent data Original'!$B:$B, "UK", 'Respondent data Original'!$CQ:$CQ, "Defector")</f>
        <v>3.7657657657657659</v>
      </c>
      <c r="T29" s="14">
        <f>AVERAGEIFS('Respondent data Original'!AM:AM, 'Respondent data Original'!$B:$B, "UK", 'Respondent data Original'!$CQ:$CQ, "Defector")</f>
        <v>3.8316831683168315</v>
      </c>
      <c r="U29" s="14">
        <f>AVERAGEIFS('Respondent data Original'!AN:AN, 'Respondent data Original'!$B:$B, "UK", 'Respondent data Original'!$CQ:$CQ, "Defector")</f>
        <v>3.5</v>
      </c>
      <c r="V29" s="14">
        <f>AVERAGEIFS('Respondent data Original'!AO:AO, 'Respondent data Original'!$B:$B, "UK", 'Respondent data Original'!$CQ:$CQ, "Defector")</f>
        <v>3.1875</v>
      </c>
      <c r="W29" s="14">
        <f>AVERAGEIFS('Respondent data Original'!AP:AP, 'Respondent data Original'!$B:$B, "UK", 'Respondent data Original'!$CQ:$CQ, "Defector")</f>
        <v>3.2551020408163267</v>
      </c>
      <c r="X29" s="14">
        <f>AVERAGEIFS('Respondent data Original'!AQ:AQ, 'Respondent data Original'!$B:$B, "UK", 'Respondent data Original'!$CQ:$CQ, "Defector")</f>
        <v>3.6666666666666665</v>
      </c>
      <c r="Y29" s="14">
        <f>AVERAGEIFS('Respondent data Original'!AR:AR, 'Respondent data Original'!$B:$B, "UK", 'Respondent data Original'!$CQ:$CQ, "Defector")</f>
        <v>3.9473684210526314</v>
      </c>
      <c r="Z29" s="14">
        <f>AVERAGEIFS('Respondent data Original'!AS:AS, 'Respondent data Original'!$B:$B, "UK", 'Respondent data Original'!$CQ:$CQ, "Defector")</f>
        <v>3.6018518518518516</v>
      </c>
      <c r="AA29" s="14">
        <f>AVERAGEIFS('Respondent data Original'!AT:AT, 'Respondent data Original'!$B:$B, "UK", 'Respondent data Original'!$CQ:$CQ, "Defector")</f>
        <v>3.6046511627906979</v>
      </c>
      <c r="AB29" s="14">
        <f>AVERAGEIFS('Respondent data Original'!AU:AU, 'Respondent data Original'!$B:$B, "UK", 'Respondent data Original'!$CQ:$CQ, "Defector")</f>
        <v>3.5321100917431192</v>
      </c>
      <c r="AC29" s="11">
        <f>AVERAGE(N29:AB29)</f>
        <v>3.439196294202516</v>
      </c>
      <c r="AE29" s="11"/>
      <c r="AF29" s="11"/>
      <c r="AG29" s="11"/>
      <c r="AH29" s="11"/>
      <c r="AI29" s="11"/>
      <c r="AJ29" s="11"/>
      <c r="AK29" s="11"/>
      <c r="AL29" s="11"/>
      <c r="AM29" s="11"/>
      <c r="AP29" s="11"/>
      <c r="AQ29" s="11"/>
      <c r="AR29" s="11"/>
      <c r="AS29" s="11"/>
      <c r="AT29" s="11"/>
      <c r="AU29" s="11"/>
      <c r="AV29" s="11"/>
      <c r="AZ29" s="39"/>
      <c r="BA29" s="39"/>
      <c r="BB29" s="39"/>
      <c r="BC29" s="39"/>
      <c r="BD29" s="39"/>
      <c r="BE29" s="39"/>
      <c r="BF29" s="39"/>
    </row>
    <row r="30" spans="2:58">
      <c r="C30" s="11"/>
      <c r="D30" s="11"/>
      <c r="E30" s="11"/>
      <c r="H30" s="11"/>
      <c r="I30" s="12"/>
      <c r="M30" s="14" t="s">
        <v>146</v>
      </c>
      <c r="N30" s="14" t="str">
        <f>IF(AND(N28&lt;2.51,N29&lt;2.51),"met",IF(AND(N28&lt;2.51,N29&lt;1.6),"exceeded",IF(AND(N28&lt;2.51,N29&gt;2.5),"failed")))</f>
        <v>failed</v>
      </c>
      <c r="O30" s="14" t="str">
        <f t="shared" ref="O30:AB30" si="10">IF(AND(O28&lt;2.51,O29&lt;2.51),"met",IF(AND(O28&lt;2.51,O29&lt;1.6),"exceeded",IF(AND(O28&lt;2.51,O29&gt;2.5),"failed")))</f>
        <v>failed</v>
      </c>
      <c r="P30" s="14" t="str">
        <f t="shared" si="10"/>
        <v>failed</v>
      </c>
      <c r="Q30" s="14" t="str">
        <f t="shared" si="10"/>
        <v>failed</v>
      </c>
      <c r="R30" s="14" t="str">
        <f t="shared" si="10"/>
        <v>failed</v>
      </c>
      <c r="S30" s="14" t="str">
        <f t="shared" si="10"/>
        <v>failed</v>
      </c>
      <c r="T30" s="14" t="b">
        <f t="shared" si="10"/>
        <v>0</v>
      </c>
      <c r="U30" s="14" t="str">
        <f t="shared" si="10"/>
        <v>failed</v>
      </c>
      <c r="V30" s="14" t="str">
        <f t="shared" si="10"/>
        <v>failed</v>
      </c>
      <c r="W30" s="14" t="b">
        <f t="shared" si="10"/>
        <v>0</v>
      </c>
      <c r="X30" s="14" t="str">
        <f t="shared" si="10"/>
        <v>failed</v>
      </c>
      <c r="Y30" s="14" t="str">
        <f t="shared" si="10"/>
        <v>failed</v>
      </c>
      <c r="Z30" s="14" t="b">
        <f t="shared" si="10"/>
        <v>0</v>
      </c>
      <c r="AA30" s="14" t="b">
        <f t="shared" si="10"/>
        <v>0</v>
      </c>
      <c r="AB30" s="14" t="b">
        <f t="shared" si="10"/>
        <v>0</v>
      </c>
      <c r="AC30" s="14" t="e">
        <f t="shared" si="4"/>
        <v>#DIV/0!</v>
      </c>
      <c r="AE30" s="11"/>
      <c r="AF30" s="11"/>
      <c r="AG30" s="11"/>
      <c r="AH30" s="11"/>
      <c r="AI30" s="11"/>
      <c r="AJ30" s="11"/>
      <c r="AK30" s="11"/>
      <c r="AL30" s="11"/>
      <c r="AM30" s="11"/>
      <c r="AP30" s="11"/>
      <c r="AQ30" s="11"/>
      <c r="AR30" s="11"/>
      <c r="AS30" s="11"/>
      <c r="AT30" s="11"/>
      <c r="AU30" s="11"/>
      <c r="AZ30" s="12"/>
      <c r="BA30" s="12"/>
      <c r="BB30" s="12"/>
      <c r="BC30" s="12"/>
      <c r="BD30" s="12"/>
      <c r="BE30" s="12"/>
      <c r="BF30" s="12"/>
    </row>
    <row r="31" spans="2:58">
      <c r="C31" s="11"/>
      <c r="D31" s="11"/>
      <c r="E31" s="11"/>
      <c r="H31" s="11"/>
      <c r="I31" s="12"/>
      <c r="AC31" s="11"/>
      <c r="AE31" s="11"/>
      <c r="AF31" s="11"/>
      <c r="AG31" s="11"/>
      <c r="AH31" s="11"/>
      <c r="AI31" s="11"/>
      <c r="AJ31" s="11"/>
      <c r="AK31" s="11"/>
      <c r="AL31" s="11"/>
      <c r="AM31" s="11"/>
      <c r="AP31" s="11"/>
      <c r="AQ31" s="11"/>
      <c r="AR31" s="11"/>
      <c r="AS31" s="11"/>
      <c r="AT31" s="11"/>
      <c r="AU31" s="11"/>
      <c r="AZ31" s="12"/>
      <c r="BA31" s="12"/>
      <c r="BB31" s="12"/>
      <c r="BC31" s="12"/>
      <c r="BD31" s="12"/>
      <c r="BE31" s="12"/>
      <c r="BF31" s="12"/>
    </row>
    <row r="32" spans="2:58">
      <c r="B32" s="7" t="s">
        <v>150</v>
      </c>
      <c r="C32" s="14">
        <f>AVERAGEIFS('Respondent data Original'!$G:$G, 'Respondent data Original'!$B:$B, "UK", 'Respondent data Original'!$CR:$CR, "Agitator")</f>
        <v>3.625</v>
      </c>
      <c r="D32" s="14">
        <f>AVERAGEIFS('Respondent data Original'!$G:$G, 'Respondent data Original'!$B:$B, "UK", 'Respondent data Original'!$CR:$CR, "Agitator", 'Respondent data Original'!$F:$F,"2")</f>
        <v>4.5999999999999996</v>
      </c>
      <c r="E32" s="14">
        <f>AVERAGEIFS('Respondent data Original'!$G:$G, 'Respondent data Original'!$B:$B, "UK", 'Respondent data Original'!$CR:$CR, "Agitator", 'Respondent data Original'!$F:$F,"1")</f>
        <v>2</v>
      </c>
      <c r="F32" s="9">
        <f>AVERAGEIFS('Respondent data Original'!$H:$H, 'Respondent data Original'!$B:$B, "UK", 'Respondent data Original'!$CR:$CR, "Agitator")</f>
        <v>6.5</v>
      </c>
      <c r="G32" s="23">
        <f>AVERAGEIFS('Respondent data Original'!$C:$C, 'Respondent data Original'!$B:$B, "UK", 'Respondent data Original'!$CR:$CR, "Agitator")</f>
        <v>2.875</v>
      </c>
      <c r="H32" s="14">
        <f>AVERAGEIFS('Respondent data Original'!$P:$P, 'Respondent data Original'!$B:$B, "UK", 'Respondent data Original'!$CR:$CR, "Agitator")</f>
        <v>4</v>
      </c>
      <c r="I32" s="22"/>
      <c r="J32" s="9">
        <f>AVERAGEIFS('Respondent data Original'!$AF:$AF, 'Respondent data Original'!$B:$B, "UK", 'Respondent data Original'!$CR:$CR, "Agitator")</f>
        <v>3.625</v>
      </c>
      <c r="K32" s="8">
        <f>AVERAGEIFS('Respondent data Original'!$L:$L, 'Respondent data Original'!$B:$B, "UK", 'Respondent data Original'!$CR:$CR, "Agitator")</f>
        <v>6.125</v>
      </c>
      <c r="M32" s="10" t="s">
        <v>144</v>
      </c>
      <c r="N32" s="14">
        <f>AVERAGEIFS('Respondent data Original'!Q:Q, 'Respondent data Original'!$B:$B, "UK", 'Respondent data Original'!$CR:$CR, "Agitator")</f>
        <v>1.5</v>
      </c>
      <c r="O32" s="14">
        <f>AVERAGEIFS('Respondent data Original'!R:R, 'Respondent data Original'!$B:$B, "UK", 'Respondent data Original'!$CR:$CR, "Agitator")</f>
        <v>1.6666666666666667</v>
      </c>
      <c r="P32" s="14">
        <f>AVERAGEIFS('Respondent data Original'!S:S, 'Respondent data Original'!$B:$B, "UK", 'Respondent data Original'!$CR:$CR, "Agitator")</f>
        <v>1.375</v>
      </c>
      <c r="Q32" s="14">
        <f>AVERAGEIFS('Respondent data Original'!T:T, 'Respondent data Original'!$B:$B, "UK", 'Respondent data Original'!$CR:$CR, "Agitator")</f>
        <v>1.8333333333333333</v>
      </c>
      <c r="R32" s="14">
        <f>AVERAGEIFS('Respondent data Original'!U:U, 'Respondent data Original'!$B:$B, "UK", 'Respondent data Original'!$CR:$CR, "Agitator")</f>
        <v>1.8571428571428572</v>
      </c>
      <c r="S32" s="14">
        <f>AVERAGEIFS('Respondent data Original'!V:V, 'Respondent data Original'!$B:$B, "UK", 'Respondent data Original'!$CR:$CR, "Agitator")</f>
        <v>2</v>
      </c>
      <c r="T32" s="14">
        <f>AVERAGEIFS('Respondent data Original'!W:W, 'Respondent data Original'!$B:$B, "UK", 'Respondent data Original'!$CR:$CR, "Agitator")</f>
        <v>2.875</v>
      </c>
      <c r="U32" s="14">
        <f>AVERAGEIFS('Respondent data Original'!X:X, 'Respondent data Original'!$B:$B, "UK", 'Respondent data Original'!$CR:$CR, "Agitator")</f>
        <v>1.5</v>
      </c>
      <c r="V32" s="14">
        <f>AVERAGEIFS('Respondent data Original'!Y:Y, 'Respondent data Original'!$B:$B, "UK", 'Respondent data Original'!$CR:$CR, "Agitator")</f>
        <v>1.875</v>
      </c>
      <c r="W32" s="14">
        <f>AVERAGEIFS('Respondent data Original'!Z:Z, 'Respondent data Original'!$B:$B, "UK", 'Respondent data Original'!$CR:$CR, "Agitator")</f>
        <v>2.875</v>
      </c>
      <c r="X32" s="14">
        <f>AVERAGEIFS('Respondent data Original'!AA:AA, 'Respondent data Original'!$B:$B, "UK", 'Respondent data Original'!$CR:$CR, "Agitator")</f>
        <v>1.75</v>
      </c>
      <c r="Y32" s="14">
        <f>AVERAGEIFS('Respondent data Original'!AB:AB, 'Respondent data Original'!$B:$B, "UK", 'Respondent data Original'!$CR:$CR, "Agitator")</f>
        <v>2.5</v>
      </c>
      <c r="Z32" s="14">
        <f>AVERAGEIFS('Respondent data Original'!AC:AC, 'Respondent data Original'!$B:$B, "UK", 'Respondent data Original'!$CR:$CR, "Agitator")</f>
        <v>2.5</v>
      </c>
      <c r="AA32" s="14">
        <f>AVERAGEIFS('Respondent data Original'!AD:AD, 'Respondent data Original'!$B:$B, "UK", 'Respondent data Original'!$CR:$CR, "Agitator")</f>
        <v>3.1428571428571428</v>
      </c>
      <c r="AB32" s="14">
        <f>AVERAGEIFS('Respondent data Original'!AE:AE, 'Respondent data Original'!$B:$B, "UK", 'Respondent data Original'!$CR:$CR, "Agitator")</f>
        <v>2.875</v>
      </c>
      <c r="AC32" s="11">
        <f>AVERAGE(N32:AB32)</f>
        <v>2.1416666666666666</v>
      </c>
      <c r="AE32" s="14">
        <f>AVERAGEIFS('Respondent data Original'!AW:AW, 'Respondent data Original'!$B:$B, "UK", 'Respondent data Original'!$CR:$CR, "Agitator")</f>
        <v>7.875</v>
      </c>
      <c r="AF32" s="14">
        <f>AVERAGEIFS('Respondent data Original'!AX:AX, 'Respondent data Original'!$B:$B, "UK", 'Respondent data Original'!$CR:$CR, "Agitator")</f>
        <v>9.125</v>
      </c>
      <c r="AG32" s="14">
        <f>AVERAGEIFS('Respondent data Original'!AY:AY, 'Respondent data Original'!$B:$B, "UK", 'Respondent data Original'!$CR:$CR, "Agitator")</f>
        <v>8.625</v>
      </c>
      <c r="AH32" s="14">
        <f>AVERAGEIFS('Respondent data Original'!AZ:AZ, 'Respondent data Original'!$B:$B, "UK", 'Respondent data Original'!$CR:$CR, "Agitator")</f>
        <v>7.625</v>
      </c>
      <c r="AI32" s="14">
        <f>AVERAGEIFS('Respondent data Original'!BA:BA, 'Respondent data Original'!$B:$B, "UK", 'Respondent data Original'!$CR:$CR, "Agitator")</f>
        <v>7.625</v>
      </c>
      <c r="AJ32" s="14">
        <f>AVERAGEIFS('Respondent data Original'!BB:BB, 'Respondent data Original'!$B:$B, "UK", 'Respondent data Original'!$CR:$CR, "Agitator")</f>
        <v>6.625</v>
      </c>
      <c r="AK32" s="14">
        <f>AVERAGEIFS('Respondent data Original'!BC:BC, 'Respondent data Original'!$B:$B, "UK", 'Respondent data Original'!$CR:$CR, "Agitator")</f>
        <v>5</v>
      </c>
      <c r="AL32" s="14">
        <f>AVERAGEIFS('Respondent data Original'!BD:BD, 'Respondent data Original'!$B:$B, "UK", 'Respondent data Original'!$CR:$CR, "Agitator")</f>
        <v>9.375</v>
      </c>
      <c r="AM32" s="14">
        <f>AVERAGEIFS('Respondent data Original'!BE:BE, 'Respondent data Original'!$B:$B, "UK", 'Respondent data Original'!$CR:$CR, "Agitator")</f>
        <v>4.25</v>
      </c>
      <c r="AN32" s="20">
        <f>AVERAGE(AG32:AM32)</f>
        <v>7.0178571428571432</v>
      </c>
      <c r="AP32" s="14">
        <f>AVERAGEIFS('Respondent data Original'!BF:BF, 'Respondent data Original'!$B:$B, "UK",'Respondent data Original'!$CR:$CR, "Agitator")</f>
        <v>10.75</v>
      </c>
      <c r="AQ32" s="14">
        <f>AVERAGEIFS('Respondent data Original'!BG:BG, 'Respondent data Original'!$B:$B, "UK",'Respondent data Original'!$CR:$CR, "Agitator")</f>
        <v>11</v>
      </c>
      <c r="AR32" s="14">
        <f>AVERAGEIFS('Respondent data Original'!BH:BH, 'Respondent data Original'!$B:$B, "UK",'Respondent data Original'!$CR:$CR, "Agitator")</f>
        <v>10.5</v>
      </c>
      <c r="AS32" s="14">
        <f>AVERAGEIFS('Respondent data Original'!BI:BI, 'Respondent data Original'!$B:$B, "UK",'Respondent data Original'!$CR:$CR, "Agitator")</f>
        <v>10</v>
      </c>
      <c r="AT32" s="14">
        <f>AVERAGEIFS('Respondent data Original'!BJ:BJ, 'Respondent data Original'!$B:$B, "UK",'Respondent data Original'!$CR:$CR, "Agitator")</f>
        <v>8.375</v>
      </c>
      <c r="AU32" s="11"/>
      <c r="AV32" s="14">
        <f>AVERAGEIFS('Respondent data Original'!$BK:$BK,'Respondent data Original'!$B:$B,"UK",'Respondent data Original'!$CR:$CR,"Agitator")</f>
        <v>2.125</v>
      </c>
      <c r="AX32" s="14">
        <f>AVERAGEIFS('Respondent data Original'!$BX:$BX,'Respondent data Original'!$B:$B,"UK",'Respondent data Original'!$CR:$CR,"Agitator")</f>
        <v>3</v>
      </c>
      <c r="AZ32" s="12"/>
      <c r="BA32" s="12"/>
      <c r="BB32" s="12"/>
      <c r="BC32" s="12"/>
      <c r="BD32" s="12"/>
      <c r="BE32" s="12"/>
      <c r="BF32" s="12"/>
    </row>
    <row r="33" spans="13:58">
      <c r="M33" s="13" t="s">
        <v>145</v>
      </c>
      <c r="N33" s="14">
        <f>AVERAGEIFS('Respondent data Original'!AG:AG, 'Respondent data Original'!$B:$B, "UK", 'Respondent data Original'!$CR:$CR, "Agitator")</f>
        <v>3</v>
      </c>
      <c r="O33" s="14">
        <f>AVERAGEIFS('Respondent data Original'!AH:AH, 'Respondent data Original'!$B:$B, "UK", 'Respondent data Original'!$CR:$CR, "Agitator")</f>
        <v>2.4</v>
      </c>
      <c r="P33" s="14">
        <f>AVERAGEIFS('Respondent data Original'!AI:AI, 'Respondent data Original'!$B:$B, "UK", 'Respondent data Original'!$CR:$CR, "Agitator")</f>
        <v>2.875</v>
      </c>
      <c r="Q33" s="14">
        <f>AVERAGEIFS('Respondent data Original'!AJ:AJ, 'Respondent data Original'!$B:$B, "UK", 'Respondent data Original'!$CR:$CR, "Agitator")</f>
        <v>2.2857142857142856</v>
      </c>
      <c r="R33" s="14">
        <f>AVERAGEIFS('Respondent data Original'!AK:AK, 'Respondent data Original'!$B:$B, "UK", 'Respondent data Original'!$CR:$CR, "Agitator")</f>
        <v>2.7142857142857144</v>
      </c>
      <c r="S33" s="14">
        <f>AVERAGEIFS('Respondent data Original'!AL:AL, 'Respondent data Original'!$B:$B, "UK", 'Respondent data Original'!$CR:$CR, "Agitator")</f>
        <v>3.625</v>
      </c>
      <c r="T33" s="14">
        <f>AVERAGEIFS('Respondent data Original'!AM:AM, 'Respondent data Original'!$B:$B, "UK", 'Respondent data Original'!$CR:$CR, "Agitator")</f>
        <v>4</v>
      </c>
      <c r="U33" s="14">
        <f>AVERAGEIFS('Respondent data Original'!AN:AN, 'Respondent data Original'!$B:$B, "UK", 'Respondent data Original'!$CR:$CR, "Agitator")</f>
        <v>3.25</v>
      </c>
      <c r="V33" s="14">
        <f>AVERAGEIFS('Respondent data Original'!AO:AO, 'Respondent data Original'!$B:$B, "UK", 'Respondent data Original'!$CR:$CR, "Agitator")</f>
        <v>3</v>
      </c>
      <c r="W33" s="14">
        <f>AVERAGEIFS('Respondent data Original'!AP:AP, 'Respondent data Original'!$B:$B, "UK", 'Respondent data Original'!$CR:$CR, "Agitator")</f>
        <v>3</v>
      </c>
      <c r="X33" s="14">
        <f>AVERAGEIFS('Respondent data Original'!AQ:AQ, 'Respondent data Original'!$B:$B, "UK", 'Respondent data Original'!$CR:$CR, "Agitator")</f>
        <v>3.5714285714285716</v>
      </c>
      <c r="Y33" s="14">
        <f>AVERAGEIFS('Respondent data Original'!AR:AR, 'Respondent data Original'!$B:$B, "UK", 'Respondent data Original'!$CR:$CR, "Agitator")</f>
        <v>4</v>
      </c>
      <c r="Z33" s="14">
        <f>AVERAGEIFS('Respondent data Original'!AS:AS, 'Respondent data Original'!$B:$B, "UK", 'Respondent data Original'!$CR:$CR, "Agitator")</f>
        <v>2.875</v>
      </c>
      <c r="AA33" s="14">
        <f>AVERAGEIFS('Respondent data Original'!AT:AT, 'Respondent data Original'!$B:$B, "UK", 'Respondent data Original'!$CR:$CR, "Agitator")</f>
        <v>3.3333333333333335</v>
      </c>
      <c r="AB33" s="14">
        <f>AVERAGEIFS('Respondent data Original'!AU:AU, 'Respondent data Original'!$B:$B, "UK", 'Respondent data Original'!$CR:$CR, "Agitator")</f>
        <v>2.75</v>
      </c>
      <c r="AC33" s="11">
        <f>AVERAGE(N33:AB33)</f>
        <v>3.1119841269841273</v>
      </c>
      <c r="AE33" s="11"/>
      <c r="AF33" s="11"/>
      <c r="AG33" s="11"/>
      <c r="AH33" s="11"/>
      <c r="AI33" s="11"/>
      <c r="AJ33" s="11"/>
      <c r="AK33" s="11"/>
      <c r="AL33" s="11"/>
      <c r="AM33" s="11"/>
      <c r="AZ33" s="39"/>
      <c r="BA33" s="39"/>
      <c r="BB33" s="39"/>
      <c r="BC33" s="39"/>
      <c r="BD33" s="39"/>
      <c r="BE33" s="39"/>
      <c r="BF33" s="39"/>
    </row>
    <row r="34" spans="13:58">
      <c r="M34" s="14" t="s">
        <v>146</v>
      </c>
      <c r="N34" s="14" t="str">
        <f>IF(AND(N32&lt;2.51,N33&lt;2.51),"met",IF(AND(N32&lt;2.51,N33&lt;1.6),"exceeded",IF(AND(N32&lt;2.51,N33&gt;2.5),"failed")))</f>
        <v>failed</v>
      </c>
      <c r="O34" s="14" t="str">
        <f t="shared" ref="O34:AB34" si="11">IF(AND(O32&lt;2.51,O33&lt;2.51),"met",IF(AND(O32&lt;2.51,O33&lt;1.6),"exceeded",IF(AND(O32&lt;2.51,O33&gt;2.5),"failed")))</f>
        <v>met</v>
      </c>
      <c r="P34" s="14" t="str">
        <f t="shared" si="11"/>
        <v>failed</v>
      </c>
      <c r="Q34" s="14" t="str">
        <f t="shared" si="11"/>
        <v>met</v>
      </c>
      <c r="R34" s="14" t="str">
        <f t="shared" si="11"/>
        <v>failed</v>
      </c>
      <c r="S34" s="14" t="str">
        <f t="shared" si="11"/>
        <v>failed</v>
      </c>
      <c r="T34" s="14" t="b">
        <f t="shared" si="11"/>
        <v>0</v>
      </c>
      <c r="U34" s="14" t="str">
        <f t="shared" si="11"/>
        <v>failed</v>
      </c>
      <c r="V34" s="14" t="str">
        <f t="shared" si="11"/>
        <v>failed</v>
      </c>
      <c r="W34" s="14" t="b">
        <f t="shared" si="11"/>
        <v>0</v>
      </c>
      <c r="X34" s="14" t="str">
        <f t="shared" si="11"/>
        <v>failed</v>
      </c>
      <c r="Y34" s="14" t="str">
        <f t="shared" si="11"/>
        <v>failed</v>
      </c>
      <c r="Z34" s="14" t="str">
        <f t="shared" si="11"/>
        <v>failed</v>
      </c>
      <c r="AA34" s="14" t="b">
        <f t="shared" si="11"/>
        <v>0</v>
      </c>
      <c r="AB34" s="14" t="b">
        <f t="shared" si="11"/>
        <v>0</v>
      </c>
      <c r="AC34" s="14" t="e">
        <f t="shared" si="4"/>
        <v>#DIV/0!</v>
      </c>
      <c r="AE34" s="11"/>
      <c r="AF34" s="11"/>
      <c r="AG34" s="11"/>
      <c r="AH34" s="11"/>
      <c r="AI34" s="11"/>
      <c r="AJ34" s="11"/>
      <c r="AK34" s="11"/>
      <c r="AL34" s="11"/>
      <c r="AM34" s="11"/>
      <c r="AZ34" s="12"/>
      <c r="BA34" s="12"/>
      <c r="BB34" s="12"/>
      <c r="BC34" s="12"/>
      <c r="BD34" s="12"/>
      <c r="BE34" s="12"/>
      <c r="BF34" s="12"/>
    </row>
    <row r="35" spans="13:58">
      <c r="AE35" s="11"/>
      <c r="AF35" s="11"/>
      <c r="AG35" s="11"/>
      <c r="AH35" s="11"/>
      <c r="AI35" s="11"/>
      <c r="AJ35" s="11"/>
      <c r="AK35" s="11"/>
      <c r="AL35" s="11"/>
      <c r="AM35" s="11"/>
      <c r="AZ35" s="12"/>
      <c r="BA35" s="12"/>
      <c r="BB35" s="12"/>
      <c r="BC35" s="12"/>
      <c r="BD35" s="12"/>
      <c r="BE35" s="12"/>
      <c r="BF35" s="12"/>
    </row>
    <row r="36" spans="13:58"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3:58"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3:58"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3:58"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3:58"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3:58"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3:58"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3:58"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</sheetData>
  <mergeCells count="4">
    <mergeCell ref="BB6:BG6"/>
    <mergeCell ref="P6:AD6"/>
    <mergeCell ref="AG6:AP6"/>
    <mergeCell ref="AR6:AV6"/>
  </mergeCells>
  <conditionalFormatting sqref="AP8:AT8">
    <cfRule type="top10" dxfId="1644" priority="437" rank="1"/>
    <cfRule type="top10" dxfId="1643" priority="438" bottom="1" rank="1"/>
  </conditionalFormatting>
  <conditionalFormatting sqref="AP12:AT12">
    <cfRule type="top10" dxfId="1642" priority="437" rank="1"/>
    <cfRule type="top10" dxfId="1641" priority="438" bottom="1" rank="1"/>
  </conditionalFormatting>
  <conditionalFormatting sqref="AP16:AT16">
    <cfRule type="top10" dxfId="1640" priority="437" rank="1"/>
    <cfRule type="top10" dxfId="1639" priority="438" bottom="1" rank="1"/>
  </conditionalFormatting>
  <conditionalFormatting sqref="AP20:AT20">
    <cfRule type="top10" dxfId="1638" priority="437" rank="1"/>
    <cfRule type="top10" dxfId="1637" priority="438" bottom="1" rank="1"/>
  </conditionalFormatting>
  <conditionalFormatting sqref="AP24:AT24">
    <cfRule type="top10" dxfId="1636" priority="437" rank="1"/>
    <cfRule type="top10" dxfId="1635" priority="438" bottom="1" rank="1"/>
  </conditionalFormatting>
  <conditionalFormatting sqref="AP28:AT28">
    <cfRule type="top10" dxfId="1634" priority="437" rank="1"/>
    <cfRule type="top10" dxfId="1633" priority="438" bottom="1" rank="1"/>
  </conditionalFormatting>
  <conditionalFormatting sqref="AP32:AT32">
    <cfRule type="top10" dxfId="1632" priority="437" rank="1"/>
    <cfRule type="top10" dxfId="1631" priority="438" bottom="1" rank="1"/>
  </conditionalFormatting>
  <conditionalFormatting sqref="F8 F12 F16 F20 F24 F28 F32">
    <cfRule type="top10" dxfId="1630" priority="504" bottom="1" rank="1"/>
    <cfRule type="top10" dxfId="1629" priority="505" rank="1"/>
  </conditionalFormatting>
  <conditionalFormatting sqref="N12:AB12">
    <cfRule type="top10" dxfId="1628" priority="496" rank="3"/>
    <cfRule type="top10" dxfId="1627" priority="497" bottom="1" rank="1"/>
    <cfRule type="top10" dxfId="1626" priority="498" bottom="1" rank="3"/>
  </conditionalFormatting>
  <conditionalFormatting sqref="N16:AB16">
    <cfRule type="top10" dxfId="1625" priority="493" rank="3"/>
    <cfRule type="top10" dxfId="1624" priority="494" bottom="1" rank="1"/>
    <cfRule type="top10" dxfId="1623" priority="495" bottom="1" rank="3"/>
  </conditionalFormatting>
  <conditionalFormatting sqref="N20:AB20">
    <cfRule type="top10" dxfId="1622" priority="490" rank="3"/>
    <cfRule type="top10" dxfId="1621" priority="491" bottom="1" rank="1"/>
    <cfRule type="top10" dxfId="1620" priority="492" bottom="1" rank="3"/>
  </conditionalFormatting>
  <conditionalFormatting sqref="N24:AB24">
    <cfRule type="top10" dxfId="1619" priority="487" rank="3"/>
    <cfRule type="top10" dxfId="1618" priority="488" bottom="1" rank="1"/>
    <cfRule type="top10" dxfId="1617" priority="489" bottom="1" rank="3"/>
  </conditionalFormatting>
  <conditionalFormatting sqref="N28:AB28">
    <cfRule type="top10" dxfId="1616" priority="484" rank="3"/>
    <cfRule type="top10" dxfId="1615" priority="485" bottom="1" rank="1"/>
    <cfRule type="top10" dxfId="1614" priority="486" bottom="1" rank="3"/>
  </conditionalFormatting>
  <conditionalFormatting sqref="N32:AB32">
    <cfRule type="top10" dxfId="1613" priority="481" rank="3"/>
    <cfRule type="top10" dxfId="1612" priority="482" bottom="1" rank="1"/>
    <cfRule type="top10" dxfId="1611" priority="483" bottom="1" rank="3"/>
  </conditionalFormatting>
  <conditionalFormatting sqref="AC10 AC14 AC18 AC22 AC26 AC30 AC34">
    <cfRule type="top10" dxfId="1610" priority="476" bottom="1" rank="1"/>
    <cfRule type="top10" dxfId="1609" priority="477" rank="1"/>
  </conditionalFormatting>
  <conditionalFormatting sqref="AG20:AM20">
    <cfRule type="top10" dxfId="1608" priority="474" bottom="1" rank="1"/>
    <cfRule type="top10" dxfId="1607" priority="475" bottom="1" rank="3"/>
  </conditionalFormatting>
  <conditionalFormatting sqref="AG20:AN20">
    <cfRule type="top10" dxfId="1606" priority="473" rank="1"/>
  </conditionalFormatting>
  <conditionalFormatting sqref="AG16:AM16">
    <cfRule type="top10" dxfId="1605" priority="471" bottom="1" rank="1"/>
    <cfRule type="top10" dxfId="1604" priority="472" bottom="1" rank="3"/>
  </conditionalFormatting>
  <conditionalFormatting sqref="AG16:AM16">
    <cfRule type="top10" dxfId="1603" priority="470" rank="1"/>
  </conditionalFormatting>
  <conditionalFormatting sqref="AG12:AM12">
    <cfRule type="top10" dxfId="1602" priority="468" bottom="1" rank="1"/>
    <cfRule type="top10" dxfId="1601" priority="469" bottom="1" rank="3"/>
  </conditionalFormatting>
  <conditionalFormatting sqref="AG12:AM12">
    <cfRule type="top10" dxfId="1600" priority="467" rank="1"/>
  </conditionalFormatting>
  <conditionalFormatting sqref="AG8:AM8">
    <cfRule type="top10" dxfId="1599" priority="465" bottom="1" rank="1"/>
    <cfRule type="top10" dxfId="1598" priority="466" bottom="1" rank="3"/>
  </conditionalFormatting>
  <conditionalFormatting sqref="AG8:AM8">
    <cfRule type="top10" dxfId="1597" priority="464" rank="1"/>
  </conditionalFormatting>
  <conditionalFormatting sqref="AG24:AM24">
    <cfRule type="top10" dxfId="1596" priority="462" bottom="1" rank="1"/>
    <cfRule type="top10" dxfId="1595" priority="463" bottom="1" rank="3"/>
  </conditionalFormatting>
  <conditionalFormatting sqref="AG24:AM24">
    <cfRule type="top10" dxfId="1594" priority="461" rank="1"/>
  </conditionalFormatting>
  <conditionalFormatting sqref="AG28:AM29">
    <cfRule type="top10" dxfId="1593" priority="459" bottom="1" rank="1"/>
    <cfRule type="top10" dxfId="1592" priority="460" bottom="1" rank="3"/>
  </conditionalFormatting>
  <conditionalFormatting sqref="AG28:AM29">
    <cfRule type="top10" dxfId="1591" priority="458" rank="1"/>
  </conditionalFormatting>
  <conditionalFormatting sqref="AG32:AM32">
    <cfRule type="top10" dxfId="1590" priority="456" bottom="1" rank="1"/>
    <cfRule type="top10" dxfId="1589" priority="457" bottom="1" rank="3"/>
  </conditionalFormatting>
  <conditionalFormatting sqref="AG32:AM32">
    <cfRule type="top10" dxfId="1588" priority="455" rank="1"/>
  </conditionalFormatting>
  <conditionalFormatting sqref="AN8 AN12 AN16 AN20 AN24 AN28 AN32">
    <cfRule type="top10" dxfId="1587" priority="453" rank="1"/>
    <cfRule type="top10" dxfId="1586" priority="454" bottom="1" rank="1"/>
  </conditionalFormatting>
  <conditionalFormatting sqref="AX8:AX32">
    <cfRule type="top10" dxfId="1585" priority="437" rank="1"/>
    <cfRule type="top10" dxfId="1584" priority="438" bottom="1" rank="1"/>
  </conditionalFormatting>
  <conditionalFormatting sqref="AZ9:BF9">
    <cfRule type="top10" dxfId="1583" priority="436" rank="2"/>
  </conditionalFormatting>
  <conditionalFormatting sqref="AZ13:BF13">
    <cfRule type="top10" dxfId="1582" priority="435" rank="2"/>
  </conditionalFormatting>
  <conditionalFormatting sqref="AZ17:BF17">
    <cfRule type="top10" dxfId="1581" priority="434" rank="2"/>
  </conditionalFormatting>
  <conditionalFormatting sqref="AZ25:BF25">
    <cfRule type="top10" dxfId="1580" priority="433" rank="2"/>
  </conditionalFormatting>
  <conditionalFormatting sqref="N39:AB39">
    <cfRule type="colorScale" priority="428">
      <colorScale>
        <cfvo type="min" val="0"/>
        <cfvo type="max" val="0"/>
        <color rgb="FF92D050"/>
        <color rgb="FFFFC000"/>
      </colorScale>
    </cfRule>
  </conditionalFormatting>
  <conditionalFormatting sqref="N8:AB8">
    <cfRule type="top10" dxfId="1579" priority="427" rank="5"/>
    <cfRule type="top10" dxfId="1578" priority="426" bottom="1" rank="5"/>
    <cfRule type="top10" dxfId="1577" priority="425" bottom="1" rank="1"/>
    <cfRule type="top10" dxfId="1576" priority="340" rank="1"/>
  </conditionalFormatting>
  <conditionalFormatting sqref="N12:AB12">
    <cfRule type="top10" dxfId="1575" priority="422" bottom="1" rank="1"/>
    <cfRule type="top10" dxfId="1574" priority="423" bottom="1" rank="5"/>
    <cfRule type="top10" dxfId="1573" priority="424" rank="5"/>
  </conditionalFormatting>
  <conditionalFormatting sqref="N16:AB16">
    <cfRule type="top10" dxfId="1572" priority="419" rank="3"/>
    <cfRule type="top10" dxfId="1571" priority="420" bottom="1" rank="1"/>
    <cfRule type="top10" dxfId="1570" priority="421" bottom="1" rank="3"/>
  </conditionalFormatting>
  <conditionalFormatting sqref="N16:AB16">
    <cfRule type="top10" dxfId="1569" priority="416" bottom="1" rank="1"/>
    <cfRule type="top10" dxfId="1568" priority="417" bottom="1" rank="5"/>
    <cfRule type="top10" dxfId="1567" priority="418" rank="5"/>
  </conditionalFormatting>
  <conditionalFormatting sqref="N20:AB20">
    <cfRule type="top10" dxfId="1566" priority="413" rank="3"/>
    <cfRule type="top10" dxfId="1565" priority="414" bottom="1" rank="1"/>
    <cfRule type="top10" dxfId="1564" priority="415" bottom="1" rank="3"/>
  </conditionalFormatting>
  <conditionalFormatting sqref="N20:AB20">
    <cfRule type="top10" dxfId="1563" priority="410" rank="3"/>
    <cfRule type="top10" dxfId="1562" priority="411" bottom="1" rank="1"/>
    <cfRule type="top10" dxfId="1561" priority="412" bottom="1" rank="3"/>
  </conditionalFormatting>
  <conditionalFormatting sqref="N20:AB20">
    <cfRule type="top10" dxfId="1560" priority="407" bottom="1" rank="1"/>
    <cfRule type="top10" dxfId="1559" priority="408" bottom="1" rank="5"/>
    <cfRule type="top10" dxfId="1558" priority="409" rank="5"/>
  </conditionalFormatting>
  <conditionalFormatting sqref="N24:AB24">
    <cfRule type="top10" dxfId="1557" priority="404" rank="3"/>
    <cfRule type="top10" dxfId="1556" priority="405" bottom="1" rank="1"/>
    <cfRule type="top10" dxfId="1555" priority="406" bottom="1" rank="3"/>
  </conditionalFormatting>
  <conditionalFormatting sqref="N24:AB24">
    <cfRule type="top10" dxfId="1554" priority="401" rank="3"/>
    <cfRule type="top10" dxfId="1553" priority="402" bottom="1" rank="1"/>
    <cfRule type="top10" dxfId="1552" priority="403" bottom="1" rank="3"/>
  </conditionalFormatting>
  <conditionalFormatting sqref="N24:AB24">
    <cfRule type="top10" dxfId="1551" priority="398" rank="3"/>
    <cfRule type="top10" dxfId="1550" priority="399" bottom="1" rank="1"/>
    <cfRule type="top10" dxfId="1549" priority="400" bottom="1" rank="3"/>
  </conditionalFormatting>
  <conditionalFormatting sqref="N24:AB24">
    <cfRule type="top10" dxfId="1548" priority="395" bottom="1" rank="1"/>
    <cfRule type="top10" dxfId="1547" priority="396" bottom="1" rank="5"/>
    <cfRule type="top10" dxfId="1546" priority="397" rank="5"/>
  </conditionalFormatting>
  <conditionalFormatting sqref="N28:AB29">
    <cfRule type="top10" dxfId="1545" priority="392" rank="3"/>
    <cfRule type="top10" dxfId="1544" priority="393" bottom="1" rank="1"/>
    <cfRule type="top10" dxfId="1543" priority="394" bottom="1" rank="3"/>
  </conditionalFormatting>
  <conditionalFormatting sqref="N28:AB29">
    <cfRule type="top10" dxfId="1542" priority="389" rank="3"/>
    <cfRule type="top10" dxfId="1541" priority="390" bottom="1" rank="1"/>
    <cfRule type="top10" dxfId="1540" priority="391" bottom="1" rank="3"/>
  </conditionalFormatting>
  <conditionalFormatting sqref="N28:AB29">
    <cfRule type="top10" dxfId="1539" priority="386" rank="3"/>
    <cfRule type="top10" dxfId="1538" priority="387" bottom="1" rank="1"/>
    <cfRule type="top10" dxfId="1537" priority="388" bottom="1" rank="3"/>
  </conditionalFormatting>
  <conditionalFormatting sqref="N28:AB29">
    <cfRule type="top10" dxfId="1536" priority="383" rank="3"/>
    <cfRule type="top10" dxfId="1535" priority="384" bottom="1" rank="1"/>
    <cfRule type="top10" dxfId="1534" priority="385" bottom="1" rank="3"/>
  </conditionalFormatting>
  <conditionalFormatting sqref="N28:AB29">
    <cfRule type="top10" dxfId="1533" priority="380" bottom="1" rank="1"/>
    <cfRule type="top10" dxfId="1532" priority="381" bottom="1" rank="5"/>
    <cfRule type="top10" dxfId="1531" priority="382" rank="5"/>
  </conditionalFormatting>
  <conditionalFormatting sqref="N32:AB32">
    <cfRule type="top10" dxfId="1530" priority="377" rank="3"/>
    <cfRule type="top10" dxfId="1529" priority="378" bottom="1" rank="1"/>
    <cfRule type="top10" dxfId="1528" priority="379" bottom="1" rank="3"/>
  </conditionalFormatting>
  <conditionalFormatting sqref="N32:AB32">
    <cfRule type="top10" dxfId="1527" priority="374" rank="3"/>
    <cfRule type="top10" dxfId="1526" priority="375" bottom="1" rank="1"/>
    <cfRule type="top10" dxfId="1525" priority="376" bottom="1" rank="3"/>
  </conditionalFormatting>
  <conditionalFormatting sqref="N32:AB32">
    <cfRule type="top10" dxfId="1524" priority="371" rank="3"/>
    <cfRule type="top10" dxfId="1523" priority="372" bottom="1" rank="1"/>
    <cfRule type="top10" dxfId="1522" priority="373" bottom="1" rank="3"/>
  </conditionalFormatting>
  <conditionalFormatting sqref="N32:AB32">
    <cfRule type="top10" dxfId="1521" priority="368" rank="3"/>
    <cfRule type="top10" dxfId="1520" priority="369" bottom="1" rank="1"/>
    <cfRule type="top10" dxfId="1519" priority="370" bottom="1" rank="3"/>
  </conditionalFormatting>
  <conditionalFormatting sqref="N32:AB32">
    <cfRule type="top10" dxfId="1518" priority="365" rank="3"/>
    <cfRule type="top10" dxfId="1517" priority="366" bottom="1" rank="1"/>
    <cfRule type="top10" dxfId="1516" priority="367" bottom="1" rank="3"/>
  </conditionalFormatting>
  <conditionalFormatting sqref="N32:AB32">
    <cfRule type="top10" dxfId="1515" priority="362" bottom="1" rank="1"/>
    <cfRule type="top10" dxfId="1514" priority="363" bottom="1" rank="5"/>
    <cfRule type="top10" dxfId="1513" priority="364" rank="5"/>
  </conditionalFormatting>
  <conditionalFormatting sqref="N28:AB28">
    <cfRule type="top10" dxfId="1512" priority="359" rank="3"/>
    <cfRule type="top10" dxfId="1511" priority="360" bottom="1" rank="1"/>
    <cfRule type="top10" dxfId="1510" priority="361" bottom="1" rank="3"/>
  </conditionalFormatting>
  <conditionalFormatting sqref="N28:AB28">
    <cfRule type="top10" dxfId="1509" priority="356" rank="3"/>
    <cfRule type="top10" dxfId="1508" priority="357" bottom="1" rank="1"/>
    <cfRule type="top10" dxfId="1507" priority="358" bottom="1" rank="3"/>
  </conditionalFormatting>
  <conditionalFormatting sqref="N28:AB28">
    <cfRule type="top10" dxfId="1506" priority="353" rank="3"/>
    <cfRule type="top10" dxfId="1505" priority="354" bottom="1" rank="1"/>
    <cfRule type="top10" dxfId="1504" priority="355" bottom="1" rank="3"/>
  </conditionalFormatting>
  <conditionalFormatting sqref="N28:AB28">
    <cfRule type="top10" dxfId="1503" priority="350" rank="3"/>
    <cfRule type="top10" dxfId="1502" priority="351" bottom="1" rank="1"/>
    <cfRule type="top10" dxfId="1501" priority="352" bottom="1" rank="3"/>
  </conditionalFormatting>
  <conditionalFormatting sqref="N28:AB28">
    <cfRule type="top10" dxfId="1500" priority="347" rank="3"/>
    <cfRule type="top10" dxfId="1499" priority="348" bottom="1" rank="1"/>
    <cfRule type="top10" dxfId="1498" priority="349" bottom="1" rank="3"/>
  </conditionalFormatting>
  <conditionalFormatting sqref="N28:AB28">
    <cfRule type="top10" dxfId="1497" priority="344" rank="3"/>
    <cfRule type="top10" dxfId="1496" priority="345" bottom="1" rank="1"/>
    <cfRule type="top10" dxfId="1495" priority="346" bottom="1" rank="3"/>
  </conditionalFormatting>
  <conditionalFormatting sqref="N28:AB28">
    <cfRule type="top10" dxfId="1494" priority="341" bottom="1" rank="1"/>
    <cfRule type="top10" dxfId="1493" priority="342" bottom="1" rank="5"/>
    <cfRule type="top10" dxfId="1492" priority="343" rank="5"/>
  </conditionalFormatting>
  <conditionalFormatting sqref="N12:AB12">
    <cfRule type="top10" dxfId="1491" priority="336" rank="1"/>
    <cfRule type="top10" dxfId="1490" priority="337" bottom="1" rank="1"/>
    <cfRule type="top10" dxfId="1489" priority="338" bottom="1" rank="5"/>
    <cfRule type="top10" dxfId="1488" priority="339" rank="5"/>
  </conditionalFormatting>
  <conditionalFormatting sqref="N16:AB16">
    <cfRule type="top10" dxfId="1487" priority="333" rank="3"/>
    <cfRule type="top10" dxfId="1486" priority="334" bottom="1" rank="1"/>
    <cfRule type="top10" dxfId="1485" priority="335" bottom="1" rank="3"/>
  </conditionalFormatting>
  <conditionalFormatting sqref="N16:AB16">
    <cfRule type="top10" dxfId="1484" priority="330" bottom="1" rank="1"/>
    <cfRule type="top10" dxfId="1483" priority="331" bottom="1" rank="5"/>
    <cfRule type="top10" dxfId="1482" priority="332" rank="5"/>
  </conditionalFormatting>
  <conditionalFormatting sqref="N16:AB16">
    <cfRule type="top10" dxfId="1481" priority="326" rank="1"/>
    <cfRule type="top10" dxfId="1480" priority="327" bottom="1" rank="1"/>
    <cfRule type="top10" dxfId="1479" priority="328" bottom="1" rank="5"/>
    <cfRule type="top10" dxfId="1478" priority="329" rank="5"/>
  </conditionalFormatting>
  <conditionalFormatting sqref="N20:AB20">
    <cfRule type="top10" dxfId="1477" priority="323" rank="3"/>
    <cfRule type="top10" dxfId="1476" priority="324" bottom="1" rank="1"/>
    <cfRule type="top10" dxfId="1475" priority="325" bottom="1" rank="3"/>
  </conditionalFormatting>
  <conditionalFormatting sqref="N20:AB20">
    <cfRule type="top10" dxfId="1474" priority="320" rank="3"/>
    <cfRule type="top10" dxfId="1473" priority="321" bottom="1" rank="1"/>
    <cfRule type="top10" dxfId="1472" priority="322" bottom="1" rank="3"/>
  </conditionalFormatting>
  <conditionalFormatting sqref="N20:AB20">
    <cfRule type="top10" dxfId="1471" priority="317" bottom="1" rank="1"/>
    <cfRule type="top10" dxfId="1470" priority="318" bottom="1" rank="5"/>
    <cfRule type="top10" dxfId="1469" priority="319" rank="5"/>
  </conditionalFormatting>
  <conditionalFormatting sqref="N20:AB20">
    <cfRule type="top10" dxfId="1468" priority="314" rank="3"/>
    <cfRule type="top10" dxfId="1467" priority="315" bottom="1" rank="1"/>
    <cfRule type="top10" dxfId="1466" priority="316" bottom="1" rank="3"/>
  </conditionalFormatting>
  <conditionalFormatting sqref="N20:AB20">
    <cfRule type="top10" dxfId="1465" priority="311" bottom="1" rank="1"/>
    <cfRule type="top10" dxfId="1464" priority="312" bottom="1" rank="5"/>
    <cfRule type="top10" dxfId="1463" priority="313" rank="5"/>
  </conditionalFormatting>
  <conditionalFormatting sqref="N20:AB20">
    <cfRule type="top10" dxfId="1462" priority="307" rank="1"/>
    <cfRule type="top10" dxfId="1461" priority="308" bottom="1" rank="1"/>
    <cfRule type="top10" dxfId="1460" priority="309" bottom="1" rank="5"/>
    <cfRule type="top10" dxfId="1459" priority="310" rank="5"/>
  </conditionalFormatting>
  <conditionalFormatting sqref="N24:AB24">
    <cfRule type="top10" dxfId="1458" priority="304" rank="3"/>
    <cfRule type="top10" dxfId="1457" priority="305" bottom="1" rank="1"/>
    <cfRule type="top10" dxfId="1456" priority="306" bottom="1" rank="3"/>
  </conditionalFormatting>
  <conditionalFormatting sqref="N24:AB24">
    <cfRule type="top10" dxfId="1455" priority="301" rank="3"/>
    <cfRule type="top10" dxfId="1454" priority="302" bottom="1" rank="1"/>
    <cfRule type="top10" dxfId="1453" priority="303" bottom="1" rank="3"/>
  </conditionalFormatting>
  <conditionalFormatting sqref="N24:AB24">
    <cfRule type="top10" dxfId="1452" priority="298" rank="3"/>
    <cfRule type="top10" dxfId="1451" priority="299" bottom="1" rank="1"/>
    <cfRule type="top10" dxfId="1450" priority="300" bottom="1" rank="3"/>
  </conditionalFormatting>
  <conditionalFormatting sqref="N24:AB24">
    <cfRule type="top10" dxfId="1449" priority="295" bottom="1" rank="1"/>
    <cfRule type="top10" dxfId="1448" priority="296" bottom="1" rank="5"/>
    <cfRule type="top10" dxfId="1447" priority="297" rank="5"/>
  </conditionalFormatting>
  <conditionalFormatting sqref="N24:AB24">
    <cfRule type="top10" dxfId="1446" priority="292" rank="3"/>
    <cfRule type="top10" dxfId="1445" priority="293" bottom="1" rank="1"/>
    <cfRule type="top10" dxfId="1444" priority="294" bottom="1" rank="3"/>
  </conditionalFormatting>
  <conditionalFormatting sqref="N24:AB24">
    <cfRule type="top10" dxfId="1443" priority="289" rank="3"/>
    <cfRule type="top10" dxfId="1442" priority="290" bottom="1" rank="1"/>
    <cfRule type="top10" dxfId="1441" priority="291" bottom="1" rank="3"/>
  </conditionalFormatting>
  <conditionalFormatting sqref="N24:AB24">
    <cfRule type="top10" dxfId="1440" priority="286" bottom="1" rank="1"/>
    <cfRule type="top10" dxfId="1439" priority="287" bottom="1" rank="5"/>
    <cfRule type="top10" dxfId="1438" priority="288" rank="5"/>
  </conditionalFormatting>
  <conditionalFormatting sqref="N24:AB24">
    <cfRule type="top10" dxfId="1437" priority="283" rank="3"/>
    <cfRule type="top10" dxfId="1436" priority="284" bottom="1" rank="1"/>
    <cfRule type="top10" dxfId="1435" priority="285" bottom="1" rank="3"/>
  </conditionalFormatting>
  <conditionalFormatting sqref="N24:AB24">
    <cfRule type="top10" dxfId="1434" priority="280" bottom="1" rank="1"/>
    <cfRule type="top10" dxfId="1433" priority="281" bottom="1" rank="5"/>
    <cfRule type="top10" dxfId="1432" priority="282" rank="5"/>
  </conditionalFormatting>
  <conditionalFormatting sqref="N24:AB24">
    <cfRule type="top10" dxfId="1431" priority="276" rank="1"/>
    <cfRule type="top10" dxfId="1430" priority="277" bottom="1" rank="1"/>
    <cfRule type="top10" dxfId="1429" priority="278" bottom="1" rank="5"/>
    <cfRule type="top10" dxfId="1428" priority="279" rank="5"/>
  </conditionalFormatting>
  <conditionalFormatting sqref="N28:AB28">
    <cfRule type="top10" dxfId="1427" priority="273" rank="3"/>
    <cfRule type="top10" dxfId="1426" priority="274" bottom="1" rank="1"/>
    <cfRule type="top10" dxfId="1425" priority="275" bottom="1" rank="3"/>
  </conditionalFormatting>
  <conditionalFormatting sqref="N28:AB28">
    <cfRule type="top10" dxfId="1424" priority="270" rank="3"/>
    <cfRule type="top10" dxfId="1423" priority="271" bottom="1" rank="1"/>
    <cfRule type="top10" dxfId="1422" priority="272" bottom="1" rank="3"/>
  </conditionalFormatting>
  <conditionalFormatting sqref="N28:AB28">
    <cfRule type="top10" dxfId="1421" priority="267" rank="3"/>
    <cfRule type="top10" dxfId="1420" priority="268" bottom="1" rank="1"/>
    <cfRule type="top10" dxfId="1419" priority="269" bottom="1" rank="3"/>
  </conditionalFormatting>
  <conditionalFormatting sqref="N28:AB28">
    <cfRule type="top10" dxfId="1418" priority="264" rank="3"/>
    <cfRule type="top10" dxfId="1417" priority="265" bottom="1" rank="1"/>
    <cfRule type="top10" dxfId="1416" priority="266" bottom="1" rank="3"/>
  </conditionalFormatting>
  <conditionalFormatting sqref="N28:AB28">
    <cfRule type="top10" dxfId="1415" priority="261" bottom="1" rank="1"/>
    <cfRule type="top10" dxfId="1414" priority="262" bottom="1" rank="5"/>
    <cfRule type="top10" dxfId="1413" priority="263" rank="5"/>
  </conditionalFormatting>
  <conditionalFormatting sqref="N28:AB28">
    <cfRule type="top10" dxfId="1412" priority="258" rank="3"/>
    <cfRule type="top10" dxfId="1411" priority="259" bottom="1" rank="1"/>
    <cfRule type="top10" dxfId="1410" priority="260" bottom="1" rank="3"/>
  </conditionalFormatting>
  <conditionalFormatting sqref="N28:AB28">
    <cfRule type="top10" dxfId="1409" priority="255" rank="3"/>
    <cfRule type="top10" dxfId="1408" priority="256" bottom="1" rank="1"/>
    <cfRule type="top10" dxfId="1407" priority="257" bottom="1" rank="3"/>
  </conditionalFormatting>
  <conditionalFormatting sqref="N28:AB28">
    <cfRule type="top10" dxfId="1406" priority="252" rank="3"/>
    <cfRule type="top10" dxfId="1405" priority="253" bottom="1" rank="1"/>
    <cfRule type="top10" dxfId="1404" priority="254" bottom="1" rank="3"/>
  </conditionalFormatting>
  <conditionalFormatting sqref="N28:AB28">
    <cfRule type="top10" dxfId="1403" priority="249" bottom="1" rank="1"/>
    <cfRule type="top10" dxfId="1402" priority="250" bottom="1" rank="5"/>
    <cfRule type="top10" dxfId="1401" priority="251" rank="5"/>
  </conditionalFormatting>
  <conditionalFormatting sqref="N28:AB28">
    <cfRule type="top10" dxfId="1400" priority="246" rank="3"/>
    <cfRule type="top10" dxfId="1399" priority="247" bottom="1" rank="1"/>
    <cfRule type="top10" dxfId="1398" priority="248" bottom="1" rank="3"/>
  </conditionalFormatting>
  <conditionalFormatting sqref="N28:AB28">
    <cfRule type="top10" dxfId="1397" priority="243" rank="3"/>
    <cfRule type="top10" dxfId="1396" priority="244" bottom="1" rank="1"/>
    <cfRule type="top10" dxfId="1395" priority="245" bottom="1" rank="3"/>
  </conditionalFormatting>
  <conditionalFormatting sqref="N28:AB28">
    <cfRule type="top10" dxfId="1394" priority="240" bottom="1" rank="1"/>
    <cfRule type="top10" dxfId="1393" priority="241" bottom="1" rank="5"/>
    <cfRule type="top10" dxfId="1392" priority="242" rank="5"/>
  </conditionalFormatting>
  <conditionalFormatting sqref="N28:AB28">
    <cfRule type="top10" dxfId="1391" priority="237" rank="3"/>
    <cfRule type="top10" dxfId="1390" priority="238" bottom="1" rank="1"/>
    <cfRule type="top10" dxfId="1389" priority="239" bottom="1" rank="3"/>
  </conditionalFormatting>
  <conditionalFormatting sqref="N28:AB28">
    <cfRule type="top10" dxfId="1388" priority="234" bottom="1" rank="1"/>
    <cfRule type="top10" dxfId="1387" priority="235" bottom="1" rank="5"/>
    <cfRule type="top10" dxfId="1386" priority="236" rank="5"/>
  </conditionalFormatting>
  <conditionalFormatting sqref="N28:AB28">
    <cfRule type="top10" dxfId="1385" priority="230" rank="1"/>
    <cfRule type="top10" dxfId="1384" priority="231" bottom="1" rank="1"/>
    <cfRule type="top10" dxfId="1383" priority="232" bottom="1" rank="5"/>
    <cfRule type="top10" dxfId="1382" priority="233" rank="5"/>
  </conditionalFormatting>
  <conditionalFormatting sqref="N32:AB32">
    <cfRule type="top10" dxfId="1381" priority="227" rank="3"/>
    <cfRule type="top10" dxfId="1380" priority="228" bottom="1" rank="1"/>
    <cfRule type="top10" dxfId="1379" priority="229" bottom="1" rank="3"/>
  </conditionalFormatting>
  <conditionalFormatting sqref="N32:AB32">
    <cfRule type="top10" dxfId="1378" priority="224" rank="3"/>
    <cfRule type="top10" dxfId="1377" priority="225" bottom="1" rank="1"/>
    <cfRule type="top10" dxfId="1376" priority="226" bottom="1" rank="3"/>
  </conditionalFormatting>
  <conditionalFormatting sqref="N32:AB32">
    <cfRule type="top10" dxfId="1375" priority="221" rank="3"/>
    <cfRule type="top10" dxfId="1374" priority="222" bottom="1" rank="1"/>
    <cfRule type="top10" dxfId="1373" priority="223" bottom="1" rank="3"/>
  </conditionalFormatting>
  <conditionalFormatting sqref="N32:AB32">
    <cfRule type="top10" dxfId="1372" priority="218" rank="3"/>
    <cfRule type="top10" dxfId="1371" priority="219" bottom="1" rank="1"/>
    <cfRule type="top10" dxfId="1370" priority="220" bottom="1" rank="3"/>
  </conditionalFormatting>
  <conditionalFormatting sqref="N32:AB32">
    <cfRule type="top10" dxfId="1369" priority="215" rank="3"/>
    <cfRule type="top10" dxfId="1368" priority="216" bottom="1" rank="1"/>
    <cfRule type="top10" dxfId="1367" priority="217" bottom="1" rank="3"/>
  </conditionalFormatting>
  <conditionalFormatting sqref="N32:AB32">
    <cfRule type="top10" dxfId="1366" priority="212" bottom="1" rank="1"/>
    <cfRule type="top10" dxfId="1365" priority="213" bottom="1" rank="5"/>
    <cfRule type="top10" dxfId="1364" priority="214" rank="5"/>
  </conditionalFormatting>
  <conditionalFormatting sqref="N32:AB32">
    <cfRule type="top10" dxfId="1363" priority="209" rank="3"/>
    <cfRule type="top10" dxfId="1362" priority="210" bottom="1" rank="1"/>
    <cfRule type="top10" dxfId="1361" priority="211" bottom="1" rank="3"/>
  </conditionalFormatting>
  <conditionalFormatting sqref="N32:AB32">
    <cfRule type="top10" dxfId="1360" priority="206" rank="3"/>
    <cfRule type="top10" dxfId="1359" priority="207" bottom="1" rank="1"/>
    <cfRule type="top10" dxfId="1358" priority="208" bottom="1" rank="3"/>
  </conditionalFormatting>
  <conditionalFormatting sqref="N32:AB32">
    <cfRule type="top10" dxfId="1357" priority="203" rank="3"/>
    <cfRule type="top10" dxfId="1356" priority="204" bottom="1" rank="1"/>
    <cfRule type="top10" dxfId="1355" priority="205" bottom="1" rank="3"/>
  </conditionalFormatting>
  <conditionalFormatting sqref="N32:AB32">
    <cfRule type="top10" dxfId="1354" priority="200" rank="3"/>
    <cfRule type="top10" dxfId="1353" priority="201" bottom="1" rank="1"/>
    <cfRule type="top10" dxfId="1352" priority="202" bottom="1" rank="3"/>
  </conditionalFormatting>
  <conditionalFormatting sqref="N32:AB32">
    <cfRule type="top10" dxfId="1351" priority="197" rank="3"/>
    <cfRule type="top10" dxfId="1350" priority="198" bottom="1" rank="1"/>
    <cfRule type="top10" dxfId="1349" priority="199" bottom="1" rank="3"/>
  </conditionalFormatting>
  <conditionalFormatting sqref="N32:AB32">
    <cfRule type="top10" dxfId="1348" priority="194" rank="3"/>
    <cfRule type="top10" dxfId="1347" priority="195" bottom="1" rank="1"/>
    <cfRule type="top10" dxfId="1346" priority="196" bottom="1" rank="3"/>
  </conditionalFormatting>
  <conditionalFormatting sqref="N32:AB32">
    <cfRule type="top10" dxfId="1345" priority="191" bottom="1" rank="1"/>
    <cfRule type="top10" dxfId="1344" priority="192" bottom="1" rank="5"/>
    <cfRule type="top10" dxfId="1343" priority="193" rank="5"/>
  </conditionalFormatting>
  <conditionalFormatting sqref="N32:AB32">
    <cfRule type="top10" dxfId="1342" priority="188" rank="3"/>
    <cfRule type="top10" dxfId="1341" priority="189" bottom="1" rank="1"/>
    <cfRule type="top10" dxfId="1340" priority="190" bottom="1" rank="3"/>
  </conditionalFormatting>
  <conditionalFormatting sqref="N32:AB32">
    <cfRule type="top10" dxfId="1339" priority="185" rank="3"/>
    <cfRule type="top10" dxfId="1338" priority="186" bottom="1" rank="1"/>
    <cfRule type="top10" dxfId="1337" priority="187" bottom="1" rank="3"/>
  </conditionalFormatting>
  <conditionalFormatting sqref="N32:AB32">
    <cfRule type="top10" dxfId="1336" priority="182" rank="3"/>
    <cfRule type="top10" dxfId="1335" priority="183" bottom="1" rank="1"/>
    <cfRule type="top10" dxfId="1334" priority="184" bottom="1" rank="3"/>
  </conditionalFormatting>
  <conditionalFormatting sqref="N32:AB32">
    <cfRule type="top10" dxfId="1333" priority="179" rank="3"/>
    <cfRule type="top10" dxfId="1332" priority="180" bottom="1" rank="1"/>
    <cfRule type="top10" dxfId="1331" priority="181" bottom="1" rank="3"/>
  </conditionalFormatting>
  <conditionalFormatting sqref="N32:AB32">
    <cfRule type="top10" dxfId="1330" priority="176" bottom="1" rank="1"/>
    <cfRule type="top10" dxfId="1329" priority="177" bottom="1" rank="5"/>
    <cfRule type="top10" dxfId="1328" priority="178" rank="5"/>
  </conditionalFormatting>
  <conditionalFormatting sqref="N32:AB32">
    <cfRule type="top10" dxfId="1327" priority="173" rank="3"/>
    <cfRule type="top10" dxfId="1326" priority="174" bottom="1" rank="1"/>
    <cfRule type="top10" dxfId="1325" priority="175" bottom="1" rank="3"/>
  </conditionalFormatting>
  <conditionalFormatting sqref="N32:AB32">
    <cfRule type="top10" dxfId="1324" priority="170" rank="3"/>
    <cfRule type="top10" dxfId="1323" priority="171" bottom="1" rank="1"/>
    <cfRule type="top10" dxfId="1322" priority="172" bottom="1" rank="3"/>
  </conditionalFormatting>
  <conditionalFormatting sqref="N32:AB32">
    <cfRule type="top10" dxfId="1321" priority="167" rank="3"/>
    <cfRule type="top10" dxfId="1320" priority="168" bottom="1" rank="1"/>
    <cfRule type="top10" dxfId="1319" priority="169" bottom="1" rank="3"/>
  </conditionalFormatting>
  <conditionalFormatting sqref="N32:AB32">
    <cfRule type="top10" dxfId="1318" priority="164" bottom="1" rank="1"/>
    <cfRule type="top10" dxfId="1317" priority="165" bottom="1" rank="5"/>
    <cfRule type="top10" dxfId="1316" priority="166" rank="5"/>
  </conditionalFormatting>
  <conditionalFormatting sqref="N32:AB32">
    <cfRule type="top10" dxfId="1315" priority="161" rank="3"/>
    <cfRule type="top10" dxfId="1314" priority="162" bottom="1" rank="1"/>
    <cfRule type="top10" dxfId="1313" priority="163" bottom="1" rank="3"/>
  </conditionalFormatting>
  <conditionalFormatting sqref="N32:AB32">
    <cfRule type="top10" dxfId="1312" priority="158" rank="3"/>
    <cfRule type="top10" dxfId="1311" priority="159" bottom="1" rank="1"/>
    <cfRule type="top10" dxfId="1310" priority="160" bottom="1" rank="3"/>
  </conditionalFormatting>
  <conditionalFormatting sqref="N32:AB32">
    <cfRule type="top10" dxfId="1309" priority="155" bottom="1" rank="1"/>
    <cfRule type="top10" dxfId="1308" priority="156" bottom="1" rank="5"/>
    <cfRule type="top10" dxfId="1307" priority="157" rank="5"/>
  </conditionalFormatting>
  <conditionalFormatting sqref="N32:AB32">
    <cfRule type="top10" dxfId="1306" priority="152" rank="3"/>
    <cfRule type="top10" dxfId="1305" priority="153" bottom="1" rank="1"/>
    <cfRule type="top10" dxfId="1304" priority="154" bottom="1" rank="3"/>
  </conditionalFormatting>
  <conditionalFormatting sqref="N32:AB32">
    <cfRule type="top10" dxfId="1303" priority="149" bottom="1" rank="1"/>
    <cfRule type="top10" dxfId="1302" priority="150" bottom="1" rank="5"/>
    <cfRule type="top10" dxfId="1301" priority="151" rank="5"/>
  </conditionalFormatting>
  <conditionalFormatting sqref="N32:AB32">
    <cfRule type="top10" dxfId="1300" priority="145" rank="1"/>
    <cfRule type="top10" dxfId="1299" priority="146" bottom="1" rank="1"/>
    <cfRule type="top10" dxfId="1298" priority="147" bottom="1" rank="5"/>
    <cfRule type="top10" dxfId="1297" priority="148" rank="5"/>
  </conditionalFormatting>
  <conditionalFormatting sqref="N41:AB41">
    <cfRule type="top10" dxfId="1296" priority="142" rank="3"/>
    <cfRule type="top10" dxfId="1295" priority="143" bottom="1" rank="1"/>
    <cfRule type="top10" dxfId="1294" priority="144" bottom="1" rank="3"/>
  </conditionalFormatting>
  <conditionalFormatting sqref="N41:AB41">
    <cfRule type="top10" dxfId="1293" priority="139" bottom="1" rank="1"/>
    <cfRule type="top10" dxfId="1292" priority="140" bottom="1" rank="5"/>
    <cfRule type="top10" dxfId="1291" priority="141" rank="5"/>
  </conditionalFormatting>
  <conditionalFormatting sqref="N41:AB41">
    <cfRule type="top10" dxfId="1290" priority="136" rank="3"/>
    <cfRule type="top10" dxfId="1289" priority="137" bottom="1" rank="1"/>
    <cfRule type="top10" dxfId="1288" priority="138" bottom="1" rank="3"/>
  </conditionalFormatting>
  <conditionalFormatting sqref="N41:AB41">
    <cfRule type="top10" dxfId="1287" priority="133" rank="3"/>
    <cfRule type="top10" dxfId="1286" priority="134" bottom="1" rank="1"/>
    <cfRule type="top10" dxfId="1285" priority="135" bottom="1" rank="3"/>
  </conditionalFormatting>
  <conditionalFormatting sqref="N41:AB41">
    <cfRule type="top10" dxfId="1284" priority="130" rank="3"/>
    <cfRule type="top10" dxfId="1283" priority="131" bottom="1" rank="1"/>
    <cfRule type="top10" dxfId="1282" priority="132" bottom="1" rank="3"/>
  </conditionalFormatting>
  <conditionalFormatting sqref="N41:AB41">
    <cfRule type="top10" dxfId="1281" priority="127" rank="3"/>
    <cfRule type="top10" dxfId="1280" priority="128" bottom="1" rank="1"/>
    <cfRule type="top10" dxfId="1279" priority="129" bottom="1" rank="3"/>
  </conditionalFormatting>
  <conditionalFormatting sqref="N41:AB41">
    <cfRule type="top10" dxfId="1278" priority="124" rank="3"/>
    <cfRule type="top10" dxfId="1277" priority="125" bottom="1" rank="1"/>
    <cfRule type="top10" dxfId="1276" priority="126" bottom="1" rank="3"/>
  </conditionalFormatting>
  <conditionalFormatting sqref="N41:AB41">
    <cfRule type="top10" dxfId="1275" priority="121" rank="3"/>
    <cfRule type="top10" dxfId="1274" priority="122" bottom="1" rank="1"/>
    <cfRule type="top10" dxfId="1273" priority="123" bottom="1" rank="3"/>
  </conditionalFormatting>
  <conditionalFormatting sqref="N41:AB41">
    <cfRule type="top10" dxfId="1272" priority="118" bottom="1" rank="1"/>
    <cfRule type="top10" dxfId="1271" priority="119" bottom="1" rank="5"/>
    <cfRule type="top10" dxfId="1270" priority="120" rank="5"/>
  </conditionalFormatting>
  <conditionalFormatting sqref="N41:AB41">
    <cfRule type="top10" dxfId="1269" priority="115" rank="3"/>
    <cfRule type="top10" dxfId="1268" priority="116" bottom="1" rank="1"/>
    <cfRule type="top10" dxfId="1267" priority="117" bottom="1" rank="3"/>
  </conditionalFormatting>
  <conditionalFormatting sqref="N41:AB41">
    <cfRule type="top10" dxfId="1266" priority="112" rank="3"/>
    <cfRule type="top10" dxfId="1265" priority="113" bottom="1" rank="1"/>
    <cfRule type="top10" dxfId="1264" priority="114" bottom="1" rank="3"/>
  </conditionalFormatting>
  <conditionalFormatting sqref="N41:AB41">
    <cfRule type="top10" dxfId="1263" priority="109" rank="3"/>
    <cfRule type="top10" dxfId="1262" priority="110" bottom="1" rank="1"/>
    <cfRule type="top10" dxfId="1261" priority="111" bottom="1" rank="3"/>
  </conditionalFormatting>
  <conditionalFormatting sqref="N41:AB41">
    <cfRule type="top10" dxfId="1260" priority="106" rank="3"/>
    <cfRule type="top10" dxfId="1259" priority="107" bottom="1" rank="1"/>
    <cfRule type="top10" dxfId="1258" priority="108" bottom="1" rank="3"/>
  </conditionalFormatting>
  <conditionalFormatting sqref="N41:AB41">
    <cfRule type="top10" dxfId="1257" priority="103" rank="3"/>
    <cfRule type="top10" dxfId="1256" priority="104" bottom="1" rank="1"/>
    <cfRule type="top10" dxfId="1255" priority="105" bottom="1" rank="3"/>
  </conditionalFormatting>
  <conditionalFormatting sqref="N41:AB41">
    <cfRule type="top10" dxfId="1254" priority="100" bottom="1" rank="1"/>
    <cfRule type="top10" dxfId="1253" priority="101" bottom="1" rank="5"/>
    <cfRule type="top10" dxfId="1252" priority="102" rank="5"/>
  </conditionalFormatting>
  <conditionalFormatting sqref="N41:AB41">
    <cfRule type="top10" dxfId="1251" priority="97" rank="3"/>
    <cfRule type="top10" dxfId="1250" priority="98" bottom="1" rank="1"/>
    <cfRule type="top10" dxfId="1249" priority="99" bottom="1" rank="3"/>
  </conditionalFormatting>
  <conditionalFormatting sqref="N41:AB41">
    <cfRule type="top10" dxfId="1248" priority="94" rank="3"/>
    <cfRule type="top10" dxfId="1247" priority="95" bottom="1" rank="1"/>
    <cfRule type="top10" dxfId="1246" priority="96" bottom="1" rank="3"/>
  </conditionalFormatting>
  <conditionalFormatting sqref="N41:AB41">
    <cfRule type="top10" dxfId="1245" priority="91" rank="3"/>
    <cfRule type="top10" dxfId="1244" priority="92" bottom="1" rank="1"/>
    <cfRule type="top10" dxfId="1243" priority="93" bottom="1" rank="3"/>
  </conditionalFormatting>
  <conditionalFormatting sqref="N41:AB41">
    <cfRule type="top10" dxfId="1242" priority="88" rank="3"/>
    <cfRule type="top10" dxfId="1241" priority="89" bottom="1" rank="1"/>
    <cfRule type="top10" dxfId="1240" priority="90" bottom="1" rank="3"/>
  </conditionalFormatting>
  <conditionalFormatting sqref="N41:AB41">
    <cfRule type="top10" dxfId="1239" priority="85" rank="3"/>
    <cfRule type="top10" dxfId="1238" priority="86" bottom="1" rank="1"/>
    <cfRule type="top10" dxfId="1237" priority="87" bottom="1" rank="3"/>
  </conditionalFormatting>
  <conditionalFormatting sqref="N41:AB41">
    <cfRule type="top10" dxfId="1236" priority="82" rank="3"/>
    <cfRule type="top10" dxfId="1235" priority="83" bottom="1" rank="1"/>
    <cfRule type="top10" dxfId="1234" priority="84" bottom="1" rank="3"/>
  </conditionalFormatting>
  <conditionalFormatting sqref="N41:AB41">
    <cfRule type="top10" dxfId="1233" priority="79" bottom="1" rank="1"/>
    <cfRule type="top10" dxfId="1232" priority="80" bottom="1" rank="5"/>
    <cfRule type="top10" dxfId="1231" priority="81" rank="5"/>
  </conditionalFormatting>
  <conditionalFormatting sqref="N41:AB41">
    <cfRule type="top10" dxfId="1230" priority="76" rank="3"/>
    <cfRule type="top10" dxfId="1229" priority="77" bottom="1" rank="1"/>
    <cfRule type="top10" dxfId="1228" priority="78" bottom="1" rank="3"/>
  </conditionalFormatting>
  <conditionalFormatting sqref="N41:AB41">
    <cfRule type="top10" dxfId="1227" priority="73" rank="3"/>
    <cfRule type="top10" dxfId="1226" priority="74" bottom="1" rank="1"/>
    <cfRule type="top10" dxfId="1225" priority="75" bottom="1" rank="3"/>
  </conditionalFormatting>
  <conditionalFormatting sqref="N41:AB41">
    <cfRule type="top10" dxfId="1224" priority="70" rank="3"/>
    <cfRule type="top10" dxfId="1223" priority="71" bottom="1" rank="1"/>
    <cfRule type="top10" dxfId="1222" priority="72" bottom="1" rank="3"/>
  </conditionalFormatting>
  <conditionalFormatting sqref="N41:AB41">
    <cfRule type="top10" dxfId="1221" priority="67" rank="3"/>
    <cfRule type="top10" dxfId="1220" priority="68" bottom="1" rank="1"/>
    <cfRule type="top10" dxfId="1219" priority="69" bottom="1" rank="3"/>
  </conditionalFormatting>
  <conditionalFormatting sqref="N41:AB41">
    <cfRule type="top10" dxfId="1218" priority="64" bottom="1" rank="1"/>
    <cfRule type="top10" dxfId="1217" priority="65" bottom="1" rank="5"/>
    <cfRule type="top10" dxfId="1216" priority="66" rank="5"/>
  </conditionalFormatting>
  <conditionalFormatting sqref="N41:AB41">
    <cfRule type="top10" dxfId="1215" priority="61" rank="3"/>
    <cfRule type="top10" dxfId="1214" priority="62" bottom="1" rank="1"/>
    <cfRule type="top10" dxfId="1213" priority="63" bottom="1" rank="3"/>
  </conditionalFormatting>
  <conditionalFormatting sqref="N41:AB41">
    <cfRule type="top10" dxfId="1212" priority="58" rank="3"/>
    <cfRule type="top10" dxfId="1211" priority="59" bottom="1" rank="1"/>
    <cfRule type="top10" dxfId="1210" priority="60" bottom="1" rank="3"/>
  </conditionalFormatting>
  <conditionalFormatting sqref="N41:AB41">
    <cfRule type="top10" dxfId="1209" priority="55" rank="3"/>
    <cfRule type="top10" dxfId="1208" priority="56" bottom="1" rank="1"/>
    <cfRule type="top10" dxfId="1207" priority="57" bottom="1" rank="3"/>
  </conditionalFormatting>
  <conditionalFormatting sqref="N41:AB41">
    <cfRule type="top10" dxfId="1206" priority="52" bottom="1" rank="1"/>
    <cfRule type="top10" dxfId="1205" priority="53" bottom="1" rank="5"/>
    <cfRule type="top10" dxfId="1204" priority="54" rank="5"/>
  </conditionalFormatting>
  <conditionalFormatting sqref="N41:AB41">
    <cfRule type="top10" dxfId="1203" priority="49" rank="3"/>
    <cfRule type="top10" dxfId="1202" priority="50" bottom="1" rank="1"/>
    <cfRule type="top10" dxfId="1201" priority="51" bottom="1" rank="3"/>
  </conditionalFormatting>
  <conditionalFormatting sqref="N41:AB41">
    <cfRule type="top10" dxfId="1200" priority="46" rank="3"/>
    <cfRule type="top10" dxfId="1199" priority="47" bottom="1" rank="1"/>
    <cfRule type="top10" dxfId="1198" priority="48" bottom="1" rank="3"/>
  </conditionalFormatting>
  <conditionalFormatting sqref="N41:AB41">
    <cfRule type="top10" dxfId="1197" priority="43" bottom="1" rank="1"/>
    <cfRule type="top10" dxfId="1196" priority="44" bottom="1" rank="5"/>
    <cfRule type="top10" dxfId="1195" priority="45" rank="5"/>
  </conditionalFormatting>
  <conditionalFormatting sqref="N41:AB41">
    <cfRule type="top10" dxfId="1194" priority="40" rank="3"/>
    <cfRule type="top10" dxfId="1193" priority="41" bottom="1" rank="1"/>
    <cfRule type="top10" dxfId="1192" priority="42" bottom="1" rank="3"/>
  </conditionalFormatting>
  <conditionalFormatting sqref="N41:AB41">
    <cfRule type="top10" dxfId="1191" priority="37" bottom="1" rank="1"/>
    <cfRule type="top10" dxfId="1190" priority="38" bottom="1" rank="5"/>
    <cfRule type="top10" dxfId="1189" priority="39" rank="5"/>
  </conditionalFormatting>
  <conditionalFormatting sqref="N41:AB41">
    <cfRule type="top10" dxfId="1188" priority="33" rank="1"/>
    <cfRule type="top10" dxfId="1187" priority="34" bottom="1" rank="1"/>
    <cfRule type="top10" dxfId="1186" priority="35" bottom="1" rank="5"/>
    <cfRule type="top10" dxfId="1185" priority="36" rank="5"/>
  </conditionalFormatting>
  <conditionalFormatting sqref="N37:AB37">
    <cfRule type="top10" dxfId="1184" priority="29" rank="1"/>
    <cfRule type="top10" dxfId="1183" priority="30" bottom="1" rank="1"/>
    <cfRule type="top10" dxfId="1182" priority="31" bottom="1" rank="5"/>
    <cfRule type="top10" dxfId="1181" priority="32" rank="5"/>
  </conditionalFormatting>
  <conditionalFormatting sqref="N10:AB10">
    <cfRule type="containsText" dxfId="1180" priority="26" operator="containsText" text="failed">
      <formula>NOT(ISERROR(SEARCH("failed",N10)))</formula>
    </cfRule>
    <cfRule type="containsText" dxfId="1179" priority="27" operator="containsText" text="FALSE">
      <formula>NOT(ISERROR(SEARCH("FALSE",N10)))</formula>
    </cfRule>
    <cfRule type="cellIs" dxfId="1178" priority="28" operator="equal">
      <formula>"""FALSE"""</formula>
    </cfRule>
  </conditionalFormatting>
  <conditionalFormatting sqref="N10:AB10">
    <cfRule type="containsText" dxfId="1177" priority="25" operator="containsText" text="met">
      <formula>NOT(ISERROR(SEARCH("met",N10)))</formula>
    </cfRule>
  </conditionalFormatting>
  <conditionalFormatting sqref="N14:AB14">
    <cfRule type="containsText" dxfId="1176" priority="22" operator="containsText" text="failed">
      <formula>NOT(ISERROR(SEARCH("failed",N14)))</formula>
    </cfRule>
    <cfRule type="containsText" dxfId="1175" priority="23" operator="containsText" text="FALSE">
      <formula>NOT(ISERROR(SEARCH("FALSE",N14)))</formula>
    </cfRule>
    <cfRule type="cellIs" dxfId="1174" priority="24" operator="equal">
      <formula>"""FALSE"""</formula>
    </cfRule>
  </conditionalFormatting>
  <conditionalFormatting sqref="N14:AB14">
    <cfRule type="containsText" dxfId="1173" priority="21" operator="containsText" text="met">
      <formula>NOT(ISERROR(SEARCH("met",N14)))</formula>
    </cfRule>
  </conditionalFormatting>
  <conditionalFormatting sqref="N18:AB18">
    <cfRule type="containsText" dxfId="1172" priority="18" operator="containsText" text="failed">
      <formula>NOT(ISERROR(SEARCH("failed",N18)))</formula>
    </cfRule>
    <cfRule type="containsText" dxfId="1171" priority="19" operator="containsText" text="FALSE">
      <formula>NOT(ISERROR(SEARCH("FALSE",N18)))</formula>
    </cfRule>
    <cfRule type="cellIs" dxfId="1170" priority="20" operator="equal">
      <formula>"""FALSE"""</formula>
    </cfRule>
  </conditionalFormatting>
  <conditionalFormatting sqref="N18:AB18">
    <cfRule type="containsText" dxfId="1169" priority="17" operator="containsText" text="met">
      <formula>NOT(ISERROR(SEARCH("met",N18)))</formula>
    </cfRule>
  </conditionalFormatting>
  <conditionalFormatting sqref="N22:AB22">
    <cfRule type="containsText" dxfId="1168" priority="14" operator="containsText" text="failed">
      <formula>NOT(ISERROR(SEARCH("failed",N22)))</formula>
    </cfRule>
    <cfRule type="containsText" dxfId="1167" priority="15" operator="containsText" text="FALSE">
      <formula>NOT(ISERROR(SEARCH("FALSE",N22)))</formula>
    </cfRule>
    <cfRule type="cellIs" dxfId="1166" priority="16" operator="equal">
      <formula>"""FALSE"""</formula>
    </cfRule>
  </conditionalFormatting>
  <conditionalFormatting sqref="N22:AB22">
    <cfRule type="containsText" dxfId="1165" priority="13" operator="containsText" text="met">
      <formula>NOT(ISERROR(SEARCH("met",N22)))</formula>
    </cfRule>
  </conditionalFormatting>
  <conditionalFormatting sqref="N26:AB26">
    <cfRule type="containsText" dxfId="1164" priority="10" operator="containsText" text="failed">
      <formula>NOT(ISERROR(SEARCH("failed",N26)))</formula>
    </cfRule>
    <cfRule type="containsText" dxfId="1163" priority="11" operator="containsText" text="FALSE">
      <formula>NOT(ISERROR(SEARCH("FALSE",N26)))</formula>
    </cfRule>
    <cfRule type="cellIs" dxfId="1162" priority="12" operator="equal">
      <formula>"""FALSE"""</formula>
    </cfRule>
  </conditionalFormatting>
  <conditionalFormatting sqref="N26:AB26">
    <cfRule type="containsText" dxfId="1161" priority="9" operator="containsText" text="met">
      <formula>NOT(ISERROR(SEARCH("met",N26)))</formula>
    </cfRule>
  </conditionalFormatting>
  <conditionalFormatting sqref="N30:AB30">
    <cfRule type="containsText" dxfId="1160" priority="6" operator="containsText" text="failed">
      <formula>NOT(ISERROR(SEARCH("failed",N30)))</formula>
    </cfRule>
    <cfRule type="containsText" dxfId="1159" priority="7" operator="containsText" text="FALSE">
      <formula>NOT(ISERROR(SEARCH("FALSE",N30)))</formula>
    </cfRule>
    <cfRule type="cellIs" dxfId="1158" priority="8" operator="equal">
      <formula>"""FALSE"""</formula>
    </cfRule>
  </conditionalFormatting>
  <conditionalFormatting sqref="N30:AB30">
    <cfRule type="containsText" dxfId="1157" priority="5" operator="containsText" text="met">
      <formula>NOT(ISERROR(SEARCH("met",N30)))</formula>
    </cfRule>
  </conditionalFormatting>
  <conditionalFormatting sqref="N34:AB34">
    <cfRule type="containsText" dxfId="1156" priority="2" operator="containsText" text="failed">
      <formula>NOT(ISERROR(SEARCH("failed",N34)))</formula>
    </cfRule>
    <cfRule type="containsText" dxfId="1155" priority="3" operator="containsText" text="FALSE">
      <formula>NOT(ISERROR(SEARCH("FALSE",N34)))</formula>
    </cfRule>
    <cfRule type="cellIs" dxfId="1154" priority="4" operator="equal">
      <formula>"""FALSE"""</formula>
    </cfRule>
  </conditionalFormatting>
  <conditionalFormatting sqref="N34:AB34">
    <cfRule type="containsText" dxfId="1153" priority="1" operator="containsText" text="met">
      <formula>NOT(ISERROR(SEARCH("met",N34)))</formula>
    </cfRule>
  </conditionalFormatting>
  <pageMargins left="0.7" right="0.7" top="0.75" bottom="0.75" header="0.3" footer="0.3"/>
  <pageSetup paperSize="2058"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6:BE36"/>
  <sheetViews>
    <sheetView showGridLines="0" zoomScale="80" zoomScaleNormal="80" workbookViewId="0">
      <pane xSplit="2" ySplit="7" topLeftCell="G8" activePane="bottomRight" state="frozen"/>
      <selection pane="topRight" activeCell="E1" sqref="E1"/>
      <selection pane="bottomLeft" activeCell="A8" sqref="A8"/>
      <selection pane="bottomRight" activeCell="AA24" sqref="AA24"/>
    </sheetView>
  </sheetViews>
  <sheetFormatPr defaultColWidth="9.109375" defaultRowHeight="12"/>
  <cols>
    <col min="1" max="1" width="9.109375" style="5"/>
    <col min="2" max="2" width="19.5546875" style="5" customWidth="1"/>
    <col min="3" max="6" width="7.6640625" style="5" customWidth="1"/>
    <col min="7" max="7" width="3.6640625" style="5" customWidth="1"/>
    <col min="8" max="9" width="7.6640625" style="5" customWidth="1"/>
    <col min="10" max="10" width="3.6640625" style="5" customWidth="1"/>
    <col min="11" max="11" width="10.44140625" style="5" customWidth="1"/>
    <col min="12" max="12" width="10" style="5" customWidth="1"/>
    <col min="13" max="13" width="11.44140625" style="5" customWidth="1"/>
    <col min="14" max="14" width="10.6640625" style="5" customWidth="1"/>
    <col min="15" max="27" width="7.6640625" style="5" customWidth="1"/>
    <col min="28" max="28" width="3.6640625" style="5" customWidth="1"/>
    <col min="29" max="37" width="7.6640625" style="5" customWidth="1"/>
    <col min="38" max="38" width="7.6640625" style="15" customWidth="1"/>
    <col min="39" max="39" width="3.6640625" style="5" customWidth="1"/>
    <col min="40" max="44" width="7.6640625" style="5" customWidth="1"/>
    <col min="45" max="45" width="3.6640625" style="5" customWidth="1"/>
    <col min="46" max="46" width="7.6640625" style="5" customWidth="1"/>
    <col min="47" max="47" width="3.6640625" style="5" customWidth="1"/>
    <col min="48" max="48" width="7.6640625" style="5" customWidth="1"/>
    <col min="49" max="49" width="3.6640625" style="5" customWidth="1"/>
    <col min="50" max="56" width="7.6640625" style="5" customWidth="1"/>
    <col min="57" max="16384" width="9.109375" style="5"/>
  </cols>
  <sheetData>
    <row r="6" spans="2:57" ht="13.8">
      <c r="N6" s="66" t="s">
        <v>153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8"/>
      <c r="AE6" s="65" t="s">
        <v>154</v>
      </c>
      <c r="AF6" s="65"/>
      <c r="AG6" s="65"/>
      <c r="AH6" s="65"/>
      <c r="AI6" s="65"/>
      <c r="AJ6" s="65"/>
      <c r="AK6" s="65"/>
      <c r="AL6" s="65"/>
      <c r="AM6" s="65"/>
      <c r="AN6" s="65"/>
      <c r="AP6" s="60" t="s">
        <v>155</v>
      </c>
      <c r="AQ6" s="69"/>
      <c r="AR6" s="69"/>
      <c r="AS6" s="69"/>
      <c r="AT6" s="61"/>
      <c r="AZ6" s="65" t="s">
        <v>156</v>
      </c>
      <c r="BA6" s="65"/>
      <c r="BB6" s="65"/>
      <c r="BC6" s="65"/>
      <c r="BD6" s="65"/>
      <c r="BE6" s="65"/>
    </row>
    <row r="7" spans="2:57" s="24" customFormat="1" ht="145.19999999999999">
      <c r="C7" s="25" t="s">
        <v>100</v>
      </c>
      <c r="D7" s="25" t="s">
        <v>101</v>
      </c>
      <c r="E7" s="25" t="s">
        <v>102</v>
      </c>
      <c r="F7" s="25" t="s">
        <v>103</v>
      </c>
      <c r="G7" s="26"/>
      <c r="H7" s="25" t="s">
        <v>104</v>
      </c>
      <c r="I7" s="25" t="s">
        <v>105</v>
      </c>
      <c r="J7" s="26"/>
      <c r="L7" s="27" t="s">
        <v>106</v>
      </c>
      <c r="M7" s="27" t="s">
        <v>107</v>
      </c>
      <c r="N7" s="33" t="s">
        <v>108</v>
      </c>
      <c r="O7" s="33" t="s">
        <v>109</v>
      </c>
      <c r="P7" s="33" t="s">
        <v>110</v>
      </c>
      <c r="Q7" s="33" t="s">
        <v>111</v>
      </c>
      <c r="R7" s="33" t="s">
        <v>112</v>
      </c>
      <c r="S7" s="33" t="s">
        <v>113</v>
      </c>
      <c r="T7" s="33" t="s">
        <v>114</v>
      </c>
      <c r="U7" s="33" t="s">
        <v>115</v>
      </c>
      <c r="V7" s="33" t="s">
        <v>116</v>
      </c>
      <c r="W7" s="33" t="s">
        <v>117</v>
      </c>
      <c r="X7" s="33" t="s">
        <v>118</v>
      </c>
      <c r="Y7" s="33" t="s">
        <v>119</v>
      </c>
      <c r="Z7" s="33" t="s">
        <v>120</v>
      </c>
      <c r="AA7" s="28"/>
      <c r="AC7" s="29" t="s">
        <v>121</v>
      </c>
      <c r="AD7" s="29" t="s">
        <v>122</v>
      </c>
      <c r="AE7" s="34" t="s">
        <v>123</v>
      </c>
      <c r="AF7" s="34" t="s">
        <v>124</v>
      </c>
      <c r="AG7" s="34" t="s">
        <v>125</v>
      </c>
      <c r="AH7" s="34" t="s">
        <v>126</v>
      </c>
      <c r="AI7" s="34" t="s">
        <v>127</v>
      </c>
      <c r="AJ7" s="34" t="s">
        <v>128</v>
      </c>
      <c r="AK7" s="34" t="s">
        <v>129</v>
      </c>
      <c r="AL7" s="35" t="s">
        <v>74</v>
      </c>
      <c r="AN7" s="36" t="s">
        <v>130</v>
      </c>
      <c r="AO7" s="30" t="s">
        <v>131</v>
      </c>
      <c r="AP7" s="36" t="s">
        <v>132</v>
      </c>
      <c r="AQ7" s="36" t="s">
        <v>133</v>
      </c>
      <c r="AR7" s="36" t="s">
        <v>134</v>
      </c>
      <c r="AT7" s="37" t="s">
        <v>135</v>
      </c>
      <c r="AU7" s="26"/>
      <c r="AV7" s="31" t="s">
        <v>72</v>
      </c>
      <c r="AX7" s="31" t="s">
        <v>136</v>
      </c>
      <c r="AY7" s="31" t="s">
        <v>137</v>
      </c>
      <c r="AZ7" s="37" t="s">
        <v>138</v>
      </c>
      <c r="BA7" s="37" t="s">
        <v>139</v>
      </c>
      <c r="BB7" s="37" t="s">
        <v>140</v>
      </c>
      <c r="BC7" s="37" t="s">
        <v>141</v>
      </c>
      <c r="BD7" s="37" t="s">
        <v>142</v>
      </c>
    </row>
    <row r="8" spans="2:57">
      <c r="B8" s="7" t="s">
        <v>169</v>
      </c>
      <c r="C8" s="14">
        <f>AVERAGEIFS('Respondent data Original'!G:G, 'Respondent data Original'!B:B, "US")</f>
        <v>10.007999999999999</v>
      </c>
      <c r="D8" s="9">
        <f>AVERAGEIFS('Respondent data Original'!H:H, 'Respondent data Original'!B:B, "US")</f>
        <v>8.7864372469635619</v>
      </c>
      <c r="E8" s="23">
        <f>AVERAGEIFS('Respondent data Original'!C:C, 'Respondent data Original'!B:B, "US")</f>
        <v>3.0640000000000001</v>
      </c>
      <c r="F8" s="14">
        <f>AVERAGEIFS('Respondent data Original'!P:P, 'Respondent data Original'!$B:$B, "US")</f>
        <v>4.5999999999999996</v>
      </c>
      <c r="G8" s="12"/>
      <c r="H8" s="9">
        <f>AVERAGEIFS('Respondent data Original'!AF:AF, 'Respondent data Original'!$B:$B, "US")</f>
        <v>5.0019999999999998</v>
      </c>
      <c r="I8" s="8">
        <f>AVERAGEIFS('Respondent data Original'!L:L, 'Respondent data Original'!$B:$B, "US")</f>
        <v>8.3800205973223481</v>
      </c>
      <c r="K8" s="10" t="s">
        <v>144</v>
      </c>
      <c r="L8" s="14">
        <f>AVERAGEIFS('Respondent data Original'!Q:Q, 'Respondent data Original'!$B:$B, "US")</f>
        <v>1.6618705035971224</v>
      </c>
      <c r="M8" s="14">
        <f>AVERAGEIFS('Respondent data Original'!R:R, 'Respondent data Original'!$B:$B, "US")</f>
        <v>2.5626423690205011</v>
      </c>
      <c r="N8" s="14">
        <f>AVERAGEIFS('Respondent data Original'!S:S, 'Respondent data Original'!$B:$B, "US")</f>
        <v>1.5915637860082306</v>
      </c>
      <c r="O8" s="14">
        <f>AVERAGEIFS('Respondent data Original'!T:T, 'Respondent data Original'!$B:$B, "US")</f>
        <v>2.2570828961175238</v>
      </c>
      <c r="P8" s="14">
        <f>AVERAGEIFS('Respondent data Original'!U:U, 'Respondent data Original'!$B:$B, "US")</f>
        <v>2.2046979865771812</v>
      </c>
      <c r="Q8" s="14">
        <f>AVERAGEIFS('Respondent data Original'!V:V, 'Respondent data Original'!$B:$B, "US")</f>
        <v>1.9022633744855968</v>
      </c>
      <c r="R8" s="14">
        <f>AVERAGEIFS('Respondent data Original'!W:W, 'Respondent data Original'!$B:$B, "US")</f>
        <v>2.9010356731875717</v>
      </c>
      <c r="S8" s="14">
        <f>AVERAGEIFS('Respondent data Original'!X:X, 'Respondent data Original'!$B:$B, "US")</f>
        <v>1.4495412844036697</v>
      </c>
      <c r="T8" s="14">
        <f>AVERAGEIFS('Respondent data Original'!Y:Y, 'Respondent data Original'!$B:$B, "US")</f>
        <v>1.7623456790123457</v>
      </c>
      <c r="U8" s="14">
        <f>AVERAGEIFS('Respondent data Original'!Z:Z, 'Respondent data Original'!$B:$B, "US")</f>
        <v>2.7147470398277718</v>
      </c>
      <c r="V8" s="14">
        <f>AVERAGEIFS('Respondent data Original'!AA:AA, 'Respondent data Original'!$B:$B, "US")</f>
        <v>1.9288659793814433</v>
      </c>
      <c r="W8" s="14">
        <f>AVERAGEIFS('Respondent data Original'!AB:AB, 'Respondent data Original'!$B:$B, "US")</f>
        <v>2.4225941422594142</v>
      </c>
      <c r="X8" s="14">
        <f>AVERAGEIFS('Respondent data Original'!AC:AC, 'Respondent data Original'!$B:$B, "US")</f>
        <v>2.77577045696068</v>
      </c>
      <c r="Y8" s="14">
        <f>AVERAGEIFS('Respondent data Original'!AD:AD, 'Respondent data Original'!$B:$B, "US")</f>
        <v>2.9772234273318872</v>
      </c>
      <c r="Z8" s="14">
        <f>AVERAGEIFS('Respondent data Original'!AE:AE, 'Respondent data Original'!$B:$B, "US")</f>
        <v>2.6002120890774125</v>
      </c>
      <c r="AA8" s="11">
        <f>AVERAGE(L8:Z8)</f>
        <v>2.2474971124832228</v>
      </c>
      <c r="AC8" s="14">
        <f>AVERAGEIFS('Respondent data Original'!AW:AW, 'Respondent data Original'!$B:$B, "US")</f>
        <v>6.319</v>
      </c>
      <c r="AD8" s="14">
        <f>AVERAGEIFS('Respondent data Original'!AX:AX, 'Respondent data Original'!$B:$B, "US")</f>
        <v>8.0690000000000008</v>
      </c>
      <c r="AE8" s="14">
        <f>AVERAGEIFS('Respondent data Original'!AY:AY, 'Respondent data Original'!$B:$B, "US")</f>
        <v>7.3609999999999998</v>
      </c>
      <c r="AF8" s="14">
        <f>AVERAGEIFS('Respondent data Original'!AZ:AZ, 'Respondent data Original'!$B:$B, "US")</f>
        <v>6.7030000000000003</v>
      </c>
      <c r="AG8" s="14">
        <f>AVERAGEIFS('Respondent data Original'!BA:BA, 'Respondent data Original'!$B:$B, "US")</f>
        <v>7.048</v>
      </c>
      <c r="AH8" s="14">
        <f>AVERAGEIFS('Respondent data Original'!BB:BB, 'Respondent data Original'!$B:$B, "US")</f>
        <v>5.63</v>
      </c>
      <c r="AI8" s="14">
        <f>AVERAGEIFS('Respondent data Original'!BC:BC, 'Respondent data Original'!$B:$B, "US")</f>
        <v>5.1890000000000001</v>
      </c>
      <c r="AJ8" s="14">
        <f>AVERAGEIFS('Respondent data Original'!BD:BD, 'Respondent data Original'!$B:$B, "US")</f>
        <v>8.6630000000000003</v>
      </c>
      <c r="AK8" s="14">
        <f>AVERAGEIFS('Respondent data Original'!BE:BE, 'Respondent data Original'!$B:$B, "US")</f>
        <v>4.1189999999999998</v>
      </c>
      <c r="AL8" s="20">
        <f>AVERAGE(AE8:AK8)</f>
        <v>6.3875714285714285</v>
      </c>
      <c r="AN8" s="14">
        <f>AVERAGEIFS('Respondent data Original'!BF:BF, 'Respondent data Original'!$B:$B, "US")</f>
        <v>8.4209999999999994</v>
      </c>
      <c r="AO8" s="14">
        <f>AVERAGEIFS('Respondent data Original'!BG:BG, 'Respondent data Original'!$B:$B, "US")</f>
        <v>8.3059999999999992</v>
      </c>
      <c r="AP8" s="14">
        <f>AVERAGEIFS('Respondent data Original'!BH:BH, 'Respondent data Original'!$B:$B, "US")</f>
        <v>8.3640000000000008</v>
      </c>
      <c r="AQ8" s="14">
        <f>AVERAGEIFS('Respondent data Original'!BI:BI, 'Respondent data Original'!$B:$B, "US")</f>
        <v>10.111000000000001</v>
      </c>
      <c r="AR8" s="14">
        <f>AVERAGEIFS('Respondent data Original'!BJ:BJ, 'Respondent data Original'!$B:$B, "US")</f>
        <v>9.9819999999999993</v>
      </c>
      <c r="AS8" s="11"/>
      <c r="AT8" s="14">
        <f>AVERAGEIFS('Respondent data Original'!$BK:$BK, 'Respondent data Original'!$B:$B,"US")</f>
        <v>1.6459999999999999</v>
      </c>
      <c r="AU8" s="11"/>
      <c r="AV8" s="14">
        <f>AVERAGEIFS('Respondent data Original'!$BX:$BX, 'Respondent data Original'!$B:$B,"US")</f>
        <v>1.4259999999999999</v>
      </c>
      <c r="AX8" s="18">
        <f>(COUNTIFS('Respondent data Original'!$BY:$BY,"1",'Respondent data Original'!$B:$B,"US"))+(COUNTIFS('Respondent data Original'!$BZ:$BZ,"1",'Respondent data Original'!$B:$B,"US"))+(COUNTIFS('Respondent data Original'!$CA:$CA,"1",'Respondent data Original'!$B:$B,"US"))+(COUNTIFS('Respondent data Original'!$CB:$CB,"1",'Respondent data Original'!$B:$B,"US"))+(COUNTIFS('Respondent data Original'!$CC:$CC,"1",'Respondent data Original'!$B:$B,"US"))+(COUNTIFS('Respondent data Original'!$CD:$CD,"1",'Respondent data Original'!$B:$B,"US"))+(COUNTIFS('Respondent data Original'!$CE:$CE,"1",'Respondent data Original'!$B:$B,"US"))</f>
        <v>172</v>
      </c>
      <c r="AY8" s="18">
        <f>(COUNTIFS('Respondent data Original'!$BY:$BY,"2",'Respondent data Original'!$B:$B,"US"))+(COUNTIFS('Respondent data Original'!$BZ:$BZ,"2",'Respondent data Original'!$B:$B,"US"))+(COUNTIFS('Respondent data Original'!$CA:$CA,"2",'Respondent data Original'!$B:$B,"US"))+(COUNTIFS('Respondent data Original'!$CB:$CB,"2",'Respondent data Original'!$B:$B,"US"))+(COUNTIFS('Respondent data Original'!$CC:$CC,"2",'Respondent data Original'!$B:$B,"US"))+(COUNTIFS('Respondent data Original'!$CD:$CD,"2",'Respondent data Original'!$B:$B,"US"))+(COUNTIFS('Respondent data Original'!$CE:$CE,"2",'Respondent data Original'!$B:$B,"US"))</f>
        <v>177</v>
      </c>
      <c r="AZ8" s="18">
        <f>(COUNTIFS('Respondent data Original'!$BY:$BY,"3",'Respondent data Original'!$B:$B,"US"))+(COUNTIFS('Respondent data Original'!$BZ:$BZ,"3",'Respondent data Original'!$B:$B,"US"))+(COUNTIFS('Respondent data Original'!$CA:$CA,"3",'Respondent data Original'!$B:$B,"US"))+(COUNTIFS('Respondent data Original'!$CB:$CB,"3",'Respondent data Original'!$B:$B,"US"))+(COUNTIFS('Respondent data Original'!$CC:$CC,"3",'Respondent data Original'!$B:$B,"US"))+(COUNTIFS('Respondent data Original'!$CD:$CD,"3",'Respondent data Original'!$B:$B,"US"))+(COUNTIFS('Respondent data Original'!$CE:$CE,"3",'Respondent data Original'!$B:$B,"US"))</f>
        <v>245</v>
      </c>
      <c r="BA8" s="18">
        <f>(COUNTIFS('Respondent data Original'!$BY:$BY,"4",'Respondent data Original'!$B:$B,"US"))+(COUNTIFS('Respondent data Original'!$BZ:$BZ,"4",'Respondent data Original'!$B:$B,"US"))+(COUNTIFS('Respondent data Original'!$CA:$CA,"4",'Respondent data Original'!$B:$B,"US"))+(COUNTIFS('Respondent data Original'!$CB:$CB,"4",'Respondent data Original'!$B:$B,"US"))+(COUNTIFS('Respondent data Original'!$CC:$CC,"4",'Respondent data Original'!$B:$B,"US"))+(COUNTIFS('Respondent data Original'!$CD:$CD,"4",'Respondent data Original'!$B:$B,"US"))+(COUNTIFS('Respondent data Original'!$CE:$CE,"4",'Respondent data Original'!$B:$B,"US"))</f>
        <v>75</v>
      </c>
      <c r="BB8" s="18">
        <f>(COUNTIFS('Respondent data Original'!$BY:$BY,"5",'Respondent data Original'!$B:$B,"US"))+(COUNTIFS('Respondent data Original'!$BZ:$BZ,"5",'Respondent data Original'!$B:$B,"US"))+(COUNTIFS('Respondent data Original'!$CA:$CA,"5",'Respondent data Original'!$B:$B,"US"))+(COUNTIFS('Respondent data Original'!$CB:$CB,"5",'Respondent data Original'!$B:$B,"US"))+(COUNTIFS('Respondent data Original'!$CC:$CC,"5",'Respondent data Original'!$B:$B,"US"))+(COUNTIFS('Respondent data Original'!$CD:$CD,"5",'Respondent data Original'!$B:$B,"US"))+(COUNTIFS('Respondent data Original'!$CE:$CE,"5",'Respondent data Original'!$B:$B,"US"))</f>
        <v>243</v>
      </c>
      <c r="BC8" s="18">
        <f>(COUNTIFS('Respondent data Original'!$BY:$BY,"6",'Respondent data Original'!$B:$B,"US"))+(COUNTIFS('Respondent data Original'!$BZ:$BZ,"6",'Respondent data Original'!$B:$B,"US"))+(COUNTIFS('Respondent data Original'!$CA:$CA,"6",'Respondent data Original'!$B:$B,"US"))+(COUNTIFS('Respondent data Original'!$CB:$CB,"6",'Respondent data Original'!$B:$B,"US"))+(COUNTIFS('Respondent data Original'!$CC:$CC,"6",'Respondent data Original'!$B:$B,"US"))+(COUNTIFS('Respondent data Original'!$CD:$CD,"6",'Respondent data Original'!$B:$B,"US"))+(COUNTIFS('Respondent data Original'!$CE:$CE,"6",'Respondent data Original'!$B:$B,"US"))</f>
        <v>347</v>
      </c>
      <c r="BD8" s="18">
        <f>(COUNTIFS('Respondent data Original'!$BY:$BY,"7",'Respondent data Original'!$B:$B,"US"))+(COUNTIFS('Respondent data Original'!$BZ:$BZ,"7",'Respondent data Original'!$B:$B,"US"))+(COUNTIFS('Respondent data Original'!$CA:$CA,"7",'Respondent data Original'!$B:$B,"US"))+(COUNTIFS('Respondent data Original'!$CB:$CB,"7",'Respondent data Original'!$B:$B,"US"))+(COUNTIFS('Respondent data Original'!$CC:$CC,"7",'Respondent data Original'!$B:$B,"US"))+(COUNTIFS('Respondent data Original'!$CD:$CD,"7",'Respondent data Original'!$B:$B,"US"))+(COUNTIFS('Respondent data Original'!$CE:$CE,"7",'Respondent data Original'!$B:$B,"US"))</f>
        <v>91</v>
      </c>
    </row>
    <row r="9" spans="2:57">
      <c r="B9" s="12"/>
      <c r="C9" s="11"/>
      <c r="F9" s="11"/>
      <c r="G9" s="12"/>
      <c r="K9" s="13" t="s">
        <v>145</v>
      </c>
      <c r="L9" s="14">
        <f>AVERAGEIFS('Respondent data Original'!AG:AG, 'Respondent data Original'!$B:$B, "US")</f>
        <v>2.5036194415718716</v>
      </c>
      <c r="M9" s="14">
        <f>AVERAGEIFS('Respondent data Original'!AH:AH, 'Respondent data Original'!$B:$B, "US")</f>
        <v>2.5342105263157895</v>
      </c>
      <c r="N9" s="14">
        <f>AVERAGEIFS('Respondent data Original'!AI:AI, 'Respondent data Original'!$B:$B, "US")</f>
        <v>2.0891920251836305</v>
      </c>
      <c r="O9" s="14">
        <f>AVERAGEIFS('Respondent data Original'!AJ:AJ, 'Respondent data Original'!$B:$B, "US")</f>
        <v>2.1345951629863302</v>
      </c>
      <c r="P9" s="14">
        <f>AVERAGEIFS('Respondent data Original'!AK:AK, 'Respondent data Original'!$B:$B, "US")</f>
        <v>2.3423645320197046</v>
      </c>
      <c r="Q9" s="14">
        <f>AVERAGEIFS('Respondent data Original'!AL:AL, 'Respondent data Original'!$B:$B, "US")</f>
        <v>2.3461939520333681</v>
      </c>
      <c r="R9" s="14">
        <f>AVERAGEIFS('Respondent data Original'!AM:AM, 'Respondent data Original'!$B:$B, "US")</f>
        <v>3.1556534508076357</v>
      </c>
      <c r="S9" s="14">
        <f>AVERAGEIFS('Respondent data Original'!AN:AN, 'Respondent data Original'!$B:$B, "US")</f>
        <v>2.1223021582733814</v>
      </c>
      <c r="T9" s="14">
        <f>AVERAGEIFS('Respondent data Original'!AO:AO, 'Respondent data Original'!$B:$B, "US")</f>
        <v>2.1432989690721649</v>
      </c>
      <c r="U9" s="14">
        <f>AVERAGEIFS('Respondent data Original'!AP:AP, 'Respondent data Original'!$B:$B, "US")</f>
        <v>2.4652223489167615</v>
      </c>
      <c r="V9" s="14">
        <f>AVERAGEIFS('Respondent data Original'!AQ:AQ, 'Respondent data Original'!$B:$B, "US")</f>
        <v>2.3717277486910993</v>
      </c>
      <c r="W9" s="14">
        <f>AVERAGEIFS('Respondent data Original'!AR:AR, 'Respondent data Original'!$B:$B, "US")</f>
        <v>2.6716899892357375</v>
      </c>
      <c r="X9" s="14">
        <f>AVERAGEIFS('Respondent data Original'!AS:AS, 'Respondent data Original'!$B:$B, "US")</f>
        <v>2.6974697469746975</v>
      </c>
      <c r="Y9" s="14">
        <f>AVERAGEIFS('Respondent data Original'!AT:AT, 'Respondent data Original'!$B:$B, "US")</f>
        <v>2.6334610472541509</v>
      </c>
      <c r="Z9" s="14">
        <f>AVERAGEIFS('Respondent data Original'!AU:AU, 'Respondent data Original'!$B:$B, "US")</f>
        <v>2.5180327868852461</v>
      </c>
      <c r="AA9" s="11">
        <f>AVERAGE(L9:Z9)</f>
        <v>2.4486022590814378</v>
      </c>
      <c r="AC9" s="11"/>
      <c r="AD9" s="11"/>
      <c r="AE9" s="11"/>
      <c r="AF9" s="11"/>
      <c r="AG9" s="11"/>
      <c r="AH9" s="11"/>
      <c r="AI9" s="11"/>
      <c r="AJ9" s="11"/>
      <c r="AK9" s="11"/>
      <c r="AN9" s="11"/>
      <c r="AO9" s="11"/>
      <c r="AP9" s="11"/>
      <c r="AQ9" s="11"/>
      <c r="AR9" s="11"/>
      <c r="AS9" s="11"/>
      <c r="AT9" s="11"/>
      <c r="AU9" s="11"/>
      <c r="AV9" s="11"/>
      <c r="AX9" s="59">
        <f>AX8/SUM($AX$8:$BD$8)</f>
        <v>0.12740740740740741</v>
      </c>
      <c r="AY9" s="59">
        <f t="shared" ref="AY9:BD9" si="0">AY8/SUM($AX$8:$BD$8)</f>
        <v>0.13111111111111112</v>
      </c>
      <c r="AZ9" s="59">
        <f t="shared" si="0"/>
        <v>0.18148148148148149</v>
      </c>
      <c r="BA9" s="59">
        <f t="shared" si="0"/>
        <v>5.5555555555555552E-2</v>
      </c>
      <c r="BB9" s="59">
        <f t="shared" si="0"/>
        <v>0.18</v>
      </c>
      <c r="BC9" s="59">
        <f t="shared" si="0"/>
        <v>0.25703703703703706</v>
      </c>
      <c r="BD9" s="59">
        <f t="shared" si="0"/>
        <v>6.7407407407407402E-2</v>
      </c>
    </row>
    <row r="10" spans="2:57">
      <c r="C10" s="11"/>
      <c r="F10" s="11"/>
      <c r="G10" s="12"/>
      <c r="K10" s="14" t="s">
        <v>146</v>
      </c>
      <c r="L10" s="14" t="str">
        <f>IF(AND(L8&lt;2.51,L9&lt;2.51),"met",IF(AND(L8&lt;2.51,L9&lt;1.6),"exceeded",IF(AND(L8&lt;2.51,L9&gt;2.5),"failed")))</f>
        <v>met</v>
      </c>
      <c r="M10" s="14" t="b">
        <f t="shared" ref="M10:Z10" si="1">IF(AND(M8&lt;2.51,M9&lt;2.51),"met",IF(AND(M8&lt;2.51,M9&lt;1.6),"exceeded",IF(AND(M8&lt;2.51,M9&gt;2.5),"failed")))</f>
        <v>0</v>
      </c>
      <c r="N10" s="14" t="str">
        <f t="shared" si="1"/>
        <v>met</v>
      </c>
      <c r="O10" s="14" t="str">
        <f t="shared" si="1"/>
        <v>met</v>
      </c>
      <c r="P10" s="14" t="str">
        <f t="shared" si="1"/>
        <v>met</v>
      </c>
      <c r="Q10" s="14" t="str">
        <f t="shared" si="1"/>
        <v>met</v>
      </c>
      <c r="R10" s="14" t="b">
        <f t="shared" si="1"/>
        <v>0</v>
      </c>
      <c r="S10" s="14" t="str">
        <f t="shared" si="1"/>
        <v>met</v>
      </c>
      <c r="T10" s="14" t="str">
        <f t="shared" si="1"/>
        <v>met</v>
      </c>
      <c r="U10" s="14" t="b">
        <f t="shared" si="1"/>
        <v>0</v>
      </c>
      <c r="V10" s="14" t="str">
        <f t="shared" si="1"/>
        <v>met</v>
      </c>
      <c r="W10" s="14" t="str">
        <f t="shared" si="1"/>
        <v>failed</v>
      </c>
      <c r="X10" s="14" t="b">
        <f t="shared" si="1"/>
        <v>0</v>
      </c>
      <c r="Y10" s="14" t="b">
        <f t="shared" si="1"/>
        <v>0</v>
      </c>
      <c r="Z10" s="14" t="b">
        <f t="shared" si="1"/>
        <v>0</v>
      </c>
      <c r="AA10" s="14"/>
      <c r="AC10" s="11"/>
      <c r="AD10" s="11"/>
      <c r="AE10" s="11"/>
      <c r="AF10" s="11"/>
      <c r="AG10" s="11"/>
      <c r="AH10" s="11"/>
      <c r="AI10" s="11"/>
      <c r="AJ10" s="11"/>
      <c r="AK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spans="2:57">
      <c r="C11" s="11"/>
      <c r="F11" s="11"/>
      <c r="G11" s="12"/>
      <c r="AA11" s="11"/>
      <c r="AC11" s="11"/>
      <c r="AD11" s="11"/>
      <c r="AE11" s="11"/>
      <c r="AF11" s="11"/>
      <c r="AG11" s="11"/>
      <c r="AH11" s="11"/>
      <c r="AI11" s="11"/>
      <c r="AJ11" s="11"/>
      <c r="AK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2:57">
      <c r="B12" s="19" t="s">
        <v>170</v>
      </c>
      <c r="C12" s="14">
        <f>AVERAGEIFS('Respondent data Original'!$G:$G, 'Respondent data Original'!$B:$B, "US", 'Respondent data Original'!$CQ:$CQ, "Loyalist")</f>
        <v>10.047231270358306</v>
      </c>
      <c r="D12" s="9">
        <f>AVERAGEIFS('Respondent data Original'!$H:$H, 'Respondent data Original'!$B:$B, "US", 'Respondent data Original'!$CQ:$CQ, "Loyalist")</f>
        <v>9.7410423452768722</v>
      </c>
      <c r="E12" s="23">
        <f>AVERAGEIFS('Respondent data Original'!C:C, 'Respondent data Original'!$B:$B, "US", 'Respondent data Original'!$CQ:$CQ, "Loyalist")</f>
        <v>3.1807817589576546</v>
      </c>
      <c r="F12" s="14">
        <f>AVERAGEIFS('Respondent data Original'!$P:$P, 'Respondent data Original'!$B:$B, "US", 'Respondent data Original'!$CQ:$CQ, "Loyalist")</f>
        <v>4.8013029315960916</v>
      </c>
      <c r="G12" s="22"/>
      <c r="H12" s="9">
        <f>AVERAGEIFS('Respondent data Original'!$AF:$AF, 'Respondent data Original'!$B:$B, "US", 'Respondent data Original'!$CQ:$CQ, "Loyalist")</f>
        <v>4.9885993485342022</v>
      </c>
      <c r="I12" s="8">
        <f>AVERAGEIFS('Respondent data Original'!$L:$L, 'Respondent data Original'!$B:$B, "US", 'Respondent data Original'!$CQ:$CQ, "Loyalist")</f>
        <v>9.4663382594417076</v>
      </c>
      <c r="K12" s="10" t="s">
        <v>144</v>
      </c>
      <c r="L12" s="14">
        <f>AVERAGEIFS('Respondent data Original'!Q:Q, 'Respondent data Original'!$B:$B, "US", 'Respondent data Original'!$CQ:$CQ, "Loyalist")</f>
        <v>1.6446280991735538</v>
      </c>
      <c r="M12" s="14">
        <f>AVERAGEIFS('Respondent data Original'!R:R, 'Respondent data Original'!$B:$B, "US", 'Respondent data Original'!$CQ:$CQ, "Loyalist")</f>
        <v>2.6298342541436464</v>
      </c>
      <c r="N12" s="14">
        <f>AVERAGEIFS('Respondent data Original'!S:S, 'Respondent data Original'!$B:$B, "US", 'Respondent data Original'!$CQ:$CQ, "Loyalist")</f>
        <v>1.509090909090909</v>
      </c>
      <c r="O12" s="14">
        <f>AVERAGEIFS('Respondent data Original'!T:T, 'Respondent data Original'!$B:$B, "US", 'Respondent data Original'!$CQ:$CQ, "Loyalist")</f>
        <v>2.1827411167512691</v>
      </c>
      <c r="P12" s="14">
        <f>AVERAGEIFS('Respondent data Original'!U:U, 'Respondent data Original'!$B:$B, "US", 'Respondent data Original'!$CQ:$CQ, "Loyalist")</f>
        <v>2.2258652094717668</v>
      </c>
      <c r="Q12" s="14">
        <f>AVERAGEIFS('Respondent data Original'!V:V, 'Respondent data Original'!$B:$B, "US", 'Respondent data Original'!$CQ:$CQ, "Loyalist")</f>
        <v>1.857379767827529</v>
      </c>
      <c r="R12" s="14">
        <f>AVERAGEIFS('Respondent data Original'!W:W, 'Respondent data Original'!$B:$B, "US", 'Respondent data Original'!$CQ:$CQ, "Loyalist")</f>
        <v>2.9944237918215615</v>
      </c>
      <c r="S12" s="14">
        <f>AVERAGEIFS('Respondent data Original'!X:X, 'Respondent data Original'!$B:$B, "US", 'Respondent data Original'!$CQ:$CQ, "Loyalist")</f>
        <v>1.3651315789473684</v>
      </c>
      <c r="T12" s="14">
        <f>AVERAGEIFS('Respondent data Original'!Y:Y, 'Respondent data Original'!$B:$B, "US", 'Respondent data Original'!$CQ:$CQ, "Loyalist")</f>
        <v>1.669983416252073</v>
      </c>
      <c r="U12" s="14">
        <f>AVERAGEIFS('Respondent data Original'!Z:Z, 'Respondent data Original'!$B:$B, "US", 'Respondent data Original'!$CQ:$CQ, "Loyalist")</f>
        <v>2.7274305555555554</v>
      </c>
      <c r="V12" s="14">
        <f>AVERAGEIFS('Respondent data Original'!AA:AA, 'Respondent data Original'!$B:$B, "US", 'Respondent data Original'!$CQ:$CQ, "Loyalist")</f>
        <v>1.8438538205980066</v>
      </c>
      <c r="W12" s="14">
        <f>AVERAGEIFS('Respondent data Original'!AB:AB, 'Respondent data Original'!$B:$B, "US", 'Respondent data Original'!$CQ:$CQ, "Loyalist")</f>
        <v>2.4168067226890755</v>
      </c>
      <c r="X12" s="14">
        <f>AVERAGEIFS('Respondent data Original'!AC:AC, 'Respondent data Original'!$B:$B, "US", 'Respondent data Original'!$CQ:$CQ, "Loyalist")</f>
        <v>2.7542372881355934</v>
      </c>
      <c r="Y12" s="14">
        <f>AVERAGEIFS('Respondent data Original'!AD:AD, 'Respondent data Original'!$B:$B, "US", 'Respondent data Original'!$CQ:$CQ, "Loyalist")</f>
        <v>2.9860383944153579</v>
      </c>
      <c r="Z12" s="14">
        <f>AVERAGEIFS('Respondent data Original'!AE:AE, 'Respondent data Original'!$B:$B, "US", 'Respondent data Original'!$CQ:$CQ, "Loyalist")</f>
        <v>2.5379426644182126</v>
      </c>
      <c r="AA12" s="11">
        <f>AVERAGE(L12:Z12)</f>
        <v>2.2230258392860986</v>
      </c>
      <c r="AC12" s="14">
        <f>AVERAGEIFS('Respondent data Original'!AW:AW, 'Respondent data Original'!$B:$B, "US", 'Respondent data Original'!$CQ:$CQ, "Loyalist")</f>
        <v>6.0081433224755703</v>
      </c>
      <c r="AD12" s="14">
        <f>AVERAGEIFS('Respondent data Original'!AX:AX, 'Respondent data Original'!$B:$B, "US", 'Respondent data Original'!$CQ:$CQ, "Loyalist")</f>
        <v>7.7361563517915313</v>
      </c>
      <c r="AE12" s="14">
        <f>AVERAGEIFS('Respondent data Original'!AY:AY, 'Respondent data Original'!$B:$B, "US", 'Respondent data Original'!$CQ:$CQ, "Loyalist")</f>
        <v>7.0732899022801305</v>
      </c>
      <c r="AF12" s="14">
        <f>AVERAGEIFS('Respondent data Original'!AZ:AZ, 'Respondent data Original'!$B:$B, "US", 'Respondent data Original'!$CQ:$CQ, "Loyalist")</f>
        <v>6.2459283387622149</v>
      </c>
      <c r="AG12" s="14">
        <f>AVERAGEIFS('Respondent data Original'!BA:BA, 'Respondent data Original'!$B:$B, "US", 'Respondent data Original'!$CQ:$CQ, "Loyalist")</f>
        <v>6.7410423452768731</v>
      </c>
      <c r="AH12" s="14">
        <f>AVERAGEIFS('Respondent data Original'!BB:BB, 'Respondent data Original'!$B:$B, "US", 'Respondent data Original'!$CQ:$CQ, "Loyalist")</f>
        <v>5.2166123778501632</v>
      </c>
      <c r="AI12" s="14">
        <f>AVERAGEIFS('Respondent data Original'!BC:BC, 'Respondent data Original'!$B:$B, "US", 'Respondent data Original'!$CQ:$CQ, "Loyalist")</f>
        <v>4.8534201954397398</v>
      </c>
      <c r="AJ12" s="14">
        <f>AVERAGEIFS('Respondent data Original'!BD:BD, 'Respondent data Original'!$B:$B, "US", 'Respondent data Original'!$CQ:$CQ, "Loyalist")</f>
        <v>8.5114006514657987</v>
      </c>
      <c r="AK12" s="14">
        <f>AVERAGEIFS('Respondent data Original'!BE:BE, 'Respondent data Original'!$B:$B, "US", 'Respondent data Original'!$CQ:$CQ, "Loyalist")</f>
        <v>3.6319218241042344</v>
      </c>
      <c r="AL12" s="20">
        <f>AVERAGE(AE12:AK12)</f>
        <v>6.0390879478827362</v>
      </c>
      <c r="AN12" s="14">
        <f>AVERAGEIFS('Respondent data Original'!BF:BF, 'Respondent data Original'!$B:$B, "US",'Respondent data Original'!$CQ:$CQ, "Loyalist")</f>
        <v>8.3892508143322484</v>
      </c>
      <c r="AO12" s="14">
        <f>AVERAGEIFS('Respondent data Original'!BG:BG, 'Respondent data Original'!$B:$B, "US",'Respondent data Original'!$CQ:$CQ, "Loyalist")</f>
        <v>8.3583061889250807</v>
      </c>
      <c r="AP12" s="14">
        <f>AVERAGEIFS('Respondent data Original'!BH:BH, 'Respondent data Original'!$B:$B, "US",'Respondent data Original'!$CQ:$CQ, "Loyalist")</f>
        <v>8.3371335504886002</v>
      </c>
      <c r="AQ12" s="14">
        <f>AVERAGEIFS('Respondent data Original'!BI:BI, 'Respondent data Original'!$B:$B, "US",'Respondent data Original'!$CQ:$CQ, "Loyalist")</f>
        <v>10.283387622149837</v>
      </c>
      <c r="AR12" s="14">
        <f>AVERAGEIFS('Respondent data Original'!BJ:BJ, 'Respondent data Original'!$B:$B, "US",'Respondent data Original'!$CQ:$CQ, "Loyalist")</f>
        <v>10.182410423452769</v>
      </c>
      <c r="AS12" s="11"/>
      <c r="AT12" s="14">
        <f>AVERAGEIFS('Respondent data Original'!$BK:$BK,'Respondent data Original'!$B:$B,"US",'Respondent data Original'!$CQ:$CQ,"Loyalist")</f>
        <v>1.4804560260586319</v>
      </c>
      <c r="AU12" s="11"/>
      <c r="AV12" s="14">
        <f>AVERAGEIFS('Respondent data Original'!$BX:$BX,'Respondent data Original'!$B:$B,"US",'Respondent data Original'!$CQ:$CQ,"Loyalist")</f>
        <v>1.0765472312703583</v>
      </c>
      <c r="AX12" s="18">
        <f>(COUNTIFS('Respondent data Original'!$BY:$BY,"1",'Respondent data Original'!$B:$B,"US",'Respondent data Original'!$CQ:$CQ,"Loyalist"))+(COUNTIFS('Respondent data Original'!$BZ:$BZ,"1",'Respondent data Original'!$B:$B,"US",'Respondent data Original'!$CQ:$CQ,"Loyalist"))+(COUNTIFS('Respondent data Original'!$CA:$CA,"1",'Respondent data Original'!$B:$B,"US",'Respondent data Original'!$CQ:$CQ,"Loyalist"))+(COUNTIFS('Respondent data Original'!$CB:$CB,"1",'Respondent data Original'!$B:$B,"US",'Respondent data Original'!$CQ:$CQ,"Loyalist"))+(COUNTIFS('Respondent data Original'!$CC:$CC,"1",'Respondent data Original'!$B:$B,"US",'Respondent data Original'!$CQ:$CQ,"Loyalist"))+(COUNTIFS('Respondent data Original'!$CD:$CD,"1",'Respondent data Original'!$B:$B,"US",'Respondent data Original'!$CQ:$CQ,"Loyalist"))+(COUNTIFS('Respondent data Original'!$CE:$CE,"1",'Respondent data Original'!$B:$B,"US",'Respondent data Original'!$CQ:$CQ,"Loyalist"))</f>
        <v>162</v>
      </c>
      <c r="AY12" s="18">
        <f>(COUNTIFS('Respondent data Original'!$BY:$BY,"2",'Respondent data Original'!$B:$B,"US",'Respondent data Original'!$CQ:$CQ,"Loyalist"))+(COUNTIFS('Respondent data Original'!$BZ:$BZ,"2",'Respondent data Original'!$B:$B,"US",'Respondent data Original'!$CQ:$CQ,"Loyalist"))+(COUNTIFS('Respondent data Original'!$CA:$CA,"2",'Respondent data Original'!$B:$B,"US",'Respondent data Original'!$CQ:$CQ,"Loyalist"))+(COUNTIFS('Respondent data Original'!$CB:$CB,"2",'Respondent data Original'!$B:$B,"US",'Respondent data Original'!$CQ:$CQ,"Loyalist"))+(COUNTIFS('Respondent data Original'!$CC:$CC,"2",'Respondent data Original'!$B:$B,"US",'Respondent data Original'!$CQ:$CQ,"Loyalist"))+(COUNTIFS('Respondent data Original'!$CD:$CD,"2",'Respondent data Original'!$B:$B,"US",'Respondent data Original'!$CQ:$CQ,"Loyalist"))+(COUNTIFS('Respondent data Original'!$CE:$CE,"2",'Respondent data Original'!$B:$B,"US",'Respondent data Original'!$CQ:$CQ,"Loyalist"))</f>
        <v>157</v>
      </c>
      <c r="AZ12" s="18">
        <f>(COUNTIFS('Respondent data Original'!$BY:$BY,"3",'Respondent data Original'!$B:$B,"US",'Respondent data Original'!$CQ:$CQ,"Loyalist"))+(COUNTIFS('Respondent data Original'!$BZ:$BZ,"3",'Respondent data Original'!$B:$B,"US",'Respondent data Original'!$CQ:$CQ,"Loyalist"))+(COUNTIFS('Respondent data Original'!$CA:$CA,"3",'Respondent data Original'!$B:$B,"US",'Respondent data Original'!$CQ:$CQ,"Loyalist"))+(COUNTIFS('Respondent data Original'!$CB:$CB,"3",'Respondent data Original'!$B:$B,"US",'Respondent data Original'!$CQ:$CQ,"Loyalist"))+(COUNTIFS('Respondent data Original'!$CC:$CC,"3",'Respondent data Original'!$B:$B,"US",'Respondent data Original'!$CQ:$CQ,"Loyalist"))+(COUNTIFS('Respondent data Original'!$CD:$CD,"3",'Respondent data Original'!$B:$B,"US",'Respondent data Original'!$CQ:$CQ,"Loyalist"))+(COUNTIFS('Respondent data Original'!$CE:$CE,"3",'Respondent data Original'!$B:$B,"US",'Respondent data Original'!$CQ:$CQ,"Loyalist"))</f>
        <v>228</v>
      </c>
      <c r="BA12" s="18">
        <f>(COUNTIFS('Respondent data Original'!$BY:$BY,"4",'Respondent data Original'!$B:$B,"US",'Respondent data Original'!$CQ:$CQ,"Loyalist"))+(COUNTIFS('Respondent data Original'!$BZ:$BZ,"4",'Respondent data Original'!$B:$B,"US",'Respondent data Original'!$CQ:$CQ,"Loyalist"))+(COUNTIFS('Respondent data Original'!$CA:$CA,"4",'Respondent data Original'!$B:$B,"US",'Respondent data Original'!$CQ:$CQ,"Loyalist"))+(COUNTIFS('Respondent data Original'!$CB:$CB,"4",'Respondent data Original'!$B:$B,"US",'Respondent data Original'!$CQ:$CQ,"Loyalist"))+(COUNTIFS('Respondent data Original'!$CC:$CC,"4",'Respondent data Original'!$B:$B,"US",'Respondent data Original'!$CQ:$CQ,"Loyalist"))+(COUNTIFS('Respondent data Original'!$CD:$CD,"4",'Respondent data Original'!$B:$B,"US",'Respondent data Original'!$CQ:$CQ,"Loyalist"))+(COUNTIFS('Respondent data Original'!$CE:$CE,"4",'Respondent data Original'!$B:$B,"US",'Respondent data Original'!$CQ:$CQ,"Loyalist"))</f>
        <v>72</v>
      </c>
      <c r="BB12" s="18">
        <f>(COUNTIFS('Respondent data Original'!$BY:$BY,"5",'Respondent data Original'!$B:$B,"US",'Respondent data Original'!$CQ:$CQ,"Loyalist"))+(COUNTIFS('Respondent data Original'!$BZ:$BZ,"5",'Respondent data Original'!$B:$B,"US",'Respondent data Original'!$CQ:$CQ,"Loyalist"))+(COUNTIFS('Respondent data Original'!$CA:$CA,"5",'Respondent data Original'!$B:$B,"US",'Respondent data Original'!$CQ:$CQ,"Loyalist"))+(COUNTIFS('Respondent data Original'!$CB:$CB,"5",'Respondent data Original'!$B:$B,"US",'Respondent data Original'!$CQ:$CQ,"Loyalist"))+(COUNTIFS('Respondent data Original'!$CC:$CC,"5",'Respondent data Original'!$B:$B,"US",'Respondent data Original'!$CQ:$CQ,"Loyalist"))+(COUNTIFS('Respondent data Original'!$CD:$CD,"5",'Respondent data Original'!$B:$B,"US",'Respondent data Original'!$CQ:$CQ,"Loyalist"))+(COUNTIFS('Respondent data Original'!$CE:$CE,"5",'Respondent data Original'!$B:$B,"US",'Respondent data Original'!$CQ:$CQ,"Loyalist"))</f>
        <v>229</v>
      </c>
      <c r="BC12" s="18">
        <f>(COUNTIFS('Respondent data Original'!$BY:$BY,"6",'Respondent data Original'!$B:$B,"US",'Respondent data Original'!$CQ:$CQ,"Loyalist"))+(COUNTIFS('Respondent data Original'!$BZ:$BZ,"6",'Respondent data Original'!$B:$B,"US",'Respondent data Original'!$CQ:$CQ,"Loyalist"))+(COUNTIFS('Respondent data Original'!$CA:$CA,"6",'Respondent data Original'!$B:$B,"US",'Respondent data Original'!$CQ:$CQ,"Loyalist"))+(COUNTIFS('Respondent data Original'!$CB:$CB,"6",'Respondent data Original'!$B:$B,"US",'Respondent data Original'!$CQ:$CQ,"Loyalist"))+(COUNTIFS('Respondent data Original'!$CC:$CC,"6",'Respondent data Original'!$B:$B,"US",'Respondent data Original'!$CQ:$CQ,"Loyalist"))+(COUNTIFS('Respondent data Original'!$CD:$CD,"6",'Respondent data Original'!$B:$B,"US",'Respondent data Original'!$CQ:$CQ,"Loyalist"))+(COUNTIFS('Respondent data Original'!$CE:$CE,"6",'Respondent data Original'!$B:$B,"US",'Respondent data Original'!$CQ:$CQ,"Loyalist"))</f>
        <v>329</v>
      </c>
      <c r="BD12" s="18">
        <f>(COUNTIFS('Respondent data Original'!$BY:$BY,"7",'Respondent data Original'!$B:$B,"US",'Respondent data Original'!$CQ:$CQ,"Loyalist"))+(COUNTIFS('Respondent data Original'!$BZ:$BZ,"7",'Respondent data Original'!$B:$B,"US",'Respondent data Original'!$CQ:$CQ,"Loyalist"))+(COUNTIFS('Respondent data Original'!$CA:$CA,"7",'Respondent data Original'!$B:$B,"US",'Respondent data Original'!$CQ:$CQ,"Loyalist"))+(COUNTIFS('Respondent data Original'!$CB:$CB,"7",'Respondent data Original'!$B:$B,"US",'Respondent data Original'!$CQ:$CQ,"Loyalist"))+(COUNTIFS('Respondent data Original'!$CC:$CC,"7",'Respondent data Original'!$B:$B,"US",'Respondent data Original'!$CQ:$CQ,"Loyalist"))+(COUNTIFS('Respondent data Original'!$CD:$CD,"7",'Respondent data Original'!$B:$B,"US",'Respondent data Original'!$CQ:$CQ,"Loyalist"))+(COUNTIFS('Respondent data Original'!$CE:$CE,"7",'Respondent data Original'!$B:$B,"US",'Respondent data Original'!$CQ:$CQ,"Loyalist"))</f>
        <v>78</v>
      </c>
    </row>
    <row r="13" spans="2:57">
      <c r="C13" s="11"/>
      <c r="F13" s="11"/>
      <c r="G13" s="12"/>
      <c r="K13" s="13" t="s">
        <v>145</v>
      </c>
      <c r="L13" s="14">
        <f>AVERAGEIFS('Respondent data Original'!AG:AG, 'Respondent data Original'!$B:$B, "US", 'Respondent data Original'!$CQ:$CQ, "Loyalist")</f>
        <v>2.1685950413223138</v>
      </c>
      <c r="M13" s="14">
        <f>AVERAGEIFS('Respondent data Original'!AH:AH, 'Respondent data Original'!$B:$B, "US", 'Respondent data Original'!$CQ:$CQ, "Loyalist")</f>
        <v>2.3209606986899565</v>
      </c>
      <c r="N13" s="14">
        <f>AVERAGEIFS('Respondent data Original'!AI:AI, 'Respondent data Original'!$B:$B, "US", 'Respondent data Original'!$CQ:$CQ, "Loyalist")</f>
        <v>1.7701342281879195</v>
      </c>
      <c r="O13" s="14">
        <f>AVERAGEIFS('Respondent data Original'!AJ:AJ, 'Respondent data Original'!$B:$B, "US", 'Respondent data Original'!$CQ:$CQ, "Loyalist")</f>
        <v>1.9043624161073827</v>
      </c>
      <c r="P13" s="14">
        <f>AVERAGEIFS('Respondent data Original'!AK:AK, 'Respondent data Original'!$B:$B, "US", 'Respondent data Original'!$CQ:$CQ, "Loyalist")</f>
        <v>2.0419999999999998</v>
      </c>
      <c r="Q13" s="14">
        <f>AVERAGEIFS('Respondent data Original'!AL:AL, 'Respondent data Original'!$B:$B, "US", 'Respondent data Original'!$CQ:$CQ, "Loyalist")</f>
        <v>1.9933333333333334</v>
      </c>
      <c r="R13" s="14">
        <f>AVERAGEIFS('Respondent data Original'!AM:AM, 'Respondent data Original'!$B:$B, "US", 'Respondent data Original'!$CQ:$CQ, "Loyalist")</f>
        <v>2.9443099273607749</v>
      </c>
      <c r="S13" s="14">
        <f>AVERAGEIFS('Respondent data Original'!AN:AN, 'Respondent data Original'!$B:$B, "US", 'Respondent data Original'!$CQ:$CQ, "Loyalist")</f>
        <v>1.7516447368421053</v>
      </c>
      <c r="T13" s="14">
        <f>AVERAGEIFS('Respondent data Original'!AO:AO, 'Respondent data Original'!$B:$B, "US", 'Respondent data Original'!$CQ:$CQ, "Loyalist")</f>
        <v>1.8528925619834711</v>
      </c>
      <c r="U13" s="14">
        <f>AVERAGEIFS('Respondent data Original'!AP:AP, 'Respondent data Original'!$B:$B, "US", 'Respondent data Original'!$CQ:$CQ, "Loyalist")</f>
        <v>2.2573529411764706</v>
      </c>
      <c r="V13" s="14">
        <f>AVERAGEIFS('Respondent data Original'!AQ:AQ, 'Respondent data Original'!$B:$B, "US", 'Respondent data Original'!$CQ:$CQ, "Loyalist")</f>
        <v>2.0150501672240804</v>
      </c>
      <c r="W13" s="14">
        <f>AVERAGEIFS('Respondent data Original'!AR:AR, 'Respondent data Original'!$B:$B, "US", 'Respondent data Original'!$CQ:$CQ, "Loyalist")</f>
        <v>2.3562822719449223</v>
      </c>
      <c r="X13" s="14">
        <f>AVERAGEIFS('Respondent data Original'!AS:AS, 'Respondent data Original'!$B:$B, "US", 'Respondent data Original'!$CQ:$CQ, "Loyalist")</f>
        <v>2.4446397188049209</v>
      </c>
      <c r="Y13" s="14">
        <f>AVERAGEIFS('Respondent data Original'!AT:AT, 'Respondent data Original'!$B:$B, "US", 'Respondent data Original'!$CQ:$CQ, "Loyalist")</f>
        <v>2.375770020533881</v>
      </c>
      <c r="Z13" s="14">
        <f>AVERAGEIFS('Respondent data Original'!AU:AU, 'Respondent data Original'!$B:$B, "US", 'Respondent data Original'!$CQ:$CQ, "Loyalist")</f>
        <v>2.2530541012216405</v>
      </c>
      <c r="AA13" s="11">
        <f>AVERAGE(L13:Z13)</f>
        <v>2.1633588109822117</v>
      </c>
      <c r="AC13" s="11"/>
      <c r="AD13" s="11"/>
      <c r="AE13" s="11"/>
      <c r="AF13" s="11"/>
      <c r="AG13" s="11"/>
      <c r="AH13" s="11"/>
      <c r="AI13" s="11"/>
      <c r="AJ13" s="11"/>
      <c r="AK13" s="11"/>
      <c r="AN13" s="11"/>
      <c r="AO13" s="11"/>
      <c r="AP13" s="11"/>
      <c r="AQ13" s="11"/>
      <c r="AR13" s="11"/>
      <c r="AS13" s="11"/>
      <c r="AT13" s="11"/>
      <c r="AU13" s="11"/>
      <c r="AV13" s="11"/>
      <c r="AX13" s="59">
        <f>AX12/SUM($AX$12:$BD$12)</f>
        <v>0.12908366533864543</v>
      </c>
      <c r="AY13" s="59">
        <f t="shared" ref="AY13:BD13" si="2">AY12/SUM($AX$12:$BD$12)</f>
        <v>0.12509960159362549</v>
      </c>
      <c r="AZ13" s="59">
        <f t="shared" si="2"/>
        <v>0.18167330677290836</v>
      </c>
      <c r="BA13" s="59">
        <f t="shared" si="2"/>
        <v>5.7370517928286853E-2</v>
      </c>
      <c r="BB13" s="59">
        <f t="shared" si="2"/>
        <v>0.18247011952191236</v>
      </c>
      <c r="BC13" s="59">
        <f t="shared" si="2"/>
        <v>0.26215139442231078</v>
      </c>
      <c r="BD13" s="59">
        <f t="shared" si="2"/>
        <v>6.2151394422310755E-2</v>
      </c>
    </row>
    <row r="14" spans="2:57">
      <c r="C14" s="11"/>
      <c r="F14" s="11"/>
      <c r="G14" s="12"/>
      <c r="K14" s="14" t="s">
        <v>146</v>
      </c>
      <c r="L14" s="14" t="str">
        <f>IF(AND(L12&lt;2.51,L13&lt;2.51),"met",IF(AND(L12&lt;2.51,L13&lt;1.6),"exceeded",IF(AND(L12&lt;2.51,L13&gt;2.5),"failed")))</f>
        <v>met</v>
      </c>
      <c r="M14" s="14" t="b">
        <f t="shared" ref="M14:Z14" si="3">IF(AND(M12&lt;2.51,M13&lt;2.51),"met",IF(AND(M12&lt;2.51,M13&lt;1.6),"exceeded",IF(AND(M12&lt;2.51,M13&gt;2.5),"failed")))</f>
        <v>0</v>
      </c>
      <c r="N14" s="14" t="str">
        <f t="shared" si="3"/>
        <v>met</v>
      </c>
      <c r="O14" s="14" t="str">
        <f t="shared" si="3"/>
        <v>met</v>
      </c>
      <c r="P14" s="14" t="str">
        <f t="shared" si="3"/>
        <v>met</v>
      </c>
      <c r="Q14" s="14" t="str">
        <f t="shared" si="3"/>
        <v>met</v>
      </c>
      <c r="R14" s="14" t="b">
        <f t="shared" si="3"/>
        <v>0</v>
      </c>
      <c r="S14" s="14" t="str">
        <f t="shared" si="3"/>
        <v>met</v>
      </c>
      <c r="T14" s="14" t="str">
        <f t="shared" si="3"/>
        <v>met</v>
      </c>
      <c r="U14" s="14" t="b">
        <f t="shared" si="3"/>
        <v>0</v>
      </c>
      <c r="V14" s="14" t="str">
        <f t="shared" si="3"/>
        <v>met</v>
      </c>
      <c r="W14" s="14" t="str">
        <f t="shared" si="3"/>
        <v>met</v>
      </c>
      <c r="X14" s="14" t="b">
        <f t="shared" si="3"/>
        <v>0</v>
      </c>
      <c r="Y14" s="14" t="b">
        <f t="shared" si="3"/>
        <v>0</v>
      </c>
      <c r="Z14" s="14" t="b">
        <f t="shared" si="3"/>
        <v>0</v>
      </c>
      <c r="AA14" s="14"/>
      <c r="AC14" s="11"/>
      <c r="AD14" s="11"/>
      <c r="AE14" s="11"/>
      <c r="AF14" s="11"/>
      <c r="AG14" s="11"/>
      <c r="AH14" s="11"/>
      <c r="AI14" s="11"/>
      <c r="AJ14" s="11"/>
      <c r="AK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 spans="2:57">
      <c r="C15" s="11"/>
      <c r="F15" s="11"/>
      <c r="G15" s="12"/>
      <c r="AA15" s="11"/>
      <c r="AC15" s="11"/>
      <c r="AD15" s="11"/>
      <c r="AE15" s="11"/>
      <c r="AF15" s="11"/>
      <c r="AG15" s="11"/>
      <c r="AH15" s="11"/>
      <c r="AI15" s="11"/>
      <c r="AJ15" s="11"/>
      <c r="AK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spans="2:57">
      <c r="B16" s="19" t="s">
        <v>171</v>
      </c>
      <c r="C16" s="14">
        <f>AVERAGEIFS('Respondent data Original'!$G:$G, 'Respondent data Original'!$B:$B, "US", 'Respondent data Original'!$CR:$CR, "Enthusiast")</f>
        <v>10.0625</v>
      </c>
      <c r="D16" s="9">
        <f>AVERAGEIFS('Respondent data Original'!$H:$H, 'Respondent data Original'!$B:$B, "US", 'Respondent data Original'!$CR:$CR, "Enthusiast")</f>
        <v>10.5</v>
      </c>
      <c r="E16" s="23">
        <f>AVERAGEIFS('Respondent data Original'!$C:$C, 'Respondent data Original'!$B:$B, "US", 'Respondent data Original'!$CR:$CR, "Enthusiast")</f>
        <v>3.3203125</v>
      </c>
      <c r="F16" s="14">
        <f>AVERAGEIFS('Respondent data Original'!$P:$P, 'Respondent data Original'!$B:$B, "US", 'Respondent data Original'!$CR:$CR, "Enthusiast")</f>
        <v>4.9375</v>
      </c>
      <c r="G16" s="22"/>
      <c r="H16" s="9">
        <f>AVERAGEIFS('Respondent data Original'!$AF:$AF, 'Respondent data Original'!$B:$B, "US", 'Respondent data Original'!$CR:$CR, "Enthusiast")</f>
        <v>4.796875</v>
      </c>
      <c r="I16" s="8">
        <f>AVERAGEIFS('Respondent data Original'!$L:$L, 'Respondent data Original'!$B:$B, "US", 'Respondent data Original'!$CR:$CR, "Enthusiast")</f>
        <v>10.390625</v>
      </c>
      <c r="K16" s="10" t="s">
        <v>144</v>
      </c>
      <c r="L16" s="14">
        <f>AVERAGEIFS('Respondent data Original'!Q:Q, 'Respondent data Original'!$B:$B, "US", 'Respondent data Original'!$CR:$CR, "Enthusiast")</f>
        <v>1.5952380952380953</v>
      </c>
      <c r="M16" s="14">
        <f>AVERAGEIFS('Respondent data Original'!R:R, 'Respondent data Original'!$B:$B, "US", 'Respondent data Original'!$CR:$CR, "Enthusiast")</f>
        <v>2.6347826086956521</v>
      </c>
      <c r="N16" s="14">
        <f>AVERAGEIFS('Respondent data Original'!S:S, 'Respondent data Original'!$B:$B, "US", 'Respondent data Original'!$CR:$CR, "Enthusiast")</f>
        <v>1.4645669291338583</v>
      </c>
      <c r="O16" s="14">
        <f>AVERAGEIFS('Respondent data Original'!T:T, 'Respondent data Original'!$B:$B, "US", 'Respondent data Original'!$CR:$CR, "Enthusiast")</f>
        <v>1.9837398373983739</v>
      </c>
      <c r="P16" s="14">
        <f>AVERAGEIFS('Respondent data Original'!U:U, 'Respondent data Original'!$B:$B, "US", 'Respondent data Original'!$CR:$CR, "Enthusiast")</f>
        <v>2.1367521367521367</v>
      </c>
      <c r="Q16" s="14">
        <f>AVERAGEIFS('Respondent data Original'!V:V, 'Respondent data Original'!$B:$B, "US", 'Respondent data Original'!$CR:$CR, "Enthusiast")</f>
        <v>1.6507936507936507</v>
      </c>
      <c r="R16" s="14">
        <f>AVERAGEIFS('Respondent data Original'!W:W, 'Respondent data Original'!$B:$B, "US", 'Respondent data Original'!$CR:$CR, "Enthusiast")</f>
        <v>2.9646017699115044</v>
      </c>
      <c r="S16" s="14">
        <f>AVERAGEIFS('Respondent data Original'!X:X, 'Respondent data Original'!$B:$B, "US", 'Respondent data Original'!$CR:$CR, "Enthusiast")</f>
        <v>1.2677165354330708</v>
      </c>
      <c r="T16" s="14">
        <f>AVERAGEIFS('Respondent data Original'!Y:Y, 'Respondent data Original'!$B:$B, "US", 'Respondent data Original'!$CR:$CR, "Enthusiast")</f>
        <v>1.5354330708661417</v>
      </c>
      <c r="U16" s="14">
        <f>AVERAGEIFS('Respondent data Original'!Z:Z, 'Respondent data Original'!$B:$B, "US", 'Respondent data Original'!$CR:$CR, "Enthusiast")</f>
        <v>2.6166666666666667</v>
      </c>
      <c r="V16" s="14">
        <f>AVERAGEIFS('Respondent data Original'!AA:AA, 'Respondent data Original'!$B:$B, "US", 'Respondent data Original'!$CR:$CR, "Enthusiast")</f>
        <v>1.7063492063492063</v>
      </c>
      <c r="W16" s="14">
        <f>AVERAGEIFS('Respondent data Original'!AB:AB, 'Respondent data Original'!$B:$B, "US", 'Respondent data Original'!$CR:$CR, "Enthusiast")</f>
        <v>2.274193548387097</v>
      </c>
      <c r="X16" s="14">
        <f>AVERAGEIFS('Respondent data Original'!AC:AC, 'Respondent data Original'!$B:$B, "US", 'Respondent data Original'!$CR:$CR, "Enthusiast")</f>
        <v>2.6080000000000001</v>
      </c>
      <c r="Y16" s="14">
        <f>AVERAGEIFS('Respondent data Original'!AD:AD, 'Respondent data Original'!$B:$B, "US", 'Respondent data Original'!$CR:$CR, "Enthusiast")</f>
        <v>2.7815126050420167</v>
      </c>
      <c r="Z16" s="14">
        <f>AVERAGEIFS('Respondent data Original'!AE:AE, 'Respondent data Original'!$B:$B, "US", 'Respondent data Original'!$CR:$CR, "Enthusiast")</f>
        <v>2.2879999999999998</v>
      </c>
      <c r="AA16" s="11">
        <f>AVERAGE(L16:Z16)</f>
        <v>2.1005564440444981</v>
      </c>
      <c r="AC16" s="14">
        <f>AVERAGEIFS('Respondent data Original'!AW:AW, 'Respondent data Original'!$B:$B, "US", 'Respondent data Original'!$CR:$CR, "Enthusiast")</f>
        <v>5.171875</v>
      </c>
      <c r="AD16" s="14">
        <f>AVERAGEIFS('Respondent data Original'!AX:AX, 'Respondent data Original'!$B:$B, "US", 'Respondent data Original'!$CR:$CR, "Enthusiast")</f>
        <v>6.9140625</v>
      </c>
      <c r="AE16" s="14">
        <f>AVERAGEIFS('Respondent data Original'!AY:AY, 'Respondent data Original'!$B:$B, "US", 'Respondent data Original'!$CR:$CR, "Enthusiast")</f>
        <v>6.203125</v>
      </c>
      <c r="AF16" s="14">
        <f>AVERAGEIFS('Respondent data Original'!AZ:AZ, 'Respondent data Original'!$B:$B, "US", 'Respondent data Original'!$CR:$CR, "Enthusiast")</f>
        <v>5.390625</v>
      </c>
      <c r="AG16" s="14">
        <f>AVERAGEIFS('Respondent data Original'!BA:BA, 'Respondent data Original'!$B:$B, "US", 'Respondent data Original'!$CR:$CR, "Enthusiast")</f>
        <v>6.015625</v>
      </c>
      <c r="AH16" s="14">
        <f>AVERAGEIFS('Respondent data Original'!BB:BB, 'Respondent data Original'!$B:$B, "US", 'Respondent data Original'!$CR:$CR, "Enthusiast")</f>
        <v>4.375</v>
      </c>
      <c r="AI16" s="14">
        <f>AVERAGEIFS('Respondent data Original'!BC:BC, 'Respondent data Original'!$B:$B, "US", 'Respondent data Original'!$CR:$CR, "Enthusiast")</f>
        <v>3.7109375</v>
      </c>
      <c r="AJ16" s="14">
        <f>AVERAGEIFS('Respondent data Original'!BD:BD, 'Respondent data Original'!$B:$B, "US", 'Respondent data Original'!$CR:$CR, "Enthusiast")</f>
        <v>8.1796875</v>
      </c>
      <c r="AK16" s="14">
        <f>AVERAGEIFS('Respondent data Original'!BE:BE, 'Respondent data Original'!$B:$B, "US", 'Respondent data Original'!$CR:$CR, "Enthusiast")</f>
        <v>2.84375</v>
      </c>
      <c r="AL16" s="20">
        <f>AVERAGE(AE16:AK16)</f>
        <v>5.2455357142857144</v>
      </c>
      <c r="AN16" s="14">
        <f>AVERAGEIFS('Respondent data Original'!BF:BF, 'Respondent data Original'!$B:$B, "US",'Respondent data Original'!$CR:$CR, "Enthusiast")</f>
        <v>8.296875</v>
      </c>
      <c r="AO16" s="14">
        <f>AVERAGEIFS('Respondent data Original'!BG:BG, 'Respondent data Original'!$B:$B, "US",'Respondent data Original'!$CR:$CR, "Enthusiast")</f>
        <v>8.265625</v>
      </c>
      <c r="AP16" s="14">
        <f>AVERAGEIFS('Respondent data Original'!BH:BH, 'Respondent data Original'!$B:$B, "US",'Respondent data Original'!$CR:$CR, "Enthusiast")</f>
        <v>8.0546875</v>
      </c>
      <c r="AQ16" s="14">
        <f>AVERAGEIFS('Respondent data Original'!BI:BI, 'Respondent data Original'!$B:$B, "US",'Respondent data Original'!$CR:$CR, "Enthusiast")</f>
        <v>10.0234375</v>
      </c>
      <c r="AR16" s="14">
        <f>AVERAGEIFS('Respondent data Original'!BJ:BJ, 'Respondent data Original'!$B:$B, "US",'Respondent data Original'!$CR:$CR, "Enthusiast")</f>
        <v>10.0859375</v>
      </c>
      <c r="AS16" s="11"/>
      <c r="AT16" s="14">
        <f>AVERAGEIFS('Respondent data Original'!$BK:$BK,'Respondent data Original'!$B:$B,"US",'Respondent data Original'!$CR:$CR,"Enthusiast")</f>
        <v>1.4453125</v>
      </c>
      <c r="AU16" s="11"/>
      <c r="AV16" s="14">
        <f>AVERAGEIFS('Respondent data Original'!$BX:$BX,'Respondent data Original'!$B:$B,"US",'Respondent data Original'!$CR:$CR,"Enthusiast")</f>
        <v>1</v>
      </c>
      <c r="AX16" s="18">
        <f>(COUNTIFS('Respondent data Original'!$BY:$BY,"1",'Respondent data Original'!$B:$B,"US",'Respondent data Original'!$CR:$CR,"Enthusiast"))+(COUNTIFS('Respondent data Original'!$BZ:$BZ,"1",'Respondent data Original'!$B:$B,"US",'Respondent data Original'!$CR:$CR,"Enthusiast"))+(COUNTIFS('Respondent data Original'!$CA:$CA,"1",'Respondent data Original'!$B:$B,"US",'Respondent data Original'!$CR:$CR,"Enthusiast"))+(COUNTIFS('Respondent data Original'!$CB:$CB,"1",'Respondent data Original'!$B:$B,"US",'Respondent data Original'!$CR:$CR,"Enthusiast"))+(COUNTIFS('Respondent data Original'!$CC:$CC,"1",'Respondent data Original'!$B:$B,"US",'Respondent data Original'!$CR:$CR,"Enthusiast"))+(COUNTIFS('Respondent data Original'!$CD:$CD,"1",'Respondent data Original'!$B:$B,"US",'Respondent data Original'!$CR:$CR,"Enthusiast"))+(COUNTIFS('Respondent data Original'!$CE:$CE,"1",'Respondent data Original'!$B:$B,"US",'Respondent data Original'!$CR:$CR,"Enthusiast"))</f>
        <v>53</v>
      </c>
      <c r="AY16" s="18">
        <f>(COUNTIFS('Respondent data Original'!$BY:$BY,"2",'Respondent data Original'!$B:$B,"US",'Respondent data Original'!$CR:$CR,"Enthusiast"))+(COUNTIFS('Respondent data Original'!$BZ:$BZ,"2",'Respondent data Original'!$B:$B,"US",'Respondent data Original'!$CR:$CR,"Enthusiast"))+(COUNTIFS('Respondent data Original'!$CA:$CA,"2",'Respondent data Original'!$B:$B,"US",'Respondent data Original'!$CR:$CR,"Enthusiast"))+(COUNTIFS('Respondent data Original'!$CB:$CB,"2",'Respondent data Original'!$B:$B,"US",'Respondent data Original'!$CR:$CR,"Enthusiast"))+(COUNTIFS('Respondent data Original'!$CC:$CC,"2",'Respondent data Original'!$B:$B,"US",'Respondent data Original'!$CR:$CR,"Enthusiast"))+(COUNTIFS('Respondent data Original'!$CD:$CD,"2",'Respondent data Original'!$B:$B,"US",'Respondent data Original'!$CR:$CR,"Enthusiast"))+(COUNTIFS('Respondent data Original'!$CE:$CE,"2",'Respondent data Original'!$B:$B,"US",'Respondent data Original'!$CR:$CR,"Enthusiast"))</f>
        <v>26</v>
      </c>
      <c r="AZ16" s="18">
        <f>(COUNTIFS('Respondent data Original'!$BY:$BY,"3",'Respondent data Original'!$B:$B,"US",'Respondent data Original'!$CR:$CR,"Enthusiast"))+(COUNTIFS('Respondent data Original'!$BZ:$BZ,"3",'Respondent data Original'!$B:$B,"US",'Respondent data Original'!$CR:$CR,"Enthusiast"))+(COUNTIFS('Respondent data Original'!$CA:$CA,"3",'Respondent data Original'!$B:$B,"US",'Respondent data Original'!$CR:$CR,"Enthusiast"))+(COUNTIFS('Respondent data Original'!$CB:$CB,"3",'Respondent data Original'!$B:$B,"US",'Respondent data Original'!$CR:$CR,"Enthusiast"))+(COUNTIFS('Respondent data Original'!$CC:$CC,"3",'Respondent data Original'!$B:$B,"US",'Respondent data Original'!$CR:$CR,"Enthusiast"))+(COUNTIFS('Respondent data Original'!$CD:$CD,"3",'Respondent data Original'!$B:$B,"US",'Respondent data Original'!$CR:$CR,"Enthusiast"))+(COUNTIFS('Respondent data Original'!$CE:$CE,"3",'Respondent data Original'!$B:$B,"US",'Respondent data Original'!$CR:$CR,"Enthusiast"))</f>
        <v>63</v>
      </c>
      <c r="BA16" s="18">
        <f>(COUNTIFS('Respondent data Original'!$BY:$BY,"4",'Respondent data Original'!$B:$B,"US",'Respondent data Original'!$CR:$CR,"Enthusiast"))+(COUNTIFS('Respondent data Original'!$BZ:$BZ,"4",'Respondent data Original'!$B:$B,"US",'Respondent data Original'!$CR:$CR,"Enthusiast"))+(COUNTIFS('Respondent data Original'!$CA:$CA,"4",'Respondent data Original'!$B:$B,"US",'Respondent data Original'!$CR:$CR,"Enthusiast"))+(COUNTIFS('Respondent data Original'!$CB:$CB,"4",'Respondent data Original'!$B:$B,"US",'Respondent data Original'!$CR:$CR,"Enthusiast"))+(COUNTIFS('Respondent data Original'!$CC:$CC,"4",'Respondent data Original'!$B:$B,"US",'Respondent data Original'!$CR:$CR,"Enthusiast"))+(COUNTIFS('Respondent data Original'!$CD:$CD,"4",'Respondent data Original'!$B:$B,"US",'Respondent data Original'!$CR:$CR,"Enthusiast"))+(COUNTIFS('Respondent data Original'!$CE:$CE,"4",'Respondent data Original'!$B:$B,"US",'Respondent data Original'!$CR:$CR,"Enthusiast"))</f>
        <v>26</v>
      </c>
      <c r="BB16" s="18">
        <f>(COUNTIFS('Respondent data Original'!$BY:$BY,"5",'Respondent data Original'!$B:$B,"US",'Respondent data Original'!$CR:$CR,"Enthusiast"))+(COUNTIFS('Respondent data Original'!$BZ:$BZ,"5",'Respondent data Original'!$B:$B,"US",'Respondent data Original'!$CR:$CR,"Enthusiast"))+(COUNTIFS('Respondent data Original'!$CA:$CA,"5",'Respondent data Original'!$B:$B,"US",'Respondent data Original'!$CR:$CR,"Enthusiast"))+(COUNTIFS('Respondent data Original'!$CB:$CB,"5",'Respondent data Original'!$B:$B,"US",'Respondent data Original'!$CR:$CR,"Enthusiast"))+(COUNTIFS('Respondent data Original'!$CC:$CC,"5",'Respondent data Original'!$B:$B,"US",'Respondent data Original'!$CR:$CR,"Enthusiast"))+(COUNTIFS('Respondent data Original'!$CD:$CD,"5",'Respondent data Original'!$B:$B,"US",'Respondent data Original'!$CR:$CR,"Enthusiast"))+(COUNTIFS('Respondent data Original'!$CE:$CE,"5",'Respondent data Original'!$B:$B,"US",'Respondent data Original'!$CR:$CR,"Enthusiast"))</f>
        <v>63</v>
      </c>
      <c r="BC16" s="18">
        <f>(COUNTIFS('Respondent data Original'!$BY:$BY,"6",'Respondent data Original'!$B:$B,"US",'Respondent data Original'!$CR:$CR,"Enthusiast"))+(COUNTIFS('Respondent data Original'!$BZ:$BZ,"6",'Respondent data Original'!$B:$B,"US",'Respondent data Original'!$CR:$CR,"Enthusiast"))+(COUNTIFS('Respondent data Original'!$CA:$CA,"6",'Respondent data Original'!$B:$B,"US",'Respondent data Original'!$CR:$CR,"Enthusiast"))+(COUNTIFS('Respondent data Original'!$CB:$CB,"6",'Respondent data Original'!$B:$B,"US",'Respondent data Original'!$CR:$CR,"Enthusiast"))+(COUNTIFS('Respondent data Original'!$CC:$CC,"6",'Respondent data Original'!$B:$B,"US",'Respondent data Original'!$CR:$CR,"Enthusiast"))+(COUNTIFS('Respondent data Original'!$CD:$CD,"6",'Respondent data Original'!$B:$B,"US",'Respondent data Original'!$CR:$CR,"Enthusiast"))+(COUNTIFS('Respondent data Original'!$CE:$CE,"6",'Respondent data Original'!$B:$B,"US",'Respondent data Original'!$CR:$CR,"Enthusiast"))</f>
        <v>98</v>
      </c>
      <c r="BD16" s="18">
        <f>(COUNTIFS('Respondent data Original'!$BY:$BY,"7",'Respondent data Original'!$B:$B,"US",'Respondent data Original'!$CR:$CR,"Enthusiast"))+(COUNTIFS('Respondent data Original'!$BZ:$BZ,"7",'Respondent data Original'!$B:$B,"US",'Respondent data Original'!$CR:$CR,"Enthusiast"))+(COUNTIFS('Respondent data Original'!$CA:$CA,"7",'Respondent data Original'!$B:$B,"US",'Respondent data Original'!$CR:$CR,"Enthusiast"))+(COUNTIFS('Respondent data Original'!$CB:$CB,"7",'Respondent data Original'!$B:$B,"US",'Respondent data Original'!$CR:$CR,"Enthusiast"))+(COUNTIFS('Respondent data Original'!$CC:$CC,"7",'Respondent data Original'!$B:$B,"US",'Respondent data Original'!$CR:$CR,"Enthusiast"))+(COUNTIFS('Respondent data Original'!$CD:$CD,"7",'Respondent data Original'!$B:$B,"US",'Respondent data Original'!$CR:$CR,"Enthusiast"))+(COUNTIFS('Respondent data Original'!$CE:$CE,"7",'Respondent data Original'!$B:$B,"US",'Respondent data Original'!$CR:$CR,"Enthusiast"))</f>
        <v>11</v>
      </c>
    </row>
    <row r="17" spans="2:56">
      <c r="C17" s="11"/>
      <c r="F17" s="11"/>
      <c r="G17" s="12"/>
      <c r="K17" s="13" t="s">
        <v>145</v>
      </c>
      <c r="L17" s="14">
        <f>AVERAGEIFS('Respondent data Original'!AG:AG, 'Respondent data Original'!$B:$B, "US", 'Respondent data Original'!$CR:$CR, "Enthusiast")</f>
        <v>1.8095238095238095</v>
      </c>
      <c r="M17" s="14">
        <f>AVERAGEIFS('Respondent data Original'!AH:AH, 'Respondent data Original'!$B:$B, "US", 'Respondent data Original'!$CR:$CR, "Enthusiast")</f>
        <v>1.7340425531914894</v>
      </c>
      <c r="N17" s="14">
        <f>AVERAGEIFS('Respondent data Original'!AI:AI, 'Respondent data Original'!$B:$B, "US", 'Respondent data Original'!$CR:$CR, "Enthusiast")</f>
        <v>1.4079999999999999</v>
      </c>
      <c r="O17" s="14">
        <f>AVERAGEIFS('Respondent data Original'!AJ:AJ, 'Respondent data Original'!$B:$B, "US", 'Respondent data Original'!$CR:$CR, "Enthusiast")</f>
        <v>1.6160000000000001</v>
      </c>
      <c r="P17" s="14">
        <f>AVERAGEIFS('Respondent data Original'!AK:AK, 'Respondent data Original'!$B:$B, "US", 'Respondent data Original'!$CR:$CR, "Enthusiast")</f>
        <v>1.7383177570093458</v>
      </c>
      <c r="Q17" s="14">
        <f>AVERAGEIFS('Respondent data Original'!AL:AL, 'Respondent data Original'!$B:$B, "US", 'Respondent data Original'!$CR:$CR, "Enthusiast")</f>
        <v>1.6160000000000001</v>
      </c>
      <c r="R17" s="14">
        <f>AVERAGEIFS('Respondent data Original'!AM:AM, 'Respondent data Original'!$B:$B, "US", 'Respondent data Original'!$CR:$CR, "Enthusiast")</f>
        <v>2.6144578313253013</v>
      </c>
      <c r="S17" s="14">
        <f>AVERAGEIFS('Respondent data Original'!AN:AN, 'Respondent data Original'!$B:$B, "US", 'Respondent data Original'!$CR:$CR, "Enthusiast")</f>
        <v>1.375</v>
      </c>
      <c r="T17" s="14">
        <f>AVERAGEIFS('Respondent data Original'!AO:AO, 'Respondent data Original'!$B:$B, "US", 'Respondent data Original'!$CR:$CR, "Enthusiast")</f>
        <v>1.5078125</v>
      </c>
      <c r="U17" s="14">
        <f>AVERAGEIFS('Respondent data Original'!AP:AP, 'Respondent data Original'!$B:$B, "US", 'Respondent data Original'!$CR:$CR, "Enthusiast")</f>
        <v>1.8608695652173912</v>
      </c>
      <c r="V17" s="14">
        <f>AVERAGEIFS('Respondent data Original'!AQ:AQ, 'Respondent data Original'!$B:$B, "US", 'Respondent data Original'!$CR:$CR, "Enthusiast")</f>
        <v>1.6062992125984252</v>
      </c>
      <c r="W17" s="14">
        <f>AVERAGEIFS('Respondent data Original'!AR:AR, 'Respondent data Original'!$B:$B, "US", 'Respondent data Original'!$CR:$CR, "Enthusiast")</f>
        <v>1.9512195121951219</v>
      </c>
      <c r="X17" s="14">
        <f>AVERAGEIFS('Respondent data Original'!AS:AS, 'Respondent data Original'!$B:$B, "US", 'Respondent data Original'!$CR:$CR, "Enthusiast")</f>
        <v>2.1074380165289255</v>
      </c>
      <c r="Y17" s="14">
        <f>AVERAGEIFS('Respondent data Original'!AT:AT, 'Respondent data Original'!$B:$B, "US", 'Respondent data Original'!$CR:$CR, "Enthusiast")</f>
        <v>2.1212121212121211</v>
      </c>
      <c r="Z17" s="14">
        <f>AVERAGEIFS('Respondent data Original'!AU:AU, 'Respondent data Original'!$B:$B, "US", 'Respondent data Original'!$CR:$CR, "Enthusiast")</f>
        <v>1.9435483870967742</v>
      </c>
      <c r="AA17" s="11">
        <f>AVERAGE(L17:Z17)</f>
        <v>1.8006494177265806</v>
      </c>
      <c r="AC17" s="11"/>
      <c r="AD17" s="11"/>
      <c r="AE17" s="11"/>
      <c r="AF17" s="11"/>
      <c r="AG17" s="11"/>
      <c r="AH17" s="11"/>
      <c r="AI17" s="11"/>
      <c r="AJ17" s="11"/>
      <c r="AK17" s="11"/>
      <c r="AN17" s="11"/>
      <c r="AO17" s="11"/>
      <c r="AP17" s="11"/>
      <c r="AQ17" s="11"/>
      <c r="AR17" s="11"/>
      <c r="AS17" s="11"/>
      <c r="AT17" s="11"/>
      <c r="AU17" s="11"/>
      <c r="AV17" s="11"/>
      <c r="AX17" s="59">
        <f>AX16/SUM($AX$16:$BD$16)</f>
        <v>0.15588235294117647</v>
      </c>
      <c r="AY17" s="59">
        <f t="shared" ref="AY17:BD17" si="4">AY16/SUM($AX$16:$BD$16)</f>
        <v>7.6470588235294124E-2</v>
      </c>
      <c r="AZ17" s="59">
        <f t="shared" si="4"/>
        <v>0.18529411764705883</v>
      </c>
      <c r="BA17" s="59">
        <f t="shared" si="4"/>
        <v>7.6470588235294124E-2</v>
      </c>
      <c r="BB17" s="59">
        <f t="shared" si="4"/>
        <v>0.18529411764705883</v>
      </c>
      <c r="BC17" s="59">
        <f t="shared" si="4"/>
        <v>0.28823529411764703</v>
      </c>
      <c r="BD17" s="59">
        <f t="shared" si="4"/>
        <v>3.2352941176470591E-2</v>
      </c>
    </row>
    <row r="18" spans="2:56">
      <c r="C18" s="11"/>
      <c r="F18" s="11"/>
      <c r="G18" s="12"/>
      <c r="K18" s="14" t="s">
        <v>146</v>
      </c>
      <c r="L18" s="14" t="str">
        <f>IF(AND(L16&lt;2.51,L17&lt;2.51),"met",IF(AND(L16&lt;2.51,L17&lt;1.6),"exceeded",IF(AND(L16&lt;2.51,L17&gt;2.5),"failed")))</f>
        <v>met</v>
      </c>
      <c r="M18" s="14" t="b">
        <f t="shared" ref="M18:Z18" si="5">IF(AND(M16&lt;2.51,M17&lt;2.51),"met",IF(AND(M16&lt;2.51,M17&lt;1.6),"exceeded",IF(AND(M16&lt;2.51,M17&gt;2.5),"failed")))</f>
        <v>0</v>
      </c>
      <c r="N18" s="14" t="str">
        <f t="shared" si="5"/>
        <v>met</v>
      </c>
      <c r="O18" s="14" t="str">
        <f t="shared" si="5"/>
        <v>met</v>
      </c>
      <c r="P18" s="14" t="str">
        <f t="shared" si="5"/>
        <v>met</v>
      </c>
      <c r="Q18" s="14" t="str">
        <f t="shared" si="5"/>
        <v>met</v>
      </c>
      <c r="R18" s="14" t="b">
        <f t="shared" si="5"/>
        <v>0</v>
      </c>
      <c r="S18" s="14" t="str">
        <f t="shared" si="5"/>
        <v>met</v>
      </c>
      <c r="T18" s="14" t="str">
        <f t="shared" si="5"/>
        <v>met</v>
      </c>
      <c r="U18" s="14" t="b">
        <f t="shared" si="5"/>
        <v>0</v>
      </c>
      <c r="V18" s="14" t="str">
        <f t="shared" si="5"/>
        <v>met</v>
      </c>
      <c r="W18" s="14" t="str">
        <f t="shared" si="5"/>
        <v>met</v>
      </c>
      <c r="X18" s="14" t="b">
        <f t="shared" si="5"/>
        <v>0</v>
      </c>
      <c r="Y18" s="14" t="b">
        <f t="shared" si="5"/>
        <v>0</v>
      </c>
      <c r="Z18" s="14" t="str">
        <f t="shared" si="5"/>
        <v>met</v>
      </c>
      <c r="AA18" s="14"/>
      <c r="AC18" s="11"/>
      <c r="AD18" s="11"/>
      <c r="AE18" s="11"/>
      <c r="AF18" s="11"/>
      <c r="AG18" s="11"/>
      <c r="AH18" s="11"/>
      <c r="AI18" s="11"/>
      <c r="AJ18" s="11"/>
      <c r="AK18" s="11"/>
      <c r="AN18" s="11"/>
      <c r="AO18" s="11"/>
      <c r="AP18" s="11"/>
      <c r="AQ18" s="11"/>
      <c r="AR18" s="11"/>
      <c r="AS18" s="11"/>
      <c r="AT18" s="11"/>
      <c r="AU18" s="11"/>
      <c r="AV18" s="11"/>
    </row>
    <row r="19" spans="2:56">
      <c r="C19" s="11"/>
      <c r="F19" s="11"/>
      <c r="G19" s="12"/>
      <c r="AA19" s="11"/>
      <c r="AC19" s="11"/>
      <c r="AD19" s="11"/>
      <c r="AE19" s="11"/>
      <c r="AF19" s="11"/>
      <c r="AG19" s="11"/>
      <c r="AH19" s="11"/>
      <c r="AI19" s="11"/>
      <c r="AJ19" s="11"/>
      <c r="AK19" s="11"/>
      <c r="AN19" s="11"/>
      <c r="AO19" s="11"/>
      <c r="AP19" s="11"/>
      <c r="AQ19" s="11"/>
      <c r="AR19" s="11"/>
      <c r="AS19" s="11"/>
      <c r="AT19" s="11"/>
      <c r="AU19" s="11"/>
      <c r="AV19" s="11"/>
    </row>
    <row r="20" spans="2:56">
      <c r="B20" s="7" t="s">
        <v>172</v>
      </c>
      <c r="C20" s="14">
        <f>AVERAGEIFS('Respondent data Original'!$G:$G, 'Respondent data Original'!$B:$B, "US", 'Respondent data Original'!$CQ:$CQ, "Mercenary")</f>
        <v>10.133720930232558</v>
      </c>
      <c r="D20" s="9">
        <f>AVERAGEIFS('Respondent data Original'!$H:$H, 'Respondent data Original'!$B:$B, "US", 'Respondent data Original'!$CQ:$CQ, "Mercenary")</f>
        <v>9.0872093023255811</v>
      </c>
      <c r="E20" s="23">
        <f>AVERAGEIFS('Respondent data Original'!C:C, 'Respondent data Original'!$B:$B, "US", 'Respondent data Original'!$CQ:$CQ, "Mercenary")</f>
        <v>2.7965116279069768</v>
      </c>
      <c r="F20" s="14">
        <f>AVERAGEIFS('Respondent data Original'!$P:$P, 'Respondent data Original'!$B:$B, "US", 'Respondent data Original'!$CQ:$CQ, "Mercenary")</f>
        <v>4.3372093023255811</v>
      </c>
      <c r="G20" s="12"/>
      <c r="H20" s="9">
        <f>AVERAGEIFS('Respondent data Original'!$AF:$AF, 'Respondent data Original'!$B:$B, "US", 'Respondent data Original'!$CQ:$CQ, "Mercenary")</f>
        <v>5.5290697674418601</v>
      </c>
      <c r="I20" s="8">
        <f>AVERAGEIFS('Respondent data Original'!$L:$L, 'Respondent data Original'!$B:$B, "US", 'Respondent data Original'!$CQ:$CQ, "Mercenary")</f>
        <v>8.1916167664670656</v>
      </c>
      <c r="J20" s="12"/>
      <c r="K20" s="10" t="s">
        <v>144</v>
      </c>
      <c r="L20" s="14">
        <f>AVERAGEIFS('Respondent data Original'!Q:Q, 'Respondent data Original'!$B:$B, "US", 'Respondent data Original'!$CQ:$CQ, "Mercenary")</f>
        <v>1.5438596491228069</v>
      </c>
      <c r="M20" s="14">
        <f>AVERAGEIFS('Respondent data Original'!R:R, 'Respondent data Original'!$B:$B, "US", 'Respondent data Original'!$CQ:$CQ, "Mercenary")</f>
        <v>2.2767295597484276</v>
      </c>
      <c r="N20" s="14">
        <f>AVERAGEIFS('Respondent data Original'!S:S, 'Respondent data Original'!$B:$B, "US", 'Respondent data Original'!$CQ:$CQ, "Mercenary")</f>
        <v>1.6058823529411765</v>
      </c>
      <c r="O20" s="14">
        <f>AVERAGEIFS('Respondent data Original'!T:T, 'Respondent data Original'!$B:$B, "US", 'Respondent data Original'!$CQ:$CQ, "Mercenary")</f>
        <v>2.1696969696969699</v>
      </c>
      <c r="P20" s="14">
        <f>AVERAGEIFS('Respondent data Original'!U:U, 'Respondent data Original'!$B:$B, "US", 'Respondent data Original'!$CQ:$CQ, "Mercenary")</f>
        <v>2.0248447204968945</v>
      </c>
      <c r="Q20" s="14">
        <f>AVERAGEIFS('Respondent data Original'!V:V, 'Respondent data Original'!$B:$B, "US", 'Respondent data Original'!$CQ:$CQ, "Mercenary")</f>
        <v>1.7514792899408285</v>
      </c>
      <c r="R20" s="14">
        <f>AVERAGEIFS('Respondent data Original'!W:W, 'Respondent data Original'!$B:$B, "US", 'Respondent data Original'!$CQ:$CQ, "Mercenary")</f>
        <v>2.5923566878980893</v>
      </c>
      <c r="S20" s="14">
        <f>AVERAGEIFS('Respondent data Original'!X:X, 'Respondent data Original'!$B:$B, "US", 'Respondent data Original'!$CQ:$CQ, "Mercenary")</f>
        <v>1.4444444444444444</v>
      </c>
      <c r="T20" s="14">
        <f>AVERAGEIFS('Respondent data Original'!Y:Y, 'Respondent data Original'!$B:$B, "US", 'Respondent data Original'!$CQ:$CQ, "Mercenary")</f>
        <v>1.7159763313609468</v>
      </c>
      <c r="U20" s="14">
        <f>AVERAGEIFS('Respondent data Original'!Z:Z, 'Respondent data Original'!$B:$B, "US", 'Respondent data Original'!$CQ:$CQ, "Mercenary")</f>
        <v>2.5092024539877302</v>
      </c>
      <c r="V20" s="14">
        <f>AVERAGEIFS('Respondent data Original'!AA:AA, 'Respondent data Original'!$B:$B, "US", 'Respondent data Original'!$CQ:$CQ, "Mercenary")</f>
        <v>1.9235294117647059</v>
      </c>
      <c r="W20" s="14">
        <f>AVERAGEIFS('Respondent data Original'!AB:AB, 'Respondent data Original'!$B:$B, "US", 'Respondent data Original'!$CQ:$CQ, "Mercenary")</f>
        <v>2.1686746987951806</v>
      </c>
      <c r="X20" s="14">
        <f>AVERAGEIFS('Respondent data Original'!AC:AC, 'Respondent data Original'!$B:$B, "US", 'Respondent data Original'!$CQ:$CQ, "Mercenary")</f>
        <v>2.7048192771084336</v>
      </c>
      <c r="Y20" s="14">
        <f>AVERAGEIFS('Respondent data Original'!AD:AD, 'Respondent data Original'!$B:$B, "US", 'Respondent data Original'!$CQ:$CQ, "Mercenary")</f>
        <v>2.8562500000000002</v>
      </c>
      <c r="Z20" s="14">
        <f>AVERAGEIFS('Respondent data Original'!AE:AE, 'Respondent data Original'!$B:$B, "US", 'Respondent data Original'!$CQ:$CQ, "Mercenary")</f>
        <v>2.5272727272727273</v>
      </c>
      <c r="AA20" s="11">
        <f>AVERAGE(L20:Z20)</f>
        <v>2.1210012383052907</v>
      </c>
      <c r="AC20" s="14">
        <f>AVERAGEIFS('Respondent data Original'!AW:AW, 'Respondent data Original'!$B:$B, "US", 'Respondent data Original'!$CQ:$CQ, "Mercenary")</f>
        <v>6.9244186046511631</v>
      </c>
      <c r="AD20" s="14">
        <f>AVERAGEIFS('Respondent data Original'!AX:AX, 'Respondent data Original'!$B:$B, "US", 'Respondent data Original'!$CQ:$CQ, "Mercenary")</f>
        <v>8.9186046511627914</v>
      </c>
      <c r="AE20" s="14">
        <f>AVERAGEIFS('Respondent data Original'!AY:AY, 'Respondent data Original'!$B:$B, "US", 'Respondent data Original'!$CQ:$CQ, "Mercenary")</f>
        <v>7.9186046511627906</v>
      </c>
      <c r="AF20" s="14">
        <f>AVERAGEIFS('Respondent data Original'!AZ:AZ, 'Respondent data Original'!$B:$B, "US", 'Respondent data Original'!$CQ:$CQ, "Mercenary")</f>
        <v>7.5348837209302326</v>
      </c>
      <c r="AG20" s="14">
        <f>AVERAGEIFS('Respondent data Original'!BA:BA, 'Respondent data Original'!$B:$B, "US", 'Respondent data Original'!$CQ:$CQ, "Mercenary")</f>
        <v>7.7267441860465116</v>
      </c>
      <c r="AH20" s="14">
        <f>AVERAGEIFS('Respondent data Original'!BB:BB, 'Respondent data Original'!$B:$B, "US", 'Respondent data Original'!$CQ:$CQ, "Mercenary")</f>
        <v>6.4767441860465116</v>
      </c>
      <c r="AI20" s="14">
        <f>AVERAGEIFS('Respondent data Original'!BC:BC, 'Respondent data Original'!$B:$B, "US", 'Respondent data Original'!$CQ:$CQ, "Mercenary")</f>
        <v>5.8546511627906979</v>
      </c>
      <c r="AJ20" s="14">
        <f>AVERAGEIFS('Respondent data Original'!BD:BD, 'Respondent data Original'!$B:$B, "US", 'Respondent data Original'!$CQ:$CQ, "Mercenary")</f>
        <v>9.2151162790697683</v>
      </c>
      <c r="AK20" s="14">
        <f>AVERAGEIFS('Respondent data Original'!BE:BE, 'Respondent data Original'!$B:$B, "US", 'Respondent data Original'!$CQ:$CQ, "Mercenary")</f>
        <v>4.5988372093023253</v>
      </c>
      <c r="AL20" s="20">
        <f>AVERAGE(AE20:AK20)</f>
        <v>7.0465116279069759</v>
      </c>
      <c r="AN20" s="14">
        <f>AVERAGEIFS('Respondent data Original'!BF:BF, 'Respondent data Original'!$B:$B, "US",'Respondent data Original'!$CQ:$CQ, "Mercenary")</f>
        <v>7.6395348837209305</v>
      </c>
      <c r="AO20" s="14">
        <f>AVERAGEIFS('Respondent data Original'!BG:BG, 'Respondent data Original'!$B:$B, "US",'Respondent data Original'!$CQ:$CQ, "Mercenary")</f>
        <v>7.4593023255813957</v>
      </c>
      <c r="AP20" s="14">
        <f>AVERAGEIFS('Respondent data Original'!BH:BH, 'Respondent data Original'!$B:$B, "US",'Respondent data Original'!$CQ:$CQ, "Mercenary")</f>
        <v>7.2906976744186043</v>
      </c>
      <c r="AQ20" s="14">
        <f>AVERAGEIFS('Respondent data Original'!BI:BI, 'Respondent data Original'!$B:$B, "US",'Respondent data Original'!$CQ:$CQ, "Mercenary")</f>
        <v>9.2151162790697683</v>
      </c>
      <c r="AR20" s="14">
        <f>AVERAGEIFS('Respondent data Original'!BJ:BJ, 'Respondent data Original'!$B:$B, "US",'Respondent data Original'!$CQ:$CQ, "Mercenary")</f>
        <v>8.970930232558139</v>
      </c>
      <c r="AS20" s="11"/>
      <c r="AT20" s="14">
        <f>AVERAGEIFS('Respondent data Original'!$BK:$BK,'Respondent data Original'!$B:$B,"US",'Respondent data Original'!$CQ:$CQ,"Mercenary")</f>
        <v>1.7441860465116279</v>
      </c>
      <c r="AU20" s="11"/>
      <c r="AV20" s="14">
        <f>AVERAGEIFS('Respondent data Original'!$BX:$BX,'Respondent data Original'!$B:$B,"US",'Respondent data Original'!$CQ:$CQ,"Mercenary")</f>
        <v>2.1453488372093021</v>
      </c>
      <c r="AX20" s="12"/>
      <c r="AY20" s="12"/>
      <c r="AZ20" s="12"/>
      <c r="BA20" s="12"/>
      <c r="BB20" s="12"/>
      <c r="BC20" s="12"/>
      <c r="BD20" s="12"/>
    </row>
    <row r="21" spans="2:56">
      <c r="B21" s="12"/>
      <c r="C21" s="17"/>
      <c r="D21" s="12"/>
      <c r="E21" s="12"/>
      <c r="F21" s="17"/>
      <c r="G21" s="12"/>
      <c r="H21" s="12"/>
      <c r="I21" s="12"/>
      <c r="J21" s="12"/>
      <c r="K21" s="13" t="s">
        <v>145</v>
      </c>
      <c r="L21" s="14">
        <f>AVERAGEIFS('Respondent data Original'!AG:AG, 'Respondent data Original'!$B:$B, "US", 'Respondent data Original'!$CQ:$CQ, "Mercenary")</f>
        <v>2.6666666666666665</v>
      </c>
      <c r="M21" s="14">
        <f>AVERAGEIFS('Respondent data Original'!AH:AH, 'Respondent data Original'!$B:$B, "US", 'Respondent data Original'!$CQ:$CQ, "Mercenary")</f>
        <v>2.6438356164383561</v>
      </c>
      <c r="N21" s="14">
        <f>AVERAGEIFS('Respondent data Original'!AI:AI, 'Respondent data Original'!$B:$B, "US", 'Respondent data Original'!$CQ:$CQ, "Mercenary")</f>
        <v>2.0946745562130178</v>
      </c>
      <c r="O21" s="14">
        <f>AVERAGEIFS('Respondent data Original'!AJ:AJ, 'Respondent data Original'!$B:$B, "US", 'Respondent data Original'!$CQ:$CQ, "Mercenary")</f>
        <v>2.2650602409638556</v>
      </c>
      <c r="P21" s="14">
        <f>AVERAGEIFS('Respondent data Original'!AK:AK, 'Respondent data Original'!$B:$B, "US", 'Respondent data Original'!$CQ:$CQ, "Mercenary")</f>
        <v>2.375</v>
      </c>
      <c r="Q21" s="14">
        <f>AVERAGEIFS('Respondent data Original'!AL:AL, 'Respondent data Original'!$B:$B, "US", 'Respondent data Original'!$CQ:$CQ, "Mercenary")</f>
        <v>2.5089820359281436</v>
      </c>
      <c r="R21" s="14">
        <f>AVERAGEIFS('Respondent data Original'!AM:AM, 'Respondent data Original'!$B:$B, "US", 'Respondent data Original'!$CQ:$CQ, "Mercenary")</f>
        <v>3.2105263157894739</v>
      </c>
      <c r="S21" s="14">
        <f>AVERAGEIFS('Respondent data Original'!AN:AN, 'Respondent data Original'!$B:$B, "US", 'Respondent data Original'!$CQ:$CQ, "Mercenary")</f>
        <v>2.2397660818713452</v>
      </c>
      <c r="T21" s="14">
        <f>AVERAGEIFS('Respondent data Original'!AO:AO, 'Respondent data Original'!$B:$B, "US", 'Respondent data Original'!$CQ:$CQ, "Mercenary")</f>
        <v>2.134502923976608</v>
      </c>
      <c r="U21" s="14">
        <f>AVERAGEIFS('Respondent data Original'!AP:AP, 'Respondent data Original'!$B:$B, "US", 'Respondent data Original'!$CQ:$CQ, "Mercenary")</f>
        <v>2.5256410256410255</v>
      </c>
      <c r="V21" s="14">
        <f>AVERAGEIFS('Respondent data Original'!AQ:AQ, 'Respondent data Original'!$B:$B, "US", 'Respondent data Original'!$CQ:$CQ, "Mercenary")</f>
        <v>2.5149700598802394</v>
      </c>
      <c r="W21" s="14">
        <f>AVERAGEIFS('Respondent data Original'!AR:AR, 'Respondent data Original'!$B:$B, "US", 'Respondent data Original'!$CQ:$CQ, "Mercenary")</f>
        <v>2.691358024691358</v>
      </c>
      <c r="X21" s="14">
        <f>AVERAGEIFS('Respondent data Original'!AS:AS, 'Respondent data Original'!$B:$B, "US", 'Respondent data Original'!$CQ:$CQ, "Mercenary")</f>
        <v>2.8101265822784809</v>
      </c>
      <c r="Y21" s="14">
        <f>AVERAGEIFS('Respondent data Original'!AT:AT, 'Respondent data Original'!$B:$B, "US", 'Respondent data Original'!$CQ:$CQ, "Mercenary")</f>
        <v>2.7122302158273381</v>
      </c>
      <c r="Z21" s="14">
        <f>AVERAGEIFS('Respondent data Original'!AU:AU, 'Respondent data Original'!$B:$B, "US", 'Respondent data Original'!$CQ:$CQ, "Mercenary")</f>
        <v>2.6352201257861636</v>
      </c>
      <c r="AA21" s="11">
        <f>AVERAGE(L21:Z21)</f>
        <v>2.5352373647968047</v>
      </c>
      <c r="AC21" s="11"/>
      <c r="AD21" s="11"/>
      <c r="AE21" s="11"/>
      <c r="AF21" s="11"/>
      <c r="AG21" s="11"/>
      <c r="AH21" s="11"/>
      <c r="AI21" s="11"/>
      <c r="AJ21" s="11"/>
      <c r="AK21" s="11"/>
      <c r="AN21" s="11"/>
      <c r="AO21" s="11"/>
      <c r="AP21" s="11"/>
      <c r="AQ21" s="11"/>
      <c r="AR21" s="11"/>
      <c r="AS21" s="11"/>
      <c r="AT21" s="11"/>
      <c r="AU21" s="11"/>
      <c r="AV21" s="11"/>
      <c r="AX21" s="39"/>
      <c r="AY21" s="39"/>
      <c r="AZ21" s="39"/>
      <c r="BA21" s="39"/>
      <c r="BB21" s="39"/>
      <c r="BC21" s="39"/>
      <c r="BD21" s="39"/>
    </row>
    <row r="22" spans="2:56">
      <c r="B22" s="12"/>
      <c r="C22" s="17"/>
      <c r="D22" s="12"/>
      <c r="E22" s="12"/>
      <c r="F22" s="17"/>
      <c r="G22" s="12"/>
      <c r="H22" s="12"/>
      <c r="I22" s="12"/>
      <c r="J22" s="12"/>
      <c r="K22" s="14" t="s">
        <v>146</v>
      </c>
      <c r="L22" s="14" t="str">
        <f>IF(AND(L20&lt;2.51,L21&lt;2.51),"met",IF(AND(L20&lt;2.51,L21&lt;1.6),"exceeded",IF(AND(L20&lt;2.51,L21&gt;2.5),"failed")))</f>
        <v>failed</v>
      </c>
      <c r="M22" s="14" t="str">
        <f t="shared" ref="M22:Z22" si="6">IF(AND(M20&lt;2.51,M21&lt;2.51),"met",IF(AND(M20&lt;2.51,M21&lt;1.6),"exceeded",IF(AND(M20&lt;2.51,M21&gt;2.5),"failed")))</f>
        <v>failed</v>
      </c>
      <c r="N22" s="14" t="str">
        <f t="shared" si="6"/>
        <v>met</v>
      </c>
      <c r="O22" s="14" t="str">
        <f t="shared" si="6"/>
        <v>met</v>
      </c>
      <c r="P22" s="14" t="str">
        <f t="shared" si="6"/>
        <v>met</v>
      </c>
      <c r="Q22" s="14" t="str">
        <f t="shared" si="6"/>
        <v>met</v>
      </c>
      <c r="R22" s="14" t="b">
        <f t="shared" si="6"/>
        <v>0</v>
      </c>
      <c r="S22" s="14" t="str">
        <f t="shared" si="6"/>
        <v>met</v>
      </c>
      <c r="T22" s="14" t="str">
        <f t="shared" si="6"/>
        <v>met</v>
      </c>
      <c r="U22" s="14" t="str">
        <f t="shared" si="6"/>
        <v>failed</v>
      </c>
      <c r="V22" s="14" t="str">
        <f t="shared" si="6"/>
        <v>failed</v>
      </c>
      <c r="W22" s="14" t="str">
        <f t="shared" si="6"/>
        <v>failed</v>
      </c>
      <c r="X22" s="14" t="b">
        <f t="shared" si="6"/>
        <v>0</v>
      </c>
      <c r="Y22" s="14" t="b">
        <f t="shared" si="6"/>
        <v>0</v>
      </c>
      <c r="Z22" s="14" t="b">
        <f t="shared" si="6"/>
        <v>0</v>
      </c>
      <c r="AA22" s="14"/>
      <c r="AC22" s="11"/>
      <c r="AD22" s="11"/>
      <c r="AE22" s="11"/>
      <c r="AF22" s="11"/>
      <c r="AG22" s="11"/>
      <c r="AH22" s="11"/>
      <c r="AI22" s="11"/>
      <c r="AJ22" s="11"/>
      <c r="AK22" s="11"/>
      <c r="AN22" s="11"/>
      <c r="AO22" s="11"/>
      <c r="AP22" s="11"/>
      <c r="AQ22" s="11"/>
      <c r="AR22" s="11"/>
      <c r="AS22" s="11"/>
      <c r="AT22" s="11"/>
      <c r="AU22" s="11"/>
      <c r="AV22" s="11"/>
      <c r="AX22" s="12"/>
      <c r="AY22" s="12"/>
      <c r="AZ22" s="12"/>
      <c r="BA22" s="12"/>
      <c r="BB22" s="12"/>
      <c r="BC22" s="12"/>
      <c r="BD22" s="12"/>
    </row>
    <row r="23" spans="2:56">
      <c r="B23" s="12"/>
      <c r="C23" s="17"/>
      <c r="D23" s="12"/>
      <c r="E23" s="12"/>
      <c r="F23" s="17"/>
      <c r="G23" s="12"/>
      <c r="H23" s="12"/>
      <c r="I23" s="12"/>
      <c r="J23" s="12"/>
      <c r="K23" s="17"/>
      <c r="AA23" s="11"/>
      <c r="AC23" s="11"/>
      <c r="AD23" s="11"/>
      <c r="AE23" s="11"/>
      <c r="AF23" s="11"/>
      <c r="AG23" s="11"/>
      <c r="AH23" s="11"/>
      <c r="AI23" s="11"/>
      <c r="AJ23" s="11"/>
      <c r="AK23" s="11"/>
      <c r="AN23" s="11"/>
      <c r="AO23" s="11"/>
      <c r="AP23" s="11"/>
      <c r="AQ23" s="11"/>
      <c r="AR23" s="11"/>
      <c r="AS23" s="11"/>
      <c r="AT23" s="17"/>
      <c r="AU23" s="11"/>
      <c r="AV23" s="11"/>
    </row>
    <row r="24" spans="2:56">
      <c r="B24" s="7" t="s">
        <v>173</v>
      </c>
      <c r="C24" s="14">
        <f>AVERAGEIFS('Respondent data Original'!$G:$G, 'Respondent data Original'!$B:$B, "US", 'Respondent data Original'!$CQ:$CQ, "Hostage")</f>
        <v>9.1999999999999993</v>
      </c>
      <c r="D24" s="9">
        <f>AVERAGEIFS('Respondent data Original'!$H:$H, 'Respondent data Original'!$B:$B, "US", 'Respondent data Original'!$CQ:$CQ, "Hostage")</f>
        <v>5.8072289156626509</v>
      </c>
      <c r="E24" s="23">
        <f>AVERAGEIFS('Respondent data Original'!C:C, 'Respondent data Original'!$B:$B, "US", 'Respondent data Original'!$CQ:$CQ, "Hostage")</f>
        <v>3.0666666666666669</v>
      </c>
      <c r="F24" s="14">
        <f>AVERAGEIFS('Respondent data Original'!$P:$P, 'Respondent data Original'!$B:$B, "US", 'Respondent data Original'!$CQ:$CQ, "Hostage")</f>
        <v>3.8888888888888888</v>
      </c>
      <c r="G24" s="12"/>
      <c r="H24" s="9">
        <f>AVERAGEIFS('Respondent data Original'!$AF:$AF, 'Respondent data Original'!$B:$B, "US", 'Respondent data Original'!$CQ:$CQ, "Hostage")</f>
        <v>4.333333333333333</v>
      </c>
      <c r="I24" s="8">
        <f>AVERAGEIFS('Respondent data Original'!$L:$L, 'Respondent data Original'!$B:$B, "US", 'Respondent data Original'!$CQ:$CQ, "Hostage")</f>
        <v>6.1282051282051286</v>
      </c>
      <c r="J24" s="12"/>
      <c r="K24" s="10" t="s">
        <v>144</v>
      </c>
      <c r="L24" s="14">
        <f>AVERAGEIFS('Respondent data Original'!Q:Q, 'Respondent data Original'!$B:$B, "US", 'Respondent data Original'!$CQ:$CQ, "Hostage")</f>
        <v>2.1818181818181817</v>
      </c>
      <c r="M24" s="14">
        <f>AVERAGEIFS('Respondent data Original'!R:R, 'Respondent data Original'!$B:$B, "US", 'Respondent data Original'!$CQ:$CQ, "Hostage")</f>
        <v>2.9375</v>
      </c>
      <c r="N24" s="14">
        <f>AVERAGEIFS('Respondent data Original'!S:S, 'Respondent data Original'!$B:$B, "US", 'Respondent data Original'!$CQ:$CQ, "Hostage")</f>
        <v>2.4078947368421053</v>
      </c>
      <c r="O24" s="14">
        <f>AVERAGEIFS('Respondent data Original'!T:T, 'Respondent data Original'!$B:$B, "US", 'Respondent data Original'!$CQ:$CQ, "Hostage")</f>
        <v>2.986842105263158</v>
      </c>
      <c r="P24" s="14">
        <f>AVERAGEIFS('Respondent data Original'!U:U, 'Respondent data Original'!$B:$B, "US", 'Respondent data Original'!$CQ:$CQ, "Hostage")</f>
        <v>2.75</v>
      </c>
      <c r="Q24" s="14">
        <f>AVERAGEIFS('Respondent data Original'!V:V, 'Respondent data Original'!$B:$B, "US", 'Respondent data Original'!$CQ:$CQ, "Hostage")</f>
        <v>2.5696202531645569</v>
      </c>
      <c r="R24" s="14">
        <f>AVERAGEIFS('Respondent data Original'!W:W, 'Respondent data Original'!$B:$B, "US", 'Respondent data Original'!$CQ:$CQ, "Hostage")</f>
        <v>3.171875</v>
      </c>
      <c r="S24" s="14">
        <f>AVERAGEIFS('Respondent data Original'!X:X, 'Respondent data Original'!$B:$B, "US", 'Respondent data Original'!$CQ:$CQ, "Hostage")</f>
        <v>2.1124999999999998</v>
      </c>
      <c r="T24" s="14">
        <f>AVERAGEIFS('Respondent data Original'!Y:Y, 'Respondent data Original'!$B:$B, "US", 'Respondent data Original'!$CQ:$CQ, "Hostage")</f>
        <v>2.5249999999999999</v>
      </c>
      <c r="U24" s="14">
        <f>AVERAGEIFS('Respondent data Original'!Z:Z, 'Respondent data Original'!$B:$B, "US", 'Respondent data Original'!$CQ:$CQ, "Hostage")</f>
        <v>3.2083333333333335</v>
      </c>
      <c r="V24" s="14">
        <f>AVERAGEIFS('Respondent data Original'!AA:AA, 'Respondent data Original'!$B:$B, "US", 'Respondent data Original'!$CQ:$CQ, "Hostage")</f>
        <v>2.6103896103896105</v>
      </c>
      <c r="W24" s="14">
        <f>AVERAGEIFS('Respondent data Original'!AB:AB, 'Respondent data Original'!$B:$B, "US", 'Respondent data Original'!$CQ:$CQ, "Hostage")</f>
        <v>3.0533333333333332</v>
      </c>
      <c r="X24" s="14">
        <f>AVERAGEIFS('Respondent data Original'!AC:AC, 'Respondent data Original'!$B:$B, "US", 'Respondent data Original'!$CQ:$CQ, "Hostage")</f>
        <v>3.3285714285714287</v>
      </c>
      <c r="Y24" s="14">
        <f>AVERAGEIFS('Respondent data Original'!AD:AD, 'Respondent data Original'!$B:$B, "US", 'Respondent data Original'!$CQ:$CQ, "Hostage")</f>
        <v>3.2876712328767121</v>
      </c>
      <c r="Z24" s="14">
        <f>AVERAGEIFS('Respondent data Original'!AE:AE, 'Respondent data Original'!$B:$B, "US", 'Respondent data Original'!$CQ:$CQ, "Hostage")</f>
        <v>3.157142857142857</v>
      </c>
      <c r="AA24" s="11">
        <f>AVERAGE(L24:Z24)</f>
        <v>2.8192328048490181</v>
      </c>
      <c r="AC24" s="14">
        <f>AVERAGEIFS('Respondent data Original'!AW:AW, 'Respondent data Original'!$B:$B, "US", 'Respondent data Original'!$CQ:$CQ, "Hostage")</f>
        <v>5.8666666666666663</v>
      </c>
      <c r="AD24" s="14">
        <f>AVERAGEIFS('Respondent data Original'!AX:AX, 'Respondent data Original'!$B:$B, "US", 'Respondent data Original'!$CQ:$CQ, "Hostage")</f>
        <v>7.2</v>
      </c>
      <c r="AE24" s="14">
        <f>AVERAGEIFS('Respondent data Original'!AY:AY, 'Respondent data Original'!$B:$B, "US", 'Respondent data Original'!$CQ:$CQ, "Hostage")</f>
        <v>6.6333333333333337</v>
      </c>
      <c r="AF24" s="14">
        <f>AVERAGEIFS('Respondent data Original'!AZ:AZ, 'Respondent data Original'!$B:$B, "US", 'Respondent data Original'!$CQ:$CQ, "Hostage")</f>
        <v>6.5444444444444443</v>
      </c>
      <c r="AG24" s="14">
        <f>AVERAGEIFS('Respondent data Original'!BA:BA, 'Respondent data Original'!$B:$B, "US", 'Respondent data Original'!$CQ:$CQ, "Hostage")</f>
        <v>6.5666666666666664</v>
      </c>
      <c r="AH24" s="14">
        <f>AVERAGEIFS('Respondent data Original'!BB:BB, 'Respondent data Original'!$B:$B, "US", 'Respondent data Original'!$CQ:$CQ, "Hostage")</f>
        <v>5.2555555555555555</v>
      </c>
      <c r="AI24" s="14">
        <f>AVERAGEIFS('Respondent data Original'!BC:BC, 'Respondent data Original'!$B:$B, "US", 'Respondent data Original'!$CQ:$CQ, "Hostage")</f>
        <v>4.7222222222222223</v>
      </c>
      <c r="AJ24" s="14">
        <f>AVERAGEIFS('Respondent data Original'!BD:BD, 'Respondent data Original'!$B:$B, "US", 'Respondent data Original'!$CQ:$CQ, "Hostage")</f>
        <v>7.5</v>
      </c>
      <c r="AK24" s="14">
        <f>AVERAGEIFS('Respondent data Original'!BE:BE, 'Respondent data Original'!$B:$B, "US", 'Respondent data Original'!$CQ:$CQ, "Hostage")</f>
        <v>4.4555555555555557</v>
      </c>
      <c r="AL24" s="20">
        <f>AVERAGE(AE24:AK24)</f>
        <v>5.9539682539682541</v>
      </c>
      <c r="AN24" s="14">
        <f>AVERAGEIFS('Respondent data Original'!BF:BF, 'Respondent data Original'!$B:$B, "US",'Respondent data Original'!$CQ:$CQ, "Hostage")</f>
        <v>9.1222222222222218</v>
      </c>
      <c r="AO24" s="14">
        <f>AVERAGEIFS('Respondent data Original'!BG:BG, 'Respondent data Original'!$B:$B, "US",'Respondent data Original'!$CQ:$CQ, "Hostage")</f>
        <v>8.5444444444444443</v>
      </c>
      <c r="AP24" s="14">
        <f>AVERAGEIFS('Respondent data Original'!BH:BH, 'Respondent data Original'!$B:$B, "US",'Respondent data Original'!$CQ:$CQ, "Hostage")</f>
        <v>9.4444444444444446</v>
      </c>
      <c r="AQ24" s="14">
        <f>AVERAGEIFS('Respondent data Original'!BI:BI, 'Respondent data Original'!$B:$B, "US",'Respondent data Original'!$CQ:$CQ, "Hostage")</f>
        <v>10.155555555555555</v>
      </c>
      <c r="AR24" s="14">
        <f>AVERAGEIFS('Respondent data Original'!BJ:BJ, 'Respondent data Original'!$B:$B, "US",'Respondent data Original'!$CQ:$CQ, "Hostage")</f>
        <v>10.166666666666666</v>
      </c>
      <c r="AS24" s="11"/>
      <c r="AT24" s="14">
        <f>AVERAGEIFS('Respondent data Original'!$BK:$BK,'Respondent data Original'!$B:$B,"US",'Respondent data Original'!$CQ:$CQ,"Hostage")</f>
        <v>1.5222222222222221</v>
      </c>
      <c r="AU24" s="11"/>
      <c r="AV24" s="14">
        <f>AVERAGEIFS('Respondent data Original'!$BX:$BX,'Respondent data Original'!$B:$B,"US",'Respondent data Original'!$CQ:$CQ,"Hostage")</f>
        <v>1.1111111111111112</v>
      </c>
      <c r="AX24" s="18">
        <f>(COUNTIFS('Respondent data Original'!$BY:$BY,"1",'Respondent data Original'!$B:$B,"US",'Respondent data Original'!$CQ:$CQ,"Hostage"))+(COUNTIFS('Respondent data Original'!$BZ:$BZ,"1",'Respondent data Original'!$B:$B,"US",'Respondent data Original'!$CQ:$CQ,"Hostage"))+(COUNTIFS('Respondent data Original'!$CA:$CA,"1",'Respondent data Original'!$B:$B,"US",'Respondent data Original'!$CQ:$CQ,"Hostage"))+(COUNTIFS('Respondent data Original'!$CB:$CB,"1",'Respondent data Original'!$B:$B,"US",'Respondent data Original'!$CQ:$CQ,"Hostage"))+(COUNTIFS('Respondent data Original'!$CC:$CC,"1",'Respondent data Original'!$B:$B,"US",'Respondent data Original'!$CQ:$CQ,"Hostage"))+(COUNTIFS('Respondent data Original'!$CD:$CD,"1",'Respondent data Original'!$B:$B,"US",'Respondent data Original'!$CQ:$CQ,"Hostage"))+(COUNTIFS('Respondent data Original'!$CE:$CE,"1",'Respondent data Original'!$B:$B,"US",'Respondent data Original'!$CQ:$CQ,"Hostage"))</f>
        <v>10</v>
      </c>
      <c r="AY24" s="18">
        <f>(COUNTIFS('Respondent data Original'!$BY:$BY,"2",'Respondent data Original'!$B:$B,"US",'Respondent data Original'!$CQ:$CQ,"Hostage"))+(COUNTIFS('Respondent data Original'!$BZ:$BZ,"2",'Respondent data Original'!$B:$B,"US",'Respondent data Original'!$CQ:$CQ,"Hostage"))+(COUNTIFS('Respondent data Original'!$CA:$CA,"2",'Respondent data Original'!$B:$B,"US",'Respondent data Original'!$CQ:$CQ,"Hostage"))+(COUNTIFS('Respondent data Original'!$CB:$CB,"2",'Respondent data Original'!$B:$B,"US",'Respondent data Original'!$CQ:$CQ,"Hostage"))+(COUNTIFS('Respondent data Original'!$CC:$CC,"2",'Respondent data Original'!$B:$B,"US",'Respondent data Original'!$CQ:$CQ,"Hostage"))+(COUNTIFS('Respondent data Original'!$CD:$CD,"2",'Respondent data Original'!$B:$B,"US",'Respondent data Original'!$CQ:$CQ,"Hostage"))+(COUNTIFS('Respondent data Original'!$CE:$CE,"2",'Respondent data Original'!$B:$B,"US",'Respondent data Original'!$CQ:$CQ,"Hostage"))</f>
        <v>20</v>
      </c>
      <c r="AZ24" s="18">
        <f>(COUNTIFS('Respondent data Original'!$BY:$BY,"3",'Respondent data Original'!$B:$B,"US",'Respondent data Original'!$CQ:$CQ,"Hostage"))+(COUNTIFS('Respondent data Original'!$BZ:$BZ,"3",'Respondent data Original'!$B:$B,"US",'Respondent data Original'!$CQ:$CQ,"Hostage"))+(COUNTIFS('Respondent data Original'!$CA:$CA,"3",'Respondent data Original'!$B:$B,"US",'Respondent data Original'!$CQ:$CQ,"Hostage"))+(COUNTIFS('Respondent data Original'!$CB:$CB,"3",'Respondent data Original'!$B:$B,"US",'Respondent data Original'!$CQ:$CQ,"Hostage"))+(COUNTIFS('Respondent data Original'!$CC:$CC,"3",'Respondent data Original'!$B:$B,"US",'Respondent data Original'!$CQ:$CQ,"Hostage"))+(COUNTIFS('Respondent data Original'!$CD:$CD,"3",'Respondent data Original'!$B:$B,"US",'Respondent data Original'!$CQ:$CQ,"Hostage"))+(COUNTIFS('Respondent data Original'!$CE:$CE,"3",'Respondent data Original'!$B:$B,"US",'Respondent data Original'!$CQ:$CQ,"Hostage"))</f>
        <v>17</v>
      </c>
      <c r="BA24" s="18">
        <f>(COUNTIFS('Respondent data Original'!$BY:$BY,"4",'Respondent data Original'!$B:$B,"US",'Respondent data Original'!$CQ:$CQ,"Hostage"))+(COUNTIFS('Respondent data Original'!$BZ:$BZ,"4",'Respondent data Original'!$B:$B,"US",'Respondent data Original'!$CQ:$CQ,"Hostage"))+(COUNTIFS('Respondent data Original'!$CA:$CA,"4",'Respondent data Original'!$B:$B,"US",'Respondent data Original'!$CQ:$CQ,"Hostage"))+(COUNTIFS('Respondent data Original'!$CB:$CB,"4",'Respondent data Original'!$B:$B,"US",'Respondent data Original'!$CQ:$CQ,"Hostage"))+(COUNTIFS('Respondent data Original'!$CC:$CC,"4",'Respondent data Original'!$B:$B,"US",'Respondent data Original'!$CQ:$CQ,"Hostage"))+(COUNTIFS('Respondent data Original'!$CD:$CD,"4",'Respondent data Original'!$B:$B,"US",'Respondent data Original'!$CQ:$CQ,"Hostage"))+(COUNTIFS('Respondent data Original'!$CE:$CE,"4",'Respondent data Original'!$B:$B,"US",'Respondent data Original'!$CQ:$CQ,"Hostage"))</f>
        <v>3</v>
      </c>
      <c r="BB24" s="18">
        <f>(COUNTIFS('Respondent data Original'!$BY:$BY,"5",'Respondent data Original'!$B:$B,"US",'Respondent data Original'!$CQ:$CQ,"Hostage"))+(COUNTIFS('Respondent data Original'!$BZ:$BZ,"5",'Respondent data Original'!$B:$B,"US",'Respondent data Original'!$CQ:$CQ,"Hostage"))+(COUNTIFS('Respondent data Original'!$CA:$CA,"5",'Respondent data Original'!$B:$B,"US",'Respondent data Original'!$CQ:$CQ,"Hostage"))+(COUNTIFS('Respondent data Original'!$CB:$CB,"5",'Respondent data Original'!$B:$B,"US",'Respondent data Original'!$CQ:$CQ,"Hostage"))+(COUNTIFS('Respondent data Original'!$CC:$CC,"5",'Respondent data Original'!$B:$B,"US",'Respondent data Original'!$CQ:$CQ,"Hostage"))+(COUNTIFS('Respondent data Original'!$CD:$CD,"5",'Respondent data Original'!$B:$B,"US",'Respondent data Original'!$CQ:$CQ,"Hostage"))+(COUNTIFS('Respondent data Original'!$CE:$CE,"5",'Respondent data Original'!$B:$B,"US",'Respondent data Original'!$CQ:$CQ,"Hostage"))</f>
        <v>14</v>
      </c>
      <c r="BC24" s="18">
        <f>(COUNTIFS('Respondent data Original'!$BY:$BY,"6",'Respondent data Original'!$B:$B,"US",'Respondent data Original'!$CQ:$CQ,"Hostage"))+(COUNTIFS('Respondent data Original'!$BZ:$BZ,"6",'Respondent data Original'!$B:$B,"US",'Respondent data Original'!$CQ:$CQ,"Hostage"))+(COUNTIFS('Respondent data Original'!$CA:$CA,"6",'Respondent data Original'!$B:$B,"US",'Respondent data Original'!$CQ:$CQ,"Hostage"))+(COUNTIFS('Respondent data Original'!$CB:$CB,"6",'Respondent data Original'!$B:$B,"US",'Respondent data Original'!$CQ:$CQ,"Hostage"))+(COUNTIFS('Respondent data Original'!$CC:$CC,"6",'Respondent data Original'!$B:$B,"US",'Respondent data Original'!$CQ:$CQ,"Hostage"))+(COUNTIFS('Respondent data Original'!$CD:$CD,"6",'Respondent data Original'!$B:$B,"US",'Respondent data Original'!$CQ:$CQ,"Hostage"))+(COUNTIFS('Respondent data Original'!$CE:$CE,"6",'Respondent data Original'!$B:$B,"US",'Respondent data Original'!$CQ:$CQ,"Hostage"))</f>
        <v>18</v>
      </c>
      <c r="BD24" s="18">
        <f>(COUNTIFS('Respondent data Original'!$BY:$BY,"7",'Respondent data Original'!$B:$B,"US",'Respondent data Original'!$CQ:$CQ,"Hostage"))+(COUNTIFS('Respondent data Original'!$BZ:$BZ,"7",'Respondent data Original'!$B:$B,"US",'Respondent data Original'!$CQ:$CQ,"Hostage"))+(COUNTIFS('Respondent data Original'!$CA:$CA,"7",'Respondent data Original'!$B:$B,"US",'Respondent data Original'!$CQ:$CQ,"Hostage"))+(COUNTIFS('Respondent data Original'!$CB:$CB,"7",'Respondent data Original'!$B:$B,"US",'Respondent data Original'!$CQ:$CQ,"Hostage"))+(COUNTIFS('Respondent data Original'!$CC:$CC,"7",'Respondent data Original'!$B:$B,"US",'Respondent data Original'!$CQ:$CQ,"Hostage"))+(COUNTIFS('Respondent data Original'!$CD:$CD,"7",'Respondent data Original'!$B:$B,"US",'Respondent data Original'!$CQ:$CQ,"Hostage"))+(COUNTIFS('Respondent data Original'!$CE:$CE,"7",'Respondent data Original'!$B:$B,"US",'Respondent data Original'!$CQ:$CQ,"Hostage"))</f>
        <v>13</v>
      </c>
    </row>
    <row r="25" spans="2:56">
      <c r="B25" s="12"/>
      <c r="C25" s="17"/>
      <c r="D25" s="12"/>
      <c r="E25" s="12"/>
      <c r="F25" s="17"/>
      <c r="G25" s="12"/>
      <c r="H25" s="12"/>
      <c r="I25" s="12"/>
      <c r="J25" s="12"/>
      <c r="K25" s="13" t="s">
        <v>145</v>
      </c>
      <c r="L25" s="14">
        <f>AVERAGEIFS('Respondent data Original'!AG:AG, 'Respondent data Original'!$B:$B, "US", 'Respondent data Original'!$CQ:$CQ, "Hostage")</f>
        <v>3.0422535211267605</v>
      </c>
      <c r="M25" s="14">
        <f>AVERAGEIFS('Respondent data Original'!AH:AH, 'Respondent data Original'!$B:$B, "US", 'Respondent data Original'!$CQ:$CQ, "Hostage")</f>
        <v>2.8035714285714284</v>
      </c>
      <c r="N25" s="14">
        <f>AVERAGEIFS('Respondent data Original'!AI:AI, 'Respondent data Original'!$B:$B, "US", 'Respondent data Original'!$CQ:$CQ, "Hostage")</f>
        <v>2.8985507246376812</v>
      </c>
      <c r="O25" s="14">
        <f>AVERAGEIFS('Respondent data Original'!AJ:AJ, 'Respondent data Original'!$B:$B, "US", 'Respondent data Original'!$CQ:$CQ, "Hostage")</f>
        <v>2.842857142857143</v>
      </c>
      <c r="P25" s="14">
        <f>AVERAGEIFS('Respondent data Original'!AK:AK, 'Respondent data Original'!$B:$B, "US", 'Respondent data Original'!$CQ:$CQ, "Hostage")</f>
        <v>2.8833333333333333</v>
      </c>
      <c r="Q25" s="14">
        <f>AVERAGEIFS('Respondent data Original'!AL:AL, 'Respondent data Original'!$B:$B, "US", 'Respondent data Original'!$CQ:$CQ, "Hostage")</f>
        <v>2.8472222222222223</v>
      </c>
      <c r="R25" s="14">
        <f>AVERAGEIFS('Respondent data Original'!AM:AM, 'Respondent data Original'!$B:$B, "US", 'Respondent data Original'!$CQ:$CQ, "Hostage")</f>
        <v>3.32</v>
      </c>
      <c r="S25" s="14">
        <f>AVERAGEIFS('Respondent data Original'!AN:AN, 'Respondent data Original'!$B:$B, "US", 'Respondent data Original'!$CQ:$CQ, "Hostage")</f>
        <v>2.8918918918918921</v>
      </c>
      <c r="T25" s="14">
        <f>AVERAGEIFS('Respondent data Original'!AO:AO, 'Respondent data Original'!$B:$B, "US", 'Respondent data Original'!$CQ:$CQ, "Hostage")</f>
        <v>2.9189189189189189</v>
      </c>
      <c r="U25" s="14">
        <f>AVERAGEIFS('Respondent data Original'!AP:AP, 'Respondent data Original'!$B:$B, "US", 'Respondent data Original'!$CQ:$CQ, "Hostage")</f>
        <v>2.875</v>
      </c>
      <c r="V25" s="14">
        <f>AVERAGEIFS('Respondent data Original'!AQ:AQ, 'Respondent data Original'!$B:$B, "US", 'Respondent data Original'!$CQ:$CQ, "Hostage")</f>
        <v>3.0857142857142859</v>
      </c>
      <c r="W25" s="14">
        <f>AVERAGEIFS('Respondent data Original'!AR:AR, 'Respondent data Original'!$B:$B, "US", 'Respondent data Original'!$CQ:$CQ, "Hostage")</f>
        <v>3.1159420289855073</v>
      </c>
      <c r="X25" s="14">
        <f>AVERAGEIFS('Respondent data Original'!AS:AS, 'Respondent data Original'!$B:$B, "US", 'Respondent data Original'!$CQ:$CQ, "Hostage")</f>
        <v>3.1194029850746268</v>
      </c>
      <c r="Y25" s="14">
        <f>AVERAGEIFS('Respondent data Original'!AT:AT, 'Respondent data Original'!$B:$B, "US", 'Respondent data Original'!$CQ:$CQ, "Hostage")</f>
        <v>3.0535714285714284</v>
      </c>
      <c r="Z25" s="14">
        <f>AVERAGEIFS('Respondent data Original'!AU:AU, 'Respondent data Original'!$B:$B, "US", 'Respondent data Original'!$CQ:$CQ, "Hostage")</f>
        <v>3.0597014925373136</v>
      </c>
      <c r="AA25" s="11">
        <f>AVERAGE(L25:Z25)</f>
        <v>2.9838620936295035</v>
      </c>
      <c r="AC25" s="11"/>
      <c r="AD25" s="11"/>
      <c r="AE25" s="11"/>
      <c r="AF25" s="11"/>
      <c r="AG25" s="11"/>
      <c r="AH25" s="11"/>
      <c r="AI25" s="11"/>
      <c r="AJ25" s="11"/>
      <c r="AK25" s="11"/>
      <c r="AN25" s="11"/>
      <c r="AO25" s="11"/>
      <c r="AP25" s="11"/>
      <c r="AQ25" s="11"/>
      <c r="AR25" s="11"/>
      <c r="AS25" s="11"/>
      <c r="AT25" s="11"/>
      <c r="AU25" s="11"/>
      <c r="AV25" s="11"/>
      <c r="AX25" s="59">
        <f>AX24/SUM($AX$24:$BD$24)</f>
        <v>0.10526315789473684</v>
      </c>
      <c r="AY25" s="59">
        <f t="shared" ref="AY25:BD25" si="7">AY24/SUM($AX$24:$BD$24)</f>
        <v>0.21052631578947367</v>
      </c>
      <c r="AZ25" s="59">
        <f t="shared" si="7"/>
        <v>0.17894736842105263</v>
      </c>
      <c r="BA25" s="59">
        <f t="shared" si="7"/>
        <v>3.1578947368421054E-2</v>
      </c>
      <c r="BB25" s="59">
        <f t="shared" si="7"/>
        <v>0.14736842105263157</v>
      </c>
      <c r="BC25" s="59">
        <f t="shared" si="7"/>
        <v>0.18947368421052632</v>
      </c>
      <c r="BD25" s="59">
        <f t="shared" si="7"/>
        <v>0.1368421052631579</v>
      </c>
    </row>
    <row r="26" spans="2:56">
      <c r="B26" s="12"/>
      <c r="C26" s="17"/>
      <c r="D26" s="12"/>
      <c r="E26" s="12"/>
      <c r="F26" s="17"/>
      <c r="G26" s="12"/>
      <c r="H26" s="12"/>
      <c r="I26" s="12"/>
      <c r="J26" s="12"/>
      <c r="K26" s="14" t="s">
        <v>146</v>
      </c>
      <c r="L26" s="14" t="str">
        <f>IF(AND(L24&lt;2.51,L25&lt;2.51),"met",IF(AND(L24&lt;2.51,L25&lt;1.6),"exceeded",IF(AND(L24&lt;2.51,L25&gt;2.5),"failed")))</f>
        <v>failed</v>
      </c>
      <c r="M26" s="14" t="b">
        <f t="shared" ref="M26:Z26" si="8">IF(AND(M24&lt;2.51,M25&lt;2.51),"met",IF(AND(M24&lt;2.51,M25&lt;1.6),"exceeded",IF(AND(M24&lt;2.51,M25&gt;2.5),"failed")))</f>
        <v>0</v>
      </c>
      <c r="N26" s="14" t="str">
        <f t="shared" si="8"/>
        <v>failed</v>
      </c>
      <c r="O26" s="14" t="b">
        <f t="shared" si="8"/>
        <v>0</v>
      </c>
      <c r="P26" s="14" t="b">
        <f t="shared" si="8"/>
        <v>0</v>
      </c>
      <c r="Q26" s="14" t="b">
        <f t="shared" si="8"/>
        <v>0</v>
      </c>
      <c r="R26" s="14" t="b">
        <f t="shared" si="8"/>
        <v>0</v>
      </c>
      <c r="S26" s="14" t="str">
        <f t="shared" si="8"/>
        <v>failed</v>
      </c>
      <c r="T26" s="14" t="b">
        <f t="shared" si="8"/>
        <v>0</v>
      </c>
      <c r="U26" s="14" t="b">
        <f t="shared" si="8"/>
        <v>0</v>
      </c>
      <c r="V26" s="14" t="b">
        <f t="shared" si="8"/>
        <v>0</v>
      </c>
      <c r="W26" s="14" t="b">
        <f t="shared" si="8"/>
        <v>0</v>
      </c>
      <c r="X26" s="14" t="b">
        <f t="shared" si="8"/>
        <v>0</v>
      </c>
      <c r="Y26" s="14" t="b">
        <f t="shared" si="8"/>
        <v>0</v>
      </c>
      <c r="Z26" s="14" t="b">
        <f t="shared" si="8"/>
        <v>0</v>
      </c>
      <c r="AA26" s="14"/>
      <c r="AC26" s="11"/>
      <c r="AD26" s="11"/>
      <c r="AE26" s="11"/>
      <c r="AF26" s="11"/>
      <c r="AG26" s="11"/>
      <c r="AH26" s="11"/>
      <c r="AI26" s="11"/>
      <c r="AJ26" s="11"/>
      <c r="AK26" s="11"/>
      <c r="AN26" s="11"/>
      <c r="AO26" s="11"/>
      <c r="AP26" s="11"/>
      <c r="AQ26" s="11"/>
      <c r="AR26" s="11"/>
      <c r="AS26" s="11"/>
      <c r="AT26" s="11"/>
      <c r="AU26" s="11"/>
      <c r="AV26" s="11"/>
    </row>
    <row r="27" spans="2:56">
      <c r="B27" s="12"/>
      <c r="C27" s="17"/>
      <c r="D27" s="12"/>
      <c r="E27" s="12"/>
      <c r="F27" s="17"/>
      <c r="G27" s="12"/>
      <c r="H27" s="22"/>
      <c r="I27" s="12"/>
      <c r="J27" s="12"/>
      <c r="AA27" s="11"/>
      <c r="AC27" s="11"/>
      <c r="AD27" s="11"/>
      <c r="AE27" s="11"/>
      <c r="AF27" s="11"/>
      <c r="AG27" s="11"/>
      <c r="AH27" s="11"/>
      <c r="AI27" s="11"/>
      <c r="AJ27" s="11"/>
      <c r="AK27" s="11"/>
      <c r="AN27" s="11"/>
      <c r="AO27" s="11"/>
      <c r="AP27" s="11"/>
      <c r="AQ27" s="11"/>
      <c r="AR27" s="11"/>
      <c r="AS27" s="11"/>
      <c r="AT27" s="11"/>
      <c r="AU27" s="11"/>
      <c r="AV27" s="11"/>
    </row>
    <row r="28" spans="2:56">
      <c r="B28" s="7" t="s">
        <v>174</v>
      </c>
      <c r="C28" s="14">
        <f>AVERAGEIFS('Respondent data Original'!$G:$G, 'Respondent data Original'!$B:$B, "US", 'Respondent data Original'!$CQ:$CQ, "Defector")</f>
        <v>10.225806451612904</v>
      </c>
      <c r="D28" s="9">
        <f>AVERAGEIFS('Respondent data Original'!$H:$H, 'Respondent data Original'!$B:$B, "US", 'Respondent data Original'!$CQ:$CQ, "Defector")</f>
        <v>5.5042016806722689</v>
      </c>
      <c r="E28" s="23">
        <f>AVERAGEIFS('Respondent data Original'!C:C, 'Respondent data Original'!$B:$B, "US", 'Respondent data Original'!$CQ:$CQ, "Defector")</f>
        <v>2.8548387096774195</v>
      </c>
      <c r="F28" s="14">
        <f>AVERAGEIFS('Respondent data Original'!$P:$P, 'Respondent data Original'!$B:$B, "US", 'Respondent data Original'!$CQ:$CQ, "Defector")</f>
        <v>4.4838709677419351</v>
      </c>
      <c r="G28" s="12"/>
      <c r="H28" s="9">
        <f>AVERAGEIFS('Respondent data Original'!$AF:$AF, 'Respondent data Original'!$B:$B, "US", 'Respondent data Original'!$CQ:$CQ, "Defector")</f>
        <v>4.82258064516129</v>
      </c>
      <c r="I28" s="8">
        <f>AVERAGEIFS('Respondent data Original'!$L:$L, 'Respondent data Original'!$B:$B, "US", 'Respondent data Original'!$CQ:$CQ, "Defector")</f>
        <v>4.4957264957264957</v>
      </c>
      <c r="J28" s="12"/>
      <c r="K28" s="10" t="s">
        <v>144</v>
      </c>
      <c r="L28" s="14">
        <f>AVERAGEIFS('Respondent data Original'!Q:Q, 'Respondent data Original'!$B:$B, "US", 'Respondent data Original'!$CQ:$CQ, "Defector")</f>
        <v>1.5833333333333333</v>
      </c>
      <c r="M28" s="14">
        <f>AVERAGEIFS('Respondent data Original'!R:R, 'Respondent data Original'!$B:$B, "US", 'Respondent data Original'!$CQ:$CQ, "Defector")</f>
        <v>2.4285714285714284</v>
      </c>
      <c r="N28" s="14">
        <f>AVERAGEIFS('Respondent data Original'!S:S, 'Respondent data Original'!$B:$B, "US", 'Respondent data Original'!$CQ:$CQ, "Defector")</f>
        <v>1.4710743801652892</v>
      </c>
      <c r="O28" s="14">
        <f>AVERAGEIFS('Respondent data Original'!T:T, 'Respondent data Original'!$B:$B, "US", 'Respondent data Original'!$CQ:$CQ, "Defector")</f>
        <v>2.28099173553719</v>
      </c>
      <c r="P28" s="14">
        <f>AVERAGEIFS('Respondent data Original'!U:U, 'Respondent data Original'!$B:$B, "US", 'Respondent data Original'!$CQ:$CQ, "Defector")</f>
        <v>2.0344827586206895</v>
      </c>
      <c r="Q28" s="14">
        <f>AVERAGEIFS('Respondent data Original'!V:V, 'Respondent data Original'!$B:$B, "US", 'Respondent data Original'!$CQ:$CQ, "Defector")</f>
        <v>1.9008264462809918</v>
      </c>
      <c r="R28" s="14">
        <f>AVERAGEIFS('Respondent data Original'!W:W, 'Respondent data Original'!$B:$B, "US", 'Respondent data Original'!$CQ:$CQ, "Defector")</f>
        <v>2.7272727272727271</v>
      </c>
      <c r="S28" s="14">
        <f>AVERAGEIFS('Respondent data Original'!X:X, 'Respondent data Original'!$B:$B, "US", 'Respondent data Original'!$CQ:$CQ, "Defector")</f>
        <v>1.4426229508196722</v>
      </c>
      <c r="T28" s="14">
        <f>AVERAGEIFS('Respondent data Original'!Y:Y, 'Respondent data Original'!$B:$B, "US", 'Respondent data Original'!$CQ:$CQ, "Defector")</f>
        <v>1.7833333333333334</v>
      </c>
      <c r="U28" s="14">
        <f>AVERAGEIFS('Respondent data Original'!Z:Z, 'Respondent data Original'!$B:$B, "US", 'Respondent data Original'!$CQ:$CQ, "Defector")</f>
        <v>2.6355932203389831</v>
      </c>
      <c r="V28" s="14">
        <f>AVERAGEIFS('Respondent data Original'!AA:AA, 'Respondent data Original'!$B:$B, "US", 'Respondent data Original'!$CQ:$CQ, "Defector")</f>
        <v>1.9256198347107438</v>
      </c>
      <c r="W28" s="14">
        <f>AVERAGEIFS('Respondent data Original'!AB:AB, 'Respondent data Original'!$B:$B, "US", 'Respondent data Original'!$CQ:$CQ, "Defector")</f>
        <v>2.4083333333333332</v>
      </c>
      <c r="X28" s="14">
        <f>AVERAGEIFS('Respondent data Original'!AC:AC, 'Respondent data Original'!$B:$B, "US", 'Respondent data Original'!$CQ:$CQ, "Defector")</f>
        <v>2.652173913043478</v>
      </c>
      <c r="Y28" s="14">
        <f>AVERAGEIFS('Respondent data Original'!AD:AD, 'Respondent data Original'!$B:$B, "US", 'Respondent data Original'!$CQ:$CQ, "Defector")</f>
        <v>2.9051724137931036</v>
      </c>
      <c r="Z28" s="14">
        <f>AVERAGEIFS('Respondent data Original'!AE:AE, 'Respondent data Original'!$B:$B, "US", 'Respondent data Original'!$CQ:$CQ, "Defector")</f>
        <v>2.6869565217391305</v>
      </c>
      <c r="AA28" s="11">
        <f>AVERAGE(L28:Z28)</f>
        <v>2.1910905553928948</v>
      </c>
      <c r="AC28" s="14">
        <f>AVERAGEIFS('Respondent data Original'!AW:AW, 'Respondent data Original'!$B:$B, "US", 'Respondent data Original'!$CQ:$CQ, "Defector")</f>
        <v>7.346774193548387</v>
      </c>
      <c r="AD28" s="14">
        <f>AVERAGEIFS('Respondent data Original'!AX:AX, 'Respondent data Original'!$B:$B, "US", 'Respondent data Original'!$CQ:$CQ, "Defector")</f>
        <v>9.1693548387096779</v>
      </c>
      <c r="AE28" s="14">
        <f>AVERAGEIFS('Respondent data Original'!AY:AY, 'Respondent data Original'!$B:$B, "US", 'Respondent data Original'!$CQ:$CQ, "Defector")</f>
        <v>8.5403225806451619</v>
      </c>
      <c r="AF28" s="14">
        <f>AVERAGEIFS('Respondent data Original'!AZ:AZ, 'Respondent data Original'!$B:$B, "US", 'Respondent data Original'!$CQ:$CQ, "Defector")</f>
        <v>7.92741935483871</v>
      </c>
      <c r="AG28" s="14">
        <f>AVERAGEIFS('Respondent data Original'!BA:BA, 'Respondent data Original'!$B:$B, "US", 'Respondent data Original'!$CQ:$CQ, "Defector")</f>
        <v>7.975806451612903</v>
      </c>
      <c r="AH28" s="14">
        <f>AVERAGEIFS('Respondent data Original'!BB:BB, 'Respondent data Original'!$B:$B, "US", 'Respondent data Original'!$CQ:$CQ, "Defector")</f>
        <v>6.774193548387097</v>
      </c>
      <c r="AI28" s="14">
        <f>AVERAGEIFS('Respondent data Original'!BC:BC, 'Respondent data Original'!$B:$B, "US", 'Respondent data Original'!$CQ:$CQ, "Defector")</f>
        <v>6.2661290322580649</v>
      </c>
      <c r="AJ28" s="14">
        <f>AVERAGEIFS('Respondent data Original'!BD:BD, 'Respondent data Original'!$B:$B, "US", 'Respondent data Original'!$CQ:$CQ, "Defector")</f>
        <v>9.491935483870968</v>
      </c>
      <c r="AK28" s="14">
        <f>AVERAGEIFS('Respondent data Original'!BE:BE, 'Respondent data Original'!$B:$B, "US", 'Respondent data Original'!$CQ:$CQ, "Defector")</f>
        <v>5.620967741935484</v>
      </c>
      <c r="AL28" s="20">
        <f>AVERAGE(AE28:AK28)</f>
        <v>7.5138248847926263</v>
      </c>
      <c r="AN28" s="14">
        <f>AVERAGEIFS('Respondent data Original'!BF:BF, 'Respondent data Original'!$B:$B, "US",'Respondent data Original'!$CQ:$CQ, "Defector")</f>
        <v>9.1532258064516121</v>
      </c>
      <c r="AO28" s="14">
        <f>AVERAGEIFS('Respondent data Original'!BG:BG, 'Respondent data Original'!$B:$B, "US",'Respondent data Original'!$CQ:$CQ, "Defector")</f>
        <v>9.0483870967741939</v>
      </c>
      <c r="AP28" s="14">
        <f>AVERAGEIFS('Respondent data Original'!BH:BH, 'Respondent data Original'!$B:$B, "US",'Respondent data Original'!$CQ:$CQ, "Defector")</f>
        <v>9.2016129032258061</v>
      </c>
      <c r="AQ28" s="14">
        <f>AVERAGEIFS('Respondent data Original'!BI:BI, 'Respondent data Original'!$B:$B, "US",'Respondent data Original'!$CQ:$CQ, "Defector")</f>
        <v>10.46774193548387</v>
      </c>
      <c r="AR28" s="14">
        <f>AVERAGEIFS('Respondent data Original'!BJ:BJ, 'Respondent data Original'!$B:$B, "US",'Respondent data Original'!$CQ:$CQ, "Defector")</f>
        <v>10.258064516129032</v>
      </c>
      <c r="AS28" s="11"/>
      <c r="AT28" s="14">
        <f>AVERAGEIFS('Respondent data Original'!$BK:$BK,'Respondent data Original'!$B:$B,"US",'Respondent data Original'!$CQ:$CQ,"Defector")</f>
        <v>2.4193548387096775</v>
      </c>
      <c r="AU28" s="11"/>
      <c r="AV28" s="14">
        <f>AVERAGEIFS('Respondent data Original'!$BX:$BX,'Respondent data Original'!$B:$B,"US",'Respondent data Original'!$CQ:$CQ,"Defector")</f>
        <v>2.3870967741935485</v>
      </c>
      <c r="AX28" s="12"/>
      <c r="AY28" s="12"/>
      <c r="AZ28" s="12"/>
      <c r="BA28" s="12"/>
      <c r="BB28" s="12"/>
      <c r="BC28" s="12"/>
      <c r="BD28" s="12"/>
    </row>
    <row r="29" spans="2:56">
      <c r="C29" s="11"/>
      <c r="F29" s="11"/>
      <c r="G29" s="12"/>
      <c r="K29" s="13" t="s">
        <v>145</v>
      </c>
      <c r="L29" s="14">
        <f>AVERAGEIFS('Respondent data Original'!AG:AG, 'Respondent data Original'!$B:$B, "US", 'Respondent data Original'!$CQ:$CQ, "Defector")</f>
        <v>3.6416666666666666</v>
      </c>
      <c r="M29" s="14">
        <f>AVERAGEIFS('Respondent data Original'!AH:AH, 'Respondent data Original'!$B:$B, "US", 'Respondent data Original'!$CQ:$CQ, "Defector")</f>
        <v>3.2</v>
      </c>
      <c r="N29" s="14">
        <f>AVERAGEIFS('Respondent data Original'!AI:AI, 'Respondent data Original'!$B:$B, "US", 'Respondent data Original'!$CQ:$CQ, "Defector")</f>
        <v>3.2100840336134455</v>
      </c>
      <c r="O29" s="14">
        <f>AVERAGEIFS('Respondent data Original'!AJ:AJ, 'Respondent data Original'!$B:$B, "US", 'Respondent data Original'!$CQ:$CQ, "Defector")</f>
        <v>2.6890756302521011</v>
      </c>
      <c r="P29" s="14">
        <f>AVERAGEIFS('Respondent data Original'!AK:AK, 'Respondent data Original'!$B:$B, "US", 'Respondent data Original'!$CQ:$CQ, "Defector")</f>
        <v>3.3888888888888888</v>
      </c>
      <c r="Q29" s="14">
        <f>AVERAGEIFS('Respondent data Original'!AL:AL, 'Respondent data Original'!$B:$B, "US", 'Respondent data Original'!$CQ:$CQ, "Defector")</f>
        <v>3.5833333333333335</v>
      </c>
      <c r="R29" s="14">
        <f>AVERAGEIFS('Respondent data Original'!AM:AM, 'Respondent data Original'!$B:$B, "US", 'Respondent data Original'!$CQ:$CQ, "Defector")</f>
        <v>4</v>
      </c>
      <c r="S29" s="14">
        <f>AVERAGEIFS('Respondent data Original'!AN:AN, 'Respondent data Original'!$B:$B, "US", 'Respondent data Original'!$CQ:$CQ, "Defector")</f>
        <v>3.3583333333333334</v>
      </c>
      <c r="T29" s="14">
        <f>AVERAGEIFS('Respondent data Original'!AO:AO, 'Respondent data Original'!$B:$B, "US", 'Respondent data Original'!$CQ:$CQ, "Defector")</f>
        <v>3.1416666666666666</v>
      </c>
      <c r="U29" s="14">
        <f>AVERAGEIFS('Respondent data Original'!AP:AP, 'Respondent data Original'!$B:$B, "US", 'Respondent data Original'!$CQ:$CQ, "Defector")</f>
        <v>3.1504424778761062</v>
      </c>
      <c r="V29" s="14">
        <f>AVERAGEIFS('Respondent data Original'!AQ:AQ, 'Respondent data Original'!$B:$B, "US", 'Respondent data Original'!$CQ:$CQ, "Defector")</f>
        <v>3.5333333333333332</v>
      </c>
      <c r="W29" s="14">
        <f>AVERAGEIFS('Respondent data Original'!AR:AR, 'Respondent data Original'!$B:$B, "US", 'Respondent data Original'!$CQ:$CQ, "Defector")</f>
        <v>3.9487179487179489</v>
      </c>
      <c r="X29" s="14">
        <f>AVERAGEIFS('Respondent data Original'!AS:AS, 'Respondent data Original'!$B:$B, "US", 'Respondent data Original'!$CQ:$CQ, "Defector")</f>
        <v>3.5478260869565217</v>
      </c>
      <c r="Y29" s="14">
        <f>AVERAGEIFS('Respondent data Original'!AT:AT, 'Respondent data Original'!$B:$B, "US", 'Respondent data Original'!$CQ:$CQ, "Defector")</f>
        <v>3.5346534653465347</v>
      </c>
      <c r="Z29" s="14">
        <f>AVERAGEIFS('Respondent data Original'!AU:AU, 'Respondent data Original'!$B:$B, "US", 'Respondent data Original'!$CQ:$CQ, "Defector")</f>
        <v>3.353448275862069</v>
      </c>
      <c r="AA29" s="11">
        <f>AVERAGE(L29:Z29)</f>
        <v>3.4187646760564632</v>
      </c>
      <c r="AC29" s="11"/>
      <c r="AD29" s="11"/>
      <c r="AE29" s="11"/>
      <c r="AF29" s="11"/>
      <c r="AG29" s="11"/>
      <c r="AH29" s="11"/>
      <c r="AI29" s="11"/>
      <c r="AJ29" s="11"/>
      <c r="AK29" s="11"/>
      <c r="AN29" s="11"/>
      <c r="AO29" s="11"/>
      <c r="AP29" s="11"/>
      <c r="AQ29" s="11"/>
      <c r="AR29" s="11"/>
      <c r="AS29" s="11"/>
      <c r="AT29" s="11"/>
      <c r="AX29" s="39"/>
      <c r="AY29" s="39"/>
      <c r="AZ29" s="39"/>
      <c r="BA29" s="39"/>
      <c r="BB29" s="39"/>
      <c r="BC29" s="39"/>
      <c r="BD29" s="39"/>
    </row>
    <row r="30" spans="2:56">
      <c r="C30" s="11"/>
      <c r="F30" s="11"/>
      <c r="G30" s="12"/>
      <c r="K30" s="14" t="s">
        <v>146</v>
      </c>
      <c r="L30" s="14" t="str">
        <f>IF(AND(L28&lt;2.51,L29&lt;2.51),"met",IF(AND(L28&lt;2.51,L29&lt;1.6),"exceeded",IF(AND(L28&lt;2.51,L29&gt;2.5),"failed")))</f>
        <v>failed</v>
      </c>
      <c r="M30" s="14" t="str">
        <f t="shared" ref="M30:Z30" si="9">IF(AND(M28&lt;2.51,M29&lt;2.51),"met",IF(AND(M28&lt;2.51,M29&lt;1.6),"exceeded",IF(AND(M28&lt;2.51,M29&gt;2.5),"failed")))</f>
        <v>failed</v>
      </c>
      <c r="N30" s="14" t="str">
        <f t="shared" si="9"/>
        <v>failed</v>
      </c>
      <c r="O30" s="14" t="str">
        <f t="shared" si="9"/>
        <v>failed</v>
      </c>
      <c r="P30" s="14" t="str">
        <f t="shared" si="9"/>
        <v>failed</v>
      </c>
      <c r="Q30" s="14" t="str">
        <f t="shared" si="9"/>
        <v>failed</v>
      </c>
      <c r="R30" s="14" t="b">
        <f t="shared" si="9"/>
        <v>0</v>
      </c>
      <c r="S30" s="14" t="str">
        <f t="shared" si="9"/>
        <v>failed</v>
      </c>
      <c r="T30" s="14" t="str">
        <f t="shared" si="9"/>
        <v>failed</v>
      </c>
      <c r="U30" s="14" t="b">
        <f t="shared" si="9"/>
        <v>0</v>
      </c>
      <c r="V30" s="14" t="str">
        <f t="shared" si="9"/>
        <v>failed</v>
      </c>
      <c r="W30" s="14" t="str">
        <f t="shared" si="9"/>
        <v>failed</v>
      </c>
      <c r="X30" s="14" t="b">
        <f t="shared" si="9"/>
        <v>0</v>
      </c>
      <c r="Y30" s="14" t="b">
        <f t="shared" si="9"/>
        <v>0</v>
      </c>
      <c r="Z30" s="14" t="b">
        <f t="shared" si="9"/>
        <v>0</v>
      </c>
      <c r="AA30" s="14"/>
      <c r="AC30" s="11"/>
      <c r="AD30" s="11"/>
      <c r="AE30" s="11"/>
      <c r="AF30" s="11"/>
      <c r="AG30" s="11"/>
      <c r="AH30" s="11"/>
      <c r="AI30" s="11"/>
      <c r="AJ30" s="11"/>
      <c r="AK30" s="11"/>
      <c r="AN30" s="11"/>
      <c r="AO30" s="11"/>
      <c r="AP30" s="11"/>
      <c r="AQ30" s="11"/>
      <c r="AR30" s="11"/>
      <c r="AS30" s="11"/>
      <c r="AX30" s="12"/>
      <c r="AY30" s="12"/>
      <c r="AZ30" s="12"/>
      <c r="BA30" s="12"/>
      <c r="BB30" s="12"/>
      <c r="BC30" s="12"/>
      <c r="BD30" s="12"/>
    </row>
    <row r="31" spans="2:56">
      <c r="C31" s="11"/>
      <c r="F31" s="11"/>
      <c r="G31" s="12"/>
      <c r="AA31" s="11"/>
      <c r="AC31" s="11"/>
      <c r="AD31" s="11"/>
      <c r="AE31" s="11"/>
      <c r="AF31" s="11"/>
      <c r="AG31" s="11"/>
      <c r="AH31" s="11"/>
      <c r="AI31" s="11"/>
      <c r="AJ31" s="11"/>
      <c r="AK31" s="11"/>
      <c r="AN31" s="11"/>
      <c r="AO31" s="11"/>
      <c r="AP31" s="11"/>
      <c r="AQ31" s="11"/>
      <c r="AR31" s="11"/>
      <c r="AS31" s="11"/>
      <c r="AX31" s="12"/>
      <c r="AY31" s="12"/>
      <c r="AZ31" s="12"/>
      <c r="BA31" s="12"/>
      <c r="BB31" s="12"/>
      <c r="BC31" s="12"/>
      <c r="BD31" s="12"/>
    </row>
    <row r="32" spans="2:56">
      <c r="B32" s="7" t="s">
        <v>175</v>
      </c>
      <c r="C32" s="14">
        <f>AVERAGEIFS('Respondent data Original'!$G:$G, 'Respondent data Original'!$B:$B, "US", 'Respondent data Original'!$CR:$CR, "Agitator")</f>
        <v>10.307692307692308</v>
      </c>
      <c r="D32" s="9">
        <f>AVERAGEIFS('Respondent data Original'!$H:$H, 'Respondent data Original'!$B:$B, "US", 'Respondent data Original'!$CR:$CR, "Agitator")</f>
        <v>3.0434782608695654</v>
      </c>
      <c r="E32" s="23">
        <f>AVERAGEIFS('Respondent data Original'!$C:$C, 'Respondent data Original'!$B:$B, "US", 'Respondent data Original'!$CR:$CR, "Agitator")</f>
        <v>2.7692307692307692</v>
      </c>
      <c r="F32" s="14">
        <f>AVERAGEIFS('Respondent data Original'!$P:$P, 'Respondent data Original'!$B:$B, "US", 'Respondent data Original'!$CR:$CR, "Agitator")</f>
        <v>4.115384615384615</v>
      </c>
      <c r="G32" s="22"/>
      <c r="H32" s="9">
        <f>AVERAGEIFS('Respondent data Original'!$AF:$AF, 'Respondent data Original'!$B:$B, "US", 'Respondent data Original'!$CR:$CR, "Agitator")</f>
        <v>4.5769230769230766</v>
      </c>
      <c r="I32" s="8">
        <f>AVERAGEIFS('Respondent data Original'!$L:$L, 'Respondent data Original'!$B:$B, "US", 'Respondent data Original'!$CR:$CR, "Agitator")</f>
        <v>2.0416666666666665</v>
      </c>
      <c r="K32" s="10" t="s">
        <v>144</v>
      </c>
      <c r="L32" s="14">
        <f>AVERAGEIFS('Respondent data Original'!Q:Q, 'Respondent data Original'!$B:$B, "US", 'Respondent data Original'!$CR:$CR, "Agitator")</f>
        <v>1.2083333333333333</v>
      </c>
      <c r="M32" s="14">
        <f>AVERAGEIFS('Respondent data Original'!R:R, 'Respondent data Original'!$B:$B, "US", 'Respondent data Original'!$CR:$CR, "Agitator")</f>
        <v>2.1739130434782608</v>
      </c>
      <c r="N32" s="14">
        <f>AVERAGEIFS('Respondent data Original'!S:S, 'Respondent data Original'!$B:$B, "US", 'Respondent data Original'!$CR:$CR, "Agitator")</f>
        <v>1.125</v>
      </c>
      <c r="O32" s="14">
        <f>AVERAGEIFS('Respondent data Original'!T:T, 'Respondent data Original'!$B:$B, "US", 'Respondent data Original'!$CR:$CR, "Agitator")</f>
        <v>2.04</v>
      </c>
      <c r="P32" s="14">
        <f>AVERAGEIFS('Respondent data Original'!U:U, 'Respondent data Original'!$B:$B, "US", 'Respondent data Original'!$CR:$CR, "Agitator")</f>
        <v>1.6363636363636365</v>
      </c>
      <c r="Q32" s="14">
        <f>AVERAGEIFS('Respondent data Original'!V:V, 'Respondent data Original'!$B:$B, "US", 'Respondent data Original'!$CR:$CR, "Agitator")</f>
        <v>1.5</v>
      </c>
      <c r="R32" s="14">
        <f>AVERAGEIFS('Respondent data Original'!W:W, 'Respondent data Original'!$B:$B, "US", 'Respondent data Original'!$CR:$CR, "Agitator")</f>
        <v>2.3636363636363638</v>
      </c>
      <c r="S32" s="14">
        <f>AVERAGEIFS('Respondent data Original'!X:X, 'Respondent data Original'!$B:$B, "US", 'Respondent data Original'!$CR:$CR, "Agitator")</f>
        <v>1.08</v>
      </c>
      <c r="T32" s="14">
        <f>AVERAGEIFS('Respondent data Original'!Y:Y, 'Respondent data Original'!$B:$B, "US", 'Respondent data Original'!$CR:$CR, "Agitator")</f>
        <v>1.36</v>
      </c>
      <c r="U32" s="14">
        <f>AVERAGEIFS('Respondent data Original'!Z:Z, 'Respondent data Original'!$B:$B, "US", 'Respondent data Original'!$CR:$CR, "Agitator")</f>
        <v>2.48</v>
      </c>
      <c r="V32" s="14">
        <f>AVERAGEIFS('Respondent data Original'!AA:AA, 'Respondent data Original'!$B:$B, "US", 'Respondent data Original'!$CR:$CR, "Agitator")</f>
        <v>1.48</v>
      </c>
      <c r="W32" s="14">
        <f>AVERAGEIFS('Respondent data Original'!AB:AB, 'Respondent data Original'!$B:$B, "US", 'Respondent data Original'!$CR:$CR, "Agitator")</f>
        <v>1.68</v>
      </c>
      <c r="X32" s="14">
        <f>AVERAGEIFS('Respondent data Original'!AC:AC, 'Respondent data Original'!$B:$B, "US", 'Respondent data Original'!$CR:$CR, "Agitator")</f>
        <v>2.1363636363636362</v>
      </c>
      <c r="Y32" s="14">
        <f>AVERAGEIFS('Respondent data Original'!AD:AD, 'Respondent data Original'!$B:$B, "US", 'Respondent data Original'!$CR:$CR, "Agitator")</f>
        <v>2.4545454545454546</v>
      </c>
      <c r="Z32" s="14">
        <f>AVERAGEIFS('Respondent data Original'!AE:AE, 'Respondent data Original'!$B:$B, "US", 'Respondent data Original'!$CR:$CR, "Agitator")</f>
        <v>2.3636363636363638</v>
      </c>
      <c r="AA32" s="11">
        <f>AVERAGE(L32:Z32)</f>
        <v>1.8054527887571363</v>
      </c>
      <c r="AC32" s="14">
        <f>AVERAGEIFS('Respondent data Original'!AW:AW, 'Respondent data Original'!$B:$B, "US", 'Respondent data Original'!$CR:$CR, "Agitator")</f>
        <v>7.8076923076923075</v>
      </c>
      <c r="AD32" s="14">
        <f>AVERAGEIFS('Respondent data Original'!AX:AX, 'Respondent data Original'!$B:$B, "US", 'Respondent data Original'!$CR:$CR, "Agitator")</f>
        <v>10.115384615384615</v>
      </c>
      <c r="AE32" s="14">
        <f>AVERAGEIFS('Respondent data Original'!AY:AY, 'Respondent data Original'!$B:$B, "US", 'Respondent data Original'!$CR:$CR, "Agitator")</f>
        <v>10</v>
      </c>
      <c r="AF32" s="14">
        <f>AVERAGEIFS('Respondent data Original'!AZ:AZ, 'Respondent data Original'!$B:$B, "US", 'Respondent data Original'!$CR:$CR, "Agitator")</f>
        <v>8.6538461538461533</v>
      </c>
      <c r="AG32" s="14">
        <f>AVERAGEIFS('Respondent data Original'!BA:BA, 'Respondent data Original'!$B:$B, "US", 'Respondent data Original'!$CR:$CR, "Agitator")</f>
        <v>9</v>
      </c>
      <c r="AH32" s="14">
        <f>AVERAGEIFS('Respondent data Original'!BB:BB, 'Respondent data Original'!$B:$B, "US", 'Respondent data Original'!$CR:$CR, "Agitator")</f>
        <v>7.5</v>
      </c>
      <c r="AI32" s="14">
        <f>AVERAGEIFS('Respondent data Original'!BC:BC, 'Respondent data Original'!$B:$B, "US", 'Respondent data Original'!$CR:$CR, "Agitator")</f>
        <v>7.2307692307692308</v>
      </c>
      <c r="AJ32" s="14">
        <f>AVERAGEIFS('Respondent data Original'!BD:BD, 'Respondent data Original'!$B:$B, "US", 'Respondent data Original'!$CR:$CR, "Agitator")</f>
        <v>10.346153846153847</v>
      </c>
      <c r="AK32" s="14">
        <f>AVERAGEIFS('Respondent data Original'!BE:BE, 'Respondent data Original'!$B:$B, "US", 'Respondent data Original'!$CR:$CR, "Agitator")</f>
        <v>6.9230769230769234</v>
      </c>
      <c r="AL32" s="20">
        <f>AVERAGE(AE32:AK32)</f>
        <v>8.5219780219780237</v>
      </c>
      <c r="AN32" s="14">
        <f>AVERAGEIFS('Respondent data Original'!BF:BF, 'Respondent data Original'!$B:$B, "US",'Respondent data Original'!$CR:$CR, "Agitator")</f>
        <v>9.884615384615385</v>
      </c>
      <c r="AO32" s="14">
        <f>AVERAGEIFS('Respondent data Original'!BG:BG, 'Respondent data Original'!$B:$B, "US",'Respondent data Original'!$CR:$CR, "Agitator")</f>
        <v>9.884615384615385</v>
      </c>
      <c r="AP32" s="14">
        <f>AVERAGEIFS('Respondent data Original'!BH:BH, 'Respondent data Original'!$B:$B, "US",'Respondent data Original'!$CR:$CR, "Agitator")</f>
        <v>9.7307692307692299</v>
      </c>
      <c r="AQ32" s="14">
        <f>AVERAGEIFS('Respondent data Original'!BI:BI, 'Respondent data Original'!$B:$B, "US",'Respondent data Original'!$CR:$CR, "Agitator")</f>
        <v>11.576923076923077</v>
      </c>
      <c r="AR32" s="14">
        <f>AVERAGEIFS('Respondent data Original'!BJ:BJ, 'Respondent data Original'!$B:$B, "US",'Respondent data Original'!$CR:$CR, "Agitator")</f>
        <v>10.653846153846153</v>
      </c>
      <c r="AS32" s="11"/>
      <c r="AT32" s="14">
        <f>AVERAGEIFS('Respondent data Original'!$BK:$BK,'Respondent data Original'!$B:$B,"US",'Respondent data Original'!$CR:$CR,"Agitator")</f>
        <v>2.9615384615384617</v>
      </c>
      <c r="AV32" s="14">
        <f>AVERAGEIFS('Respondent data Original'!$BX:$BX,'Respondent data Original'!$B:$B,"US",'Respondent data Original'!$CR:$CR,"Agitator")</f>
        <v>2.9230769230769229</v>
      </c>
      <c r="AX32" s="12"/>
      <c r="AY32" s="12"/>
      <c r="AZ32" s="12"/>
      <c r="BA32" s="12"/>
      <c r="BB32" s="12"/>
      <c r="BC32" s="12"/>
      <c r="BD32" s="12"/>
    </row>
    <row r="33" spans="11:56">
      <c r="K33" s="13" t="s">
        <v>145</v>
      </c>
      <c r="L33" s="14">
        <f>AVERAGEIFS('Respondent data Original'!AG:AG, 'Respondent data Original'!$B:$B, "US", 'Respondent data Original'!$CR:$CR, "Agitator")</f>
        <v>4.0434782608695654</v>
      </c>
      <c r="M33" s="14">
        <f>AVERAGEIFS('Respondent data Original'!AH:AH, 'Respondent data Original'!$B:$B, "US", 'Respondent data Original'!$CR:$CR, "Agitator")</f>
        <v>4.3</v>
      </c>
      <c r="N33" s="14">
        <f>AVERAGEIFS('Respondent data Original'!AI:AI, 'Respondent data Original'!$B:$B, "US", 'Respondent data Original'!$CR:$CR, "Agitator")</f>
        <v>3.652173913043478</v>
      </c>
      <c r="O33" s="14">
        <f>AVERAGEIFS('Respondent data Original'!AJ:AJ, 'Respondent data Original'!$B:$B, "US", 'Respondent data Original'!$CR:$CR, "Agitator")</f>
        <v>3.3913043478260869</v>
      </c>
      <c r="P33" s="14">
        <f>AVERAGEIFS('Respondent data Original'!AK:AK, 'Respondent data Original'!$B:$B, "US", 'Respondent data Original'!$CR:$CR, "Agitator")</f>
        <v>4.4736842105263159</v>
      </c>
      <c r="Q33" s="14">
        <f>AVERAGEIFS('Respondent data Original'!AL:AL, 'Respondent data Original'!$B:$B, "US", 'Respondent data Original'!$CR:$CR, "Agitator")</f>
        <v>4.4347826086956523</v>
      </c>
      <c r="R33" s="14">
        <f>AVERAGEIFS('Respondent data Original'!AM:AM, 'Respondent data Original'!$B:$B, "US", 'Respondent data Original'!$CR:$CR, "Agitator")</f>
        <v>4.6875</v>
      </c>
      <c r="S33" s="14">
        <f>AVERAGEIFS('Respondent data Original'!AN:AN, 'Respondent data Original'!$B:$B, "US", 'Respondent data Original'!$CR:$CR, "Agitator")</f>
        <v>4.0869565217391308</v>
      </c>
      <c r="T33" s="14">
        <f>AVERAGEIFS('Respondent data Original'!AO:AO, 'Respondent data Original'!$B:$B, "US", 'Respondent data Original'!$CR:$CR, "Agitator")</f>
        <v>3.7826086956521738</v>
      </c>
      <c r="U33" s="14">
        <f>AVERAGEIFS('Respondent data Original'!AP:AP, 'Respondent data Original'!$B:$B, "US", 'Respondent data Original'!$CR:$CR, "Agitator")</f>
        <v>3.6666666666666665</v>
      </c>
      <c r="V33" s="14">
        <f>AVERAGEIFS('Respondent data Original'!AQ:AQ, 'Respondent data Original'!$B:$B, "US", 'Respondent data Original'!$CR:$CR, "Agitator")</f>
        <v>4.2608695652173916</v>
      </c>
      <c r="W33" s="14">
        <f>AVERAGEIFS('Respondent data Original'!AR:AR, 'Respondent data Original'!$B:$B, "US", 'Respondent data Original'!$CR:$CR, "Agitator")</f>
        <v>4.6086956521739131</v>
      </c>
      <c r="X33" s="14">
        <f>AVERAGEIFS('Respondent data Original'!AS:AS, 'Respondent data Original'!$B:$B, "US", 'Respondent data Original'!$CR:$CR, "Agitator")</f>
        <v>4.1428571428571432</v>
      </c>
      <c r="Y33" s="14">
        <f>AVERAGEIFS('Respondent data Original'!AT:AT, 'Respondent data Original'!$B:$B, "US", 'Respondent data Original'!$CR:$CR, "Agitator")</f>
        <v>4.1428571428571432</v>
      </c>
      <c r="Z33" s="14">
        <f>AVERAGEIFS('Respondent data Original'!AU:AU, 'Respondent data Original'!$B:$B, "US", 'Respondent data Original'!$CR:$CR, "Agitator")</f>
        <v>3.9523809523809526</v>
      </c>
      <c r="AA33" s="11">
        <f>AVERAGE(L33:Z33)</f>
        <v>4.1084543787003742</v>
      </c>
      <c r="AC33" s="11"/>
      <c r="AD33" s="11"/>
      <c r="AE33" s="11"/>
      <c r="AF33" s="11"/>
      <c r="AG33" s="11"/>
      <c r="AH33" s="11"/>
      <c r="AI33" s="11"/>
      <c r="AJ33" s="11"/>
      <c r="AK33" s="11"/>
      <c r="AX33" s="39"/>
      <c r="AY33" s="39"/>
      <c r="AZ33" s="39"/>
      <c r="BA33" s="39"/>
      <c r="BB33" s="39"/>
      <c r="BC33" s="39"/>
      <c r="BD33" s="39"/>
    </row>
    <row r="34" spans="11:56">
      <c r="K34" s="14" t="s">
        <v>146</v>
      </c>
      <c r="L34" s="14" t="str">
        <f>IF(AND(L32&lt;2.51,L33&lt;2.51),"met",IF(AND(L32&lt;2.51,L33&lt;1.6),"exceeded",IF(AND(L32&lt;2.51,L33&gt;2.5),"failed")))</f>
        <v>failed</v>
      </c>
      <c r="M34" s="14" t="str">
        <f t="shared" ref="M34:Z34" si="10">IF(AND(M32&lt;2.51,M33&lt;2.51),"met",IF(AND(M32&lt;2.51,M33&lt;1.6),"exceeded",IF(AND(M32&lt;2.51,M33&gt;2.5),"failed")))</f>
        <v>failed</v>
      </c>
      <c r="N34" s="14" t="str">
        <f t="shared" si="10"/>
        <v>failed</v>
      </c>
      <c r="O34" s="14" t="str">
        <f t="shared" si="10"/>
        <v>failed</v>
      </c>
      <c r="P34" s="14" t="str">
        <f t="shared" si="10"/>
        <v>failed</v>
      </c>
      <c r="Q34" s="14" t="str">
        <f t="shared" si="10"/>
        <v>failed</v>
      </c>
      <c r="R34" s="14" t="str">
        <f t="shared" si="10"/>
        <v>failed</v>
      </c>
      <c r="S34" s="14" t="str">
        <f t="shared" si="10"/>
        <v>failed</v>
      </c>
      <c r="T34" s="14" t="str">
        <f t="shared" si="10"/>
        <v>failed</v>
      </c>
      <c r="U34" s="14" t="str">
        <f t="shared" si="10"/>
        <v>failed</v>
      </c>
      <c r="V34" s="14" t="str">
        <f t="shared" si="10"/>
        <v>failed</v>
      </c>
      <c r="W34" s="14" t="str">
        <f t="shared" si="10"/>
        <v>failed</v>
      </c>
      <c r="X34" s="14" t="str">
        <f t="shared" si="10"/>
        <v>failed</v>
      </c>
      <c r="Y34" s="14" t="str">
        <f t="shared" si="10"/>
        <v>failed</v>
      </c>
      <c r="Z34" s="14" t="str">
        <f t="shared" si="10"/>
        <v>failed</v>
      </c>
      <c r="AA34" s="14"/>
      <c r="AC34" s="11"/>
      <c r="AD34" s="11"/>
      <c r="AE34" s="11"/>
      <c r="AF34" s="11"/>
      <c r="AG34" s="11"/>
      <c r="AH34" s="11"/>
      <c r="AI34" s="11"/>
      <c r="AJ34" s="11"/>
      <c r="AK34" s="11"/>
      <c r="AX34" s="12"/>
      <c r="AY34" s="12"/>
      <c r="AZ34" s="12"/>
      <c r="BA34" s="12"/>
      <c r="BB34" s="12"/>
      <c r="BC34" s="12"/>
      <c r="BD34" s="12"/>
    </row>
    <row r="35" spans="11:56">
      <c r="AC35" s="11"/>
      <c r="AD35" s="11"/>
      <c r="AE35" s="11"/>
      <c r="AF35" s="11"/>
      <c r="AG35" s="11"/>
      <c r="AH35" s="11"/>
      <c r="AI35" s="11"/>
      <c r="AJ35" s="11"/>
      <c r="AK35" s="11"/>
      <c r="AX35" s="12"/>
      <c r="AY35" s="12"/>
      <c r="AZ35" s="12"/>
      <c r="BA35" s="12"/>
      <c r="BB35" s="12"/>
      <c r="BC35" s="12"/>
      <c r="BD35" s="12"/>
    </row>
    <row r="36" spans="11:56">
      <c r="AC36" s="11"/>
      <c r="AD36" s="11"/>
      <c r="AE36" s="11"/>
      <c r="AF36" s="11"/>
      <c r="AG36" s="11"/>
      <c r="AH36" s="11"/>
      <c r="AI36" s="11"/>
      <c r="AJ36" s="11"/>
      <c r="AK36" s="11"/>
    </row>
  </sheetData>
  <mergeCells count="4">
    <mergeCell ref="N6:AB6"/>
    <mergeCell ref="AE6:AN6"/>
    <mergeCell ref="AP6:AT6"/>
    <mergeCell ref="AZ6:BE6"/>
  </mergeCells>
  <conditionalFormatting sqref="AN8:AR8">
    <cfRule type="top10" dxfId="1152" priority="1152" rank="1"/>
    <cfRule type="top10" dxfId="1151" priority="1153" bottom="1" rank="1"/>
  </conditionalFormatting>
  <conditionalFormatting sqref="AN12:AR12">
    <cfRule type="top10" dxfId="1150" priority="1150" rank="1"/>
    <cfRule type="top10" dxfId="1149" priority="1151" bottom="1" rank="1"/>
  </conditionalFormatting>
  <conditionalFormatting sqref="AN16:AR16">
    <cfRule type="top10" dxfId="1148" priority="1148" rank="1"/>
    <cfRule type="top10" dxfId="1147" priority="1149" bottom="1" rank="1"/>
  </conditionalFormatting>
  <conditionalFormatting sqref="AN20:AR20">
    <cfRule type="top10" dxfId="1146" priority="1146" rank="1"/>
    <cfRule type="top10" dxfId="1145" priority="1147" bottom="1" rank="1"/>
  </conditionalFormatting>
  <conditionalFormatting sqref="AN24:AR24">
    <cfRule type="top10" dxfId="1144" priority="1144" rank="1"/>
    <cfRule type="top10" dxfId="1143" priority="1145" bottom="1" rank="1"/>
  </conditionalFormatting>
  <conditionalFormatting sqref="AN28:AR28">
    <cfRule type="top10" dxfId="1142" priority="1142" rank="1"/>
    <cfRule type="top10" dxfId="1141" priority="1143" bottom="1" rank="1"/>
  </conditionalFormatting>
  <conditionalFormatting sqref="AN32:AR32">
    <cfRule type="top10" dxfId="1140" priority="1140" rank="1"/>
    <cfRule type="top10" dxfId="1139" priority="1141" bottom="1" rank="1"/>
  </conditionalFormatting>
  <conditionalFormatting sqref="D8 D12 D16 D20 D24 D28 D32">
    <cfRule type="top10" dxfId="1138" priority="1138" bottom="1" rank="1"/>
    <cfRule type="top10" dxfId="1137" priority="1139" rank="1"/>
  </conditionalFormatting>
  <conditionalFormatting sqref="L8:Z8">
    <cfRule type="top10" dxfId="1136" priority="1135" rank="3"/>
    <cfRule type="top10" dxfId="1135" priority="1136" bottom="1" rank="1"/>
    <cfRule type="top10" dxfId="1134" priority="1137" bottom="1" rank="3"/>
  </conditionalFormatting>
  <conditionalFormatting sqref="L12:Z12">
    <cfRule type="top10" dxfId="1133" priority="1132" rank="3"/>
    <cfRule type="top10" dxfId="1132" priority="1133" bottom="1" rank="1"/>
    <cfRule type="top10" dxfId="1131" priority="1134" bottom="1" rank="3"/>
  </conditionalFormatting>
  <conditionalFormatting sqref="L16:Z16">
    <cfRule type="top10" dxfId="1130" priority="1129" rank="3"/>
    <cfRule type="top10" dxfId="1129" priority="1130" bottom="1" rank="1"/>
    <cfRule type="top10" dxfId="1128" priority="1131" bottom="1" rank="3"/>
  </conditionalFormatting>
  <conditionalFormatting sqref="L20:Z20">
    <cfRule type="top10" dxfId="1127" priority="1126" rank="3"/>
    <cfRule type="top10" dxfId="1126" priority="1127" bottom="1" rank="1"/>
    <cfRule type="top10" dxfId="1125" priority="1128" bottom="1" rank="3"/>
  </conditionalFormatting>
  <conditionalFormatting sqref="L24:Z24">
    <cfRule type="top10" dxfId="1124" priority="1123" rank="3"/>
    <cfRule type="top10" dxfId="1123" priority="1124" bottom="1" rank="1"/>
    <cfRule type="top10" dxfId="1122" priority="1125" bottom="1" rank="3"/>
  </conditionalFormatting>
  <conditionalFormatting sqref="L28:Z28">
    <cfRule type="top10" dxfId="1121" priority="1120" rank="3"/>
    <cfRule type="top10" dxfId="1120" priority="1121" bottom="1" rank="1"/>
    <cfRule type="top10" dxfId="1119" priority="1122" bottom="1" rank="3"/>
  </conditionalFormatting>
  <conditionalFormatting sqref="L32:Z32">
    <cfRule type="top10" dxfId="1118" priority="1117" rank="3"/>
    <cfRule type="top10" dxfId="1117" priority="1118" bottom="1" rank="1"/>
    <cfRule type="top10" dxfId="1116" priority="1119" bottom="1" rank="3"/>
  </conditionalFormatting>
  <conditionalFormatting sqref="AA10 AA14 AA18 AA22 AA26 AA30 AA34">
    <cfRule type="top10" dxfId="1115" priority="1115" bottom="1" rank="1"/>
    <cfRule type="top10" dxfId="1114" priority="1116" rank="1"/>
  </conditionalFormatting>
  <conditionalFormatting sqref="AE20:AK20">
    <cfRule type="top10" dxfId="1113" priority="1113" bottom="1" rank="1"/>
    <cfRule type="top10" dxfId="1112" priority="1114" bottom="1" rank="3"/>
  </conditionalFormatting>
  <conditionalFormatting sqref="AE20:AL20">
    <cfRule type="top10" dxfId="1111" priority="1112" rank="1"/>
  </conditionalFormatting>
  <conditionalFormatting sqref="AE16:AK16">
    <cfRule type="top10" dxfId="1110" priority="1110" bottom="1" rank="1"/>
    <cfRule type="top10" dxfId="1109" priority="1111" bottom="1" rank="3"/>
  </conditionalFormatting>
  <conditionalFormatting sqref="AE16:AK16">
    <cfRule type="top10" dxfId="1108" priority="1109" rank="1"/>
  </conditionalFormatting>
  <conditionalFormatting sqref="AE12:AK12">
    <cfRule type="top10" dxfId="1107" priority="1107" bottom="1" rank="1"/>
    <cfRule type="top10" dxfId="1106" priority="1108" bottom="1" rank="3"/>
  </conditionalFormatting>
  <conditionalFormatting sqref="AE12:AK12">
    <cfRule type="top10" dxfId="1105" priority="1106" rank="1"/>
  </conditionalFormatting>
  <conditionalFormatting sqref="AE8:AK8">
    <cfRule type="top10" dxfId="1104" priority="1104" bottom="1" rank="1"/>
    <cfRule type="top10" dxfId="1103" priority="1105" bottom="1" rank="3"/>
  </conditionalFormatting>
  <conditionalFormatting sqref="AE8:AK8">
    <cfRule type="top10" dxfId="1102" priority="1103" rank="1"/>
  </conditionalFormatting>
  <conditionalFormatting sqref="AE24:AK24">
    <cfRule type="top10" dxfId="1101" priority="1101" bottom="1" rank="1"/>
    <cfRule type="top10" dxfId="1100" priority="1102" bottom="1" rank="3"/>
  </conditionalFormatting>
  <conditionalFormatting sqref="AE24:AK24">
    <cfRule type="top10" dxfId="1099" priority="1100" rank="1"/>
  </conditionalFormatting>
  <conditionalFormatting sqref="AE28:AK29">
    <cfRule type="top10" dxfId="1098" priority="1098" bottom="1" rank="1"/>
    <cfRule type="top10" dxfId="1097" priority="1099" bottom="1" rank="3"/>
  </conditionalFormatting>
  <conditionalFormatting sqref="AE28:AK29">
    <cfRule type="top10" dxfId="1096" priority="1097" rank="1"/>
  </conditionalFormatting>
  <conditionalFormatting sqref="AE32:AK32">
    <cfRule type="top10" dxfId="1095" priority="1095" bottom="1" rank="1"/>
    <cfRule type="top10" dxfId="1094" priority="1096" bottom="1" rank="3"/>
  </conditionalFormatting>
  <conditionalFormatting sqref="AE32:AK32">
    <cfRule type="top10" dxfId="1093" priority="1094" rank="1"/>
  </conditionalFormatting>
  <conditionalFormatting sqref="AL8 AL12 AL16 AL20 AL24 AL28 AL32">
    <cfRule type="top10" dxfId="1092" priority="1092" rank="1"/>
    <cfRule type="top10" dxfId="1091" priority="1093" bottom="1" rank="1"/>
  </conditionalFormatting>
  <conditionalFormatting sqref="AV8:AV32">
    <cfRule type="top10" dxfId="1090" priority="1090" rank="1"/>
    <cfRule type="top10" dxfId="1089" priority="1091" bottom="1" rank="1"/>
  </conditionalFormatting>
  <conditionalFormatting sqref="AX9:BD9">
    <cfRule type="top10" dxfId="1088" priority="1089" rank="2"/>
  </conditionalFormatting>
  <conditionalFormatting sqref="AX13:BD13">
    <cfRule type="top10" dxfId="1087" priority="1088" rank="2"/>
  </conditionalFormatting>
  <conditionalFormatting sqref="AX17:BD17">
    <cfRule type="top10" dxfId="1086" priority="1087" rank="2"/>
  </conditionalFormatting>
  <conditionalFormatting sqref="AX25:BD25">
    <cfRule type="top10" dxfId="1085" priority="1086" rank="2"/>
  </conditionalFormatting>
  <conditionalFormatting sqref="L8:Z8">
    <cfRule type="top10" dxfId="1084" priority="1083" bottom="1" rank="1"/>
    <cfRule type="top10" dxfId="1083" priority="1084" bottom="1" rank="5"/>
    <cfRule type="top10" dxfId="1082" priority="1085" rank="5"/>
  </conditionalFormatting>
  <conditionalFormatting sqref="L12:Z12">
    <cfRule type="top10" dxfId="1081" priority="1080" rank="3"/>
    <cfRule type="top10" dxfId="1080" priority="1081" bottom="1" rank="1"/>
    <cfRule type="top10" dxfId="1079" priority="1082" bottom="1" rank="3"/>
  </conditionalFormatting>
  <conditionalFormatting sqref="L12:Z12">
    <cfRule type="top10" dxfId="1078" priority="1077" bottom="1" rank="1"/>
    <cfRule type="top10" dxfId="1077" priority="1078" bottom="1" rank="5"/>
    <cfRule type="top10" dxfId="1076" priority="1079" rank="5"/>
  </conditionalFormatting>
  <conditionalFormatting sqref="L16:Z16">
    <cfRule type="top10" dxfId="1075" priority="1074" rank="3"/>
    <cfRule type="top10" dxfId="1074" priority="1075" bottom="1" rank="1"/>
    <cfRule type="top10" dxfId="1073" priority="1076" bottom="1" rank="3"/>
  </conditionalFormatting>
  <conditionalFormatting sqref="L16:Z16">
    <cfRule type="top10" dxfId="1072" priority="1071" rank="3"/>
    <cfRule type="top10" dxfId="1071" priority="1072" bottom="1" rank="1"/>
    <cfRule type="top10" dxfId="1070" priority="1073" bottom="1" rank="3"/>
  </conditionalFormatting>
  <conditionalFormatting sqref="L16:Z16">
    <cfRule type="top10" dxfId="1069" priority="1068" bottom="1" rank="1"/>
    <cfRule type="top10" dxfId="1068" priority="1069" bottom="1" rank="5"/>
    <cfRule type="top10" dxfId="1067" priority="1070" rank="5"/>
  </conditionalFormatting>
  <conditionalFormatting sqref="L20:Z20">
    <cfRule type="top10" dxfId="1066" priority="1065" rank="3"/>
    <cfRule type="top10" dxfId="1065" priority="1066" bottom="1" rank="1"/>
    <cfRule type="top10" dxfId="1064" priority="1067" bottom="1" rank="3"/>
  </conditionalFormatting>
  <conditionalFormatting sqref="L20:Z20">
    <cfRule type="top10" dxfId="1063" priority="1062" rank="3"/>
    <cfRule type="top10" dxfId="1062" priority="1063" bottom="1" rank="1"/>
    <cfRule type="top10" dxfId="1061" priority="1064" bottom="1" rank="3"/>
  </conditionalFormatting>
  <conditionalFormatting sqref="L20:Z20">
    <cfRule type="top10" dxfId="1060" priority="1059" rank="3"/>
    <cfRule type="top10" dxfId="1059" priority="1060" bottom="1" rank="1"/>
    <cfRule type="top10" dxfId="1058" priority="1061" bottom="1" rank="3"/>
  </conditionalFormatting>
  <conditionalFormatting sqref="L20:Z20">
    <cfRule type="top10" dxfId="1057" priority="1056" bottom="1" rank="1"/>
    <cfRule type="top10" dxfId="1056" priority="1057" bottom="1" rank="5"/>
    <cfRule type="top10" dxfId="1055" priority="1058" rank="5"/>
  </conditionalFormatting>
  <conditionalFormatting sqref="L24:Z24">
    <cfRule type="top10" dxfId="1054" priority="1053" rank="3"/>
    <cfRule type="top10" dxfId="1053" priority="1054" bottom="1" rank="1"/>
    <cfRule type="top10" dxfId="1052" priority="1055" bottom="1" rank="3"/>
  </conditionalFormatting>
  <conditionalFormatting sqref="L24:Z24">
    <cfRule type="top10" dxfId="1051" priority="1050" rank="3"/>
    <cfRule type="top10" dxfId="1050" priority="1051" bottom="1" rank="1"/>
    <cfRule type="top10" dxfId="1049" priority="1052" bottom="1" rank="3"/>
  </conditionalFormatting>
  <conditionalFormatting sqref="L24:Z24">
    <cfRule type="top10" dxfId="1048" priority="1047" rank="3"/>
    <cfRule type="top10" dxfId="1047" priority="1048" bottom="1" rank="1"/>
    <cfRule type="top10" dxfId="1046" priority="1049" bottom="1" rank="3"/>
  </conditionalFormatting>
  <conditionalFormatting sqref="L24:Z24">
    <cfRule type="top10" dxfId="1045" priority="1044" rank="3"/>
    <cfRule type="top10" dxfId="1044" priority="1045" bottom="1" rank="1"/>
    <cfRule type="top10" dxfId="1043" priority="1046" bottom="1" rank="3"/>
  </conditionalFormatting>
  <conditionalFormatting sqref="L24:Z24">
    <cfRule type="top10" dxfId="1042" priority="1041" bottom="1" rank="1"/>
    <cfRule type="top10" dxfId="1041" priority="1042" bottom="1" rank="5"/>
    <cfRule type="top10" dxfId="1040" priority="1043" rank="5"/>
  </conditionalFormatting>
  <conditionalFormatting sqref="L28:Z28">
    <cfRule type="top10" dxfId="1039" priority="1038" rank="3"/>
    <cfRule type="top10" dxfId="1038" priority="1039" bottom="1" rank="1"/>
    <cfRule type="top10" dxfId="1037" priority="1040" bottom="1" rank="3"/>
  </conditionalFormatting>
  <conditionalFormatting sqref="L28:Z28">
    <cfRule type="top10" dxfId="1036" priority="1035" rank="3"/>
    <cfRule type="top10" dxfId="1035" priority="1036" bottom="1" rank="1"/>
    <cfRule type="top10" dxfId="1034" priority="1037" bottom="1" rank="3"/>
  </conditionalFormatting>
  <conditionalFormatting sqref="L28:Z28">
    <cfRule type="top10" dxfId="1033" priority="1032" rank="3"/>
    <cfRule type="top10" dxfId="1032" priority="1033" bottom="1" rank="1"/>
    <cfRule type="top10" dxfId="1031" priority="1034" bottom="1" rank="3"/>
  </conditionalFormatting>
  <conditionalFormatting sqref="L28:Z28">
    <cfRule type="top10" dxfId="1030" priority="1029" rank="3"/>
    <cfRule type="top10" dxfId="1029" priority="1030" bottom="1" rank="1"/>
    <cfRule type="top10" dxfId="1028" priority="1031" bottom="1" rank="3"/>
  </conditionalFormatting>
  <conditionalFormatting sqref="L28:Z28">
    <cfRule type="top10" dxfId="1027" priority="1026" rank="3"/>
    <cfRule type="top10" dxfId="1026" priority="1027" bottom="1" rank="1"/>
    <cfRule type="top10" dxfId="1025" priority="1028" bottom="1" rank="3"/>
  </conditionalFormatting>
  <conditionalFormatting sqref="L28:Z28">
    <cfRule type="top10" dxfId="1024" priority="1023" bottom="1" rank="1"/>
    <cfRule type="top10" dxfId="1023" priority="1024" bottom="1" rank="5"/>
    <cfRule type="top10" dxfId="1022" priority="1025" rank="5"/>
  </conditionalFormatting>
  <conditionalFormatting sqref="L32:Z32">
    <cfRule type="top10" dxfId="1021" priority="1020" rank="3"/>
    <cfRule type="top10" dxfId="1020" priority="1021" bottom="1" rank="1"/>
    <cfRule type="top10" dxfId="1019" priority="1022" bottom="1" rank="3"/>
  </conditionalFormatting>
  <conditionalFormatting sqref="L32:Z32">
    <cfRule type="top10" dxfId="1018" priority="1017" rank="3"/>
    <cfRule type="top10" dxfId="1017" priority="1018" bottom="1" rank="1"/>
    <cfRule type="top10" dxfId="1016" priority="1019" bottom="1" rank="3"/>
  </conditionalFormatting>
  <conditionalFormatting sqref="L32:Z32">
    <cfRule type="top10" dxfId="1015" priority="1014" rank="3"/>
    <cfRule type="top10" dxfId="1014" priority="1015" bottom="1" rank="1"/>
    <cfRule type="top10" dxfId="1013" priority="1016" bottom="1" rank="3"/>
  </conditionalFormatting>
  <conditionalFormatting sqref="L32:Z32">
    <cfRule type="top10" dxfId="1012" priority="1011" rank="3"/>
    <cfRule type="top10" dxfId="1011" priority="1012" bottom="1" rank="1"/>
    <cfRule type="top10" dxfId="1010" priority="1013" bottom="1" rank="3"/>
  </conditionalFormatting>
  <conditionalFormatting sqref="L32:Z32">
    <cfRule type="top10" dxfId="1009" priority="1008" rank="3"/>
    <cfRule type="top10" dxfId="1008" priority="1009" bottom="1" rank="1"/>
    <cfRule type="top10" dxfId="1007" priority="1010" bottom="1" rank="3"/>
  </conditionalFormatting>
  <conditionalFormatting sqref="L32:Z32">
    <cfRule type="top10" dxfId="1006" priority="1005" rank="3"/>
    <cfRule type="top10" dxfId="1005" priority="1006" bottom="1" rank="1"/>
    <cfRule type="top10" dxfId="1004" priority="1007" bottom="1" rank="3"/>
  </conditionalFormatting>
  <conditionalFormatting sqref="L32:Z32">
    <cfRule type="top10" dxfId="1003" priority="1002" bottom="1" rank="1"/>
    <cfRule type="top10" dxfId="1002" priority="1003" bottom="1" rank="5"/>
    <cfRule type="top10" dxfId="1001" priority="1004" rank="5"/>
  </conditionalFormatting>
  <conditionalFormatting sqref="L8:Z8">
    <cfRule type="top10" dxfId="1000" priority="999" rank="3"/>
    <cfRule type="top10" dxfId="999" priority="1000" bottom="1" rank="1"/>
    <cfRule type="top10" dxfId="998" priority="1001" bottom="1" rank="3"/>
  </conditionalFormatting>
  <conditionalFormatting sqref="L8:Z8">
    <cfRule type="top10" dxfId="997" priority="996" rank="3"/>
    <cfRule type="top10" dxfId="996" priority="997" bottom="1" rank="1"/>
    <cfRule type="top10" dxfId="995" priority="998" bottom="1" rank="3"/>
  </conditionalFormatting>
  <conditionalFormatting sqref="L8:Z8">
    <cfRule type="top10" dxfId="994" priority="993" rank="3"/>
    <cfRule type="top10" dxfId="993" priority="994" bottom="1" rank="1"/>
    <cfRule type="top10" dxfId="992" priority="995" bottom="1" rank="3"/>
  </conditionalFormatting>
  <conditionalFormatting sqref="L8:Z8">
    <cfRule type="top10" dxfId="991" priority="990" rank="3"/>
    <cfRule type="top10" dxfId="990" priority="991" bottom="1" rank="1"/>
    <cfRule type="top10" dxfId="989" priority="992" bottom="1" rank="3"/>
  </conditionalFormatting>
  <conditionalFormatting sqref="L8:Z8">
    <cfRule type="top10" dxfId="988" priority="987" rank="3"/>
    <cfRule type="top10" dxfId="987" priority="988" bottom="1" rank="1"/>
    <cfRule type="top10" dxfId="986" priority="989" bottom="1" rank="3"/>
  </conditionalFormatting>
  <conditionalFormatting sqref="L8:Z8">
    <cfRule type="top10" dxfId="985" priority="984" rank="3"/>
    <cfRule type="top10" dxfId="984" priority="985" bottom="1" rank="1"/>
    <cfRule type="top10" dxfId="983" priority="986" bottom="1" rank="3"/>
  </conditionalFormatting>
  <conditionalFormatting sqref="L8:Z8">
    <cfRule type="top10" dxfId="982" priority="981" bottom="1" rank="1"/>
    <cfRule type="top10" dxfId="981" priority="982" bottom="1" rank="5"/>
    <cfRule type="top10" dxfId="980" priority="983" rank="5"/>
  </conditionalFormatting>
  <conditionalFormatting sqref="L8:Z8">
    <cfRule type="top10" dxfId="979" priority="978" rank="3"/>
    <cfRule type="top10" dxfId="978" priority="979" bottom="1" rank="1"/>
    <cfRule type="top10" dxfId="977" priority="980" bottom="1" rank="3"/>
  </conditionalFormatting>
  <conditionalFormatting sqref="L8:Z8">
    <cfRule type="top10" dxfId="976" priority="975" rank="3"/>
    <cfRule type="top10" dxfId="975" priority="976" bottom="1" rank="1"/>
    <cfRule type="top10" dxfId="974" priority="977" bottom="1" rank="3"/>
  </conditionalFormatting>
  <conditionalFormatting sqref="L8:Z8">
    <cfRule type="top10" dxfId="973" priority="972" rank="3"/>
    <cfRule type="top10" dxfId="972" priority="973" bottom="1" rank="1"/>
    <cfRule type="top10" dxfId="971" priority="974" bottom="1" rank="3"/>
  </conditionalFormatting>
  <conditionalFormatting sqref="L8:Z8">
    <cfRule type="top10" dxfId="970" priority="969" rank="3"/>
    <cfRule type="top10" dxfId="969" priority="970" bottom="1" rank="1"/>
    <cfRule type="top10" dxfId="968" priority="971" bottom="1" rank="3"/>
  </conditionalFormatting>
  <conditionalFormatting sqref="L8:Z8">
    <cfRule type="top10" dxfId="967" priority="966" rank="3"/>
    <cfRule type="top10" dxfId="966" priority="967" bottom="1" rank="1"/>
    <cfRule type="top10" dxfId="965" priority="968" bottom="1" rank="3"/>
  </conditionalFormatting>
  <conditionalFormatting sqref="L8:Z8">
    <cfRule type="top10" dxfId="964" priority="963" bottom="1" rank="1"/>
    <cfRule type="top10" dxfId="963" priority="964" bottom="1" rank="5"/>
    <cfRule type="top10" dxfId="962" priority="965" rank="5"/>
  </conditionalFormatting>
  <conditionalFormatting sqref="L8:Z8">
    <cfRule type="top10" dxfId="961" priority="960" rank="3"/>
    <cfRule type="top10" dxfId="960" priority="961" bottom="1" rank="1"/>
    <cfRule type="top10" dxfId="959" priority="962" bottom="1" rank="3"/>
  </conditionalFormatting>
  <conditionalFormatting sqref="L8:Z8">
    <cfRule type="top10" dxfId="958" priority="957" rank="3"/>
    <cfRule type="top10" dxfId="957" priority="958" bottom="1" rank="1"/>
    <cfRule type="top10" dxfId="956" priority="959" bottom="1" rank="3"/>
  </conditionalFormatting>
  <conditionalFormatting sqref="L8:Z8">
    <cfRule type="top10" dxfId="955" priority="954" rank="3"/>
    <cfRule type="top10" dxfId="954" priority="955" bottom="1" rank="1"/>
    <cfRule type="top10" dxfId="953" priority="956" bottom="1" rank="3"/>
  </conditionalFormatting>
  <conditionalFormatting sqref="L8:Z8">
    <cfRule type="top10" dxfId="952" priority="951" rank="3"/>
    <cfRule type="top10" dxfId="951" priority="952" bottom="1" rank="1"/>
    <cfRule type="top10" dxfId="950" priority="953" bottom="1" rank="3"/>
  </conditionalFormatting>
  <conditionalFormatting sqref="L8:Z8">
    <cfRule type="top10" dxfId="949" priority="948" rank="3"/>
    <cfRule type="top10" dxfId="948" priority="949" bottom="1" rank="1"/>
    <cfRule type="top10" dxfId="947" priority="950" bottom="1" rank="3"/>
  </conditionalFormatting>
  <conditionalFormatting sqref="L8:Z8">
    <cfRule type="top10" dxfId="946" priority="945" rank="3"/>
    <cfRule type="top10" dxfId="945" priority="946" bottom="1" rank="1"/>
    <cfRule type="top10" dxfId="944" priority="947" bottom="1" rank="3"/>
  </conditionalFormatting>
  <conditionalFormatting sqref="L8:Z8">
    <cfRule type="top10" dxfId="943" priority="942" bottom="1" rank="1"/>
    <cfRule type="top10" dxfId="942" priority="943" bottom="1" rank="5"/>
    <cfRule type="top10" dxfId="941" priority="944" rank="5"/>
  </conditionalFormatting>
  <conditionalFormatting sqref="L8:Z8">
    <cfRule type="top10" dxfId="940" priority="939" rank="3"/>
    <cfRule type="top10" dxfId="939" priority="940" bottom="1" rank="1"/>
    <cfRule type="top10" dxfId="938" priority="941" bottom="1" rank="3"/>
  </conditionalFormatting>
  <conditionalFormatting sqref="L8:Z8">
    <cfRule type="top10" dxfId="937" priority="936" rank="3"/>
    <cfRule type="top10" dxfId="936" priority="937" bottom="1" rank="1"/>
    <cfRule type="top10" dxfId="935" priority="938" bottom="1" rank="3"/>
  </conditionalFormatting>
  <conditionalFormatting sqref="L8:Z8">
    <cfRule type="top10" dxfId="934" priority="933" rank="3"/>
    <cfRule type="top10" dxfId="933" priority="934" bottom="1" rank="1"/>
    <cfRule type="top10" dxfId="932" priority="935" bottom="1" rank="3"/>
  </conditionalFormatting>
  <conditionalFormatting sqref="L8:Z8">
    <cfRule type="top10" dxfId="931" priority="930" rank="3"/>
    <cfRule type="top10" dxfId="930" priority="931" bottom="1" rank="1"/>
    <cfRule type="top10" dxfId="929" priority="932" bottom="1" rank="3"/>
  </conditionalFormatting>
  <conditionalFormatting sqref="L8:Z8">
    <cfRule type="top10" dxfId="928" priority="927" bottom="1" rank="1"/>
    <cfRule type="top10" dxfId="927" priority="928" bottom="1" rank="5"/>
    <cfRule type="top10" dxfId="926" priority="929" rank="5"/>
  </conditionalFormatting>
  <conditionalFormatting sqref="L8:Z8">
    <cfRule type="top10" dxfId="925" priority="924" rank="3"/>
    <cfRule type="top10" dxfId="924" priority="925" bottom="1" rank="1"/>
    <cfRule type="top10" dxfId="923" priority="926" bottom="1" rank="3"/>
  </conditionalFormatting>
  <conditionalFormatting sqref="L8:Z8">
    <cfRule type="top10" dxfId="922" priority="921" rank="3"/>
    <cfRule type="top10" dxfId="921" priority="922" bottom="1" rank="1"/>
    <cfRule type="top10" dxfId="920" priority="923" bottom="1" rank="3"/>
  </conditionalFormatting>
  <conditionalFormatting sqref="L8:Z8">
    <cfRule type="top10" dxfId="919" priority="918" rank="3"/>
    <cfRule type="top10" dxfId="918" priority="919" bottom="1" rank="1"/>
    <cfRule type="top10" dxfId="917" priority="920" bottom="1" rank="3"/>
  </conditionalFormatting>
  <conditionalFormatting sqref="L8:Z8">
    <cfRule type="top10" dxfId="916" priority="915" bottom="1" rank="1"/>
    <cfRule type="top10" dxfId="915" priority="916" bottom="1" rank="5"/>
    <cfRule type="top10" dxfId="914" priority="917" rank="5"/>
  </conditionalFormatting>
  <conditionalFormatting sqref="L8:Z8">
    <cfRule type="top10" dxfId="913" priority="912" rank="3"/>
    <cfRule type="top10" dxfId="912" priority="913" bottom="1" rank="1"/>
    <cfRule type="top10" dxfId="911" priority="914" bottom="1" rank="3"/>
  </conditionalFormatting>
  <conditionalFormatting sqref="L8:Z8">
    <cfRule type="top10" dxfId="910" priority="909" rank="3"/>
    <cfRule type="top10" dxfId="909" priority="910" bottom="1" rank="1"/>
    <cfRule type="top10" dxfId="908" priority="911" bottom="1" rank="3"/>
  </conditionalFormatting>
  <conditionalFormatting sqref="L8:Z8">
    <cfRule type="top10" dxfId="907" priority="906" bottom="1" rank="1"/>
    <cfRule type="top10" dxfId="906" priority="907" bottom="1" rank="5"/>
    <cfRule type="top10" dxfId="905" priority="908" rank="5"/>
  </conditionalFormatting>
  <conditionalFormatting sqref="L8:Z8">
    <cfRule type="top10" dxfId="904" priority="903" rank="3"/>
    <cfRule type="top10" dxfId="903" priority="904" bottom="1" rank="1"/>
    <cfRule type="top10" dxfId="902" priority="905" bottom="1" rank="3"/>
  </conditionalFormatting>
  <conditionalFormatting sqref="L8:Z8">
    <cfRule type="top10" dxfId="901" priority="900" bottom="1" rank="1"/>
    <cfRule type="top10" dxfId="900" priority="901" bottom="1" rank="5"/>
    <cfRule type="top10" dxfId="899" priority="902" rank="5"/>
  </conditionalFormatting>
  <conditionalFormatting sqref="L8:Z8">
    <cfRule type="top10" dxfId="898" priority="896" rank="1"/>
    <cfRule type="top10" dxfId="897" priority="897" bottom="1" rank="1"/>
    <cfRule type="top10" dxfId="896" priority="898" bottom="1" rank="5"/>
    <cfRule type="top10" dxfId="895" priority="899" rank="5"/>
  </conditionalFormatting>
  <conditionalFormatting sqref="L12:Z12">
    <cfRule type="top10" dxfId="894" priority="893" rank="3"/>
    <cfRule type="top10" dxfId="893" priority="894" bottom="1" rank="1"/>
    <cfRule type="top10" dxfId="892" priority="895" bottom="1" rank="3"/>
  </conditionalFormatting>
  <conditionalFormatting sqref="L12:Z12">
    <cfRule type="top10" dxfId="891" priority="890" bottom="1" rank="1"/>
    <cfRule type="top10" dxfId="890" priority="891" bottom="1" rank="5"/>
    <cfRule type="top10" dxfId="889" priority="892" rank="5"/>
  </conditionalFormatting>
  <conditionalFormatting sqref="L12:Z12">
    <cfRule type="top10" dxfId="888" priority="887" rank="3"/>
    <cfRule type="top10" dxfId="887" priority="888" bottom="1" rank="1"/>
    <cfRule type="top10" dxfId="886" priority="889" bottom="1" rank="3"/>
  </conditionalFormatting>
  <conditionalFormatting sqref="L12:Z12">
    <cfRule type="top10" dxfId="885" priority="884" rank="3"/>
    <cfRule type="top10" dxfId="884" priority="885" bottom="1" rank="1"/>
    <cfRule type="top10" dxfId="883" priority="886" bottom="1" rank="3"/>
  </conditionalFormatting>
  <conditionalFormatting sqref="L12:Z12">
    <cfRule type="top10" dxfId="882" priority="881" rank="3"/>
    <cfRule type="top10" dxfId="881" priority="882" bottom="1" rank="1"/>
    <cfRule type="top10" dxfId="880" priority="883" bottom="1" rank="3"/>
  </conditionalFormatting>
  <conditionalFormatting sqref="L12:Z12">
    <cfRule type="top10" dxfId="879" priority="878" rank="3"/>
    <cfRule type="top10" dxfId="878" priority="879" bottom="1" rank="1"/>
    <cfRule type="top10" dxfId="877" priority="880" bottom="1" rank="3"/>
  </conditionalFormatting>
  <conditionalFormatting sqref="L12:Z12">
    <cfRule type="top10" dxfId="876" priority="875" rank="3"/>
    <cfRule type="top10" dxfId="875" priority="876" bottom="1" rank="1"/>
    <cfRule type="top10" dxfId="874" priority="877" bottom="1" rank="3"/>
  </conditionalFormatting>
  <conditionalFormatting sqref="L12:Z12">
    <cfRule type="top10" dxfId="873" priority="872" rank="3"/>
    <cfRule type="top10" dxfId="872" priority="873" bottom="1" rank="1"/>
    <cfRule type="top10" dxfId="871" priority="874" bottom="1" rank="3"/>
  </conditionalFormatting>
  <conditionalFormatting sqref="L12:Z12">
    <cfRule type="top10" dxfId="870" priority="869" bottom="1" rank="1"/>
    <cfRule type="top10" dxfId="869" priority="870" bottom="1" rank="5"/>
    <cfRule type="top10" dxfId="868" priority="871" rank="5"/>
  </conditionalFormatting>
  <conditionalFormatting sqref="L12:Z12">
    <cfRule type="top10" dxfId="867" priority="866" rank="3"/>
    <cfRule type="top10" dxfId="866" priority="867" bottom="1" rank="1"/>
    <cfRule type="top10" dxfId="865" priority="868" bottom="1" rank="3"/>
  </conditionalFormatting>
  <conditionalFormatting sqref="L12:Z12">
    <cfRule type="top10" dxfId="864" priority="863" rank="3"/>
    <cfRule type="top10" dxfId="863" priority="864" bottom="1" rank="1"/>
    <cfRule type="top10" dxfId="862" priority="865" bottom="1" rank="3"/>
  </conditionalFormatting>
  <conditionalFormatting sqref="L12:Z12">
    <cfRule type="top10" dxfId="861" priority="860" rank="3"/>
    <cfRule type="top10" dxfId="860" priority="861" bottom="1" rank="1"/>
    <cfRule type="top10" dxfId="859" priority="862" bottom="1" rank="3"/>
  </conditionalFormatting>
  <conditionalFormatting sqref="L12:Z12">
    <cfRule type="top10" dxfId="858" priority="857" rank="3"/>
    <cfRule type="top10" dxfId="857" priority="858" bottom="1" rank="1"/>
    <cfRule type="top10" dxfId="856" priority="859" bottom="1" rank="3"/>
  </conditionalFormatting>
  <conditionalFormatting sqref="L12:Z12">
    <cfRule type="top10" dxfId="855" priority="854" rank="3"/>
    <cfRule type="top10" dxfId="854" priority="855" bottom="1" rank="1"/>
    <cfRule type="top10" dxfId="853" priority="856" bottom="1" rank="3"/>
  </conditionalFormatting>
  <conditionalFormatting sqref="L12:Z12">
    <cfRule type="top10" dxfId="852" priority="851" bottom="1" rank="1"/>
    <cfRule type="top10" dxfId="851" priority="852" bottom="1" rank="5"/>
    <cfRule type="top10" dxfId="850" priority="853" rank="5"/>
  </conditionalFormatting>
  <conditionalFormatting sqref="L12:Z12">
    <cfRule type="top10" dxfId="849" priority="848" rank="3"/>
    <cfRule type="top10" dxfId="848" priority="849" bottom="1" rank="1"/>
    <cfRule type="top10" dxfId="847" priority="850" bottom="1" rank="3"/>
  </conditionalFormatting>
  <conditionalFormatting sqref="L12:Z12">
    <cfRule type="top10" dxfId="846" priority="845" rank="3"/>
    <cfRule type="top10" dxfId="845" priority="846" bottom="1" rank="1"/>
    <cfRule type="top10" dxfId="844" priority="847" bottom="1" rank="3"/>
  </conditionalFormatting>
  <conditionalFormatting sqref="L12:Z12">
    <cfRule type="top10" dxfId="843" priority="842" rank="3"/>
    <cfRule type="top10" dxfId="842" priority="843" bottom="1" rank="1"/>
    <cfRule type="top10" dxfId="841" priority="844" bottom="1" rank="3"/>
  </conditionalFormatting>
  <conditionalFormatting sqref="L12:Z12">
    <cfRule type="top10" dxfId="840" priority="839" rank="3"/>
    <cfRule type="top10" dxfId="839" priority="840" bottom="1" rank="1"/>
    <cfRule type="top10" dxfId="838" priority="841" bottom="1" rank="3"/>
  </conditionalFormatting>
  <conditionalFormatting sqref="L12:Z12">
    <cfRule type="top10" dxfId="837" priority="836" rank="3"/>
    <cfRule type="top10" dxfId="836" priority="837" bottom="1" rank="1"/>
    <cfRule type="top10" dxfId="835" priority="838" bottom="1" rank="3"/>
  </conditionalFormatting>
  <conditionalFormatting sqref="L12:Z12">
    <cfRule type="top10" dxfId="834" priority="833" rank="3"/>
    <cfRule type="top10" dxfId="833" priority="834" bottom="1" rank="1"/>
    <cfRule type="top10" dxfId="832" priority="835" bottom="1" rank="3"/>
  </conditionalFormatting>
  <conditionalFormatting sqref="L12:Z12">
    <cfRule type="top10" dxfId="831" priority="830" bottom="1" rank="1"/>
    <cfRule type="top10" dxfId="830" priority="831" bottom="1" rank="5"/>
    <cfRule type="top10" dxfId="829" priority="832" rank="5"/>
  </conditionalFormatting>
  <conditionalFormatting sqref="L12:Z12">
    <cfRule type="top10" dxfId="828" priority="827" rank="3"/>
    <cfRule type="top10" dxfId="827" priority="828" bottom="1" rank="1"/>
    <cfRule type="top10" dxfId="826" priority="829" bottom="1" rank="3"/>
  </conditionalFormatting>
  <conditionalFormatting sqref="L12:Z12">
    <cfRule type="top10" dxfId="825" priority="824" rank="3"/>
    <cfRule type="top10" dxfId="824" priority="825" bottom="1" rank="1"/>
    <cfRule type="top10" dxfId="823" priority="826" bottom="1" rank="3"/>
  </conditionalFormatting>
  <conditionalFormatting sqref="L12:Z12">
    <cfRule type="top10" dxfId="822" priority="821" rank="3"/>
    <cfRule type="top10" dxfId="821" priority="822" bottom="1" rank="1"/>
    <cfRule type="top10" dxfId="820" priority="823" bottom="1" rank="3"/>
  </conditionalFormatting>
  <conditionalFormatting sqref="L12:Z12">
    <cfRule type="top10" dxfId="819" priority="818" rank="3"/>
    <cfRule type="top10" dxfId="818" priority="819" bottom="1" rank="1"/>
    <cfRule type="top10" dxfId="817" priority="820" bottom="1" rank="3"/>
  </conditionalFormatting>
  <conditionalFormatting sqref="L12:Z12">
    <cfRule type="top10" dxfId="816" priority="815" bottom="1" rank="1"/>
    <cfRule type="top10" dxfId="815" priority="816" bottom="1" rank="5"/>
    <cfRule type="top10" dxfId="814" priority="817" rank="5"/>
  </conditionalFormatting>
  <conditionalFormatting sqref="L12:Z12">
    <cfRule type="top10" dxfId="813" priority="812" rank="3"/>
    <cfRule type="top10" dxfId="812" priority="813" bottom="1" rank="1"/>
    <cfRule type="top10" dxfId="811" priority="814" bottom="1" rank="3"/>
  </conditionalFormatting>
  <conditionalFormatting sqref="L12:Z12">
    <cfRule type="top10" dxfId="810" priority="809" rank="3"/>
    <cfRule type="top10" dxfId="809" priority="810" bottom="1" rank="1"/>
    <cfRule type="top10" dxfId="808" priority="811" bottom="1" rank="3"/>
  </conditionalFormatting>
  <conditionalFormatting sqref="L12:Z12">
    <cfRule type="top10" dxfId="807" priority="806" rank="3"/>
    <cfRule type="top10" dxfId="806" priority="807" bottom="1" rank="1"/>
    <cfRule type="top10" dxfId="805" priority="808" bottom="1" rank="3"/>
  </conditionalFormatting>
  <conditionalFormatting sqref="L12:Z12">
    <cfRule type="top10" dxfId="804" priority="803" bottom="1" rank="1"/>
    <cfRule type="top10" dxfId="803" priority="804" bottom="1" rank="5"/>
    <cfRule type="top10" dxfId="802" priority="805" rank="5"/>
  </conditionalFormatting>
  <conditionalFormatting sqref="L12:Z12">
    <cfRule type="top10" dxfId="801" priority="800" rank="3"/>
    <cfRule type="top10" dxfId="800" priority="801" bottom="1" rank="1"/>
    <cfRule type="top10" dxfId="799" priority="802" bottom="1" rank="3"/>
  </conditionalFormatting>
  <conditionalFormatting sqref="L12:Z12">
    <cfRule type="top10" dxfId="798" priority="797" rank="3"/>
    <cfRule type="top10" dxfId="797" priority="798" bottom="1" rank="1"/>
    <cfRule type="top10" dxfId="796" priority="799" bottom="1" rank="3"/>
  </conditionalFormatting>
  <conditionalFormatting sqref="L12:Z12">
    <cfRule type="top10" dxfId="795" priority="794" bottom="1" rank="1"/>
    <cfRule type="top10" dxfId="794" priority="795" bottom="1" rank="5"/>
    <cfRule type="top10" dxfId="793" priority="796" rank="5"/>
  </conditionalFormatting>
  <conditionalFormatting sqref="L12:Z12">
    <cfRule type="top10" dxfId="792" priority="791" rank="3"/>
    <cfRule type="top10" dxfId="791" priority="792" bottom="1" rank="1"/>
    <cfRule type="top10" dxfId="790" priority="793" bottom="1" rank="3"/>
  </conditionalFormatting>
  <conditionalFormatting sqref="L12:Z12">
    <cfRule type="top10" dxfId="789" priority="788" bottom="1" rank="1"/>
    <cfRule type="top10" dxfId="788" priority="789" bottom="1" rank="5"/>
    <cfRule type="top10" dxfId="787" priority="790" rank="5"/>
  </conditionalFormatting>
  <conditionalFormatting sqref="L12:Z12">
    <cfRule type="top10" dxfId="786" priority="784" rank="1"/>
    <cfRule type="top10" dxfId="785" priority="785" bottom="1" rank="1"/>
    <cfRule type="top10" dxfId="784" priority="786" bottom="1" rank="5"/>
    <cfRule type="top10" dxfId="783" priority="787" rank="5"/>
  </conditionalFormatting>
  <conditionalFormatting sqref="L16:Z16">
    <cfRule type="top10" dxfId="782" priority="781" rank="3"/>
    <cfRule type="top10" dxfId="781" priority="782" bottom="1" rank="1"/>
    <cfRule type="top10" dxfId="780" priority="783" bottom="1" rank="3"/>
  </conditionalFormatting>
  <conditionalFormatting sqref="L16:Z16">
    <cfRule type="top10" dxfId="779" priority="778" rank="3"/>
    <cfRule type="top10" dxfId="778" priority="779" bottom="1" rank="1"/>
    <cfRule type="top10" dxfId="777" priority="780" bottom="1" rank="3"/>
  </conditionalFormatting>
  <conditionalFormatting sqref="L16:Z16">
    <cfRule type="top10" dxfId="776" priority="775" bottom="1" rank="1"/>
    <cfRule type="top10" dxfId="775" priority="776" bottom="1" rank="5"/>
    <cfRule type="top10" dxfId="774" priority="777" rank="5"/>
  </conditionalFormatting>
  <conditionalFormatting sqref="L16:Z16">
    <cfRule type="top10" dxfId="773" priority="772" rank="3"/>
    <cfRule type="top10" dxfId="772" priority="773" bottom="1" rank="1"/>
    <cfRule type="top10" dxfId="771" priority="774" bottom="1" rank="3"/>
  </conditionalFormatting>
  <conditionalFormatting sqref="L16:Z16">
    <cfRule type="top10" dxfId="770" priority="769" bottom="1" rank="1"/>
    <cfRule type="top10" dxfId="769" priority="770" bottom="1" rank="5"/>
    <cfRule type="top10" dxfId="768" priority="771" rank="5"/>
  </conditionalFormatting>
  <conditionalFormatting sqref="L16:Z16">
    <cfRule type="top10" dxfId="767" priority="766" rank="3"/>
    <cfRule type="top10" dxfId="766" priority="767" bottom="1" rank="1"/>
    <cfRule type="top10" dxfId="765" priority="768" bottom="1" rank="3"/>
  </conditionalFormatting>
  <conditionalFormatting sqref="L16:Z16">
    <cfRule type="top10" dxfId="764" priority="763" rank="3"/>
    <cfRule type="top10" dxfId="763" priority="764" bottom="1" rank="1"/>
    <cfRule type="top10" dxfId="762" priority="765" bottom="1" rank="3"/>
  </conditionalFormatting>
  <conditionalFormatting sqref="L16:Z16">
    <cfRule type="top10" dxfId="761" priority="760" rank="3"/>
    <cfRule type="top10" dxfId="760" priority="761" bottom="1" rank="1"/>
    <cfRule type="top10" dxfId="759" priority="762" bottom="1" rank="3"/>
  </conditionalFormatting>
  <conditionalFormatting sqref="L16:Z16">
    <cfRule type="top10" dxfId="758" priority="757" rank="3"/>
    <cfRule type="top10" dxfId="757" priority="758" bottom="1" rank="1"/>
    <cfRule type="top10" dxfId="756" priority="759" bottom="1" rank="3"/>
  </conditionalFormatting>
  <conditionalFormatting sqref="L16:Z16">
    <cfRule type="top10" dxfId="755" priority="754" rank="3"/>
    <cfRule type="top10" dxfId="754" priority="755" bottom="1" rank="1"/>
    <cfRule type="top10" dxfId="753" priority="756" bottom="1" rank="3"/>
  </conditionalFormatting>
  <conditionalFormatting sqref="L16:Z16">
    <cfRule type="top10" dxfId="752" priority="751" rank="3"/>
    <cfRule type="top10" dxfId="751" priority="752" bottom="1" rank="1"/>
    <cfRule type="top10" dxfId="750" priority="753" bottom="1" rank="3"/>
  </conditionalFormatting>
  <conditionalFormatting sqref="L16:Z16">
    <cfRule type="top10" dxfId="749" priority="748" bottom="1" rank="1"/>
    <cfRule type="top10" dxfId="748" priority="749" bottom="1" rank="5"/>
    <cfRule type="top10" dxfId="747" priority="750" rank="5"/>
  </conditionalFormatting>
  <conditionalFormatting sqref="L16:Z16">
    <cfRule type="top10" dxfId="746" priority="745" rank="3"/>
    <cfRule type="top10" dxfId="745" priority="746" bottom="1" rank="1"/>
    <cfRule type="top10" dxfId="744" priority="747" bottom="1" rank="3"/>
  </conditionalFormatting>
  <conditionalFormatting sqref="L16:Z16">
    <cfRule type="top10" dxfId="743" priority="742" rank="3"/>
    <cfRule type="top10" dxfId="742" priority="743" bottom="1" rank="1"/>
    <cfRule type="top10" dxfId="741" priority="744" bottom="1" rank="3"/>
  </conditionalFormatting>
  <conditionalFormatting sqref="L16:Z16">
    <cfRule type="top10" dxfId="740" priority="739" rank="3"/>
    <cfRule type="top10" dxfId="739" priority="740" bottom="1" rank="1"/>
    <cfRule type="top10" dxfId="738" priority="741" bottom="1" rank="3"/>
  </conditionalFormatting>
  <conditionalFormatting sqref="L16:Z16">
    <cfRule type="top10" dxfId="737" priority="736" rank="3"/>
    <cfRule type="top10" dxfId="736" priority="737" bottom="1" rank="1"/>
    <cfRule type="top10" dxfId="735" priority="738" bottom="1" rank="3"/>
  </conditionalFormatting>
  <conditionalFormatting sqref="L16:Z16">
    <cfRule type="top10" dxfId="734" priority="733" rank="3"/>
    <cfRule type="top10" dxfId="733" priority="734" bottom="1" rank="1"/>
    <cfRule type="top10" dxfId="732" priority="735" bottom="1" rank="3"/>
  </conditionalFormatting>
  <conditionalFormatting sqref="L16:Z16">
    <cfRule type="top10" dxfId="731" priority="730" bottom="1" rank="1"/>
    <cfRule type="top10" dxfId="730" priority="731" bottom="1" rank="5"/>
    <cfRule type="top10" dxfId="729" priority="732" rank="5"/>
  </conditionalFormatting>
  <conditionalFormatting sqref="L16:Z16">
    <cfRule type="top10" dxfId="728" priority="727" rank="3"/>
    <cfRule type="top10" dxfId="727" priority="728" bottom="1" rank="1"/>
    <cfRule type="top10" dxfId="726" priority="729" bottom="1" rank="3"/>
  </conditionalFormatting>
  <conditionalFormatting sqref="L16:Z16">
    <cfRule type="top10" dxfId="725" priority="724" rank="3"/>
    <cfRule type="top10" dxfId="724" priority="725" bottom="1" rank="1"/>
    <cfRule type="top10" dxfId="723" priority="726" bottom="1" rank="3"/>
  </conditionalFormatting>
  <conditionalFormatting sqref="L16:Z16">
    <cfRule type="top10" dxfId="722" priority="721" rank="3"/>
    <cfRule type="top10" dxfId="721" priority="722" bottom="1" rank="1"/>
    <cfRule type="top10" dxfId="720" priority="723" bottom="1" rank="3"/>
  </conditionalFormatting>
  <conditionalFormatting sqref="L16:Z16">
    <cfRule type="top10" dxfId="719" priority="718" rank="3"/>
    <cfRule type="top10" dxfId="718" priority="719" bottom="1" rank="1"/>
    <cfRule type="top10" dxfId="717" priority="720" bottom="1" rank="3"/>
  </conditionalFormatting>
  <conditionalFormatting sqref="L16:Z16">
    <cfRule type="top10" dxfId="716" priority="715" rank="3"/>
    <cfRule type="top10" dxfId="715" priority="716" bottom="1" rank="1"/>
    <cfRule type="top10" dxfId="714" priority="717" bottom="1" rank="3"/>
  </conditionalFormatting>
  <conditionalFormatting sqref="L16:Z16">
    <cfRule type="top10" dxfId="713" priority="712" rank="3"/>
    <cfRule type="top10" dxfId="712" priority="713" bottom="1" rank="1"/>
    <cfRule type="top10" dxfId="711" priority="714" bottom="1" rank="3"/>
  </conditionalFormatting>
  <conditionalFormatting sqref="L16:Z16">
    <cfRule type="top10" dxfId="710" priority="709" bottom="1" rank="1"/>
    <cfRule type="top10" dxfId="709" priority="710" bottom="1" rank="5"/>
    <cfRule type="top10" dxfId="708" priority="711" rank="5"/>
  </conditionalFormatting>
  <conditionalFormatting sqref="L16:Z16">
    <cfRule type="top10" dxfId="707" priority="706" rank="3"/>
    <cfRule type="top10" dxfId="706" priority="707" bottom="1" rank="1"/>
    <cfRule type="top10" dxfId="705" priority="708" bottom="1" rank="3"/>
  </conditionalFormatting>
  <conditionalFormatting sqref="L16:Z16">
    <cfRule type="top10" dxfId="704" priority="703" rank="3"/>
    <cfRule type="top10" dxfId="703" priority="704" bottom="1" rank="1"/>
    <cfRule type="top10" dxfId="702" priority="705" bottom="1" rank="3"/>
  </conditionalFormatting>
  <conditionalFormatting sqref="L16:Z16">
    <cfRule type="top10" dxfId="701" priority="700" rank="3"/>
    <cfRule type="top10" dxfId="700" priority="701" bottom="1" rank="1"/>
    <cfRule type="top10" dxfId="699" priority="702" bottom="1" rank="3"/>
  </conditionalFormatting>
  <conditionalFormatting sqref="L16:Z16">
    <cfRule type="top10" dxfId="698" priority="697" rank="3"/>
    <cfRule type="top10" dxfId="697" priority="698" bottom="1" rank="1"/>
    <cfRule type="top10" dxfId="696" priority="699" bottom="1" rank="3"/>
  </conditionalFormatting>
  <conditionalFormatting sqref="L16:Z16">
    <cfRule type="top10" dxfId="695" priority="694" bottom="1" rank="1"/>
    <cfRule type="top10" dxfId="694" priority="695" bottom="1" rank="5"/>
    <cfRule type="top10" dxfId="693" priority="696" rank="5"/>
  </conditionalFormatting>
  <conditionalFormatting sqref="L16:Z16">
    <cfRule type="top10" dxfId="692" priority="691" rank="3"/>
    <cfRule type="top10" dxfId="691" priority="692" bottom="1" rank="1"/>
    <cfRule type="top10" dxfId="690" priority="693" bottom="1" rank="3"/>
  </conditionalFormatting>
  <conditionalFormatting sqref="L16:Z16">
    <cfRule type="top10" dxfId="689" priority="688" rank="3"/>
    <cfRule type="top10" dxfId="688" priority="689" bottom="1" rank="1"/>
    <cfRule type="top10" dxfId="687" priority="690" bottom="1" rank="3"/>
  </conditionalFormatting>
  <conditionalFormatting sqref="L16:Z16">
    <cfRule type="top10" dxfId="686" priority="685" rank="3"/>
    <cfRule type="top10" dxfId="685" priority="686" bottom="1" rank="1"/>
    <cfRule type="top10" dxfId="684" priority="687" bottom="1" rank="3"/>
  </conditionalFormatting>
  <conditionalFormatting sqref="L16:Z16">
    <cfRule type="top10" dxfId="683" priority="682" bottom="1" rank="1"/>
    <cfRule type="top10" dxfId="682" priority="683" bottom="1" rank="5"/>
    <cfRule type="top10" dxfId="681" priority="684" rank="5"/>
  </conditionalFormatting>
  <conditionalFormatting sqref="L16:Z16">
    <cfRule type="top10" dxfId="680" priority="679" rank="3"/>
    <cfRule type="top10" dxfId="679" priority="680" bottom="1" rank="1"/>
    <cfRule type="top10" dxfId="678" priority="681" bottom="1" rank="3"/>
  </conditionalFormatting>
  <conditionalFormatting sqref="L16:Z16">
    <cfRule type="top10" dxfId="677" priority="676" rank="3"/>
    <cfRule type="top10" dxfId="676" priority="677" bottom="1" rank="1"/>
    <cfRule type="top10" dxfId="675" priority="678" bottom="1" rank="3"/>
  </conditionalFormatting>
  <conditionalFormatting sqref="L16:Z16">
    <cfRule type="top10" dxfId="674" priority="673" bottom="1" rank="1"/>
    <cfRule type="top10" dxfId="673" priority="674" bottom="1" rank="5"/>
    <cfRule type="top10" dxfId="672" priority="675" rank="5"/>
  </conditionalFormatting>
  <conditionalFormatting sqref="L16:Z16">
    <cfRule type="top10" dxfId="671" priority="670" rank="3"/>
    <cfRule type="top10" dxfId="670" priority="671" bottom="1" rank="1"/>
    <cfRule type="top10" dxfId="669" priority="672" bottom="1" rank="3"/>
  </conditionalFormatting>
  <conditionalFormatting sqref="L16:Z16">
    <cfRule type="top10" dxfId="668" priority="667" bottom="1" rank="1"/>
    <cfRule type="top10" dxfId="667" priority="668" bottom="1" rank="5"/>
    <cfRule type="top10" dxfId="666" priority="669" rank="5"/>
  </conditionalFormatting>
  <conditionalFormatting sqref="L16:Z16">
    <cfRule type="top10" dxfId="665" priority="663" rank="1"/>
    <cfRule type="top10" dxfId="664" priority="664" bottom="1" rank="1"/>
    <cfRule type="top10" dxfId="663" priority="665" bottom="1" rank="5"/>
    <cfRule type="top10" dxfId="662" priority="666" rank="5"/>
  </conditionalFormatting>
  <conditionalFormatting sqref="L20:Z20">
    <cfRule type="top10" dxfId="661" priority="660" rank="3"/>
    <cfRule type="top10" dxfId="660" priority="661" bottom="1" rank="1"/>
    <cfRule type="top10" dxfId="659" priority="662" bottom="1" rank="3"/>
  </conditionalFormatting>
  <conditionalFormatting sqref="L20:Z20">
    <cfRule type="top10" dxfId="658" priority="657" rank="3"/>
    <cfRule type="top10" dxfId="657" priority="658" bottom="1" rank="1"/>
    <cfRule type="top10" dxfId="656" priority="659" bottom="1" rank="3"/>
  </conditionalFormatting>
  <conditionalFormatting sqref="L20:Z20">
    <cfRule type="top10" dxfId="655" priority="654" rank="3"/>
    <cfRule type="top10" dxfId="654" priority="655" bottom="1" rank="1"/>
    <cfRule type="top10" dxfId="653" priority="656" bottom="1" rank="3"/>
  </conditionalFormatting>
  <conditionalFormatting sqref="L20:Z20">
    <cfRule type="top10" dxfId="652" priority="651" bottom="1" rank="1"/>
    <cfRule type="top10" dxfId="651" priority="652" bottom="1" rank="5"/>
    <cfRule type="top10" dxfId="650" priority="653" rank="5"/>
  </conditionalFormatting>
  <conditionalFormatting sqref="L20:Z20">
    <cfRule type="top10" dxfId="649" priority="648" rank="3"/>
    <cfRule type="top10" dxfId="648" priority="649" bottom="1" rank="1"/>
    <cfRule type="top10" dxfId="647" priority="650" bottom="1" rank="3"/>
  </conditionalFormatting>
  <conditionalFormatting sqref="L20:Z20">
    <cfRule type="top10" dxfId="646" priority="645" rank="3"/>
    <cfRule type="top10" dxfId="645" priority="646" bottom="1" rank="1"/>
    <cfRule type="top10" dxfId="644" priority="647" bottom="1" rank="3"/>
  </conditionalFormatting>
  <conditionalFormatting sqref="L20:Z20">
    <cfRule type="top10" dxfId="643" priority="642" bottom="1" rank="1"/>
    <cfRule type="top10" dxfId="642" priority="643" bottom="1" rank="5"/>
    <cfRule type="top10" dxfId="641" priority="644" rank="5"/>
  </conditionalFormatting>
  <conditionalFormatting sqref="L20:Z20">
    <cfRule type="top10" dxfId="640" priority="639" rank="3"/>
    <cfRule type="top10" dxfId="639" priority="640" bottom="1" rank="1"/>
    <cfRule type="top10" dxfId="638" priority="641" bottom="1" rank="3"/>
  </conditionalFormatting>
  <conditionalFormatting sqref="L20:Z20">
    <cfRule type="top10" dxfId="637" priority="636" bottom="1" rank="1"/>
    <cfRule type="top10" dxfId="636" priority="637" bottom="1" rank="5"/>
    <cfRule type="top10" dxfId="635" priority="638" rank="5"/>
  </conditionalFormatting>
  <conditionalFormatting sqref="L20:Z20">
    <cfRule type="top10" dxfId="634" priority="633" rank="3"/>
    <cfRule type="top10" dxfId="633" priority="634" bottom="1" rank="1"/>
    <cfRule type="top10" dxfId="632" priority="635" bottom="1" rank="3"/>
  </conditionalFormatting>
  <conditionalFormatting sqref="L20:Z20">
    <cfRule type="top10" dxfId="631" priority="630" rank="3"/>
    <cfRule type="top10" dxfId="630" priority="631" bottom="1" rank="1"/>
    <cfRule type="top10" dxfId="629" priority="632" bottom="1" rank="3"/>
  </conditionalFormatting>
  <conditionalFormatting sqref="L20:Z20">
    <cfRule type="top10" dxfId="628" priority="627" rank="3"/>
    <cfRule type="top10" dxfId="627" priority="628" bottom="1" rank="1"/>
    <cfRule type="top10" dxfId="626" priority="629" bottom="1" rank="3"/>
  </conditionalFormatting>
  <conditionalFormatting sqref="L20:Z20">
    <cfRule type="top10" dxfId="625" priority="624" rank="3"/>
    <cfRule type="top10" dxfId="624" priority="625" bottom="1" rank="1"/>
    <cfRule type="top10" dxfId="623" priority="626" bottom="1" rank="3"/>
  </conditionalFormatting>
  <conditionalFormatting sqref="L20:Z20">
    <cfRule type="top10" dxfId="622" priority="621" rank="3"/>
    <cfRule type="top10" dxfId="621" priority="622" bottom="1" rank="1"/>
    <cfRule type="top10" dxfId="620" priority="623" bottom="1" rank="3"/>
  </conditionalFormatting>
  <conditionalFormatting sqref="L20:Z20">
    <cfRule type="top10" dxfId="619" priority="618" rank="3"/>
    <cfRule type="top10" dxfId="618" priority="619" bottom="1" rank="1"/>
    <cfRule type="top10" dxfId="617" priority="620" bottom="1" rank="3"/>
  </conditionalFormatting>
  <conditionalFormatting sqref="L20:Z20">
    <cfRule type="top10" dxfId="616" priority="615" bottom="1" rank="1"/>
    <cfRule type="top10" dxfId="615" priority="616" bottom="1" rank="5"/>
    <cfRule type="top10" dxfId="614" priority="617" rank="5"/>
  </conditionalFormatting>
  <conditionalFormatting sqref="L20:Z20">
    <cfRule type="top10" dxfId="613" priority="612" rank="3"/>
    <cfRule type="top10" dxfId="612" priority="613" bottom="1" rank="1"/>
    <cfRule type="top10" dxfId="611" priority="614" bottom="1" rank="3"/>
  </conditionalFormatting>
  <conditionalFormatting sqref="L20:Z20">
    <cfRule type="top10" dxfId="610" priority="609" rank="3"/>
    <cfRule type="top10" dxfId="609" priority="610" bottom="1" rank="1"/>
    <cfRule type="top10" dxfId="608" priority="611" bottom="1" rank="3"/>
  </conditionalFormatting>
  <conditionalFormatting sqref="L20:Z20">
    <cfRule type="top10" dxfId="607" priority="606" rank="3"/>
    <cfRule type="top10" dxfId="606" priority="607" bottom="1" rank="1"/>
    <cfRule type="top10" dxfId="605" priority="608" bottom="1" rank="3"/>
  </conditionalFormatting>
  <conditionalFormatting sqref="L20:Z20">
    <cfRule type="top10" dxfId="604" priority="603" rank="3"/>
    <cfRule type="top10" dxfId="603" priority="604" bottom="1" rank="1"/>
    <cfRule type="top10" dxfId="602" priority="605" bottom="1" rank="3"/>
  </conditionalFormatting>
  <conditionalFormatting sqref="L20:Z20">
    <cfRule type="top10" dxfId="601" priority="600" rank="3"/>
    <cfRule type="top10" dxfId="600" priority="601" bottom="1" rank="1"/>
    <cfRule type="top10" dxfId="599" priority="602" bottom="1" rank="3"/>
  </conditionalFormatting>
  <conditionalFormatting sqref="L20:Z20">
    <cfRule type="top10" dxfId="598" priority="597" bottom="1" rank="1"/>
    <cfRule type="top10" dxfId="597" priority="598" bottom="1" rank="5"/>
    <cfRule type="top10" dxfId="596" priority="599" rank="5"/>
  </conditionalFormatting>
  <conditionalFormatting sqref="L20:Z20">
    <cfRule type="top10" dxfId="595" priority="594" rank="3"/>
    <cfRule type="top10" dxfId="594" priority="595" bottom="1" rank="1"/>
    <cfRule type="top10" dxfId="593" priority="596" bottom="1" rank="3"/>
  </conditionalFormatting>
  <conditionalFormatting sqref="L20:Z20">
    <cfRule type="top10" dxfId="592" priority="591" rank="3"/>
    <cfRule type="top10" dxfId="591" priority="592" bottom="1" rank="1"/>
    <cfRule type="top10" dxfId="590" priority="593" bottom="1" rank="3"/>
  </conditionalFormatting>
  <conditionalFormatting sqref="L20:Z20">
    <cfRule type="top10" dxfId="589" priority="588" rank="3"/>
    <cfRule type="top10" dxfId="588" priority="589" bottom="1" rank="1"/>
    <cfRule type="top10" dxfId="587" priority="590" bottom="1" rank="3"/>
  </conditionalFormatting>
  <conditionalFormatting sqref="L20:Z20">
    <cfRule type="top10" dxfId="586" priority="585" rank="3"/>
    <cfRule type="top10" dxfId="585" priority="586" bottom="1" rank="1"/>
    <cfRule type="top10" dxfId="584" priority="587" bottom="1" rank="3"/>
  </conditionalFormatting>
  <conditionalFormatting sqref="L20:Z20">
    <cfRule type="top10" dxfId="583" priority="582" rank="3"/>
    <cfRule type="top10" dxfId="582" priority="583" bottom="1" rank="1"/>
    <cfRule type="top10" dxfId="581" priority="584" bottom="1" rank="3"/>
  </conditionalFormatting>
  <conditionalFormatting sqref="L20:Z20">
    <cfRule type="top10" dxfId="580" priority="579" rank="3"/>
    <cfRule type="top10" dxfId="579" priority="580" bottom="1" rank="1"/>
    <cfRule type="top10" dxfId="578" priority="581" bottom="1" rank="3"/>
  </conditionalFormatting>
  <conditionalFormatting sqref="L20:Z20">
    <cfRule type="top10" dxfId="577" priority="576" bottom="1" rank="1"/>
    <cfRule type="top10" dxfId="576" priority="577" bottom="1" rank="5"/>
    <cfRule type="top10" dxfId="575" priority="578" rank="5"/>
  </conditionalFormatting>
  <conditionalFormatting sqref="L20:Z20">
    <cfRule type="top10" dxfId="574" priority="573" rank="3"/>
    <cfRule type="top10" dxfId="573" priority="574" bottom="1" rank="1"/>
    <cfRule type="top10" dxfId="572" priority="575" bottom="1" rank="3"/>
  </conditionalFormatting>
  <conditionalFormatting sqref="L20:Z20">
    <cfRule type="top10" dxfId="571" priority="570" rank="3"/>
    <cfRule type="top10" dxfId="570" priority="571" bottom="1" rank="1"/>
    <cfRule type="top10" dxfId="569" priority="572" bottom="1" rank="3"/>
  </conditionalFormatting>
  <conditionalFormatting sqref="L20:Z20">
    <cfRule type="top10" dxfId="568" priority="567" rank="3"/>
    <cfRule type="top10" dxfId="567" priority="568" bottom="1" rank="1"/>
    <cfRule type="top10" dxfId="566" priority="569" bottom="1" rank="3"/>
  </conditionalFormatting>
  <conditionalFormatting sqref="L20:Z20">
    <cfRule type="top10" dxfId="565" priority="564" rank="3"/>
    <cfRule type="top10" dxfId="564" priority="565" bottom="1" rank="1"/>
    <cfRule type="top10" dxfId="563" priority="566" bottom="1" rank="3"/>
  </conditionalFormatting>
  <conditionalFormatting sqref="L20:Z20">
    <cfRule type="top10" dxfId="562" priority="561" bottom="1" rank="1"/>
    <cfRule type="top10" dxfId="561" priority="562" bottom="1" rank="5"/>
    <cfRule type="top10" dxfId="560" priority="563" rank="5"/>
  </conditionalFormatting>
  <conditionalFormatting sqref="L20:Z20">
    <cfRule type="top10" dxfId="559" priority="558" rank="3"/>
    <cfRule type="top10" dxfId="558" priority="559" bottom="1" rank="1"/>
    <cfRule type="top10" dxfId="557" priority="560" bottom="1" rank="3"/>
  </conditionalFormatting>
  <conditionalFormatting sqref="L20:Z20">
    <cfRule type="top10" dxfId="556" priority="555" rank="3"/>
    <cfRule type="top10" dxfId="555" priority="556" bottom="1" rank="1"/>
    <cfRule type="top10" dxfId="554" priority="557" bottom="1" rank="3"/>
  </conditionalFormatting>
  <conditionalFormatting sqref="L20:Z20">
    <cfRule type="top10" dxfId="553" priority="552" rank="3"/>
    <cfRule type="top10" dxfId="552" priority="553" bottom="1" rank="1"/>
    <cfRule type="top10" dxfId="551" priority="554" bottom="1" rank="3"/>
  </conditionalFormatting>
  <conditionalFormatting sqref="L20:Z20">
    <cfRule type="top10" dxfId="550" priority="549" bottom="1" rank="1"/>
    <cfRule type="top10" dxfId="549" priority="550" bottom="1" rank="5"/>
    <cfRule type="top10" dxfId="548" priority="551" rank="5"/>
  </conditionalFormatting>
  <conditionalFormatting sqref="L20:Z20">
    <cfRule type="top10" dxfId="547" priority="546" rank="3"/>
    <cfRule type="top10" dxfId="546" priority="547" bottom="1" rank="1"/>
    <cfRule type="top10" dxfId="545" priority="548" bottom="1" rank="3"/>
  </conditionalFormatting>
  <conditionalFormatting sqref="L20:Z20">
    <cfRule type="top10" dxfId="544" priority="543" rank="3"/>
    <cfRule type="top10" dxfId="543" priority="544" bottom="1" rank="1"/>
    <cfRule type="top10" dxfId="542" priority="545" bottom="1" rank="3"/>
  </conditionalFormatting>
  <conditionalFormatting sqref="L20:Z20">
    <cfRule type="top10" dxfId="541" priority="540" bottom="1" rank="1"/>
    <cfRule type="top10" dxfId="540" priority="541" bottom="1" rank="5"/>
    <cfRule type="top10" dxfId="539" priority="542" rank="5"/>
  </conditionalFormatting>
  <conditionalFormatting sqref="L20:Z20">
    <cfRule type="top10" dxfId="538" priority="537" rank="3"/>
    <cfRule type="top10" dxfId="537" priority="538" bottom="1" rank="1"/>
    <cfRule type="top10" dxfId="536" priority="539" bottom="1" rank="3"/>
  </conditionalFormatting>
  <conditionalFormatting sqref="L20:Z20">
    <cfRule type="top10" dxfId="535" priority="534" bottom="1" rank="1"/>
    <cfRule type="top10" dxfId="534" priority="535" bottom="1" rank="5"/>
    <cfRule type="top10" dxfId="533" priority="536" rank="5"/>
  </conditionalFormatting>
  <conditionalFormatting sqref="L20:Z20">
    <cfRule type="top10" dxfId="532" priority="530" rank="1"/>
    <cfRule type="top10" dxfId="531" priority="531" bottom="1" rank="1"/>
    <cfRule type="top10" dxfId="530" priority="532" bottom="1" rank="5"/>
    <cfRule type="top10" dxfId="529" priority="533" rank="5"/>
  </conditionalFormatting>
  <conditionalFormatting sqref="L24:Z24">
    <cfRule type="top10" dxfId="528" priority="527" rank="3"/>
    <cfRule type="top10" dxfId="527" priority="528" bottom="1" rank="1"/>
    <cfRule type="top10" dxfId="526" priority="529" bottom="1" rank="3"/>
  </conditionalFormatting>
  <conditionalFormatting sqref="L24:Z24">
    <cfRule type="top10" dxfId="525" priority="524" rank="3"/>
    <cfRule type="top10" dxfId="524" priority="525" bottom="1" rank="1"/>
    <cfRule type="top10" dxfId="523" priority="526" bottom="1" rank="3"/>
  </conditionalFormatting>
  <conditionalFormatting sqref="L24:Z24">
    <cfRule type="top10" dxfId="522" priority="521" rank="3"/>
    <cfRule type="top10" dxfId="521" priority="522" bottom="1" rank="1"/>
    <cfRule type="top10" dxfId="520" priority="523" bottom="1" rank="3"/>
  </conditionalFormatting>
  <conditionalFormatting sqref="L24:Z24">
    <cfRule type="top10" dxfId="519" priority="518" rank="3"/>
    <cfRule type="top10" dxfId="518" priority="519" bottom="1" rank="1"/>
    <cfRule type="top10" dxfId="517" priority="520" bottom="1" rank="3"/>
  </conditionalFormatting>
  <conditionalFormatting sqref="L24:Z24">
    <cfRule type="top10" dxfId="516" priority="515" bottom="1" rank="1"/>
    <cfRule type="top10" dxfId="515" priority="516" bottom="1" rank="5"/>
    <cfRule type="top10" dxfId="514" priority="517" rank="5"/>
  </conditionalFormatting>
  <conditionalFormatting sqref="L24:Z24">
    <cfRule type="top10" dxfId="513" priority="512" rank="3"/>
    <cfRule type="top10" dxfId="512" priority="513" bottom="1" rank="1"/>
    <cfRule type="top10" dxfId="511" priority="514" bottom="1" rank="3"/>
  </conditionalFormatting>
  <conditionalFormatting sqref="L24:Z24">
    <cfRule type="top10" dxfId="510" priority="509" rank="3"/>
    <cfRule type="top10" dxfId="509" priority="510" bottom="1" rank="1"/>
    <cfRule type="top10" dxfId="508" priority="511" bottom="1" rank="3"/>
  </conditionalFormatting>
  <conditionalFormatting sqref="L24:Z24">
    <cfRule type="top10" dxfId="507" priority="506" rank="3"/>
    <cfRule type="top10" dxfId="506" priority="507" bottom="1" rank="1"/>
    <cfRule type="top10" dxfId="505" priority="508" bottom="1" rank="3"/>
  </conditionalFormatting>
  <conditionalFormatting sqref="L24:Z24">
    <cfRule type="top10" dxfId="504" priority="503" bottom="1" rank="1"/>
    <cfRule type="top10" dxfId="503" priority="504" bottom="1" rank="5"/>
    <cfRule type="top10" dxfId="502" priority="505" rank="5"/>
  </conditionalFormatting>
  <conditionalFormatting sqref="L24:Z24">
    <cfRule type="top10" dxfId="501" priority="500" rank="3"/>
    <cfRule type="top10" dxfId="500" priority="501" bottom="1" rank="1"/>
    <cfRule type="top10" dxfId="499" priority="502" bottom="1" rank="3"/>
  </conditionalFormatting>
  <conditionalFormatting sqref="L24:Z24">
    <cfRule type="top10" dxfId="498" priority="497" rank="3"/>
    <cfRule type="top10" dxfId="497" priority="498" bottom="1" rank="1"/>
    <cfRule type="top10" dxfId="496" priority="499" bottom="1" rank="3"/>
  </conditionalFormatting>
  <conditionalFormatting sqref="L24:Z24">
    <cfRule type="top10" dxfId="495" priority="494" bottom="1" rank="1"/>
    <cfRule type="top10" dxfId="494" priority="495" bottom="1" rank="5"/>
    <cfRule type="top10" dxfId="493" priority="496" rank="5"/>
  </conditionalFormatting>
  <conditionalFormatting sqref="L24:Z24">
    <cfRule type="top10" dxfId="492" priority="491" rank="3"/>
    <cfRule type="top10" dxfId="491" priority="492" bottom="1" rank="1"/>
    <cfRule type="top10" dxfId="490" priority="493" bottom="1" rank="3"/>
  </conditionalFormatting>
  <conditionalFormatting sqref="L24:Z24">
    <cfRule type="top10" dxfId="489" priority="488" bottom="1" rank="1"/>
    <cfRule type="top10" dxfId="488" priority="489" bottom="1" rank="5"/>
    <cfRule type="top10" dxfId="487" priority="490" rank="5"/>
  </conditionalFormatting>
  <conditionalFormatting sqref="L24:Z24">
    <cfRule type="top10" dxfId="486" priority="485" rank="3"/>
    <cfRule type="top10" dxfId="485" priority="486" bottom="1" rank="1"/>
    <cfRule type="top10" dxfId="484" priority="487" bottom="1" rank="3"/>
  </conditionalFormatting>
  <conditionalFormatting sqref="L24:Z24">
    <cfRule type="top10" dxfId="483" priority="482" rank="3"/>
    <cfRule type="top10" dxfId="482" priority="483" bottom="1" rank="1"/>
    <cfRule type="top10" dxfId="481" priority="484" bottom="1" rank="3"/>
  </conditionalFormatting>
  <conditionalFormatting sqref="L24:Z24">
    <cfRule type="top10" dxfId="480" priority="479" rank="3"/>
    <cfRule type="top10" dxfId="479" priority="480" bottom="1" rank="1"/>
    <cfRule type="top10" dxfId="478" priority="481" bottom="1" rank="3"/>
  </conditionalFormatting>
  <conditionalFormatting sqref="L24:Z24">
    <cfRule type="top10" dxfId="477" priority="476" rank="3"/>
    <cfRule type="top10" dxfId="476" priority="477" bottom="1" rank="1"/>
    <cfRule type="top10" dxfId="475" priority="478" bottom="1" rank="3"/>
  </conditionalFormatting>
  <conditionalFormatting sqref="L24:Z24">
    <cfRule type="top10" dxfId="474" priority="473" rank="3"/>
    <cfRule type="top10" dxfId="473" priority="474" bottom="1" rank="1"/>
    <cfRule type="top10" dxfId="472" priority="475" bottom="1" rank="3"/>
  </conditionalFormatting>
  <conditionalFormatting sqref="L24:Z24">
    <cfRule type="top10" dxfId="471" priority="470" rank="3"/>
    <cfRule type="top10" dxfId="470" priority="471" bottom="1" rank="1"/>
    <cfRule type="top10" dxfId="469" priority="472" bottom="1" rank="3"/>
  </conditionalFormatting>
  <conditionalFormatting sqref="L24:Z24">
    <cfRule type="top10" dxfId="468" priority="467" bottom="1" rank="1"/>
    <cfRule type="top10" dxfId="467" priority="468" bottom="1" rank="5"/>
    <cfRule type="top10" dxfId="466" priority="469" rank="5"/>
  </conditionalFormatting>
  <conditionalFormatting sqref="L24:Z24">
    <cfRule type="top10" dxfId="465" priority="464" rank="3"/>
    <cfRule type="top10" dxfId="464" priority="465" bottom="1" rank="1"/>
    <cfRule type="top10" dxfId="463" priority="466" bottom="1" rank="3"/>
  </conditionalFormatting>
  <conditionalFormatting sqref="L24:Z24">
    <cfRule type="top10" dxfId="462" priority="461" rank="3"/>
    <cfRule type="top10" dxfId="461" priority="462" bottom="1" rank="1"/>
    <cfRule type="top10" dxfId="460" priority="463" bottom="1" rank="3"/>
  </conditionalFormatting>
  <conditionalFormatting sqref="L24:Z24">
    <cfRule type="top10" dxfId="459" priority="458" rank="3"/>
    <cfRule type="top10" dxfId="458" priority="459" bottom="1" rank="1"/>
    <cfRule type="top10" dxfId="457" priority="460" bottom="1" rank="3"/>
  </conditionalFormatting>
  <conditionalFormatting sqref="L24:Z24">
    <cfRule type="top10" dxfId="456" priority="455" rank="3"/>
    <cfRule type="top10" dxfId="455" priority="456" bottom="1" rank="1"/>
    <cfRule type="top10" dxfId="454" priority="457" bottom="1" rank="3"/>
  </conditionalFormatting>
  <conditionalFormatting sqref="L24:Z24">
    <cfRule type="top10" dxfId="453" priority="452" rank="3"/>
    <cfRule type="top10" dxfId="452" priority="453" bottom="1" rank="1"/>
    <cfRule type="top10" dxfId="451" priority="454" bottom="1" rank="3"/>
  </conditionalFormatting>
  <conditionalFormatting sqref="L24:Z24">
    <cfRule type="top10" dxfId="450" priority="449" bottom="1" rank="1"/>
    <cfRule type="top10" dxfId="449" priority="450" bottom="1" rank="5"/>
    <cfRule type="top10" dxfId="448" priority="451" rank="5"/>
  </conditionalFormatting>
  <conditionalFormatting sqref="L24:Z24">
    <cfRule type="top10" dxfId="447" priority="446" rank="3"/>
    <cfRule type="top10" dxfId="446" priority="447" bottom="1" rank="1"/>
    <cfRule type="top10" dxfId="445" priority="448" bottom="1" rank="3"/>
  </conditionalFormatting>
  <conditionalFormatting sqref="L24:Z24">
    <cfRule type="top10" dxfId="444" priority="443" rank="3"/>
    <cfRule type="top10" dxfId="443" priority="444" bottom="1" rank="1"/>
    <cfRule type="top10" dxfId="442" priority="445" bottom="1" rank="3"/>
  </conditionalFormatting>
  <conditionalFormatting sqref="L24:Z24">
    <cfRule type="top10" dxfId="441" priority="440" rank="3"/>
    <cfRule type="top10" dxfId="440" priority="441" bottom="1" rank="1"/>
    <cfRule type="top10" dxfId="439" priority="442" bottom="1" rank="3"/>
  </conditionalFormatting>
  <conditionalFormatting sqref="L24:Z24">
    <cfRule type="top10" dxfId="438" priority="437" rank="3"/>
    <cfRule type="top10" dxfId="437" priority="438" bottom="1" rank="1"/>
    <cfRule type="top10" dxfId="436" priority="439" bottom="1" rank="3"/>
  </conditionalFormatting>
  <conditionalFormatting sqref="L24:Z24">
    <cfRule type="top10" dxfId="435" priority="434" rank="3"/>
    <cfRule type="top10" dxfId="434" priority="435" bottom="1" rank="1"/>
    <cfRule type="top10" dxfId="433" priority="436" bottom="1" rank="3"/>
  </conditionalFormatting>
  <conditionalFormatting sqref="L24:Z24">
    <cfRule type="top10" dxfId="432" priority="431" rank="3"/>
    <cfRule type="top10" dxfId="431" priority="432" bottom="1" rank="1"/>
    <cfRule type="top10" dxfId="430" priority="433" bottom="1" rank="3"/>
  </conditionalFormatting>
  <conditionalFormatting sqref="L24:Z24">
    <cfRule type="top10" dxfId="429" priority="428" bottom="1" rank="1"/>
    <cfRule type="top10" dxfId="428" priority="429" bottom="1" rank="5"/>
    <cfRule type="top10" dxfId="427" priority="430" rank="5"/>
  </conditionalFormatting>
  <conditionalFormatting sqref="L24:Z24">
    <cfRule type="top10" dxfId="426" priority="425" rank="3"/>
    <cfRule type="top10" dxfId="425" priority="426" bottom="1" rank="1"/>
    <cfRule type="top10" dxfId="424" priority="427" bottom="1" rank="3"/>
  </conditionalFormatting>
  <conditionalFormatting sqref="L24:Z24">
    <cfRule type="top10" dxfId="423" priority="422" rank="3"/>
    <cfRule type="top10" dxfId="422" priority="423" bottom="1" rank="1"/>
    <cfRule type="top10" dxfId="421" priority="424" bottom="1" rank="3"/>
  </conditionalFormatting>
  <conditionalFormatting sqref="L24:Z24">
    <cfRule type="top10" dxfId="420" priority="419" rank="3"/>
    <cfRule type="top10" dxfId="419" priority="420" bottom="1" rank="1"/>
    <cfRule type="top10" dxfId="418" priority="421" bottom="1" rank="3"/>
  </conditionalFormatting>
  <conditionalFormatting sqref="L24:Z24">
    <cfRule type="top10" dxfId="417" priority="416" rank="3"/>
    <cfRule type="top10" dxfId="416" priority="417" bottom="1" rank="1"/>
    <cfRule type="top10" dxfId="415" priority="418" bottom="1" rank="3"/>
  </conditionalFormatting>
  <conditionalFormatting sqref="L24:Z24">
    <cfRule type="top10" dxfId="414" priority="413" bottom="1" rank="1"/>
    <cfRule type="top10" dxfId="413" priority="414" bottom="1" rank="5"/>
    <cfRule type="top10" dxfId="412" priority="415" rank="5"/>
  </conditionalFormatting>
  <conditionalFormatting sqref="L24:Z24">
    <cfRule type="top10" dxfId="411" priority="410" rank="3"/>
    <cfRule type="top10" dxfId="410" priority="411" bottom="1" rank="1"/>
    <cfRule type="top10" dxfId="409" priority="412" bottom="1" rank="3"/>
  </conditionalFormatting>
  <conditionalFormatting sqref="L24:Z24">
    <cfRule type="top10" dxfId="408" priority="407" rank="3"/>
    <cfRule type="top10" dxfId="407" priority="408" bottom="1" rank="1"/>
    <cfRule type="top10" dxfId="406" priority="409" bottom="1" rank="3"/>
  </conditionalFormatting>
  <conditionalFormatting sqref="L24:Z24">
    <cfRule type="top10" dxfId="405" priority="404" rank="3"/>
    <cfRule type="top10" dxfId="404" priority="405" bottom="1" rank="1"/>
    <cfRule type="top10" dxfId="403" priority="406" bottom="1" rank="3"/>
  </conditionalFormatting>
  <conditionalFormatting sqref="L24:Z24">
    <cfRule type="top10" dxfId="402" priority="401" bottom="1" rank="1"/>
    <cfRule type="top10" dxfId="401" priority="402" bottom="1" rank="5"/>
    <cfRule type="top10" dxfId="400" priority="403" rank="5"/>
  </conditionalFormatting>
  <conditionalFormatting sqref="L24:Z24">
    <cfRule type="top10" dxfId="399" priority="398" rank="3"/>
    <cfRule type="top10" dxfId="398" priority="399" bottom="1" rank="1"/>
    <cfRule type="top10" dxfId="397" priority="400" bottom="1" rank="3"/>
  </conditionalFormatting>
  <conditionalFormatting sqref="L24:Z24">
    <cfRule type="top10" dxfId="396" priority="395" rank="3"/>
    <cfRule type="top10" dxfId="395" priority="396" bottom="1" rank="1"/>
    <cfRule type="top10" dxfId="394" priority="397" bottom="1" rank="3"/>
  </conditionalFormatting>
  <conditionalFormatting sqref="L24:Z24">
    <cfRule type="top10" dxfId="393" priority="392" bottom="1" rank="1"/>
    <cfRule type="top10" dxfId="392" priority="393" bottom="1" rank="5"/>
    <cfRule type="top10" dxfId="391" priority="394" rank="5"/>
  </conditionalFormatting>
  <conditionalFormatting sqref="L24:Z24">
    <cfRule type="top10" dxfId="390" priority="389" rank="3"/>
    <cfRule type="top10" dxfId="389" priority="390" bottom="1" rank="1"/>
    <cfRule type="top10" dxfId="388" priority="391" bottom="1" rank="3"/>
  </conditionalFormatting>
  <conditionalFormatting sqref="L24:Z24">
    <cfRule type="top10" dxfId="387" priority="386" bottom="1" rank="1"/>
    <cfRule type="top10" dxfId="386" priority="387" bottom="1" rank="5"/>
    <cfRule type="top10" dxfId="385" priority="388" rank="5"/>
  </conditionalFormatting>
  <conditionalFormatting sqref="L24:Z24">
    <cfRule type="top10" dxfId="384" priority="382" rank="1"/>
    <cfRule type="top10" dxfId="383" priority="383" bottom="1" rank="1"/>
    <cfRule type="top10" dxfId="382" priority="384" bottom="1" rank="5"/>
    <cfRule type="top10" dxfId="381" priority="385" rank="5"/>
  </conditionalFormatting>
  <conditionalFormatting sqref="L28:Z28">
    <cfRule type="top10" dxfId="380" priority="379" rank="3"/>
    <cfRule type="top10" dxfId="379" priority="380" bottom="1" rank="1"/>
    <cfRule type="top10" dxfId="378" priority="381" bottom="1" rank="3"/>
  </conditionalFormatting>
  <conditionalFormatting sqref="L28:Z28">
    <cfRule type="top10" dxfId="377" priority="376" rank="3"/>
    <cfRule type="top10" dxfId="376" priority="377" bottom="1" rank="1"/>
    <cfRule type="top10" dxfId="375" priority="378" bottom="1" rank="3"/>
  </conditionalFormatting>
  <conditionalFormatting sqref="L28:Z28">
    <cfRule type="top10" dxfId="374" priority="373" rank="3"/>
    <cfRule type="top10" dxfId="373" priority="374" bottom="1" rank="1"/>
    <cfRule type="top10" dxfId="372" priority="375" bottom="1" rank="3"/>
  </conditionalFormatting>
  <conditionalFormatting sqref="L28:Z28">
    <cfRule type="top10" dxfId="371" priority="370" rank="3"/>
    <cfRule type="top10" dxfId="370" priority="371" bottom="1" rank="1"/>
    <cfRule type="top10" dxfId="369" priority="372" bottom="1" rank="3"/>
  </conditionalFormatting>
  <conditionalFormatting sqref="L28:Z28">
    <cfRule type="top10" dxfId="368" priority="367" rank="3"/>
    <cfRule type="top10" dxfId="367" priority="368" bottom="1" rank="1"/>
    <cfRule type="top10" dxfId="366" priority="369" bottom="1" rank="3"/>
  </conditionalFormatting>
  <conditionalFormatting sqref="L28:Z28">
    <cfRule type="top10" dxfId="365" priority="364" bottom="1" rank="1"/>
    <cfRule type="top10" dxfId="364" priority="365" bottom="1" rank="5"/>
    <cfRule type="top10" dxfId="363" priority="366" rank="5"/>
  </conditionalFormatting>
  <conditionalFormatting sqref="L28:Z28">
    <cfRule type="top10" dxfId="362" priority="361" rank="3"/>
    <cfRule type="top10" dxfId="361" priority="362" bottom="1" rank="1"/>
    <cfRule type="top10" dxfId="360" priority="363" bottom="1" rank="3"/>
  </conditionalFormatting>
  <conditionalFormatting sqref="L28:Z28">
    <cfRule type="top10" dxfId="359" priority="358" rank="3"/>
    <cfRule type="top10" dxfId="358" priority="359" bottom="1" rank="1"/>
    <cfRule type="top10" dxfId="357" priority="360" bottom="1" rank="3"/>
  </conditionalFormatting>
  <conditionalFormatting sqref="L28:Z28">
    <cfRule type="top10" dxfId="356" priority="355" rank="3"/>
    <cfRule type="top10" dxfId="355" priority="356" bottom="1" rank="1"/>
    <cfRule type="top10" dxfId="354" priority="357" bottom="1" rank="3"/>
  </conditionalFormatting>
  <conditionalFormatting sqref="L28:Z28">
    <cfRule type="top10" dxfId="353" priority="352" rank="3"/>
    <cfRule type="top10" dxfId="352" priority="353" bottom="1" rank="1"/>
    <cfRule type="top10" dxfId="351" priority="354" bottom="1" rank="3"/>
  </conditionalFormatting>
  <conditionalFormatting sqref="L28:Z28">
    <cfRule type="top10" dxfId="350" priority="349" bottom="1" rank="1"/>
    <cfRule type="top10" dxfId="349" priority="350" bottom="1" rank="5"/>
    <cfRule type="top10" dxfId="348" priority="351" rank="5"/>
  </conditionalFormatting>
  <conditionalFormatting sqref="L28:Z28">
    <cfRule type="top10" dxfId="347" priority="346" rank="3"/>
    <cfRule type="top10" dxfId="346" priority="347" bottom="1" rank="1"/>
    <cfRule type="top10" dxfId="345" priority="348" bottom="1" rank="3"/>
  </conditionalFormatting>
  <conditionalFormatting sqref="L28:Z28">
    <cfRule type="top10" dxfId="344" priority="343" rank="3"/>
    <cfRule type="top10" dxfId="343" priority="344" bottom="1" rank="1"/>
    <cfRule type="top10" dxfId="342" priority="345" bottom="1" rank="3"/>
  </conditionalFormatting>
  <conditionalFormatting sqref="L28:Z28">
    <cfRule type="top10" dxfId="341" priority="340" rank="3"/>
    <cfRule type="top10" dxfId="340" priority="341" bottom="1" rank="1"/>
    <cfRule type="top10" dxfId="339" priority="342" bottom="1" rank="3"/>
  </conditionalFormatting>
  <conditionalFormatting sqref="L28:Z28">
    <cfRule type="top10" dxfId="338" priority="337" bottom="1" rank="1"/>
    <cfRule type="top10" dxfId="337" priority="338" bottom="1" rank="5"/>
    <cfRule type="top10" dxfId="336" priority="339" rank="5"/>
  </conditionalFormatting>
  <conditionalFormatting sqref="L28:Z28">
    <cfRule type="top10" dxfId="335" priority="334" rank="3"/>
    <cfRule type="top10" dxfId="334" priority="335" bottom="1" rank="1"/>
    <cfRule type="top10" dxfId="333" priority="336" bottom="1" rank="3"/>
  </conditionalFormatting>
  <conditionalFormatting sqref="L28:Z28">
    <cfRule type="top10" dxfId="332" priority="331" rank="3"/>
    <cfRule type="top10" dxfId="331" priority="332" bottom="1" rank="1"/>
    <cfRule type="top10" dxfId="330" priority="333" bottom="1" rank="3"/>
  </conditionalFormatting>
  <conditionalFormatting sqref="L28:Z28">
    <cfRule type="top10" dxfId="329" priority="328" bottom="1" rank="1"/>
    <cfRule type="top10" dxfId="328" priority="329" bottom="1" rank="5"/>
    <cfRule type="top10" dxfId="327" priority="330" rank="5"/>
  </conditionalFormatting>
  <conditionalFormatting sqref="L28:Z28">
    <cfRule type="top10" dxfId="326" priority="325" rank="3"/>
    <cfRule type="top10" dxfId="325" priority="326" bottom="1" rank="1"/>
    <cfRule type="top10" dxfId="324" priority="327" bottom="1" rank="3"/>
  </conditionalFormatting>
  <conditionalFormatting sqref="L28:Z28">
    <cfRule type="top10" dxfId="323" priority="322" bottom="1" rank="1"/>
    <cfRule type="top10" dxfId="322" priority="323" bottom="1" rank="5"/>
    <cfRule type="top10" dxfId="321" priority="324" rank="5"/>
  </conditionalFormatting>
  <conditionalFormatting sqref="L28:Z28">
    <cfRule type="top10" dxfId="320" priority="319" rank="3"/>
    <cfRule type="top10" dxfId="319" priority="320" bottom="1" rank="1"/>
    <cfRule type="top10" dxfId="318" priority="321" bottom="1" rank="3"/>
  </conditionalFormatting>
  <conditionalFormatting sqref="L28:Z28">
    <cfRule type="top10" dxfId="317" priority="316" rank="3"/>
    <cfRule type="top10" dxfId="316" priority="317" bottom="1" rank="1"/>
    <cfRule type="top10" dxfId="315" priority="318" bottom="1" rank="3"/>
  </conditionalFormatting>
  <conditionalFormatting sqref="L28:Z28">
    <cfRule type="top10" dxfId="314" priority="313" rank="3"/>
    <cfRule type="top10" dxfId="313" priority="314" bottom="1" rank="1"/>
    <cfRule type="top10" dxfId="312" priority="315" bottom="1" rank="3"/>
  </conditionalFormatting>
  <conditionalFormatting sqref="L28:Z28">
    <cfRule type="top10" dxfId="311" priority="310" rank="3"/>
    <cfRule type="top10" dxfId="310" priority="311" bottom="1" rank="1"/>
    <cfRule type="top10" dxfId="309" priority="312" bottom="1" rank="3"/>
  </conditionalFormatting>
  <conditionalFormatting sqref="L28:Z28">
    <cfRule type="top10" dxfId="308" priority="307" rank="3"/>
    <cfRule type="top10" dxfId="307" priority="308" bottom="1" rank="1"/>
    <cfRule type="top10" dxfId="306" priority="309" bottom="1" rank="3"/>
  </conditionalFormatting>
  <conditionalFormatting sqref="L28:Z28">
    <cfRule type="top10" dxfId="305" priority="304" rank="3"/>
    <cfRule type="top10" dxfId="304" priority="305" bottom="1" rank="1"/>
    <cfRule type="top10" dxfId="303" priority="306" bottom="1" rank="3"/>
  </conditionalFormatting>
  <conditionalFormatting sqref="L28:Z28">
    <cfRule type="top10" dxfId="302" priority="301" bottom="1" rank="1"/>
    <cfRule type="top10" dxfId="301" priority="302" bottom="1" rank="5"/>
    <cfRule type="top10" dxfId="300" priority="303" rank="5"/>
  </conditionalFormatting>
  <conditionalFormatting sqref="L28:Z28">
    <cfRule type="top10" dxfId="299" priority="298" rank="3"/>
    <cfRule type="top10" dxfId="298" priority="299" bottom="1" rank="1"/>
    <cfRule type="top10" dxfId="297" priority="300" bottom="1" rank="3"/>
  </conditionalFormatting>
  <conditionalFormatting sqref="L28:Z28">
    <cfRule type="top10" dxfId="296" priority="295" rank="3"/>
    <cfRule type="top10" dxfId="295" priority="296" bottom="1" rank="1"/>
    <cfRule type="top10" dxfId="294" priority="297" bottom="1" rank="3"/>
  </conditionalFormatting>
  <conditionalFormatting sqref="L28:Z28">
    <cfRule type="top10" dxfId="293" priority="292" rank="3"/>
    <cfRule type="top10" dxfId="292" priority="293" bottom="1" rank="1"/>
    <cfRule type="top10" dxfId="291" priority="294" bottom="1" rank="3"/>
  </conditionalFormatting>
  <conditionalFormatting sqref="L28:Z28">
    <cfRule type="top10" dxfId="290" priority="289" rank="3"/>
    <cfRule type="top10" dxfId="289" priority="290" bottom="1" rank="1"/>
    <cfRule type="top10" dxfId="288" priority="291" bottom="1" rank="3"/>
  </conditionalFormatting>
  <conditionalFormatting sqref="L28:Z28">
    <cfRule type="top10" dxfId="287" priority="286" rank="3"/>
    <cfRule type="top10" dxfId="286" priority="287" bottom="1" rank="1"/>
    <cfRule type="top10" dxfId="285" priority="288" bottom="1" rank="3"/>
  </conditionalFormatting>
  <conditionalFormatting sqref="L28:Z28">
    <cfRule type="top10" dxfId="284" priority="283" bottom="1" rank="1"/>
    <cfRule type="top10" dxfId="283" priority="284" bottom="1" rank="5"/>
    <cfRule type="top10" dxfId="282" priority="285" rank="5"/>
  </conditionalFormatting>
  <conditionalFormatting sqref="L28:Z28">
    <cfRule type="top10" dxfId="281" priority="280" rank="3"/>
    <cfRule type="top10" dxfId="280" priority="281" bottom="1" rank="1"/>
    <cfRule type="top10" dxfId="279" priority="282" bottom="1" rank="3"/>
  </conditionalFormatting>
  <conditionalFormatting sqref="L28:Z28">
    <cfRule type="top10" dxfId="278" priority="277" rank="3"/>
    <cfRule type="top10" dxfId="277" priority="278" bottom="1" rank="1"/>
    <cfRule type="top10" dxfId="276" priority="279" bottom="1" rank="3"/>
  </conditionalFormatting>
  <conditionalFormatting sqref="L28:Z28">
    <cfRule type="top10" dxfId="275" priority="274" rank="3"/>
    <cfRule type="top10" dxfId="274" priority="275" bottom="1" rank="1"/>
    <cfRule type="top10" dxfId="273" priority="276" bottom="1" rank="3"/>
  </conditionalFormatting>
  <conditionalFormatting sqref="L28:Z28">
    <cfRule type="top10" dxfId="272" priority="271" rank="3"/>
    <cfRule type="top10" dxfId="271" priority="272" bottom="1" rank="1"/>
    <cfRule type="top10" dxfId="270" priority="273" bottom="1" rank="3"/>
  </conditionalFormatting>
  <conditionalFormatting sqref="L28:Z28">
    <cfRule type="top10" dxfId="269" priority="268" rank="3"/>
    <cfRule type="top10" dxfId="268" priority="269" bottom="1" rank="1"/>
    <cfRule type="top10" dxfId="267" priority="270" bottom="1" rank="3"/>
  </conditionalFormatting>
  <conditionalFormatting sqref="L28:Z28">
    <cfRule type="top10" dxfId="266" priority="265" rank="3"/>
    <cfRule type="top10" dxfId="265" priority="266" bottom="1" rank="1"/>
    <cfRule type="top10" dxfId="264" priority="267" bottom="1" rank="3"/>
  </conditionalFormatting>
  <conditionalFormatting sqref="L28:Z28">
    <cfRule type="top10" dxfId="263" priority="262" bottom="1" rank="1"/>
    <cfRule type="top10" dxfId="262" priority="263" bottom="1" rank="5"/>
    <cfRule type="top10" dxfId="261" priority="264" rank="5"/>
  </conditionalFormatting>
  <conditionalFormatting sqref="L28:Z28">
    <cfRule type="top10" dxfId="260" priority="259" rank="3"/>
    <cfRule type="top10" dxfId="259" priority="260" bottom="1" rank="1"/>
    <cfRule type="top10" dxfId="258" priority="261" bottom="1" rank="3"/>
  </conditionalFormatting>
  <conditionalFormatting sqref="L28:Z28">
    <cfRule type="top10" dxfId="257" priority="256" rank="3"/>
    <cfRule type="top10" dxfId="256" priority="257" bottom="1" rank="1"/>
    <cfRule type="top10" dxfId="255" priority="258" bottom="1" rank="3"/>
  </conditionalFormatting>
  <conditionalFormatting sqref="L28:Z28">
    <cfRule type="top10" dxfId="254" priority="253" rank="3"/>
    <cfRule type="top10" dxfId="253" priority="254" bottom="1" rank="1"/>
    <cfRule type="top10" dxfId="252" priority="255" bottom="1" rank="3"/>
  </conditionalFormatting>
  <conditionalFormatting sqref="L28:Z28">
    <cfRule type="top10" dxfId="251" priority="250" rank="3"/>
    <cfRule type="top10" dxfId="250" priority="251" bottom="1" rank="1"/>
    <cfRule type="top10" dxfId="249" priority="252" bottom="1" rank="3"/>
  </conditionalFormatting>
  <conditionalFormatting sqref="L28:Z28">
    <cfRule type="top10" dxfId="248" priority="247" bottom="1" rank="1"/>
    <cfRule type="top10" dxfId="247" priority="248" bottom="1" rank="5"/>
    <cfRule type="top10" dxfId="246" priority="249" rank="5"/>
  </conditionalFormatting>
  <conditionalFormatting sqref="L28:Z28">
    <cfRule type="top10" dxfId="245" priority="244" rank="3"/>
    <cfRule type="top10" dxfId="244" priority="245" bottom="1" rank="1"/>
    <cfRule type="top10" dxfId="243" priority="246" bottom="1" rank="3"/>
  </conditionalFormatting>
  <conditionalFormatting sqref="L28:Z28">
    <cfRule type="top10" dxfId="242" priority="241" rank="3"/>
    <cfRule type="top10" dxfId="241" priority="242" bottom="1" rank="1"/>
    <cfRule type="top10" dxfId="240" priority="243" bottom="1" rank="3"/>
  </conditionalFormatting>
  <conditionalFormatting sqref="L28:Z28">
    <cfRule type="top10" dxfId="239" priority="238" rank="3"/>
    <cfRule type="top10" dxfId="238" priority="239" bottom="1" rank="1"/>
    <cfRule type="top10" dxfId="237" priority="240" bottom="1" rank="3"/>
  </conditionalFormatting>
  <conditionalFormatting sqref="L28:Z28">
    <cfRule type="top10" dxfId="236" priority="235" bottom="1" rank="1"/>
    <cfRule type="top10" dxfId="235" priority="236" bottom="1" rank="5"/>
    <cfRule type="top10" dxfId="234" priority="237" rank="5"/>
  </conditionalFormatting>
  <conditionalFormatting sqref="L28:Z28">
    <cfRule type="top10" dxfId="233" priority="232" rank="3"/>
    <cfRule type="top10" dxfId="232" priority="233" bottom="1" rank="1"/>
    <cfRule type="top10" dxfId="231" priority="234" bottom="1" rank="3"/>
  </conditionalFormatting>
  <conditionalFormatting sqref="L28:Z28">
    <cfRule type="top10" dxfId="230" priority="229" rank="3"/>
    <cfRule type="top10" dxfId="229" priority="230" bottom="1" rank="1"/>
    <cfRule type="top10" dxfId="228" priority="231" bottom="1" rank="3"/>
  </conditionalFormatting>
  <conditionalFormatting sqref="L28:Z28">
    <cfRule type="top10" dxfId="227" priority="226" bottom="1" rank="1"/>
    <cfRule type="top10" dxfId="226" priority="227" bottom="1" rank="5"/>
    <cfRule type="top10" dxfId="225" priority="228" rank="5"/>
  </conditionalFormatting>
  <conditionalFormatting sqref="L28:Z28">
    <cfRule type="top10" dxfId="224" priority="223" rank="3"/>
    <cfRule type="top10" dxfId="223" priority="224" bottom="1" rank="1"/>
    <cfRule type="top10" dxfId="222" priority="225" bottom="1" rank="3"/>
  </conditionalFormatting>
  <conditionalFormatting sqref="L28:Z28">
    <cfRule type="top10" dxfId="221" priority="220" bottom="1" rank="1"/>
    <cfRule type="top10" dxfId="220" priority="221" bottom="1" rank="5"/>
    <cfRule type="top10" dxfId="219" priority="222" rank="5"/>
  </conditionalFormatting>
  <conditionalFormatting sqref="L28:Z28">
    <cfRule type="top10" dxfId="218" priority="216" rank="1"/>
    <cfRule type="top10" dxfId="217" priority="217" bottom="1" rank="1"/>
    <cfRule type="top10" dxfId="216" priority="218" bottom="1" rank="5"/>
    <cfRule type="top10" dxfId="215" priority="219" rank="5"/>
  </conditionalFormatting>
  <conditionalFormatting sqref="L32:Z32">
    <cfRule type="top10" dxfId="214" priority="213" rank="3"/>
    <cfRule type="top10" dxfId="213" priority="214" bottom="1" rank="1"/>
    <cfRule type="top10" dxfId="212" priority="215" bottom="1" rank="3"/>
  </conditionalFormatting>
  <conditionalFormatting sqref="L32:Z32">
    <cfRule type="top10" dxfId="211" priority="210" rank="3"/>
    <cfRule type="top10" dxfId="210" priority="211" bottom="1" rank="1"/>
    <cfRule type="top10" dxfId="209" priority="212" bottom="1" rank="3"/>
  </conditionalFormatting>
  <conditionalFormatting sqref="L32:Z32">
    <cfRule type="top10" dxfId="208" priority="207" rank="3"/>
    <cfRule type="top10" dxfId="207" priority="208" bottom="1" rank="1"/>
    <cfRule type="top10" dxfId="206" priority="209" bottom="1" rank="3"/>
  </conditionalFormatting>
  <conditionalFormatting sqref="L32:Z32">
    <cfRule type="top10" dxfId="205" priority="204" rank="3"/>
    <cfRule type="top10" dxfId="204" priority="205" bottom="1" rank="1"/>
    <cfRule type="top10" dxfId="203" priority="206" bottom="1" rank="3"/>
  </conditionalFormatting>
  <conditionalFormatting sqref="L32:Z32">
    <cfRule type="top10" dxfId="202" priority="201" rank="3"/>
    <cfRule type="top10" dxfId="201" priority="202" bottom="1" rank="1"/>
    <cfRule type="top10" dxfId="200" priority="203" bottom="1" rank="3"/>
  </conditionalFormatting>
  <conditionalFormatting sqref="L32:Z32">
    <cfRule type="top10" dxfId="199" priority="198" rank="3"/>
    <cfRule type="top10" dxfId="198" priority="199" bottom="1" rank="1"/>
    <cfRule type="top10" dxfId="197" priority="200" bottom="1" rank="3"/>
  </conditionalFormatting>
  <conditionalFormatting sqref="L32:Z32">
    <cfRule type="top10" dxfId="196" priority="195" bottom="1" rank="1"/>
    <cfRule type="top10" dxfId="195" priority="196" bottom="1" rank="5"/>
    <cfRule type="top10" dxfId="194" priority="197" rank="5"/>
  </conditionalFormatting>
  <conditionalFormatting sqref="L32:Z32">
    <cfRule type="top10" dxfId="193" priority="192" rank="3"/>
    <cfRule type="top10" dxfId="192" priority="193" bottom="1" rank="1"/>
    <cfRule type="top10" dxfId="191" priority="194" bottom="1" rank="3"/>
  </conditionalFormatting>
  <conditionalFormatting sqref="L32:Z32">
    <cfRule type="top10" dxfId="190" priority="189" rank="3"/>
    <cfRule type="top10" dxfId="189" priority="190" bottom="1" rank="1"/>
    <cfRule type="top10" dxfId="188" priority="191" bottom="1" rank="3"/>
  </conditionalFormatting>
  <conditionalFormatting sqref="L32:Z32">
    <cfRule type="top10" dxfId="187" priority="186" rank="3"/>
    <cfRule type="top10" dxfId="186" priority="187" bottom="1" rank="1"/>
    <cfRule type="top10" dxfId="185" priority="188" bottom="1" rank="3"/>
  </conditionalFormatting>
  <conditionalFormatting sqref="L32:Z32">
    <cfRule type="top10" dxfId="184" priority="183" rank="3"/>
    <cfRule type="top10" dxfId="183" priority="184" bottom="1" rank="1"/>
    <cfRule type="top10" dxfId="182" priority="185" bottom="1" rank="3"/>
  </conditionalFormatting>
  <conditionalFormatting sqref="L32:Z32">
    <cfRule type="top10" dxfId="181" priority="180" rank="3"/>
    <cfRule type="top10" dxfId="180" priority="181" bottom="1" rank="1"/>
    <cfRule type="top10" dxfId="179" priority="182" bottom="1" rank="3"/>
  </conditionalFormatting>
  <conditionalFormatting sqref="L32:Z32">
    <cfRule type="top10" dxfId="178" priority="177" bottom="1" rank="1"/>
    <cfRule type="top10" dxfId="177" priority="178" bottom="1" rank="5"/>
    <cfRule type="top10" dxfId="176" priority="179" rank="5"/>
  </conditionalFormatting>
  <conditionalFormatting sqref="L32:Z32">
    <cfRule type="top10" dxfId="175" priority="174" rank="3"/>
    <cfRule type="top10" dxfId="174" priority="175" bottom="1" rank="1"/>
    <cfRule type="top10" dxfId="173" priority="176" bottom="1" rank="3"/>
  </conditionalFormatting>
  <conditionalFormatting sqref="L32:Z32">
    <cfRule type="top10" dxfId="172" priority="171" rank="3"/>
    <cfRule type="top10" dxfId="171" priority="172" bottom="1" rank="1"/>
    <cfRule type="top10" dxfId="170" priority="173" bottom="1" rank="3"/>
  </conditionalFormatting>
  <conditionalFormatting sqref="L32:Z32">
    <cfRule type="top10" dxfId="169" priority="168" rank="3"/>
    <cfRule type="top10" dxfId="168" priority="169" bottom="1" rank="1"/>
    <cfRule type="top10" dxfId="167" priority="170" bottom="1" rank="3"/>
  </conditionalFormatting>
  <conditionalFormatting sqref="L32:Z32">
    <cfRule type="top10" dxfId="166" priority="165" rank="3"/>
    <cfRule type="top10" dxfId="165" priority="166" bottom="1" rank="1"/>
    <cfRule type="top10" dxfId="164" priority="167" bottom="1" rank="3"/>
  </conditionalFormatting>
  <conditionalFormatting sqref="L32:Z32">
    <cfRule type="top10" dxfId="163" priority="162" bottom="1" rank="1"/>
    <cfRule type="top10" dxfId="162" priority="163" bottom="1" rank="5"/>
    <cfRule type="top10" dxfId="161" priority="164" rank="5"/>
  </conditionalFormatting>
  <conditionalFormatting sqref="L32:Z32">
    <cfRule type="top10" dxfId="160" priority="159" rank="3"/>
    <cfRule type="top10" dxfId="159" priority="160" bottom="1" rank="1"/>
    <cfRule type="top10" dxfId="158" priority="161" bottom="1" rank="3"/>
  </conditionalFormatting>
  <conditionalFormatting sqref="L32:Z32">
    <cfRule type="top10" dxfId="157" priority="156" rank="3"/>
    <cfRule type="top10" dxfId="156" priority="157" bottom="1" rank="1"/>
    <cfRule type="top10" dxfId="155" priority="158" bottom="1" rank="3"/>
  </conditionalFormatting>
  <conditionalFormatting sqref="L32:Z32">
    <cfRule type="top10" dxfId="154" priority="153" rank="3"/>
    <cfRule type="top10" dxfId="153" priority="154" bottom="1" rank="1"/>
    <cfRule type="top10" dxfId="152" priority="155" bottom="1" rank="3"/>
  </conditionalFormatting>
  <conditionalFormatting sqref="L32:Z32">
    <cfRule type="top10" dxfId="151" priority="150" bottom="1" rank="1"/>
    <cfRule type="top10" dxfId="150" priority="151" bottom="1" rank="5"/>
    <cfRule type="top10" dxfId="149" priority="152" rank="5"/>
  </conditionalFormatting>
  <conditionalFormatting sqref="L32:Z32">
    <cfRule type="top10" dxfId="148" priority="147" rank="3"/>
    <cfRule type="top10" dxfId="147" priority="148" bottom="1" rank="1"/>
    <cfRule type="top10" dxfId="146" priority="149" bottom="1" rank="3"/>
  </conditionalFormatting>
  <conditionalFormatting sqref="L32:Z32">
    <cfRule type="top10" dxfId="145" priority="144" rank="3"/>
    <cfRule type="top10" dxfId="144" priority="145" bottom="1" rank="1"/>
    <cfRule type="top10" dxfId="143" priority="146" bottom="1" rank="3"/>
  </conditionalFormatting>
  <conditionalFormatting sqref="L32:Z32">
    <cfRule type="top10" dxfId="142" priority="141" bottom="1" rank="1"/>
    <cfRule type="top10" dxfId="141" priority="142" bottom="1" rank="5"/>
    <cfRule type="top10" dxfId="140" priority="143" rank="5"/>
  </conditionalFormatting>
  <conditionalFormatting sqref="L32:Z32">
    <cfRule type="top10" dxfId="139" priority="138" rank="3"/>
    <cfRule type="top10" dxfId="138" priority="139" bottom="1" rank="1"/>
    <cfRule type="top10" dxfId="137" priority="140" bottom="1" rank="3"/>
  </conditionalFormatting>
  <conditionalFormatting sqref="L32:Z32">
    <cfRule type="top10" dxfId="136" priority="135" bottom="1" rank="1"/>
    <cfRule type="top10" dxfId="135" priority="136" bottom="1" rank="5"/>
    <cfRule type="top10" dxfId="134" priority="137" rank="5"/>
  </conditionalFormatting>
  <conditionalFormatting sqref="L32:Z32">
    <cfRule type="top10" dxfId="133" priority="132" rank="3"/>
    <cfRule type="top10" dxfId="132" priority="133" bottom="1" rank="1"/>
    <cfRule type="top10" dxfId="131" priority="134" bottom="1" rank="3"/>
  </conditionalFormatting>
  <conditionalFormatting sqref="L32:Z32">
    <cfRule type="top10" dxfId="130" priority="129" rank="3"/>
    <cfRule type="top10" dxfId="129" priority="130" bottom="1" rank="1"/>
    <cfRule type="top10" dxfId="128" priority="131" bottom="1" rank="3"/>
  </conditionalFormatting>
  <conditionalFormatting sqref="L32:Z32">
    <cfRule type="top10" dxfId="127" priority="126" rank="3"/>
    <cfRule type="top10" dxfId="126" priority="127" bottom="1" rank="1"/>
    <cfRule type="top10" dxfId="125" priority="128" bottom="1" rank="3"/>
  </conditionalFormatting>
  <conditionalFormatting sqref="L32:Z32">
    <cfRule type="top10" dxfId="124" priority="123" rank="3"/>
    <cfRule type="top10" dxfId="123" priority="124" bottom="1" rank="1"/>
    <cfRule type="top10" dxfId="122" priority="125" bottom="1" rank="3"/>
  </conditionalFormatting>
  <conditionalFormatting sqref="L32:Z32">
    <cfRule type="top10" dxfId="121" priority="120" rank="3"/>
    <cfRule type="top10" dxfId="120" priority="121" bottom="1" rank="1"/>
    <cfRule type="top10" dxfId="119" priority="122" bottom="1" rank="3"/>
  </conditionalFormatting>
  <conditionalFormatting sqref="L32:Z32">
    <cfRule type="top10" dxfId="118" priority="117" rank="3"/>
    <cfRule type="top10" dxfId="117" priority="118" bottom="1" rank="1"/>
    <cfRule type="top10" dxfId="116" priority="119" bottom="1" rank="3"/>
  </conditionalFormatting>
  <conditionalFormatting sqref="L32:Z32">
    <cfRule type="top10" dxfId="115" priority="114" bottom="1" rank="1"/>
    <cfRule type="top10" dxfId="114" priority="115" bottom="1" rank="5"/>
    <cfRule type="top10" dxfId="113" priority="116" rank="5"/>
  </conditionalFormatting>
  <conditionalFormatting sqref="L32:Z32">
    <cfRule type="top10" dxfId="112" priority="111" rank="3"/>
    <cfRule type="top10" dxfId="111" priority="112" bottom="1" rank="1"/>
    <cfRule type="top10" dxfId="110" priority="113" bottom="1" rank="3"/>
  </conditionalFormatting>
  <conditionalFormatting sqref="L32:Z32">
    <cfRule type="top10" dxfId="109" priority="108" rank="3"/>
    <cfRule type="top10" dxfId="108" priority="109" bottom="1" rank="1"/>
    <cfRule type="top10" dxfId="107" priority="110" bottom="1" rank="3"/>
  </conditionalFormatting>
  <conditionalFormatting sqref="L32:Z32">
    <cfRule type="top10" dxfId="106" priority="105" rank="3"/>
    <cfRule type="top10" dxfId="105" priority="106" bottom="1" rank="1"/>
    <cfRule type="top10" dxfId="104" priority="107" bottom="1" rank="3"/>
  </conditionalFormatting>
  <conditionalFormatting sqref="L32:Z32">
    <cfRule type="top10" dxfId="103" priority="102" rank="3"/>
    <cfRule type="top10" dxfId="102" priority="103" bottom="1" rank="1"/>
    <cfRule type="top10" dxfId="101" priority="104" bottom="1" rank="3"/>
  </conditionalFormatting>
  <conditionalFormatting sqref="L32:Z32">
    <cfRule type="top10" dxfId="100" priority="99" rank="3"/>
    <cfRule type="top10" dxfId="99" priority="100" bottom="1" rank="1"/>
    <cfRule type="top10" dxfId="98" priority="101" bottom="1" rank="3"/>
  </conditionalFormatting>
  <conditionalFormatting sqref="L32:Z32">
    <cfRule type="top10" dxfId="97" priority="96" bottom="1" rank="1"/>
    <cfRule type="top10" dxfId="96" priority="97" bottom="1" rank="5"/>
    <cfRule type="top10" dxfId="95" priority="98" rank="5"/>
  </conditionalFormatting>
  <conditionalFormatting sqref="L32:Z32">
    <cfRule type="top10" dxfId="94" priority="93" rank="3"/>
    <cfRule type="top10" dxfId="93" priority="94" bottom="1" rank="1"/>
    <cfRule type="top10" dxfId="92" priority="95" bottom="1" rank="3"/>
  </conditionalFormatting>
  <conditionalFormatting sqref="L32:Z32">
    <cfRule type="top10" dxfId="91" priority="90" rank="3"/>
    <cfRule type="top10" dxfId="90" priority="91" bottom="1" rank="1"/>
    <cfRule type="top10" dxfId="89" priority="92" bottom="1" rank="3"/>
  </conditionalFormatting>
  <conditionalFormatting sqref="L32:Z32">
    <cfRule type="top10" dxfId="88" priority="87" rank="3"/>
    <cfRule type="top10" dxfId="87" priority="88" bottom="1" rank="1"/>
    <cfRule type="top10" dxfId="86" priority="89" bottom="1" rank="3"/>
  </conditionalFormatting>
  <conditionalFormatting sqref="L32:Z32">
    <cfRule type="top10" dxfId="85" priority="84" rank="3"/>
    <cfRule type="top10" dxfId="84" priority="85" bottom="1" rank="1"/>
    <cfRule type="top10" dxfId="83" priority="86" bottom="1" rank="3"/>
  </conditionalFormatting>
  <conditionalFormatting sqref="L32:Z32">
    <cfRule type="top10" dxfId="82" priority="81" rank="3"/>
    <cfRule type="top10" dxfId="81" priority="82" bottom="1" rank="1"/>
    <cfRule type="top10" dxfId="80" priority="83" bottom="1" rank="3"/>
  </conditionalFormatting>
  <conditionalFormatting sqref="L32:Z32">
    <cfRule type="top10" dxfId="79" priority="78" rank="3"/>
    <cfRule type="top10" dxfId="78" priority="79" bottom="1" rank="1"/>
    <cfRule type="top10" dxfId="77" priority="80" bottom="1" rank="3"/>
  </conditionalFormatting>
  <conditionalFormatting sqref="L32:Z32">
    <cfRule type="top10" dxfId="76" priority="75" bottom="1" rank="1"/>
    <cfRule type="top10" dxfId="75" priority="76" bottom="1" rank="5"/>
    <cfRule type="top10" dxfId="74" priority="77" rank="5"/>
  </conditionalFormatting>
  <conditionalFormatting sqref="L32:Z32">
    <cfRule type="top10" dxfId="73" priority="72" rank="3"/>
    <cfRule type="top10" dxfId="72" priority="73" bottom="1" rank="1"/>
    <cfRule type="top10" dxfId="71" priority="74" bottom="1" rank="3"/>
  </conditionalFormatting>
  <conditionalFormatting sqref="L32:Z32">
    <cfRule type="top10" dxfId="70" priority="69" rank="3"/>
    <cfRule type="top10" dxfId="69" priority="70" bottom="1" rank="1"/>
    <cfRule type="top10" dxfId="68" priority="71" bottom="1" rank="3"/>
  </conditionalFormatting>
  <conditionalFormatting sqref="L32:Z32">
    <cfRule type="top10" dxfId="67" priority="66" rank="3"/>
    <cfRule type="top10" dxfId="66" priority="67" bottom="1" rank="1"/>
    <cfRule type="top10" dxfId="65" priority="68" bottom="1" rank="3"/>
  </conditionalFormatting>
  <conditionalFormatting sqref="L32:Z32">
    <cfRule type="top10" dxfId="64" priority="63" rank="3"/>
    <cfRule type="top10" dxfId="63" priority="64" bottom="1" rank="1"/>
    <cfRule type="top10" dxfId="62" priority="65" bottom="1" rank="3"/>
  </conditionalFormatting>
  <conditionalFormatting sqref="L32:Z32">
    <cfRule type="top10" dxfId="61" priority="60" bottom="1" rank="1"/>
    <cfRule type="top10" dxfId="60" priority="61" bottom="1" rank="5"/>
    <cfRule type="top10" dxfId="59" priority="62" rank="5"/>
  </conditionalFormatting>
  <conditionalFormatting sqref="L32:Z32">
    <cfRule type="top10" dxfId="58" priority="57" rank="3"/>
    <cfRule type="top10" dxfId="57" priority="58" bottom="1" rank="1"/>
    <cfRule type="top10" dxfId="56" priority="59" bottom="1" rank="3"/>
  </conditionalFormatting>
  <conditionalFormatting sqref="L32:Z32">
    <cfRule type="top10" dxfId="55" priority="54" rank="3"/>
    <cfRule type="top10" dxfId="54" priority="55" bottom="1" rank="1"/>
    <cfRule type="top10" dxfId="53" priority="56" bottom="1" rank="3"/>
  </conditionalFormatting>
  <conditionalFormatting sqref="L32:Z32">
    <cfRule type="top10" dxfId="52" priority="51" rank="3"/>
    <cfRule type="top10" dxfId="51" priority="52" bottom="1" rank="1"/>
    <cfRule type="top10" dxfId="50" priority="53" bottom="1" rank="3"/>
  </conditionalFormatting>
  <conditionalFormatting sqref="L32:Z32">
    <cfRule type="top10" dxfId="49" priority="48" bottom="1" rank="1"/>
    <cfRule type="top10" dxfId="48" priority="49" bottom="1" rank="5"/>
    <cfRule type="top10" dxfId="47" priority="50" rank="5"/>
  </conditionalFormatting>
  <conditionalFormatting sqref="L32:Z32">
    <cfRule type="top10" dxfId="46" priority="45" rank="3"/>
    <cfRule type="top10" dxfId="45" priority="46" bottom="1" rank="1"/>
    <cfRule type="top10" dxfId="44" priority="47" bottom="1" rank="3"/>
  </conditionalFormatting>
  <conditionalFormatting sqref="L32:Z32">
    <cfRule type="top10" dxfId="43" priority="42" rank="3"/>
    <cfRule type="top10" dxfId="42" priority="43" bottom="1" rank="1"/>
    <cfRule type="top10" dxfId="41" priority="44" bottom="1" rank="3"/>
  </conditionalFormatting>
  <conditionalFormatting sqref="L32:Z32">
    <cfRule type="top10" dxfId="40" priority="39" bottom="1" rank="1"/>
    <cfRule type="top10" dxfId="39" priority="40" bottom="1" rank="5"/>
    <cfRule type="top10" dxfId="38" priority="41" rank="5"/>
  </conditionalFormatting>
  <conditionalFormatting sqref="L32:Z32">
    <cfRule type="top10" dxfId="37" priority="36" rank="3"/>
    <cfRule type="top10" dxfId="36" priority="37" bottom="1" rank="1"/>
    <cfRule type="top10" dxfId="35" priority="38" bottom="1" rank="3"/>
  </conditionalFormatting>
  <conditionalFormatting sqref="L32:Z32">
    <cfRule type="top10" dxfId="34" priority="33" bottom="1" rank="1"/>
    <cfRule type="top10" dxfId="33" priority="34" bottom="1" rank="5"/>
    <cfRule type="top10" dxfId="32" priority="35" rank="5"/>
  </conditionalFormatting>
  <conditionalFormatting sqref="L32:Z32">
    <cfRule type="top10" dxfId="31" priority="29" rank="1"/>
    <cfRule type="top10" dxfId="30" priority="30" bottom="1" rank="1"/>
    <cfRule type="top10" dxfId="29" priority="31" bottom="1" rank="5"/>
    <cfRule type="top10" dxfId="28" priority="32" rank="5"/>
  </conditionalFormatting>
  <conditionalFormatting sqref="L10:AA10">
    <cfRule type="cellIs" dxfId="27" priority="28" operator="equal">
      <formula>"""FALSE"""</formula>
    </cfRule>
    <cfRule type="containsText" dxfId="26" priority="27" operator="containsText" text="FALSE">
      <formula>NOT(ISERROR(SEARCH("FALSE",L10)))</formula>
    </cfRule>
    <cfRule type="containsText" dxfId="25" priority="25" operator="containsText" text="failed">
      <formula>NOT(ISERROR(SEARCH("failed",L10)))</formula>
    </cfRule>
  </conditionalFormatting>
  <conditionalFormatting sqref="L10:Z10">
    <cfRule type="containsText" dxfId="24" priority="26" operator="containsText" text="met">
      <formula>NOT(ISERROR(SEARCH("met",L10)))</formula>
    </cfRule>
  </conditionalFormatting>
  <conditionalFormatting sqref="L14:Z14">
    <cfRule type="containsText" dxfId="23" priority="22" operator="containsText" text="failed">
      <formula>NOT(ISERROR(SEARCH("failed",L14)))</formula>
    </cfRule>
    <cfRule type="containsText" dxfId="22" priority="23" operator="containsText" text="FALSE">
      <formula>NOT(ISERROR(SEARCH("FALSE",L14)))</formula>
    </cfRule>
    <cfRule type="cellIs" dxfId="21" priority="24" operator="equal">
      <formula>"""FALSE"""</formula>
    </cfRule>
  </conditionalFormatting>
  <conditionalFormatting sqref="L14:Z14">
    <cfRule type="containsText" dxfId="20" priority="21" operator="containsText" text="met">
      <formula>NOT(ISERROR(SEARCH("met",L14)))</formula>
    </cfRule>
  </conditionalFormatting>
  <conditionalFormatting sqref="L18:Z18">
    <cfRule type="containsText" dxfId="19" priority="18" operator="containsText" text="failed">
      <formula>NOT(ISERROR(SEARCH("failed",L18)))</formula>
    </cfRule>
    <cfRule type="containsText" dxfId="18" priority="19" operator="containsText" text="FALSE">
      <formula>NOT(ISERROR(SEARCH("FALSE",L18)))</formula>
    </cfRule>
    <cfRule type="cellIs" dxfId="17" priority="20" operator="equal">
      <formula>"""FALSE"""</formula>
    </cfRule>
  </conditionalFormatting>
  <conditionalFormatting sqref="L18:Z18">
    <cfRule type="containsText" dxfId="16" priority="17" operator="containsText" text="met">
      <formula>NOT(ISERROR(SEARCH("met",L18)))</formula>
    </cfRule>
  </conditionalFormatting>
  <conditionalFormatting sqref="L22:Z22">
    <cfRule type="containsText" dxfId="15" priority="14" operator="containsText" text="failed">
      <formula>NOT(ISERROR(SEARCH("failed",L22)))</formula>
    </cfRule>
    <cfRule type="containsText" dxfId="14" priority="15" operator="containsText" text="FALSE">
      <formula>NOT(ISERROR(SEARCH("FALSE",L22)))</formula>
    </cfRule>
    <cfRule type="cellIs" dxfId="13" priority="16" operator="equal">
      <formula>"""FALSE"""</formula>
    </cfRule>
  </conditionalFormatting>
  <conditionalFormatting sqref="L22:Z22">
    <cfRule type="containsText" dxfId="12" priority="13" operator="containsText" text="met">
      <formula>NOT(ISERROR(SEARCH("met",L22)))</formula>
    </cfRule>
  </conditionalFormatting>
  <conditionalFormatting sqref="L26:Z26">
    <cfRule type="containsText" dxfId="11" priority="10" operator="containsText" text="failed">
      <formula>NOT(ISERROR(SEARCH("failed",L26)))</formula>
    </cfRule>
    <cfRule type="containsText" dxfId="10" priority="11" operator="containsText" text="FALSE">
      <formula>NOT(ISERROR(SEARCH("FALSE",L26)))</formula>
    </cfRule>
    <cfRule type="cellIs" dxfId="9" priority="12" operator="equal">
      <formula>"""FALSE"""</formula>
    </cfRule>
  </conditionalFormatting>
  <conditionalFormatting sqref="L26:Z26">
    <cfRule type="containsText" dxfId="8" priority="9" operator="containsText" text="met">
      <formula>NOT(ISERROR(SEARCH("met",L26)))</formula>
    </cfRule>
  </conditionalFormatting>
  <conditionalFormatting sqref="L30:Z30">
    <cfRule type="containsText" dxfId="7" priority="6" operator="containsText" text="failed">
      <formula>NOT(ISERROR(SEARCH("failed",L30)))</formula>
    </cfRule>
    <cfRule type="containsText" dxfId="6" priority="7" operator="containsText" text="FALSE">
      <formula>NOT(ISERROR(SEARCH("FALSE",L30)))</formula>
    </cfRule>
    <cfRule type="cellIs" dxfId="5" priority="8" operator="equal">
      <formula>"""FALSE"""</formula>
    </cfRule>
  </conditionalFormatting>
  <conditionalFormatting sqref="L30:Z30">
    <cfRule type="containsText" dxfId="4" priority="5" operator="containsText" text="met">
      <formula>NOT(ISERROR(SEARCH("met",L30)))</formula>
    </cfRule>
  </conditionalFormatting>
  <conditionalFormatting sqref="L34:Z34">
    <cfRule type="containsText" dxfId="3" priority="2" operator="containsText" text="failed">
      <formula>NOT(ISERROR(SEARCH("failed",L34)))</formula>
    </cfRule>
    <cfRule type="containsText" dxfId="2" priority="3" operator="containsText" text="FALSE">
      <formula>NOT(ISERROR(SEARCH("FALSE",L34)))</formula>
    </cfRule>
    <cfRule type="cellIs" dxfId="1" priority="4" operator="equal">
      <formula>"""FALSE"""</formula>
    </cfRule>
  </conditionalFormatting>
  <conditionalFormatting sqref="L34:Z34">
    <cfRule type="containsText" dxfId="0" priority="1" operator="containsText" text="met">
      <formula>NOT(ISERROR(SEARCH("met",L34)))</formula>
    </cfRule>
  </conditionalFormatting>
  <pageMargins left="0.7" right="0.7" top="0.75" bottom="0.75" header="0.3" footer="0.3"/>
  <pageSetup paperSize="2058" orientation="portrait" horizontalDpi="300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Tolerances</vt:lpstr>
      <vt:lpstr>Respondent data Original</vt:lpstr>
      <vt:lpstr>Quadrant Summary</vt:lpstr>
      <vt:lpstr>UK Mobile Operators</vt:lpstr>
      <vt:lpstr>US Mobile Operators</vt:lpstr>
      <vt:lpstr>UK Profiles</vt:lpstr>
      <vt:lpstr>US Profiles)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Fairbrother</dc:creator>
  <cp:lastModifiedBy>Jill.Fairbrother</cp:lastModifiedBy>
  <dcterms:created xsi:type="dcterms:W3CDTF">2012-11-28T12:24:05Z</dcterms:created>
  <dcterms:modified xsi:type="dcterms:W3CDTF">2013-11-06T14:23:47Z</dcterms:modified>
</cp:coreProperties>
</file>