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v124_ic_ac_uk/Documents/Documents/Individual Project Report Version/Results/"/>
    </mc:Choice>
  </mc:AlternateContent>
  <xr:revisionPtr revIDLastSave="2330" documentId="8_{03B9790A-DFA5-4D81-B333-A16BB486151C}" xr6:coauthVersionLast="47" xr6:coauthVersionMax="47" xr10:uidLastSave="{68846220-61F5-4FC6-873D-184B79BCD432}"/>
  <bookViews>
    <workbookView xWindow="-108" yWindow="-108" windowWidth="23256" windowHeight="12456" firstSheet="1" activeTab="4" xr2:uid="{844A5098-A0C8-452D-A786-0F1B8095EFE2}"/>
  </bookViews>
  <sheets>
    <sheet name="Tactile Main Results" sheetId="1" r:id="rId1"/>
    <sheet name="Tactile Ablation Study Results" sheetId="2" r:id="rId2"/>
    <sheet name="Tactile Rank Tests" sheetId="3" r:id="rId3"/>
    <sheet name="VLA" sheetId="4" r:id="rId4"/>
    <sheet name="Pipeline T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L39" i="5"/>
  <c r="Q48" i="5"/>
  <c r="B52" i="5"/>
  <c r="K52" i="5"/>
  <c r="L52" i="5"/>
  <c r="C52" i="5"/>
  <c r="K26" i="5"/>
  <c r="K13" i="5"/>
  <c r="B13" i="5"/>
  <c r="B26" i="5"/>
  <c r="B39" i="5"/>
  <c r="K39" i="5"/>
  <c r="L13" i="5"/>
  <c r="C13" i="5"/>
  <c r="L26" i="5"/>
  <c r="C26" i="5"/>
  <c r="C39" i="5"/>
  <c r="Q42" i="5"/>
  <c r="Q43" i="5"/>
  <c r="Q44" i="5"/>
  <c r="Q45" i="5"/>
  <c r="Q46" i="5"/>
  <c r="Q47" i="5"/>
  <c r="Q49" i="5"/>
  <c r="Q50" i="5"/>
  <c r="Q51" i="5"/>
  <c r="H42" i="5"/>
  <c r="H43" i="5"/>
  <c r="H44" i="5"/>
  <c r="H45" i="5"/>
  <c r="H46" i="5"/>
  <c r="H47" i="5"/>
  <c r="H48" i="5"/>
  <c r="H49" i="5"/>
  <c r="H50" i="5"/>
  <c r="H51" i="5"/>
  <c r="H25" i="5"/>
  <c r="H16" i="5"/>
  <c r="H17" i="5"/>
  <c r="H18" i="5"/>
  <c r="H19" i="5"/>
  <c r="H20" i="5"/>
  <c r="H21" i="5"/>
  <c r="H22" i="5"/>
  <c r="H23" i="5"/>
  <c r="H24" i="5"/>
  <c r="H29" i="5"/>
  <c r="H30" i="5"/>
  <c r="H31" i="5"/>
  <c r="H32" i="5"/>
  <c r="H33" i="5"/>
  <c r="H35" i="5"/>
  <c r="H36" i="5"/>
  <c r="H37" i="5"/>
  <c r="H38" i="5"/>
  <c r="Q38" i="5"/>
  <c r="Q33" i="5"/>
  <c r="Q30" i="5"/>
  <c r="Q31" i="5"/>
  <c r="Q32" i="5"/>
  <c r="Q35" i="5"/>
  <c r="Q36" i="5"/>
  <c r="Q37" i="5"/>
  <c r="Q12" i="5"/>
  <c r="Q16" i="5"/>
  <c r="Q17" i="5"/>
  <c r="Q18" i="5"/>
  <c r="Q19" i="5"/>
  <c r="Q20" i="5"/>
  <c r="Q21" i="5"/>
  <c r="Q22" i="5"/>
  <c r="Q23" i="5"/>
  <c r="Q24" i="5"/>
  <c r="Q25" i="5"/>
  <c r="Q29" i="5"/>
  <c r="Q6" i="5"/>
  <c r="Q7" i="5"/>
  <c r="Q8" i="5"/>
  <c r="Q9" i="5"/>
  <c r="Q10" i="5"/>
  <c r="Q3" i="5"/>
  <c r="Q4" i="5"/>
  <c r="Q5" i="5"/>
  <c r="H4" i="5"/>
  <c r="H5" i="5"/>
  <c r="H6" i="5"/>
  <c r="H7" i="5"/>
  <c r="H8" i="5"/>
  <c r="H10" i="5"/>
  <c r="H12" i="5"/>
  <c r="H3" i="5"/>
  <c r="C47" i="4"/>
  <c r="D47" i="4"/>
  <c r="E47" i="4"/>
  <c r="F47" i="4"/>
  <c r="G47" i="4"/>
  <c r="H47" i="4"/>
  <c r="I47" i="4"/>
  <c r="J47" i="4"/>
  <c r="K47" i="4"/>
  <c r="L47" i="4"/>
  <c r="B47" i="4"/>
  <c r="D46" i="4"/>
  <c r="F46" i="4"/>
  <c r="I46" i="4"/>
  <c r="D45" i="4"/>
  <c r="F45" i="4"/>
  <c r="I45" i="4"/>
  <c r="B44" i="4"/>
  <c r="B46" i="4" s="1"/>
  <c r="C44" i="4"/>
  <c r="D44" i="4"/>
  <c r="E44" i="4"/>
  <c r="E45" i="4" s="1"/>
  <c r="F44" i="4"/>
  <c r="G44" i="4"/>
  <c r="H44" i="4"/>
  <c r="H46" i="4" s="1"/>
  <c r="I44" i="4"/>
  <c r="J44" i="4"/>
  <c r="K44" i="4"/>
  <c r="L44" i="4"/>
  <c r="B43" i="4"/>
  <c r="F43" i="4"/>
  <c r="G43" i="4"/>
  <c r="H43" i="4"/>
  <c r="I43" i="4"/>
  <c r="J43" i="4"/>
  <c r="K43" i="4"/>
  <c r="L43" i="4"/>
  <c r="C43" i="4"/>
  <c r="C45" i="4" s="1"/>
  <c r="D43" i="4"/>
  <c r="E43" i="4"/>
  <c r="I31" i="4"/>
  <c r="L45" i="4" l="1"/>
  <c r="G45" i="4"/>
  <c r="G46" i="4"/>
  <c r="J45" i="4"/>
  <c r="J46" i="4"/>
  <c r="H45" i="4"/>
  <c r="L46" i="4"/>
  <c r="C46" i="4"/>
  <c r="K46" i="4"/>
  <c r="K45" i="4"/>
  <c r="E46" i="4"/>
  <c r="B45" i="4"/>
</calcChain>
</file>

<file path=xl/sharedStrings.xml><?xml version="1.0" encoding="utf-8"?>
<sst xmlns="http://schemas.openxmlformats.org/spreadsheetml/2006/main" count="407" uniqueCount="217">
  <si>
    <t>Model</t>
  </si>
  <si>
    <t>Pretraining Scale</t>
  </si>
  <si>
    <t>Number of Layers</t>
  </si>
  <si>
    <t>Number of Images</t>
  </si>
  <si>
    <t>RMSE +- Std</t>
  </si>
  <si>
    <t>R²</t>
  </si>
  <si>
    <t>Spearman Correlation</t>
  </si>
  <si>
    <t>CNN LSTM</t>
  </si>
  <si>
    <t>Full</t>
  </si>
  <si>
    <t>Half</t>
  </si>
  <si>
    <t>/</t>
  </si>
  <si>
    <t>7.18 + 11.52</t>
  </si>
  <si>
    <t>FINETUNED</t>
  </si>
  <si>
    <t>PRETRAINED</t>
  </si>
  <si>
    <t>9.11 + 12.64</t>
  </si>
  <si>
    <t>6.87 + 11.97</t>
  </si>
  <si>
    <t>9.03 + 13.91</t>
  </si>
  <si>
    <t>4.33 + 5.27</t>
  </si>
  <si>
    <t>6.23 + 9.71</t>
  </si>
  <si>
    <t>5.01  + 6.45</t>
  </si>
  <si>
    <t>Effect of LSTM Depth (assuming pretraining on full scale)</t>
  </si>
  <si>
    <t>Stage</t>
  </si>
  <si>
    <t>Pretraining</t>
  </si>
  <si>
    <t>Finetuned</t>
  </si>
  <si>
    <t>10.733 + 17.30</t>
  </si>
  <si>
    <t>7.43 + 12.12</t>
  </si>
  <si>
    <t>Effect of Number of Contact Images</t>
  </si>
  <si>
    <t>6.86 + 11.59</t>
  </si>
  <si>
    <t>6.27 + 8.14</t>
  </si>
  <si>
    <t>Effect of Pretraining</t>
  </si>
  <si>
    <t>Effect of CNN Backbone</t>
  </si>
  <si>
    <t>7.13 + 11.30</t>
  </si>
  <si>
    <t>CNN50</t>
  </si>
  <si>
    <t>CNN101</t>
  </si>
  <si>
    <t>7.46 + 11.21</t>
  </si>
  <si>
    <t>VGG</t>
  </si>
  <si>
    <t>4.30 + 4.20</t>
  </si>
  <si>
    <t>Due to prediction in glass wiper, more complex, so having 3 layers makes more robus</t>
  </si>
  <si>
    <t>Due to prediction in glass wiper, more complex, so having the model focus on 2 images makes more robus</t>
  </si>
  <si>
    <t>8.80 + 15.91</t>
  </si>
  <si>
    <t>Pretrained +Finetuned</t>
  </si>
  <si>
    <t>Directly trained</t>
  </si>
  <si>
    <t>Model Collapsing due to lower data amount, quality and spread, even penalty term cannot solve it, or introduces great instability during training</t>
  </si>
  <si>
    <t>Notes</t>
  </si>
  <si>
    <t>9.40+10.11</t>
  </si>
  <si>
    <t xml:space="preserve">6.83 +10.57 </t>
  </si>
  <si>
    <t>CNN50 LSTM</t>
  </si>
  <si>
    <t>CNN34</t>
  </si>
  <si>
    <t xml:space="preserve">6.50 +12.55 </t>
  </si>
  <si>
    <t>7.79 +14.24</t>
  </si>
  <si>
    <t xml:space="preserve">Just note worse results is due to glass wiper again, say we are confident that they could work as well especially due to the good spearman correlation but that </t>
  </si>
  <si>
    <t>we find out that cnn50 gives good balance between complexity, robtustness, speed and generalization capabilities</t>
  </si>
  <si>
    <t>Mango 1</t>
  </si>
  <si>
    <t>Mango 2</t>
  </si>
  <si>
    <t>Lime 1</t>
  </si>
  <si>
    <t>Lime 2</t>
  </si>
  <si>
    <t>Tomato 1</t>
  </si>
  <si>
    <t>Tomato 2</t>
  </si>
  <si>
    <t>Banana 1</t>
  </si>
  <si>
    <t>Banana 2</t>
  </si>
  <si>
    <t>Banana 3</t>
  </si>
  <si>
    <t>Avocado 1</t>
  </si>
  <si>
    <t>Avocado 2</t>
  </si>
  <si>
    <t>Full CNN50 LSTM</t>
  </si>
  <si>
    <t>Fruit</t>
  </si>
  <si>
    <t>Intervals</t>
  </si>
  <si>
    <t>Significantly different?</t>
  </si>
  <si>
    <t>tvalue, pvalue?</t>
  </si>
  <si>
    <t>Pairwise Accuracy</t>
  </si>
  <si>
    <t>mean=86.337, 95% CI=(81.243, 91.430)</t>
  </si>
  <si>
    <t>mean=78.836, 95% CI=(76.805, 80.867)</t>
  </si>
  <si>
    <t>t = 2.863, p &lt; 0.01</t>
  </si>
  <si>
    <t>yes</t>
  </si>
  <si>
    <t>mean=75.928, 95% CI=(72.682, 79.174)</t>
  </si>
  <si>
    <t>mean=70.121, 95% CI=(67.345, 72.898)</t>
  </si>
  <si>
    <t>t = 2.845, p&lt; 0.01</t>
  </si>
  <si>
    <t>mean=74.8993, 95% CI=(72.648, 77.151)</t>
  </si>
  <si>
    <t>mean=72.3107, 95% CI=(69.773, 74.848)</t>
  </si>
  <si>
    <t>mean=66.4056, 95% CI=(65.1654, 67.6458)</t>
  </si>
  <si>
    <t>Hard vs Medium: raw p = 0.118625, Bonf p = 0.355874, Holm p = 0.118625</t>
  </si>
  <si>
    <t>Medium vs Soft: raw p = 0.000156, Bonf p = 0.000469, Holm p = 0.000313</t>
  </si>
  <si>
    <t>Hard vs Soft: raw p = 0.000000, Bonf p = 0.000000, Holm p = 0.000000</t>
  </si>
  <si>
    <t>no</t>
  </si>
  <si>
    <t>Medium vs Soft 0.8100</t>
  </si>
  <si>
    <t>Hard vs Medium  0.6400</t>
  </si>
  <si>
    <t>Hard vs Soft 0.9450</t>
  </si>
  <si>
    <t>mean=78.764, 95% CI=(76.620, 80.908)</t>
  </si>
  <si>
    <t>mean=72.588, 95% CI=(71.054, 74.121)</t>
  </si>
  <si>
    <t>t = 4.904, p&lt;0.01</t>
  </si>
  <si>
    <t>mean=64.197, 95% CI=(63.840, 64.554)</t>
  </si>
  <si>
    <t>mean=63.684, 95% CI=(63.398, 63.970)</t>
  </si>
  <si>
    <t>t = 2.348, pvalue = 0.024</t>
  </si>
  <si>
    <t>mean=72.102, 95% CI=(68.673, 75.532)</t>
  </si>
  <si>
    <t>mean=65.172, 95% CI=(63.364, 66.980)</t>
  </si>
  <si>
    <t>t = 3.741, p&lt;0.01</t>
  </si>
  <si>
    <t>mean=78.704, 95% CI=(75.747, 81.661)</t>
  </si>
  <si>
    <t>t = 4.937, p&lt;0.01</t>
  </si>
  <si>
    <t>mean=69.205, 95% CI=(66.471, 71.939)</t>
  </si>
  <si>
    <t>mean=74.0185, 95% CI=(70.3622, 77.6749)</t>
  </si>
  <si>
    <t>mean=68.2803, 95% CI=(66.2326, 70.3281)</t>
  </si>
  <si>
    <t>mean=63.7734, 95% CI=(62.9458, 64.6010)</t>
  </si>
  <si>
    <t>Medium vs Soft: raw p = 0.000246, Bonf p = 0.000737, Holm p = 0.000491</t>
  </si>
  <si>
    <t>Hard vs Medium: raw p = 0.007548, Bonf p = 0.022644, Holm p = 0.007548</t>
  </si>
  <si>
    <t>Hard vs Soft: raw p = 0.000011, Bonf p = 0.000034, Holm p = 0.000034</t>
  </si>
  <si>
    <t>SINGLE</t>
  </si>
  <si>
    <t>Fruit Requested</t>
  </si>
  <si>
    <t>YOLO</t>
  </si>
  <si>
    <t>Confidence Score</t>
  </si>
  <si>
    <t>Segmentation Score (IoU)</t>
  </si>
  <si>
    <t>Error (mm)</t>
  </si>
  <si>
    <t>SR</t>
  </si>
  <si>
    <t>GSAM</t>
  </si>
  <si>
    <t>Confidence Score (CS)</t>
  </si>
  <si>
    <t>Because more long term dependency, less downgrade</t>
  </si>
  <si>
    <t>Transformer</t>
  </si>
  <si>
    <t>Banana</t>
  </si>
  <si>
    <t>Lemon</t>
  </si>
  <si>
    <t>Lime</t>
  </si>
  <si>
    <t>Corn</t>
  </si>
  <si>
    <t>Pepper</t>
  </si>
  <si>
    <t>Patato</t>
  </si>
  <si>
    <t>Strawberry</t>
  </si>
  <si>
    <t>Inference Time</t>
  </si>
  <si>
    <t>Load Time</t>
  </si>
  <si>
    <t>Carrot</t>
  </si>
  <si>
    <t>Kiwi</t>
  </si>
  <si>
    <t>Garlic</t>
  </si>
  <si>
    <t>Zuchini</t>
  </si>
  <si>
    <t>Zucchini</t>
  </si>
  <si>
    <t>AVERAGE</t>
  </si>
  <si>
    <t>Lower Bound</t>
  </si>
  <si>
    <t>Uppper Bound</t>
  </si>
  <si>
    <t>Half Transformer</t>
  </si>
  <si>
    <t>Stdev</t>
  </si>
  <si>
    <t>Avocado 3</t>
  </si>
  <si>
    <t>mean=64.588, 95% CI=(63.436, 65.740)</t>
  </si>
  <si>
    <t>mean=63.744, 95% CI=(63.298, 64.191)</t>
  </si>
  <si>
    <t>mean=61.786, 95% CI=(60.393, 63.179)</t>
  </si>
  <si>
    <t>Yes</t>
  </si>
  <si>
    <t>No</t>
  </si>
  <si>
    <t>Hard vs Medium: raw p = 0.165689, Bonf p = 0.497067, Holm p = 0.165689, t = 1.428</t>
  </si>
  <si>
    <t>Medium vs Soft: raw p = 0.010161, Bonf p = 0.030483, Holm p = 0.020322, t= 2.8019</t>
  </si>
  <si>
    <t>Hard vs Soft: raw p = 0.002517, Bonf p = 0.007550, Holm p = 0.00755, t=3.243</t>
  </si>
  <si>
    <t>mean=68.2022, 95% CI=(66.7481, 69.6563)</t>
  </si>
  <si>
    <t>mean=69.1926, 95% CI=(67.1359, 71.2493)</t>
  </si>
  <si>
    <t>mean=64.8606, 95% CI=(64.1599, 65.5612)</t>
  </si>
  <si>
    <t>Hard vs Medium: raw p = 0.416201, Bonf p = 1.000000, Holm p = 0.416201, t=-0.82</t>
  </si>
  <si>
    <t>Medium vs Soft: raw p = 0.000356, Bonf p = 0.001069, Holm p = 0.000713, t=4.17</t>
  </si>
  <si>
    <t>Hard vs Soft: raw p = 0.000178, Bonf p = 0.000534, Holm p = 0.000534, 4.33</t>
  </si>
  <si>
    <t>Conv</t>
  </si>
  <si>
    <t>Collapse</t>
  </si>
  <si>
    <t>No model Collapsing in case of resnet, but there is model collapsing in case of conv or vgg</t>
  </si>
  <si>
    <t>However when conv connected to transformer it works again, so could be because transformer introduces skipp connection again</t>
  </si>
  <si>
    <r>
      <t>ConvNeXt</t>
    </r>
    <r>
      <rPr>
        <sz val="11"/>
        <color theme="1"/>
        <rFont val="Aptos Narrow"/>
        <family val="2"/>
        <scheme val="minor"/>
      </rPr>
      <t xml:space="preserve"> was explicitly designed to </t>
    </r>
    <r>
      <rPr>
        <b/>
        <sz val="11"/>
        <color theme="1"/>
        <rFont val="Aptos Narrow"/>
        <family val="2"/>
        <scheme val="minor"/>
      </rPr>
      <t>bridge CNNs and Transformers, that is reason why only this was used to connect to transformer</t>
    </r>
  </si>
  <si>
    <t>Full Pipeline Test</t>
  </si>
  <si>
    <t>VLA Computation Time</t>
  </si>
  <si>
    <t>Tactile Collection Time</t>
  </si>
  <si>
    <t>SAM</t>
  </si>
  <si>
    <t>Movement Time</t>
  </si>
  <si>
    <t>Tactile Predictio + Feedback</t>
  </si>
  <si>
    <t>Total</t>
  </si>
  <si>
    <t>Rest Time</t>
  </si>
  <si>
    <t xml:space="preserve">Lemon </t>
  </si>
  <si>
    <t>Note</t>
  </si>
  <si>
    <t>2. Identify the ripest [object]</t>
  </si>
  <si>
    <t>Not identifying</t>
  </si>
  <si>
    <t>Wrong hoover</t>
  </si>
  <si>
    <t>Banana, Lemon, Corn</t>
  </si>
  <si>
    <t>Pepper, Lime, Banana</t>
  </si>
  <si>
    <t>Lemon, Zucchini, Strawberry</t>
  </si>
  <si>
    <t>Zucchini, Lemon, Carrot</t>
  </si>
  <si>
    <t>Lime, Corn, Kiwi</t>
  </si>
  <si>
    <t>Lime, Lemon, Kiwi</t>
  </si>
  <si>
    <t>Banana, Lemon, Corn, Zucchini, Carrot</t>
  </si>
  <si>
    <t>Patato, Banana, Banana, Corn, Zucchini</t>
  </si>
  <si>
    <t>Kiwi, Patato, Strawberry, Carrot, Carrot</t>
  </si>
  <si>
    <t>Kiwi, Carrot, Lime, Strawberry, Zucchini</t>
  </si>
  <si>
    <t>Kiwi, Lime, Strawberry, Zucchini, Patato</t>
  </si>
  <si>
    <t>Lemon, Pepper, Corn, Patato, Pepper</t>
  </si>
  <si>
    <t>1. Identify the hardness of [object]</t>
  </si>
  <si>
    <t>3. Summarize the ripeness of the [object],  [object] and [object]</t>
  </si>
  <si>
    <t>4. Summarize the ripeness of all fruits in the scene</t>
  </si>
  <si>
    <t>Object-Level SR</t>
  </si>
  <si>
    <t>Task-Level SR</t>
  </si>
  <si>
    <t xml:space="preserve"> </t>
  </si>
  <si>
    <t>Banana, Strawberry, Zucchini</t>
  </si>
  <si>
    <t>Kiwi not recognized, lime not well located</t>
  </si>
  <si>
    <t xml:space="preserve">Kiwi not recognized </t>
  </si>
  <si>
    <t>Not accurate banana</t>
  </si>
  <si>
    <t>not recognized</t>
  </si>
  <si>
    <t>kiw not recognized</t>
  </si>
  <si>
    <t>not recognized + not accurate</t>
  </si>
  <si>
    <t>Potato</t>
  </si>
  <si>
    <t>Patato/Potato</t>
  </si>
  <si>
    <t>Carrot, Lime, Potato</t>
  </si>
  <si>
    <t>Carrot, Corn, Potato</t>
  </si>
  <si>
    <t>Potato, Kiwi, Strawberry</t>
  </si>
  <si>
    <t>Lime, Lime, Lemon, Strawberry, Zucchini</t>
  </si>
  <si>
    <t>Pepper, Pepper, Corn, Lemon, Banana</t>
  </si>
  <si>
    <t>not selected</t>
  </si>
  <si>
    <t>not accurate hoover</t>
  </si>
  <si>
    <t>zucchini not recognized</t>
  </si>
  <si>
    <t xml:space="preserve">bad hoover to patato and banana, wel 5 getest </t>
  </si>
  <si>
    <t>no kiwi and strawberry</t>
  </si>
  <si>
    <t>a lime was a lemon, strawberry an apple</t>
  </si>
  <si>
    <t xml:space="preserve">Banana bad hoover,  </t>
  </si>
  <si>
    <t>banana not well located</t>
  </si>
  <si>
    <t>Carrot, Patato, Lemon, Pepper, Corn</t>
  </si>
  <si>
    <t>Banana, Lime, Kiwi, Kiwi, Strawberry</t>
  </si>
  <si>
    <t>one kiwi bad movement, other wrongly labeled as strawberry</t>
  </si>
  <si>
    <t>again strawberry is apple and kiwi not recognized</t>
  </si>
  <si>
    <t>only patato and lime</t>
  </si>
  <si>
    <t>Patato not good</t>
  </si>
  <si>
    <t>patatao and corn not</t>
  </si>
  <si>
    <t>3 identfied, but pepper not good hoover</t>
  </si>
  <si>
    <t>kiwi not recognized</t>
  </si>
  <si>
    <t>lime not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</si>
</sst>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left" vertical="center"/>
    </xf>
    <xf numFmtId="12" fontId="1" fillId="0" borderId="0" xfId="0" applyNumberFormat="1" applyFont="1"/>
    <xf numFmtId="12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AF7B-A47E-425B-90B5-B6E4A1E8673A}">
  <sheetPr>
    <tabColor theme="5" tint="0.59999389629810485"/>
  </sheetPr>
  <dimension ref="A1:G15"/>
  <sheetViews>
    <sheetView zoomScale="124" workbookViewId="0">
      <selection activeCell="G8" sqref="G8"/>
    </sheetView>
  </sheetViews>
  <sheetFormatPr defaultRowHeight="14.4" x14ac:dyDescent="0.3"/>
  <cols>
    <col min="1" max="1" width="16.21875" customWidth="1"/>
    <col min="2" max="2" width="14.6640625" bestFit="1" customWidth="1"/>
    <col min="3" max="3" width="15.109375" bestFit="1" customWidth="1"/>
    <col min="4" max="4" width="15.6640625" bestFit="1" customWidth="1"/>
    <col min="5" max="5" width="13.109375" customWidth="1"/>
    <col min="7" max="7" width="18.77734375" bestFit="1" customWidth="1"/>
  </cols>
  <sheetData>
    <row r="1" spans="1:7" x14ac:dyDescent="0.3">
      <c r="A1" s="1" t="s">
        <v>13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 t="s">
        <v>46</v>
      </c>
      <c r="B3" t="s">
        <v>8</v>
      </c>
      <c r="C3">
        <v>3</v>
      </c>
      <c r="D3">
        <v>2</v>
      </c>
      <c r="E3" t="s">
        <v>11</v>
      </c>
      <c r="F3">
        <v>0.93</v>
      </c>
      <c r="G3">
        <v>0.95</v>
      </c>
    </row>
    <row r="4" spans="1:7" x14ac:dyDescent="0.3">
      <c r="A4" t="s">
        <v>46</v>
      </c>
      <c r="B4" t="s">
        <v>9</v>
      </c>
      <c r="C4">
        <v>3</v>
      </c>
      <c r="D4">
        <v>2</v>
      </c>
      <c r="E4" t="s">
        <v>14</v>
      </c>
      <c r="F4">
        <v>0.63</v>
      </c>
      <c r="G4">
        <v>0.77</v>
      </c>
    </row>
    <row r="5" spans="1:7" x14ac:dyDescent="0.3">
      <c r="A5" t="s">
        <v>114</v>
      </c>
      <c r="B5" t="s">
        <v>8</v>
      </c>
      <c r="C5" t="s">
        <v>10</v>
      </c>
      <c r="D5">
        <v>2</v>
      </c>
      <c r="E5" t="s">
        <v>15</v>
      </c>
      <c r="F5">
        <v>0.93</v>
      </c>
      <c r="G5">
        <v>0.94</v>
      </c>
    </row>
    <row r="6" spans="1:7" x14ac:dyDescent="0.3">
      <c r="A6" t="s">
        <v>114</v>
      </c>
      <c r="B6" t="s">
        <v>9</v>
      </c>
      <c r="C6" t="s">
        <v>10</v>
      </c>
      <c r="D6">
        <v>2</v>
      </c>
      <c r="E6" t="s">
        <v>16</v>
      </c>
      <c r="F6">
        <v>0.65</v>
      </c>
      <c r="G6">
        <v>0.8</v>
      </c>
    </row>
    <row r="10" spans="1:7" x14ac:dyDescent="0.3">
      <c r="A10" s="1" t="s">
        <v>12</v>
      </c>
    </row>
    <row r="11" spans="1:7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</row>
    <row r="12" spans="1:7" x14ac:dyDescent="0.3">
      <c r="A12" t="s">
        <v>46</v>
      </c>
      <c r="B12" t="s">
        <v>8</v>
      </c>
      <c r="C12">
        <v>3</v>
      </c>
      <c r="D12">
        <v>2</v>
      </c>
      <c r="E12" t="s">
        <v>36</v>
      </c>
      <c r="F12">
        <v>0.73</v>
      </c>
      <c r="G12">
        <v>0.88</v>
      </c>
    </row>
    <row r="13" spans="1:7" x14ac:dyDescent="0.3">
      <c r="A13" t="s">
        <v>46</v>
      </c>
      <c r="B13" t="s">
        <v>9</v>
      </c>
      <c r="C13">
        <v>3</v>
      </c>
      <c r="D13">
        <v>2</v>
      </c>
      <c r="E13" t="s">
        <v>19</v>
      </c>
      <c r="F13">
        <v>0.64</v>
      </c>
      <c r="G13">
        <v>0.86</v>
      </c>
    </row>
    <row r="14" spans="1:7" x14ac:dyDescent="0.3">
      <c r="A14" t="s">
        <v>114</v>
      </c>
      <c r="B14" t="s">
        <v>8</v>
      </c>
      <c r="C14" t="s">
        <v>10</v>
      </c>
      <c r="D14">
        <v>2</v>
      </c>
      <c r="E14" t="s">
        <v>18</v>
      </c>
      <c r="F14">
        <v>0.44</v>
      </c>
      <c r="G14">
        <v>0.77</v>
      </c>
    </row>
    <row r="15" spans="1:7" x14ac:dyDescent="0.3">
      <c r="A15" t="s">
        <v>114</v>
      </c>
      <c r="B15" t="s">
        <v>9</v>
      </c>
      <c r="C15" t="s">
        <v>10</v>
      </c>
      <c r="D15">
        <v>2</v>
      </c>
      <c r="E15" t="s">
        <v>17</v>
      </c>
      <c r="F15">
        <v>0.73</v>
      </c>
      <c r="G15">
        <v>0.89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7E5E-4986-4102-BBBA-3335F43A08B1}">
  <sheetPr>
    <tabColor theme="5" tint="0.59999389629810485"/>
  </sheetPr>
  <dimension ref="A1:I35"/>
  <sheetViews>
    <sheetView topLeftCell="A15" zoomScale="115" zoomScaleNormal="70" workbookViewId="0">
      <selection activeCell="A8" sqref="A8"/>
    </sheetView>
  </sheetViews>
  <sheetFormatPr defaultRowHeight="14.4" x14ac:dyDescent="0.3"/>
  <cols>
    <col min="1" max="2" width="15.6640625" customWidth="1"/>
    <col min="3" max="3" width="14.6640625" bestFit="1" customWidth="1"/>
    <col min="4" max="4" width="15.109375" bestFit="1" customWidth="1"/>
    <col min="5" max="5" width="15.6640625" bestFit="1" customWidth="1"/>
    <col min="6" max="6" width="10.44140625" bestFit="1" customWidth="1"/>
    <col min="8" max="8" width="18.77734375" bestFit="1" customWidth="1"/>
  </cols>
  <sheetData>
    <row r="1" spans="1:9" x14ac:dyDescent="0.3">
      <c r="A1" s="1" t="s">
        <v>20</v>
      </c>
      <c r="B1" s="1"/>
    </row>
    <row r="2" spans="1:9" x14ac:dyDescent="0.3">
      <c r="A2" t="s">
        <v>0</v>
      </c>
      <c r="B2" t="s">
        <v>21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43</v>
      </c>
    </row>
    <row r="3" spans="1:9" x14ac:dyDescent="0.3">
      <c r="A3" t="s">
        <v>7</v>
      </c>
      <c r="B3" t="s">
        <v>22</v>
      </c>
      <c r="C3" t="s">
        <v>8</v>
      </c>
      <c r="D3">
        <v>1</v>
      </c>
      <c r="E3">
        <v>2</v>
      </c>
      <c r="F3" t="s">
        <v>11</v>
      </c>
      <c r="G3">
        <v>0.93</v>
      </c>
      <c r="H3">
        <v>0.95</v>
      </c>
    </row>
    <row r="4" spans="1:9" x14ac:dyDescent="0.3">
      <c r="A4" t="s">
        <v>7</v>
      </c>
      <c r="B4" t="s">
        <v>22</v>
      </c>
      <c r="C4" t="s">
        <v>8</v>
      </c>
      <c r="D4">
        <v>3</v>
      </c>
      <c r="E4">
        <v>2</v>
      </c>
      <c r="F4" t="s">
        <v>25</v>
      </c>
      <c r="G4">
        <v>0.93</v>
      </c>
      <c r="H4">
        <v>0.95</v>
      </c>
    </row>
    <row r="5" spans="1:9" x14ac:dyDescent="0.3">
      <c r="A5" t="s">
        <v>7</v>
      </c>
      <c r="B5" t="s">
        <v>23</v>
      </c>
      <c r="C5" t="s">
        <v>8</v>
      </c>
      <c r="D5">
        <v>1</v>
      </c>
      <c r="E5">
        <v>2</v>
      </c>
      <c r="F5" t="s">
        <v>24</v>
      </c>
      <c r="G5">
        <v>-0.65</v>
      </c>
      <c r="H5">
        <v>0.78</v>
      </c>
      <c r="I5" t="s">
        <v>37</v>
      </c>
    </row>
    <row r="6" spans="1:9" x14ac:dyDescent="0.3">
      <c r="A6" t="s">
        <v>7</v>
      </c>
      <c r="B6" t="s">
        <v>23</v>
      </c>
      <c r="C6" t="s">
        <v>8</v>
      </c>
      <c r="D6">
        <v>3</v>
      </c>
      <c r="E6">
        <v>2</v>
      </c>
      <c r="F6" t="s">
        <v>36</v>
      </c>
      <c r="G6">
        <v>0.73</v>
      </c>
      <c r="H6">
        <v>0.88</v>
      </c>
    </row>
    <row r="8" spans="1:9" x14ac:dyDescent="0.3">
      <c r="A8" s="1" t="s">
        <v>26</v>
      </c>
    </row>
    <row r="9" spans="1:9" x14ac:dyDescent="0.3">
      <c r="A9" t="s">
        <v>7</v>
      </c>
      <c r="B9" t="s">
        <v>22</v>
      </c>
      <c r="C9" t="s">
        <v>8</v>
      </c>
      <c r="D9">
        <v>3</v>
      </c>
      <c r="E9">
        <v>2</v>
      </c>
      <c r="F9" t="s">
        <v>11</v>
      </c>
      <c r="G9">
        <v>0.93</v>
      </c>
      <c r="H9">
        <v>0.95</v>
      </c>
    </row>
    <row r="10" spans="1:9" x14ac:dyDescent="0.3">
      <c r="A10" t="s">
        <v>7</v>
      </c>
      <c r="B10" t="s">
        <v>22</v>
      </c>
      <c r="C10" t="s">
        <v>8</v>
      </c>
      <c r="D10">
        <v>3</v>
      </c>
      <c r="E10">
        <v>4</v>
      </c>
      <c r="F10" t="s">
        <v>31</v>
      </c>
      <c r="G10">
        <v>0.93</v>
      </c>
      <c r="H10">
        <v>0.96</v>
      </c>
    </row>
    <row r="11" spans="1:9" x14ac:dyDescent="0.3">
      <c r="A11" t="s">
        <v>114</v>
      </c>
      <c r="B11" t="s">
        <v>22</v>
      </c>
      <c r="C11" t="s">
        <v>8</v>
      </c>
      <c r="D11" t="s">
        <v>10</v>
      </c>
      <c r="E11">
        <v>2</v>
      </c>
      <c r="F11" t="s">
        <v>15</v>
      </c>
      <c r="G11">
        <v>0.93</v>
      </c>
      <c r="H11">
        <v>0.94</v>
      </c>
    </row>
    <row r="12" spans="1:9" x14ac:dyDescent="0.3">
      <c r="A12" t="s">
        <v>114</v>
      </c>
      <c r="B12" t="s">
        <v>22</v>
      </c>
      <c r="C12" t="s">
        <v>8</v>
      </c>
      <c r="D12" t="s">
        <v>10</v>
      </c>
      <c r="E12">
        <v>4</v>
      </c>
      <c r="F12" t="s">
        <v>27</v>
      </c>
      <c r="G12">
        <v>0.93</v>
      </c>
      <c r="H12">
        <v>0.95</v>
      </c>
    </row>
    <row r="13" spans="1:9" x14ac:dyDescent="0.3">
      <c r="A13" t="s">
        <v>7</v>
      </c>
      <c r="B13" t="s">
        <v>23</v>
      </c>
      <c r="C13" t="s">
        <v>8</v>
      </c>
      <c r="D13">
        <v>3</v>
      </c>
      <c r="E13">
        <v>2</v>
      </c>
      <c r="F13" t="s">
        <v>36</v>
      </c>
      <c r="G13">
        <v>0.73</v>
      </c>
      <c r="H13">
        <v>0.88</v>
      </c>
    </row>
    <row r="14" spans="1:9" x14ac:dyDescent="0.3">
      <c r="A14" t="s">
        <v>7</v>
      </c>
      <c r="B14" t="s">
        <v>23</v>
      </c>
      <c r="C14" t="s">
        <v>8</v>
      </c>
      <c r="D14">
        <v>3</v>
      </c>
      <c r="E14">
        <v>4</v>
      </c>
      <c r="F14" t="s">
        <v>39</v>
      </c>
      <c r="G14">
        <v>-0.11</v>
      </c>
      <c r="H14">
        <v>0.73</v>
      </c>
      <c r="I14" t="s">
        <v>38</v>
      </c>
    </row>
    <row r="15" spans="1:9" x14ac:dyDescent="0.3">
      <c r="A15" t="s">
        <v>114</v>
      </c>
      <c r="B15" t="s">
        <v>23</v>
      </c>
      <c r="C15" t="s">
        <v>8</v>
      </c>
      <c r="D15" t="s">
        <v>10</v>
      </c>
      <c r="E15">
        <v>2</v>
      </c>
      <c r="F15" t="s">
        <v>18</v>
      </c>
      <c r="G15">
        <v>0.44</v>
      </c>
      <c r="H15">
        <v>0.77</v>
      </c>
    </row>
    <row r="16" spans="1:9" x14ac:dyDescent="0.3">
      <c r="A16" t="s">
        <v>114</v>
      </c>
      <c r="B16" t="s">
        <v>23</v>
      </c>
      <c r="C16" t="s">
        <v>8</v>
      </c>
      <c r="D16" t="s">
        <v>10</v>
      </c>
      <c r="E16">
        <v>4</v>
      </c>
      <c r="F16" t="s">
        <v>28</v>
      </c>
      <c r="G16">
        <v>0.44</v>
      </c>
      <c r="H16">
        <v>0.76</v>
      </c>
      <c r="I16" t="s">
        <v>113</v>
      </c>
    </row>
    <row r="18" spans="1:9" x14ac:dyDescent="0.3">
      <c r="A18" s="1" t="s">
        <v>29</v>
      </c>
    </row>
    <row r="19" spans="1:9" x14ac:dyDescent="0.3">
      <c r="A19" t="s">
        <v>7</v>
      </c>
      <c r="B19" t="s">
        <v>40</v>
      </c>
      <c r="C19" t="s">
        <v>8</v>
      </c>
      <c r="D19">
        <v>3</v>
      </c>
      <c r="E19">
        <v>2</v>
      </c>
      <c r="F19" t="s">
        <v>36</v>
      </c>
      <c r="G19">
        <v>0.73</v>
      </c>
      <c r="H19">
        <v>0.88</v>
      </c>
    </row>
    <row r="20" spans="1:9" x14ac:dyDescent="0.3">
      <c r="A20" t="s">
        <v>7</v>
      </c>
      <c r="B20" t="s">
        <v>41</v>
      </c>
      <c r="C20" t="s">
        <v>10</v>
      </c>
      <c r="D20">
        <v>3</v>
      </c>
      <c r="E20">
        <v>2</v>
      </c>
      <c r="F20" t="s">
        <v>44</v>
      </c>
      <c r="G20">
        <v>4.5999999999999999E-2</v>
      </c>
      <c r="H20">
        <v>0.21</v>
      </c>
      <c r="I20" t="s">
        <v>42</v>
      </c>
    </row>
    <row r="22" spans="1:9" x14ac:dyDescent="0.3">
      <c r="A22" s="1" t="s">
        <v>30</v>
      </c>
    </row>
    <row r="23" spans="1:9" x14ac:dyDescent="0.3">
      <c r="A23" t="s">
        <v>32</v>
      </c>
      <c r="B23" t="s">
        <v>22</v>
      </c>
      <c r="C23" t="s">
        <v>8</v>
      </c>
      <c r="D23">
        <v>3</v>
      </c>
      <c r="E23">
        <v>2</v>
      </c>
      <c r="F23" t="s">
        <v>11</v>
      </c>
      <c r="G23">
        <v>0.93</v>
      </c>
      <c r="H23">
        <v>0.95</v>
      </c>
    </row>
    <row r="24" spans="1:9" x14ac:dyDescent="0.3">
      <c r="A24" t="s">
        <v>33</v>
      </c>
      <c r="B24" t="s">
        <v>22</v>
      </c>
      <c r="C24" t="s">
        <v>8</v>
      </c>
      <c r="D24">
        <v>3</v>
      </c>
      <c r="E24">
        <v>2</v>
      </c>
      <c r="F24" t="s">
        <v>34</v>
      </c>
      <c r="G24">
        <v>0.92</v>
      </c>
      <c r="H24">
        <v>0.95</v>
      </c>
    </row>
    <row r="25" spans="1:9" x14ac:dyDescent="0.3">
      <c r="A25" t="s">
        <v>47</v>
      </c>
      <c r="B25" t="s">
        <v>22</v>
      </c>
      <c r="C25" t="s">
        <v>8</v>
      </c>
      <c r="D25">
        <v>3</v>
      </c>
      <c r="E25">
        <v>2</v>
      </c>
      <c r="F25" t="s">
        <v>45</v>
      </c>
      <c r="G25">
        <v>0.94</v>
      </c>
      <c r="H25">
        <v>0.96</v>
      </c>
    </row>
    <row r="26" spans="1:9" x14ac:dyDescent="0.3">
      <c r="A26" t="s">
        <v>149</v>
      </c>
      <c r="B26" t="s">
        <v>22</v>
      </c>
      <c r="C26" t="s">
        <v>8</v>
      </c>
      <c r="D26">
        <v>3</v>
      </c>
      <c r="E26">
        <v>2</v>
      </c>
      <c r="F26" t="s">
        <v>150</v>
      </c>
      <c r="I26" t="s">
        <v>151</v>
      </c>
    </row>
    <row r="27" spans="1:9" x14ac:dyDescent="0.3">
      <c r="A27" t="s">
        <v>35</v>
      </c>
      <c r="B27" t="s">
        <v>22</v>
      </c>
      <c r="C27" t="s">
        <v>8</v>
      </c>
      <c r="D27" t="s">
        <v>10</v>
      </c>
      <c r="E27">
        <v>2</v>
      </c>
      <c r="F27" t="s">
        <v>150</v>
      </c>
      <c r="I27" t="s">
        <v>152</v>
      </c>
    </row>
    <row r="28" spans="1:9" x14ac:dyDescent="0.3">
      <c r="A28" t="s">
        <v>32</v>
      </c>
      <c r="B28" t="s">
        <v>23</v>
      </c>
      <c r="C28" t="s">
        <v>8</v>
      </c>
      <c r="D28">
        <v>3</v>
      </c>
      <c r="E28">
        <v>2</v>
      </c>
      <c r="F28" t="s">
        <v>36</v>
      </c>
      <c r="G28">
        <v>0.73</v>
      </c>
      <c r="H28">
        <v>0.88</v>
      </c>
    </row>
    <row r="29" spans="1:9" x14ac:dyDescent="0.3">
      <c r="A29" t="s">
        <v>33</v>
      </c>
      <c r="B29" t="s">
        <v>23</v>
      </c>
      <c r="C29" t="s">
        <v>8</v>
      </c>
      <c r="D29">
        <v>3</v>
      </c>
      <c r="E29">
        <v>2</v>
      </c>
      <c r="F29" t="s">
        <v>49</v>
      </c>
      <c r="G29">
        <v>0.16</v>
      </c>
      <c r="H29">
        <v>0.86</v>
      </c>
      <c r="I29" t="s">
        <v>50</v>
      </c>
    </row>
    <row r="30" spans="1:9" x14ac:dyDescent="0.3">
      <c r="A30" t="s">
        <v>47</v>
      </c>
      <c r="B30" t="s">
        <v>23</v>
      </c>
      <c r="C30" t="s">
        <v>8</v>
      </c>
      <c r="D30">
        <v>3</v>
      </c>
      <c r="E30">
        <v>2</v>
      </c>
      <c r="F30" t="s">
        <v>48</v>
      </c>
      <c r="G30">
        <v>0.4</v>
      </c>
      <c r="H30">
        <v>0.89</v>
      </c>
      <c r="I30" t="s">
        <v>51</v>
      </c>
    </row>
    <row r="35" spans="2:2" x14ac:dyDescent="0.3">
      <c r="B35" s="1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8E1B-D6D7-477B-9262-F7DA86546BA5}">
  <sheetPr>
    <tabColor theme="5" tint="0.59999389629810485"/>
  </sheetPr>
  <dimension ref="A1:I18"/>
  <sheetViews>
    <sheetView zoomScale="78" workbookViewId="0">
      <selection activeCell="A19" sqref="A19"/>
    </sheetView>
  </sheetViews>
  <sheetFormatPr defaultRowHeight="14.4" x14ac:dyDescent="0.3"/>
  <cols>
    <col min="2" max="2" width="36.88671875" bestFit="1" customWidth="1"/>
    <col min="3" max="3" width="61.77734375" bestFit="1" customWidth="1"/>
    <col min="4" max="4" width="18.77734375" bestFit="1" customWidth="1"/>
    <col min="5" max="5" width="20.44140625" bestFit="1" customWidth="1"/>
    <col min="6" max="6" width="36.88671875" bestFit="1" customWidth="1"/>
    <col min="7" max="7" width="61.77734375" bestFit="1" customWidth="1"/>
  </cols>
  <sheetData>
    <row r="1" spans="1:9" x14ac:dyDescent="0.3">
      <c r="B1" t="s">
        <v>132</v>
      </c>
      <c r="F1" t="s">
        <v>63</v>
      </c>
    </row>
    <row r="2" spans="1:9" x14ac:dyDescent="0.3">
      <c r="A2" t="s">
        <v>64</v>
      </c>
      <c r="B2" t="s">
        <v>65</v>
      </c>
      <c r="C2" t="s">
        <v>67</v>
      </c>
      <c r="D2" t="s">
        <v>66</v>
      </c>
      <c r="E2" t="s">
        <v>68</v>
      </c>
      <c r="F2" t="s">
        <v>65</v>
      </c>
      <c r="G2" t="s">
        <v>67</v>
      </c>
      <c r="H2" t="s">
        <v>66</v>
      </c>
      <c r="I2" t="s">
        <v>68</v>
      </c>
    </row>
    <row r="3" spans="1:9" x14ac:dyDescent="0.3">
      <c r="A3" t="s">
        <v>52</v>
      </c>
      <c r="B3" t="s">
        <v>86</v>
      </c>
      <c r="F3" t="s">
        <v>95</v>
      </c>
    </row>
    <row r="4" spans="1:9" x14ac:dyDescent="0.3">
      <c r="A4" t="s">
        <v>53</v>
      </c>
      <c r="B4" t="s">
        <v>87</v>
      </c>
      <c r="C4" t="s">
        <v>88</v>
      </c>
      <c r="D4" t="s">
        <v>72</v>
      </c>
      <c r="E4">
        <v>0.91</v>
      </c>
      <c r="F4" t="s">
        <v>97</v>
      </c>
      <c r="G4" t="s">
        <v>96</v>
      </c>
      <c r="H4" t="s">
        <v>72</v>
      </c>
      <c r="I4">
        <v>0.86</v>
      </c>
    </row>
    <row r="6" spans="1:9" x14ac:dyDescent="0.3">
      <c r="A6" t="s">
        <v>54</v>
      </c>
      <c r="B6" t="s">
        <v>69</v>
      </c>
      <c r="F6" t="s">
        <v>89</v>
      </c>
    </row>
    <row r="7" spans="1:9" x14ac:dyDescent="0.3">
      <c r="A7" t="s">
        <v>55</v>
      </c>
      <c r="B7" t="s">
        <v>70</v>
      </c>
      <c r="C7" t="s">
        <v>71</v>
      </c>
      <c r="D7" t="s">
        <v>72</v>
      </c>
      <c r="E7">
        <v>0.73</v>
      </c>
      <c r="F7" t="s">
        <v>90</v>
      </c>
      <c r="G7" t="s">
        <v>91</v>
      </c>
      <c r="H7" t="s">
        <v>72</v>
      </c>
      <c r="I7">
        <v>0.71</v>
      </c>
    </row>
    <row r="9" spans="1:9" x14ac:dyDescent="0.3">
      <c r="A9" t="s">
        <v>56</v>
      </c>
      <c r="B9" t="s">
        <v>73</v>
      </c>
      <c r="F9" t="s">
        <v>92</v>
      </c>
    </row>
    <row r="10" spans="1:9" x14ac:dyDescent="0.3">
      <c r="A10" t="s">
        <v>57</v>
      </c>
      <c r="B10" t="s">
        <v>74</v>
      </c>
      <c r="C10" t="s">
        <v>75</v>
      </c>
      <c r="D10" t="s">
        <v>72</v>
      </c>
      <c r="E10">
        <v>0.74</v>
      </c>
      <c r="F10" t="s">
        <v>93</v>
      </c>
      <c r="G10" t="s">
        <v>94</v>
      </c>
      <c r="H10" t="s">
        <v>72</v>
      </c>
      <c r="I10">
        <v>0.78</v>
      </c>
    </row>
    <row r="12" spans="1:9" x14ac:dyDescent="0.3">
      <c r="A12" t="s">
        <v>58</v>
      </c>
      <c r="B12" t="s">
        <v>76</v>
      </c>
      <c r="C12" t="s">
        <v>79</v>
      </c>
      <c r="D12" t="s">
        <v>82</v>
      </c>
      <c r="E12" t="s">
        <v>84</v>
      </c>
      <c r="F12" t="s">
        <v>98</v>
      </c>
      <c r="G12" t="s">
        <v>102</v>
      </c>
      <c r="H12" t="s">
        <v>72</v>
      </c>
      <c r="I12">
        <v>0.72</v>
      </c>
    </row>
    <row r="13" spans="1:9" x14ac:dyDescent="0.3">
      <c r="A13" t="s">
        <v>59</v>
      </c>
      <c r="B13" t="s">
        <v>77</v>
      </c>
      <c r="C13" t="s">
        <v>80</v>
      </c>
      <c r="D13" t="s">
        <v>72</v>
      </c>
      <c r="E13" t="s">
        <v>83</v>
      </c>
      <c r="F13" t="s">
        <v>99</v>
      </c>
      <c r="G13" t="s">
        <v>101</v>
      </c>
      <c r="H13" t="s">
        <v>72</v>
      </c>
      <c r="I13">
        <v>0.91</v>
      </c>
    </row>
    <row r="14" spans="1:9" x14ac:dyDescent="0.3">
      <c r="A14" t="s">
        <v>60</v>
      </c>
      <c r="B14" t="s">
        <v>78</v>
      </c>
      <c r="C14" t="s">
        <v>81</v>
      </c>
      <c r="D14" t="s">
        <v>72</v>
      </c>
      <c r="E14" t="s">
        <v>85</v>
      </c>
      <c r="F14" t="s">
        <v>100</v>
      </c>
      <c r="G14" t="s">
        <v>103</v>
      </c>
      <c r="H14" t="s">
        <v>72</v>
      </c>
      <c r="I14">
        <v>0.92</v>
      </c>
    </row>
    <row r="16" spans="1:9" x14ac:dyDescent="0.3">
      <c r="A16" t="s">
        <v>61</v>
      </c>
      <c r="B16" t="s">
        <v>143</v>
      </c>
      <c r="C16" s="4" t="s">
        <v>146</v>
      </c>
      <c r="D16" t="s">
        <v>82</v>
      </c>
      <c r="E16">
        <v>0.46</v>
      </c>
      <c r="F16" t="s">
        <v>135</v>
      </c>
      <c r="G16" t="s">
        <v>140</v>
      </c>
      <c r="H16" t="s">
        <v>139</v>
      </c>
      <c r="I16">
        <v>0.75</v>
      </c>
    </row>
    <row r="17" spans="1:9" x14ac:dyDescent="0.3">
      <c r="A17" t="s">
        <v>62</v>
      </c>
      <c r="B17" t="s">
        <v>144</v>
      </c>
      <c r="C17" t="s">
        <v>147</v>
      </c>
      <c r="D17" t="s">
        <v>72</v>
      </c>
      <c r="E17">
        <v>0.82</v>
      </c>
      <c r="F17" t="s">
        <v>136</v>
      </c>
      <c r="G17" t="s">
        <v>141</v>
      </c>
      <c r="H17" t="s">
        <v>138</v>
      </c>
      <c r="I17">
        <v>0.93</v>
      </c>
    </row>
    <row r="18" spans="1:9" x14ac:dyDescent="0.3">
      <c r="A18" t="s">
        <v>134</v>
      </c>
      <c r="B18" t="s">
        <v>145</v>
      </c>
      <c r="C18" t="s">
        <v>148</v>
      </c>
      <c r="D18" t="s">
        <v>72</v>
      </c>
      <c r="E18">
        <v>0.84</v>
      </c>
      <c r="F18" t="s">
        <v>137</v>
      </c>
      <c r="G18" s="4" t="s">
        <v>142</v>
      </c>
      <c r="H18" t="s">
        <v>138</v>
      </c>
      <c r="I18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D413-DAB4-4F9C-804A-61D7C8E344A4}">
  <sheetPr>
    <tabColor theme="9" tint="0.59999389629810485"/>
  </sheetPr>
  <dimension ref="A1:L47"/>
  <sheetViews>
    <sheetView zoomScale="69" workbookViewId="0">
      <selection activeCell="E3" sqref="E3"/>
    </sheetView>
  </sheetViews>
  <sheetFormatPr defaultRowHeight="14.4" x14ac:dyDescent="0.3"/>
  <cols>
    <col min="1" max="1" width="24.109375" customWidth="1"/>
    <col min="2" max="2" width="20.44140625" customWidth="1"/>
    <col min="3" max="3" width="25.5546875" bestFit="1" customWidth="1"/>
    <col min="4" max="4" width="23.21875" customWidth="1"/>
    <col min="5" max="5" width="20" customWidth="1"/>
    <col min="6" max="6" width="23.6640625" customWidth="1"/>
    <col min="7" max="7" width="23.109375" bestFit="1" customWidth="1"/>
    <col min="8" max="8" width="25.5546875" bestFit="1" customWidth="1"/>
    <col min="9" max="9" width="17.109375" customWidth="1"/>
    <col min="10" max="10" width="15.109375" bestFit="1" customWidth="1"/>
    <col min="11" max="11" width="9.77734375" bestFit="1" customWidth="1"/>
  </cols>
  <sheetData>
    <row r="1" spans="1:12" x14ac:dyDescent="0.3">
      <c r="A1" s="1" t="s">
        <v>104</v>
      </c>
      <c r="B1" s="1" t="s">
        <v>106</v>
      </c>
      <c r="G1" s="1" t="s">
        <v>111</v>
      </c>
    </row>
    <row r="2" spans="1:12" x14ac:dyDescent="0.3">
      <c r="A2" t="s">
        <v>105</v>
      </c>
      <c r="B2" t="s">
        <v>112</v>
      </c>
      <c r="C2" t="s">
        <v>108</v>
      </c>
      <c r="D2" t="s">
        <v>122</v>
      </c>
      <c r="E2" t="s">
        <v>109</v>
      </c>
      <c r="F2" t="s">
        <v>110</v>
      </c>
      <c r="G2" t="s">
        <v>107</v>
      </c>
      <c r="H2" t="s">
        <v>108</v>
      </c>
      <c r="I2" t="s">
        <v>123</v>
      </c>
      <c r="J2" t="s">
        <v>122</v>
      </c>
      <c r="K2" t="s">
        <v>109</v>
      </c>
      <c r="L2" t="s">
        <v>110</v>
      </c>
    </row>
    <row r="3" spans="1:12" x14ac:dyDescent="0.3">
      <c r="A3" t="s">
        <v>115</v>
      </c>
      <c r="B3">
        <v>1</v>
      </c>
      <c r="C3">
        <v>0.87</v>
      </c>
      <c r="D3">
        <v>3</v>
      </c>
      <c r="E3">
        <v>1</v>
      </c>
      <c r="F3">
        <v>1</v>
      </c>
      <c r="G3">
        <v>0.79</v>
      </c>
      <c r="H3">
        <v>0.91</v>
      </c>
      <c r="I3">
        <v>35.200000000000003</v>
      </c>
      <c r="J3">
        <v>32.840000000000003</v>
      </c>
      <c r="K3">
        <v>0</v>
      </c>
      <c r="L3">
        <v>1</v>
      </c>
    </row>
    <row r="4" spans="1:12" x14ac:dyDescent="0.3">
      <c r="A4" t="s">
        <v>117</v>
      </c>
      <c r="B4">
        <v>0.97</v>
      </c>
      <c r="C4">
        <v>0.91</v>
      </c>
      <c r="D4">
        <v>3.5</v>
      </c>
      <c r="E4">
        <v>8</v>
      </c>
      <c r="F4">
        <v>1</v>
      </c>
      <c r="G4">
        <v>0.78</v>
      </c>
      <c r="H4">
        <v>0.97</v>
      </c>
      <c r="I4" t="s">
        <v>10</v>
      </c>
      <c r="J4">
        <v>38.42</v>
      </c>
      <c r="K4">
        <v>6</v>
      </c>
      <c r="L4">
        <v>1</v>
      </c>
    </row>
    <row r="5" spans="1:12" x14ac:dyDescent="0.3">
      <c r="A5" t="s">
        <v>116</v>
      </c>
      <c r="B5">
        <v>0.89</v>
      </c>
      <c r="C5">
        <v>0.72</v>
      </c>
      <c r="D5">
        <v>3.12</v>
      </c>
      <c r="E5">
        <v>14</v>
      </c>
      <c r="F5">
        <v>1</v>
      </c>
      <c r="G5">
        <v>0.55000000000000004</v>
      </c>
      <c r="I5" t="s">
        <v>10</v>
      </c>
      <c r="J5">
        <v>33</v>
      </c>
      <c r="K5" t="s">
        <v>10</v>
      </c>
      <c r="L5">
        <v>0</v>
      </c>
    </row>
    <row r="6" spans="1:12" x14ac:dyDescent="0.3">
      <c r="A6" t="s">
        <v>118</v>
      </c>
      <c r="B6">
        <v>0.98</v>
      </c>
      <c r="C6">
        <v>0.91</v>
      </c>
      <c r="D6">
        <v>2.14</v>
      </c>
      <c r="E6">
        <v>2</v>
      </c>
      <c r="F6">
        <v>1</v>
      </c>
      <c r="G6">
        <v>0.78</v>
      </c>
      <c r="H6">
        <v>0.94</v>
      </c>
      <c r="I6">
        <v>34.5</v>
      </c>
      <c r="J6">
        <v>34.5</v>
      </c>
      <c r="K6">
        <v>2</v>
      </c>
      <c r="L6">
        <v>1</v>
      </c>
    </row>
    <row r="7" spans="1:12" x14ac:dyDescent="0.3">
      <c r="A7" t="s">
        <v>119</v>
      </c>
      <c r="B7">
        <v>0.98</v>
      </c>
      <c r="C7">
        <v>0.81</v>
      </c>
      <c r="D7">
        <v>3.14</v>
      </c>
      <c r="E7">
        <v>10</v>
      </c>
      <c r="F7">
        <v>1</v>
      </c>
      <c r="G7">
        <v>0.63</v>
      </c>
      <c r="H7">
        <v>0.97</v>
      </c>
      <c r="I7">
        <v>46.95</v>
      </c>
      <c r="J7">
        <v>34.950000000000003</v>
      </c>
      <c r="K7">
        <v>5</v>
      </c>
      <c r="L7">
        <v>1</v>
      </c>
    </row>
    <row r="8" spans="1:12" x14ac:dyDescent="0.3">
      <c r="A8" t="s">
        <v>193</v>
      </c>
      <c r="B8">
        <v>0.94</v>
      </c>
      <c r="C8">
        <v>0.89</v>
      </c>
      <c r="D8">
        <v>3.14</v>
      </c>
      <c r="E8">
        <v>12</v>
      </c>
      <c r="F8">
        <v>1</v>
      </c>
      <c r="G8">
        <v>0.85</v>
      </c>
      <c r="H8">
        <v>0.95</v>
      </c>
      <c r="J8">
        <v>27.85</v>
      </c>
      <c r="K8">
        <v>2</v>
      </c>
      <c r="L8">
        <v>1</v>
      </c>
    </row>
    <row r="9" spans="1:12" x14ac:dyDescent="0.3">
      <c r="A9" t="s">
        <v>121</v>
      </c>
      <c r="B9">
        <v>0.83</v>
      </c>
      <c r="C9">
        <v>0.76</v>
      </c>
      <c r="D9">
        <v>1.1299999999999999</v>
      </c>
      <c r="E9">
        <v>3</v>
      </c>
      <c r="F9">
        <v>1</v>
      </c>
      <c r="G9">
        <v>0.47</v>
      </c>
      <c r="H9">
        <v>0.91</v>
      </c>
      <c r="I9" t="s">
        <v>10</v>
      </c>
      <c r="J9">
        <v>35.85</v>
      </c>
      <c r="K9">
        <v>3</v>
      </c>
      <c r="L9">
        <v>1</v>
      </c>
    </row>
    <row r="10" spans="1:12" x14ac:dyDescent="0.3">
      <c r="A10" t="s">
        <v>116</v>
      </c>
      <c r="B10">
        <v>0.97</v>
      </c>
      <c r="C10">
        <v>0.91</v>
      </c>
      <c r="D10">
        <v>0.88</v>
      </c>
      <c r="E10">
        <v>2</v>
      </c>
      <c r="F10">
        <v>1</v>
      </c>
      <c r="G10">
        <v>0.61</v>
      </c>
      <c r="H10">
        <v>0.97</v>
      </c>
      <c r="I10" t="s">
        <v>10</v>
      </c>
      <c r="J10">
        <v>37.19</v>
      </c>
      <c r="K10">
        <v>10</v>
      </c>
      <c r="L10">
        <v>1</v>
      </c>
    </row>
    <row r="11" spans="1:12" x14ac:dyDescent="0.3">
      <c r="A11" t="s">
        <v>124</v>
      </c>
      <c r="B11">
        <v>0.95</v>
      </c>
      <c r="C11">
        <v>0.81</v>
      </c>
      <c r="D11">
        <v>2.91</v>
      </c>
      <c r="E11">
        <v>6</v>
      </c>
      <c r="F11">
        <v>1</v>
      </c>
      <c r="G11">
        <v>0.43</v>
      </c>
      <c r="H11">
        <v>0.71</v>
      </c>
      <c r="I11" t="s">
        <v>10</v>
      </c>
      <c r="J11">
        <v>31.52</v>
      </c>
      <c r="K11">
        <v>6</v>
      </c>
      <c r="L11">
        <v>1</v>
      </c>
    </row>
    <row r="12" spans="1:12" x14ac:dyDescent="0.3">
      <c r="A12" t="s">
        <v>115</v>
      </c>
      <c r="B12">
        <v>0.86</v>
      </c>
      <c r="C12">
        <v>0.83</v>
      </c>
      <c r="D12">
        <v>1.28</v>
      </c>
      <c r="E12">
        <v>7</v>
      </c>
      <c r="F12">
        <v>1</v>
      </c>
      <c r="G12">
        <v>0.68</v>
      </c>
      <c r="H12">
        <v>0.96</v>
      </c>
      <c r="I12">
        <v>31.97</v>
      </c>
      <c r="J12">
        <v>34.950000000000003</v>
      </c>
      <c r="K12">
        <v>9</v>
      </c>
      <c r="L12">
        <v>1</v>
      </c>
    </row>
    <row r="13" spans="1:12" x14ac:dyDescent="0.3">
      <c r="A13" t="s">
        <v>118</v>
      </c>
      <c r="B13">
        <v>0.99</v>
      </c>
      <c r="C13">
        <v>0.89</v>
      </c>
      <c r="D13">
        <v>2.87</v>
      </c>
      <c r="E13">
        <v>2</v>
      </c>
      <c r="F13">
        <v>1</v>
      </c>
      <c r="G13">
        <v>0.67</v>
      </c>
      <c r="H13">
        <v>0.95</v>
      </c>
      <c r="I13" t="s">
        <v>10</v>
      </c>
      <c r="J13">
        <v>38.24</v>
      </c>
      <c r="K13">
        <v>6</v>
      </c>
      <c r="L13">
        <v>1</v>
      </c>
    </row>
    <row r="14" spans="1:12" x14ac:dyDescent="0.3">
      <c r="A14" t="s">
        <v>125</v>
      </c>
      <c r="B14">
        <v>0.95</v>
      </c>
      <c r="C14">
        <v>0.62</v>
      </c>
      <c r="D14">
        <v>1.19</v>
      </c>
      <c r="E14">
        <v>0</v>
      </c>
      <c r="F14">
        <v>1</v>
      </c>
      <c r="G14">
        <v>0.4</v>
      </c>
      <c r="H14">
        <v>0.97</v>
      </c>
      <c r="J14">
        <v>31.2</v>
      </c>
      <c r="K14">
        <v>10</v>
      </c>
      <c r="L14">
        <v>1</v>
      </c>
    </row>
    <row r="15" spans="1:12" x14ac:dyDescent="0.3">
      <c r="A15" t="s">
        <v>121</v>
      </c>
      <c r="B15">
        <v>0.9</v>
      </c>
      <c r="C15">
        <v>0.81</v>
      </c>
      <c r="D15">
        <v>0.7</v>
      </c>
      <c r="E15">
        <v>5</v>
      </c>
      <c r="F15">
        <v>1</v>
      </c>
      <c r="G15">
        <v>0.45</v>
      </c>
      <c r="H15">
        <v>0.92</v>
      </c>
      <c r="J15">
        <v>34.950000000000003</v>
      </c>
      <c r="K15">
        <v>2</v>
      </c>
      <c r="L15">
        <v>1</v>
      </c>
    </row>
    <row r="16" spans="1:12" x14ac:dyDescent="0.3">
      <c r="A16" t="s">
        <v>116</v>
      </c>
      <c r="B16">
        <v>0.92</v>
      </c>
      <c r="C16">
        <v>0.94</v>
      </c>
      <c r="D16">
        <v>3.78</v>
      </c>
      <c r="E16">
        <v>10</v>
      </c>
      <c r="F16">
        <v>1</v>
      </c>
      <c r="G16">
        <v>0.52</v>
      </c>
      <c r="H16">
        <v>0.97</v>
      </c>
      <c r="J16">
        <v>35.880000000000003</v>
      </c>
      <c r="K16">
        <v>8</v>
      </c>
      <c r="L16">
        <v>1</v>
      </c>
    </row>
    <row r="17" spans="1:12" x14ac:dyDescent="0.3">
      <c r="A17" t="s">
        <v>126</v>
      </c>
      <c r="B17">
        <v>0.72</v>
      </c>
      <c r="C17">
        <v>0.75</v>
      </c>
      <c r="D17">
        <v>1.03</v>
      </c>
      <c r="E17">
        <v>11</v>
      </c>
      <c r="F17">
        <v>1</v>
      </c>
      <c r="G17">
        <v>0.7</v>
      </c>
      <c r="H17">
        <v>0.89</v>
      </c>
      <c r="I17">
        <v>32.5</v>
      </c>
      <c r="J17">
        <v>35.950000000000003</v>
      </c>
      <c r="K17">
        <v>11</v>
      </c>
      <c r="L17">
        <v>1</v>
      </c>
    </row>
    <row r="18" spans="1:12" x14ac:dyDescent="0.3">
      <c r="A18" t="s">
        <v>127</v>
      </c>
      <c r="B18">
        <v>0.99</v>
      </c>
      <c r="C18">
        <v>0.89</v>
      </c>
      <c r="D18">
        <v>0.91</v>
      </c>
      <c r="E18">
        <v>15</v>
      </c>
      <c r="F18">
        <v>1</v>
      </c>
      <c r="G18">
        <v>0.55000000000000004</v>
      </c>
      <c r="H18">
        <v>0.93</v>
      </c>
      <c r="I18">
        <v>33.97</v>
      </c>
      <c r="J18">
        <v>35.979999999999997</v>
      </c>
      <c r="K18">
        <v>14</v>
      </c>
      <c r="L18">
        <v>1</v>
      </c>
    </row>
    <row r="19" spans="1:12" x14ac:dyDescent="0.3">
      <c r="A19" t="s">
        <v>115</v>
      </c>
      <c r="B19">
        <v>0.98</v>
      </c>
      <c r="C19">
        <v>0.75</v>
      </c>
      <c r="D19">
        <v>1.53</v>
      </c>
      <c r="E19">
        <v>2</v>
      </c>
      <c r="F19">
        <v>1</v>
      </c>
      <c r="G19">
        <v>0.61</v>
      </c>
      <c r="H19">
        <v>0.97</v>
      </c>
      <c r="I19" t="s">
        <v>10</v>
      </c>
      <c r="J19">
        <v>34.119999999999997</v>
      </c>
      <c r="K19">
        <v>4</v>
      </c>
      <c r="L19">
        <v>1</v>
      </c>
    </row>
    <row r="20" spans="1:12" x14ac:dyDescent="0.3">
      <c r="A20" t="s">
        <v>117</v>
      </c>
      <c r="B20">
        <v>0.96</v>
      </c>
      <c r="C20">
        <v>0.79</v>
      </c>
      <c r="D20">
        <v>0.67</v>
      </c>
      <c r="E20">
        <v>13</v>
      </c>
      <c r="F20">
        <v>1</v>
      </c>
      <c r="G20">
        <v>0.79</v>
      </c>
      <c r="H20">
        <v>0.94</v>
      </c>
      <c r="I20" t="s">
        <v>10</v>
      </c>
      <c r="J20">
        <v>37.840000000000003</v>
      </c>
      <c r="K20">
        <v>2</v>
      </c>
      <c r="L20">
        <v>1</v>
      </c>
    </row>
    <row r="21" spans="1:12" x14ac:dyDescent="0.3">
      <c r="A21" t="s">
        <v>119</v>
      </c>
      <c r="B21">
        <v>0.97</v>
      </c>
      <c r="C21">
        <v>0.91</v>
      </c>
      <c r="D21">
        <v>5.68</v>
      </c>
      <c r="E21">
        <v>0</v>
      </c>
      <c r="F21">
        <v>1</v>
      </c>
      <c r="G21">
        <v>0.7</v>
      </c>
      <c r="H21">
        <v>0.91</v>
      </c>
      <c r="I21" t="s">
        <v>10</v>
      </c>
      <c r="J21">
        <v>35.99</v>
      </c>
      <c r="K21">
        <v>4</v>
      </c>
      <c r="L21">
        <v>1</v>
      </c>
    </row>
    <row r="22" spans="1:12" x14ac:dyDescent="0.3">
      <c r="A22" t="s">
        <v>120</v>
      </c>
      <c r="B22">
        <v>0.83</v>
      </c>
      <c r="C22">
        <v>0.81</v>
      </c>
      <c r="D22">
        <v>4.75</v>
      </c>
      <c r="E22">
        <v>11</v>
      </c>
      <c r="F22">
        <v>1</v>
      </c>
      <c r="G22">
        <v>0.74</v>
      </c>
      <c r="H22">
        <v>0.94</v>
      </c>
      <c r="J22">
        <v>36</v>
      </c>
      <c r="K22">
        <v>0</v>
      </c>
      <c r="L22">
        <v>1</v>
      </c>
    </row>
    <row r="23" spans="1:12" x14ac:dyDescent="0.3">
      <c r="A23" t="s">
        <v>121</v>
      </c>
      <c r="B23">
        <v>0.9</v>
      </c>
      <c r="C23">
        <v>0.72</v>
      </c>
      <c r="D23">
        <v>4.5</v>
      </c>
      <c r="E23">
        <v>8</v>
      </c>
      <c r="F23">
        <v>1</v>
      </c>
      <c r="L23">
        <v>0</v>
      </c>
    </row>
    <row r="24" spans="1:12" x14ac:dyDescent="0.3">
      <c r="A24" t="s">
        <v>117</v>
      </c>
      <c r="B24">
        <v>0.84</v>
      </c>
      <c r="C24">
        <v>0.72</v>
      </c>
      <c r="D24">
        <v>0.7</v>
      </c>
      <c r="E24">
        <v>15</v>
      </c>
      <c r="F24">
        <v>1</v>
      </c>
      <c r="G24">
        <v>0.61</v>
      </c>
      <c r="H24">
        <v>1</v>
      </c>
      <c r="I24">
        <v>59.74</v>
      </c>
      <c r="J24">
        <v>33.9</v>
      </c>
      <c r="K24">
        <v>18</v>
      </c>
      <c r="L24">
        <v>1</v>
      </c>
    </row>
    <row r="25" spans="1:12" x14ac:dyDescent="0.3">
      <c r="A25" t="s">
        <v>125</v>
      </c>
      <c r="F25">
        <v>0</v>
      </c>
      <c r="L25">
        <v>0</v>
      </c>
    </row>
    <row r="26" spans="1:12" x14ac:dyDescent="0.3">
      <c r="A26" t="s">
        <v>124</v>
      </c>
      <c r="B26">
        <v>0.87</v>
      </c>
      <c r="C26">
        <v>0.5</v>
      </c>
      <c r="E26">
        <v>3</v>
      </c>
      <c r="F26">
        <v>1</v>
      </c>
      <c r="L26">
        <v>0</v>
      </c>
    </row>
    <row r="27" spans="1:12" x14ac:dyDescent="0.3">
      <c r="A27" t="s">
        <v>115</v>
      </c>
      <c r="B27">
        <v>0.97</v>
      </c>
      <c r="C27">
        <v>0.87</v>
      </c>
      <c r="D27">
        <v>0.64</v>
      </c>
      <c r="E27">
        <v>4</v>
      </c>
      <c r="F27">
        <v>1</v>
      </c>
      <c r="G27">
        <v>0.75</v>
      </c>
      <c r="H27">
        <v>0.95</v>
      </c>
      <c r="J27">
        <v>30.24</v>
      </c>
      <c r="K27">
        <v>5</v>
      </c>
      <c r="L27">
        <v>1</v>
      </c>
    </row>
    <row r="28" spans="1:12" x14ac:dyDescent="0.3">
      <c r="A28" t="s">
        <v>118</v>
      </c>
      <c r="B28">
        <v>0.98</v>
      </c>
      <c r="C28">
        <v>0.85</v>
      </c>
      <c r="D28">
        <v>0.61</v>
      </c>
      <c r="E28">
        <v>2</v>
      </c>
      <c r="F28">
        <v>1</v>
      </c>
      <c r="G28">
        <v>0.69</v>
      </c>
      <c r="H28">
        <v>0.94</v>
      </c>
      <c r="J28">
        <v>36.28</v>
      </c>
      <c r="K28">
        <v>9</v>
      </c>
      <c r="L28">
        <v>1</v>
      </c>
    </row>
    <row r="29" spans="1:12" x14ac:dyDescent="0.3">
      <c r="A29" t="s">
        <v>128</v>
      </c>
      <c r="B29">
        <v>0.85</v>
      </c>
      <c r="C29">
        <v>0.69</v>
      </c>
      <c r="D29">
        <v>0.57999999999999996</v>
      </c>
      <c r="E29">
        <v>12</v>
      </c>
      <c r="F29">
        <v>1</v>
      </c>
      <c r="G29">
        <v>0.72</v>
      </c>
      <c r="H29">
        <v>0.97</v>
      </c>
      <c r="J29">
        <v>31.21</v>
      </c>
      <c r="K29">
        <v>3</v>
      </c>
      <c r="L29">
        <v>1</v>
      </c>
    </row>
    <row r="30" spans="1:12" x14ac:dyDescent="0.3">
      <c r="A30" t="s">
        <v>126</v>
      </c>
      <c r="B30">
        <v>0.9</v>
      </c>
      <c r="C30">
        <v>0.73</v>
      </c>
      <c r="F30">
        <v>0</v>
      </c>
      <c r="G30">
        <v>0.75</v>
      </c>
      <c r="H30">
        <v>0.95</v>
      </c>
      <c r="J30">
        <v>37.86</v>
      </c>
      <c r="K30">
        <v>3</v>
      </c>
      <c r="L30">
        <v>1</v>
      </c>
    </row>
    <row r="31" spans="1:12" x14ac:dyDescent="0.3">
      <c r="A31" t="s">
        <v>115</v>
      </c>
      <c r="B31">
        <v>0.97</v>
      </c>
      <c r="C31">
        <v>0.64</v>
      </c>
      <c r="D31">
        <v>4.6399999999999997</v>
      </c>
      <c r="E31">
        <v>10</v>
      </c>
      <c r="F31">
        <v>1</v>
      </c>
      <c r="G31">
        <v>0.72</v>
      </c>
      <c r="H31">
        <v>0.97</v>
      </c>
      <c r="I31">
        <f>76.46-J31</f>
        <v>46.879999999999995</v>
      </c>
      <c r="J31">
        <v>29.58</v>
      </c>
      <c r="K31">
        <v>10</v>
      </c>
      <c r="L31">
        <v>1</v>
      </c>
    </row>
    <row r="32" spans="1:12" x14ac:dyDescent="0.3">
      <c r="A32" t="s">
        <v>117</v>
      </c>
      <c r="B32">
        <v>0.4</v>
      </c>
      <c r="C32">
        <v>0.84</v>
      </c>
      <c r="F32">
        <v>0</v>
      </c>
      <c r="G32">
        <v>0.7</v>
      </c>
      <c r="J32">
        <v>28.75</v>
      </c>
      <c r="L32">
        <v>0</v>
      </c>
    </row>
    <row r="33" spans="1:12" x14ac:dyDescent="0.3">
      <c r="A33" t="s">
        <v>116</v>
      </c>
      <c r="B33">
        <v>0.82</v>
      </c>
      <c r="C33">
        <v>0.84</v>
      </c>
      <c r="D33">
        <v>4.37</v>
      </c>
      <c r="E33">
        <v>9</v>
      </c>
      <c r="F33">
        <v>1</v>
      </c>
      <c r="G33">
        <v>0.67</v>
      </c>
      <c r="H33">
        <v>0.97</v>
      </c>
      <c r="J33">
        <v>31.18</v>
      </c>
      <c r="K33">
        <v>4</v>
      </c>
      <c r="L33">
        <v>1</v>
      </c>
    </row>
    <row r="34" spans="1:12" x14ac:dyDescent="0.3">
      <c r="A34" t="s">
        <v>124</v>
      </c>
      <c r="B34">
        <v>0.99</v>
      </c>
      <c r="C34">
        <v>0.7</v>
      </c>
      <c r="D34">
        <v>1.3</v>
      </c>
      <c r="E34">
        <v>5</v>
      </c>
      <c r="F34">
        <v>1</v>
      </c>
      <c r="G34">
        <v>0.56000000000000005</v>
      </c>
      <c r="H34">
        <v>0.97</v>
      </c>
      <c r="J34">
        <v>31.21</v>
      </c>
      <c r="K34">
        <v>7</v>
      </c>
      <c r="L34">
        <v>1</v>
      </c>
    </row>
    <row r="35" spans="1:12" x14ac:dyDescent="0.3">
      <c r="A35" t="s">
        <v>118</v>
      </c>
      <c r="B35">
        <v>0.98</v>
      </c>
      <c r="C35">
        <v>0.73</v>
      </c>
      <c r="D35">
        <v>1.08</v>
      </c>
      <c r="E35">
        <v>4</v>
      </c>
      <c r="F35">
        <v>1</v>
      </c>
      <c r="G35">
        <v>0.73</v>
      </c>
      <c r="H35">
        <v>0.95</v>
      </c>
      <c r="I35">
        <v>31.34</v>
      </c>
      <c r="J35">
        <v>28.29</v>
      </c>
      <c r="K35">
        <v>0</v>
      </c>
      <c r="L35">
        <v>1</v>
      </c>
    </row>
    <row r="36" spans="1:12" x14ac:dyDescent="0.3">
      <c r="A36" t="s">
        <v>120</v>
      </c>
      <c r="B36">
        <v>0.99</v>
      </c>
      <c r="C36">
        <v>0.92</v>
      </c>
      <c r="D36">
        <v>2.0099999999999998</v>
      </c>
      <c r="E36">
        <v>3</v>
      </c>
      <c r="F36">
        <v>1</v>
      </c>
      <c r="G36">
        <v>0.78</v>
      </c>
      <c r="H36">
        <v>0.95</v>
      </c>
      <c r="J36">
        <v>35</v>
      </c>
      <c r="K36">
        <v>8</v>
      </c>
      <c r="L36">
        <v>1</v>
      </c>
    </row>
    <row r="37" spans="1:12" x14ac:dyDescent="0.3">
      <c r="A37" t="s">
        <v>128</v>
      </c>
      <c r="B37">
        <v>0.99</v>
      </c>
      <c r="C37">
        <v>0.8</v>
      </c>
      <c r="D37">
        <v>0.77</v>
      </c>
      <c r="E37">
        <v>8</v>
      </c>
      <c r="F37">
        <v>1</v>
      </c>
      <c r="G37">
        <v>0.53</v>
      </c>
      <c r="H37">
        <v>0.93</v>
      </c>
      <c r="J37">
        <v>32.24</v>
      </c>
      <c r="K37">
        <v>6</v>
      </c>
      <c r="L37">
        <v>1</v>
      </c>
    </row>
    <row r="38" spans="1:12" x14ac:dyDescent="0.3">
      <c r="A38" t="s">
        <v>125</v>
      </c>
      <c r="B38">
        <v>1</v>
      </c>
      <c r="C38">
        <v>0.74</v>
      </c>
      <c r="D38">
        <v>1.55</v>
      </c>
      <c r="E38">
        <v>21</v>
      </c>
      <c r="F38">
        <v>1</v>
      </c>
      <c r="L38">
        <v>0</v>
      </c>
    </row>
    <row r="39" spans="1:12" x14ac:dyDescent="0.3">
      <c r="A39" t="s">
        <v>119</v>
      </c>
      <c r="B39">
        <v>0.99</v>
      </c>
      <c r="C39">
        <v>0.85</v>
      </c>
      <c r="D39">
        <v>7.84</v>
      </c>
      <c r="E39">
        <v>0</v>
      </c>
      <c r="F39">
        <v>1</v>
      </c>
      <c r="G39">
        <v>0.75</v>
      </c>
      <c r="H39">
        <v>0.95</v>
      </c>
      <c r="I39">
        <v>42</v>
      </c>
      <c r="J39">
        <v>42.13</v>
      </c>
      <c r="K39">
        <v>0</v>
      </c>
      <c r="L39">
        <v>1</v>
      </c>
    </row>
    <row r="40" spans="1:12" x14ac:dyDescent="0.3">
      <c r="A40" t="s">
        <v>126</v>
      </c>
      <c r="B40">
        <v>0.91</v>
      </c>
      <c r="C40">
        <v>0.69</v>
      </c>
      <c r="F40">
        <v>0</v>
      </c>
      <c r="G40">
        <v>0.64</v>
      </c>
      <c r="H40">
        <v>0.94</v>
      </c>
      <c r="J40">
        <v>40.5</v>
      </c>
      <c r="K40">
        <v>2</v>
      </c>
      <c r="L40">
        <v>1</v>
      </c>
    </row>
    <row r="41" spans="1:12" x14ac:dyDescent="0.3">
      <c r="A41" t="s">
        <v>121</v>
      </c>
      <c r="B41">
        <v>0.99</v>
      </c>
      <c r="C41">
        <v>0.72</v>
      </c>
      <c r="D41">
        <v>2.0699999999999998</v>
      </c>
      <c r="E41">
        <v>8</v>
      </c>
      <c r="F41">
        <v>1</v>
      </c>
      <c r="G41">
        <v>0.52</v>
      </c>
      <c r="H41">
        <v>0.92</v>
      </c>
      <c r="J41">
        <v>40.74</v>
      </c>
      <c r="K41">
        <v>5</v>
      </c>
      <c r="L41">
        <v>1</v>
      </c>
    </row>
    <row r="42" spans="1:12" x14ac:dyDescent="0.3">
      <c r="A42" t="s">
        <v>118</v>
      </c>
      <c r="B42">
        <v>0.99</v>
      </c>
      <c r="C42">
        <v>0.51</v>
      </c>
      <c r="D42">
        <v>7.14</v>
      </c>
      <c r="E42">
        <v>13</v>
      </c>
      <c r="F42">
        <v>1</v>
      </c>
      <c r="G42">
        <v>0.41</v>
      </c>
      <c r="H42">
        <v>0.98</v>
      </c>
      <c r="J42">
        <v>30.18</v>
      </c>
      <c r="K42">
        <v>8</v>
      </c>
      <c r="L42">
        <v>1</v>
      </c>
    </row>
    <row r="43" spans="1:12" x14ac:dyDescent="0.3">
      <c r="A43" s="2" t="s">
        <v>129</v>
      </c>
      <c r="B43" s="3">
        <f>AVERAGE(B3:B42)</f>
        <v>0.92076923076923045</v>
      </c>
      <c r="C43" s="3">
        <f t="shared" ref="C43:E43" si="0">AVERAGE(C3:C42)</f>
        <v>0.78564102564102578</v>
      </c>
      <c r="D43" s="3">
        <f t="shared" si="0"/>
        <v>2.4899999999999998</v>
      </c>
      <c r="E43" s="3">
        <f t="shared" si="0"/>
        <v>7.1944444444444446</v>
      </c>
      <c r="F43" s="3">
        <f t="shared" ref="F43" si="1">AVERAGE(F3:F42)</f>
        <v>0.9</v>
      </c>
      <c r="G43" s="3">
        <f t="shared" ref="G43" si="2">AVERAGE(G3:G42)</f>
        <v>0.64527777777777784</v>
      </c>
      <c r="H43" s="3">
        <f t="shared" ref="H43" si="3">AVERAGE(H3:H42)</f>
        <v>0.94176470588235284</v>
      </c>
      <c r="I43" s="3">
        <f t="shared" ref="I43" si="4">AVERAGE(I3:I42)</f>
        <v>39.504999999999995</v>
      </c>
      <c r="J43" s="3">
        <f t="shared" ref="J43" si="5">AVERAGE(J3:J42)</f>
        <v>34.347500000000004</v>
      </c>
      <c r="K43" s="3">
        <f t="shared" ref="K43" si="6">AVERAGE(K3:K42)</f>
        <v>5.6470588235294121</v>
      </c>
      <c r="L43" s="3">
        <f t="shared" ref="L43" si="7">AVERAGE(L3:L42)</f>
        <v>0.85</v>
      </c>
    </row>
    <row r="44" spans="1:12" x14ac:dyDescent="0.3">
      <c r="A44" s="3"/>
      <c r="B44" s="3">
        <f xml:space="preserve"> _xlfn.CONFIDENCE.T(0.05, _xlfn.STDEV.S(B3:B42), COUNT(B3:B42))</f>
        <v>3.4979716676370343E-2</v>
      </c>
      <c r="C44" s="3">
        <f t="shared" ref="C44:L44" si="8" xml:space="preserve"> _xlfn.CONFIDENCE.T(0.05, _xlfn.STDEV.S(C3:C42), 40)</f>
        <v>3.4018976250629579E-2</v>
      </c>
      <c r="D44" s="3">
        <f t="shared" si="8"/>
        <v>0.60947651315487017</v>
      </c>
      <c r="E44" s="3">
        <f t="shared" si="8"/>
        <v>1.6606129575304533</v>
      </c>
      <c r="F44" s="3">
        <f t="shared" si="8"/>
        <v>9.7166928823139834E-2</v>
      </c>
      <c r="G44" s="3">
        <f t="shared" si="8"/>
        <v>3.8858279741494139E-2</v>
      </c>
      <c r="H44" s="3">
        <f t="shared" si="8"/>
        <v>1.5174688118079005E-2</v>
      </c>
      <c r="I44" s="3">
        <f t="shared" si="8"/>
        <v>2.962457121796267</v>
      </c>
      <c r="J44" s="3">
        <f t="shared" si="8"/>
        <v>1.1439417290981373</v>
      </c>
      <c r="K44" s="3">
        <f t="shared" si="8"/>
        <v>1.3335505235549221</v>
      </c>
      <c r="L44" s="3">
        <f t="shared" si="8"/>
        <v>0.11565177796862841</v>
      </c>
    </row>
    <row r="45" spans="1:12" x14ac:dyDescent="0.3">
      <c r="A45" s="3" t="s">
        <v>130</v>
      </c>
      <c r="B45" s="3">
        <f>B43-B44</f>
        <v>0.88578951409286011</v>
      </c>
      <c r="C45" s="3">
        <f t="shared" ref="C45:L45" si="9">C43-C44</f>
        <v>0.75162204939039623</v>
      </c>
      <c r="D45" s="3">
        <f t="shared" si="9"/>
        <v>1.8805234868451297</v>
      </c>
      <c r="E45" s="3">
        <f t="shared" si="9"/>
        <v>5.5338314869139911</v>
      </c>
      <c r="F45" s="3">
        <f t="shared" si="9"/>
        <v>0.8028330711768602</v>
      </c>
      <c r="G45" s="3">
        <f t="shared" si="9"/>
        <v>0.6064194980362837</v>
      </c>
      <c r="H45" s="3">
        <f t="shared" si="9"/>
        <v>0.92659001776427385</v>
      </c>
      <c r="I45" s="3">
        <f t="shared" si="9"/>
        <v>36.542542878203726</v>
      </c>
      <c r="J45" s="3">
        <f t="shared" si="9"/>
        <v>33.203558270901866</v>
      </c>
      <c r="K45" s="3">
        <f t="shared" si="9"/>
        <v>4.3135082999744903</v>
      </c>
      <c r="L45" s="3">
        <f t="shared" si="9"/>
        <v>0.73434822203137151</v>
      </c>
    </row>
    <row r="46" spans="1:12" x14ac:dyDescent="0.3">
      <c r="A46" s="3" t="s">
        <v>131</v>
      </c>
      <c r="B46" s="3">
        <f>B43+B44</f>
        <v>0.95574894744560079</v>
      </c>
      <c r="C46" s="3">
        <f t="shared" ref="C46:L46" si="10">C43+C44</f>
        <v>0.81966000189165533</v>
      </c>
      <c r="D46" s="3">
        <f t="shared" si="10"/>
        <v>3.0994765131548698</v>
      </c>
      <c r="E46" s="3">
        <f t="shared" si="10"/>
        <v>8.8550574019748982</v>
      </c>
      <c r="F46" s="3">
        <f t="shared" si="10"/>
        <v>0.99716692882313984</v>
      </c>
      <c r="G46" s="3">
        <f t="shared" si="10"/>
        <v>0.68413605751927198</v>
      </c>
      <c r="H46" s="3">
        <f t="shared" si="10"/>
        <v>0.95693939400043182</v>
      </c>
      <c r="I46" s="3">
        <f t="shared" si="10"/>
        <v>42.467457121796265</v>
      </c>
      <c r="J46" s="3">
        <f t="shared" si="10"/>
        <v>35.491441729098142</v>
      </c>
      <c r="K46" s="3">
        <f t="shared" si="10"/>
        <v>6.980609347084334</v>
      </c>
      <c r="L46" s="3">
        <f t="shared" si="10"/>
        <v>0.96565177796862844</v>
      </c>
    </row>
    <row r="47" spans="1:12" x14ac:dyDescent="0.3">
      <c r="A47" s="3" t="s">
        <v>133</v>
      </c>
      <c r="B47" s="3">
        <f>_xlfn.STDEV.P(B3:B42)</f>
        <v>0.1065155487718949</v>
      </c>
      <c r="C47" s="3">
        <f t="shared" ref="C47:L47" si="11">_xlfn.STDEV.P(C3:C42)</f>
        <v>0.10499804324904072</v>
      </c>
      <c r="D47" s="3">
        <f t="shared" si="11"/>
        <v>1.8782910165512543</v>
      </c>
      <c r="E47" s="3">
        <f t="shared" si="11"/>
        <v>5.1197843077638234</v>
      </c>
      <c r="F47" s="3">
        <f t="shared" si="11"/>
        <v>0.3</v>
      </c>
      <c r="G47" s="3">
        <f t="shared" si="11"/>
        <v>0.11980275713556816</v>
      </c>
      <c r="H47" s="3">
        <f t="shared" si="11"/>
        <v>4.6745278983726629E-2</v>
      </c>
      <c r="I47" s="3">
        <f t="shared" si="11"/>
        <v>8.787671193211553</v>
      </c>
      <c r="J47" s="3">
        <f t="shared" si="11"/>
        <v>3.5268512672227725</v>
      </c>
      <c r="K47" s="3">
        <f t="shared" si="11"/>
        <v>4.1079718263337144</v>
      </c>
      <c r="L47" s="3">
        <f t="shared" si="11"/>
        <v>0.35707142142714249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2A21-9DF5-4E29-8956-B6577536C5C0}">
  <sheetPr>
    <tabColor theme="8" tint="0.59999389629810485"/>
  </sheetPr>
  <dimension ref="A1:S63"/>
  <sheetViews>
    <sheetView tabSelected="1" zoomScale="77" zoomScaleNormal="70" workbookViewId="0">
      <selection activeCell="D26" sqref="D26"/>
    </sheetView>
  </sheetViews>
  <sheetFormatPr defaultRowHeight="14.4" x14ac:dyDescent="0.3"/>
  <cols>
    <col min="1" max="1" width="56.88671875" bestFit="1" customWidth="1"/>
    <col min="2" max="2" width="13.88671875" bestFit="1" customWidth="1"/>
    <col min="3" max="3" width="12.6640625" customWidth="1"/>
    <col min="4" max="5" width="19.21875" bestFit="1" customWidth="1"/>
    <col min="10" max="10" width="17.44140625" bestFit="1" customWidth="1"/>
    <col min="11" max="11" width="14.21875" bestFit="1" customWidth="1"/>
    <col min="12" max="12" width="12.44140625" style="6" bestFit="1" customWidth="1"/>
  </cols>
  <sheetData>
    <row r="1" spans="1:19" x14ac:dyDescent="0.3">
      <c r="A1" s="1" t="s">
        <v>154</v>
      </c>
      <c r="B1" s="1" t="s">
        <v>106</v>
      </c>
      <c r="C1" s="1"/>
      <c r="K1" s="1" t="s">
        <v>157</v>
      </c>
      <c r="L1" s="5"/>
    </row>
    <row r="2" spans="1:19" x14ac:dyDescent="0.3">
      <c r="A2" s="1" t="s">
        <v>179</v>
      </c>
      <c r="B2" t="s">
        <v>182</v>
      </c>
      <c r="C2" t="s">
        <v>183</v>
      </c>
      <c r="D2" t="s">
        <v>155</v>
      </c>
      <c r="E2" t="s">
        <v>156</v>
      </c>
      <c r="F2" t="s">
        <v>158</v>
      </c>
      <c r="G2" t="s">
        <v>159</v>
      </c>
      <c r="H2" t="s">
        <v>161</v>
      </c>
      <c r="I2" t="s">
        <v>160</v>
      </c>
      <c r="J2" t="s">
        <v>163</v>
      </c>
      <c r="K2" t="s">
        <v>182</v>
      </c>
      <c r="L2" s="6" t="s">
        <v>183</v>
      </c>
      <c r="M2" t="s">
        <v>155</v>
      </c>
      <c r="N2" t="s">
        <v>156</v>
      </c>
      <c r="O2" t="s">
        <v>158</v>
      </c>
      <c r="P2" t="s">
        <v>159</v>
      </c>
      <c r="Q2" t="s">
        <v>161</v>
      </c>
      <c r="R2" t="s">
        <v>160</v>
      </c>
      <c r="S2" t="s">
        <v>163</v>
      </c>
    </row>
    <row r="3" spans="1:19" x14ac:dyDescent="0.3">
      <c r="A3" t="s">
        <v>162</v>
      </c>
      <c r="B3">
        <v>1</v>
      </c>
      <c r="C3">
        <v>1</v>
      </c>
      <c r="D3">
        <v>1.48</v>
      </c>
      <c r="E3">
        <v>57.18</v>
      </c>
      <c r="F3">
        <v>8.01</v>
      </c>
      <c r="G3">
        <v>6.46</v>
      </c>
      <c r="H3">
        <f>I3-D3-E3-F3-G3</f>
        <v>11.199999999999996</v>
      </c>
      <c r="I3">
        <v>84.33</v>
      </c>
      <c r="K3">
        <v>1</v>
      </c>
      <c r="L3" s="6">
        <v>1</v>
      </c>
      <c r="M3">
        <v>66.959999999999994</v>
      </c>
      <c r="N3">
        <v>36.270000000000003</v>
      </c>
      <c r="O3">
        <v>8</v>
      </c>
      <c r="P3">
        <v>6.96</v>
      </c>
      <c r="Q3">
        <f t="shared" ref="Q3" si="0">-M3-N3-O3-P3+R3</f>
        <v>10.570000000000007</v>
      </c>
      <c r="R3">
        <v>128.76</v>
      </c>
    </row>
    <row r="4" spans="1:19" x14ac:dyDescent="0.3">
      <c r="A4" t="s">
        <v>117</v>
      </c>
      <c r="B4">
        <v>0</v>
      </c>
      <c r="C4">
        <v>0</v>
      </c>
      <c r="H4">
        <f t="shared" ref="H4:H51" si="1">I4-D4-E4-F4-G4</f>
        <v>0</v>
      </c>
      <c r="J4" t="s">
        <v>166</v>
      </c>
      <c r="K4">
        <v>1</v>
      </c>
      <c r="L4" s="6">
        <v>1</v>
      </c>
      <c r="M4">
        <v>44</v>
      </c>
      <c r="N4">
        <v>44.78</v>
      </c>
      <c r="O4">
        <v>8</v>
      </c>
      <c r="P4">
        <v>6.47</v>
      </c>
      <c r="Q4">
        <f t="shared" ref="Q4:Q51" si="2">-M4-N4-O4-P4+R4</f>
        <v>6.4899999999999949</v>
      </c>
      <c r="R4">
        <v>109.74</v>
      </c>
    </row>
    <row r="5" spans="1:19" x14ac:dyDescent="0.3">
      <c r="A5" t="s">
        <v>118</v>
      </c>
      <c r="B5">
        <v>1</v>
      </c>
      <c r="C5">
        <v>1</v>
      </c>
      <c r="D5">
        <v>3.78</v>
      </c>
      <c r="E5">
        <v>53.23</v>
      </c>
      <c r="F5">
        <v>8.01</v>
      </c>
      <c r="G5">
        <v>9.36</v>
      </c>
      <c r="H5">
        <f t="shared" si="1"/>
        <v>10.960000000000008</v>
      </c>
      <c r="I5">
        <v>85.34</v>
      </c>
      <c r="K5">
        <v>1</v>
      </c>
      <c r="L5" s="6">
        <v>1</v>
      </c>
      <c r="M5">
        <v>44.45</v>
      </c>
      <c r="N5">
        <v>32.1</v>
      </c>
      <c r="O5">
        <v>8</v>
      </c>
      <c r="P5">
        <v>6.39</v>
      </c>
      <c r="Q5">
        <f t="shared" si="2"/>
        <v>6.3799999999999812</v>
      </c>
      <c r="R5">
        <v>97.32</v>
      </c>
    </row>
    <row r="6" spans="1:19" x14ac:dyDescent="0.3">
      <c r="A6" t="s">
        <v>115</v>
      </c>
      <c r="B6">
        <v>1</v>
      </c>
      <c r="C6">
        <v>1</v>
      </c>
      <c r="D6">
        <v>2.17</v>
      </c>
      <c r="E6">
        <v>30.02</v>
      </c>
      <c r="F6">
        <v>8.01</v>
      </c>
      <c r="G6">
        <v>8.67</v>
      </c>
      <c r="H6">
        <f t="shared" si="1"/>
        <v>8.4899999999999967</v>
      </c>
      <c r="I6">
        <v>57.36</v>
      </c>
      <c r="K6">
        <v>1</v>
      </c>
      <c r="L6" s="6">
        <v>1</v>
      </c>
      <c r="M6">
        <v>39.979999999999997</v>
      </c>
      <c r="N6">
        <v>37.68</v>
      </c>
      <c r="O6">
        <v>8</v>
      </c>
      <c r="P6">
        <v>5.42</v>
      </c>
      <c r="Q6">
        <f t="shared" si="2"/>
        <v>6.269999999999996</v>
      </c>
      <c r="R6">
        <v>97.35</v>
      </c>
    </row>
    <row r="7" spans="1:19" x14ac:dyDescent="0.3">
      <c r="A7" t="s">
        <v>124</v>
      </c>
      <c r="B7">
        <v>1</v>
      </c>
      <c r="C7">
        <v>1</v>
      </c>
      <c r="D7">
        <v>1.01</v>
      </c>
      <c r="E7">
        <v>48.17</v>
      </c>
      <c r="F7">
        <v>8</v>
      </c>
      <c r="G7">
        <v>6.76</v>
      </c>
      <c r="H7">
        <f t="shared" si="1"/>
        <v>8.0899999999999945</v>
      </c>
      <c r="I7">
        <v>72.03</v>
      </c>
      <c r="K7">
        <v>1</v>
      </c>
      <c r="L7" s="6">
        <v>1</v>
      </c>
      <c r="M7">
        <v>40.81</v>
      </c>
      <c r="N7">
        <v>43.5</v>
      </c>
      <c r="O7">
        <v>8</v>
      </c>
      <c r="P7">
        <v>6.59</v>
      </c>
      <c r="Q7">
        <f t="shared" si="2"/>
        <v>6.3599999999999994</v>
      </c>
      <c r="R7">
        <v>105.26</v>
      </c>
    </row>
    <row r="8" spans="1:19" x14ac:dyDescent="0.3">
      <c r="A8" t="s">
        <v>128</v>
      </c>
      <c r="B8">
        <v>1</v>
      </c>
      <c r="C8">
        <v>1</v>
      </c>
      <c r="D8">
        <v>2.19</v>
      </c>
      <c r="E8">
        <v>52.17</v>
      </c>
      <c r="F8">
        <v>8</v>
      </c>
      <c r="G8">
        <v>9.31</v>
      </c>
      <c r="H8">
        <f t="shared" si="1"/>
        <v>8.2099999999999955</v>
      </c>
      <c r="I8">
        <v>79.88</v>
      </c>
      <c r="K8">
        <v>1</v>
      </c>
      <c r="L8" s="6">
        <v>1</v>
      </c>
      <c r="M8">
        <v>40.82</v>
      </c>
      <c r="N8">
        <v>45.11</v>
      </c>
      <c r="O8">
        <v>8</v>
      </c>
      <c r="P8">
        <v>9.48</v>
      </c>
      <c r="Q8">
        <f t="shared" si="2"/>
        <v>6.0999999999999943</v>
      </c>
      <c r="R8">
        <v>109.51</v>
      </c>
    </row>
    <row r="9" spans="1:19" x14ac:dyDescent="0.3">
      <c r="A9" t="s">
        <v>119</v>
      </c>
      <c r="B9">
        <v>1</v>
      </c>
      <c r="C9">
        <v>1</v>
      </c>
      <c r="D9">
        <v>2.44</v>
      </c>
      <c r="E9">
        <v>41.46</v>
      </c>
      <c r="F9">
        <v>8</v>
      </c>
      <c r="G9">
        <v>15.02</v>
      </c>
      <c r="H9">
        <f t="shared" ref="H9" si="3">I9-D9-E9-F9-G9</f>
        <v>7.0999999999999979</v>
      </c>
      <c r="I9">
        <v>74.02</v>
      </c>
      <c r="K9">
        <v>1</v>
      </c>
      <c r="L9" s="6">
        <v>1</v>
      </c>
      <c r="M9">
        <v>48.27</v>
      </c>
      <c r="N9">
        <v>25.89</v>
      </c>
      <c r="O9">
        <v>8</v>
      </c>
      <c r="P9">
        <v>12.94</v>
      </c>
      <c r="Q9">
        <f t="shared" si="2"/>
        <v>8.8700000000000045</v>
      </c>
      <c r="R9">
        <v>103.97</v>
      </c>
    </row>
    <row r="10" spans="1:19" x14ac:dyDescent="0.3">
      <c r="A10" t="s">
        <v>121</v>
      </c>
      <c r="B10">
        <v>1</v>
      </c>
      <c r="C10">
        <v>1</v>
      </c>
      <c r="D10">
        <v>1.36</v>
      </c>
      <c r="E10">
        <v>25.11</v>
      </c>
      <c r="F10">
        <v>8</v>
      </c>
      <c r="G10">
        <v>10.36</v>
      </c>
      <c r="H10">
        <f t="shared" si="1"/>
        <v>7.7600000000000051</v>
      </c>
      <c r="I10">
        <v>52.59</v>
      </c>
      <c r="K10">
        <v>1</v>
      </c>
      <c r="L10" s="6">
        <v>1</v>
      </c>
      <c r="M10">
        <v>62.73</v>
      </c>
      <c r="N10">
        <v>17.46</v>
      </c>
      <c r="O10">
        <v>8</v>
      </c>
      <c r="P10">
        <v>6.75</v>
      </c>
      <c r="Q10">
        <f t="shared" si="2"/>
        <v>7.1800000000000068</v>
      </c>
      <c r="R10">
        <v>102.12</v>
      </c>
    </row>
    <row r="11" spans="1:19" x14ac:dyDescent="0.3">
      <c r="A11" t="s">
        <v>125</v>
      </c>
      <c r="B11">
        <v>0</v>
      </c>
      <c r="C11">
        <v>0</v>
      </c>
      <c r="J11" t="s">
        <v>189</v>
      </c>
      <c r="K11">
        <v>0</v>
      </c>
      <c r="L11" s="6">
        <v>0</v>
      </c>
      <c r="S11" t="s">
        <v>165</v>
      </c>
    </row>
    <row r="12" spans="1:19" x14ac:dyDescent="0.3">
      <c r="A12" t="s">
        <v>192</v>
      </c>
      <c r="B12">
        <v>1</v>
      </c>
      <c r="C12">
        <v>1</v>
      </c>
      <c r="D12">
        <v>1.55</v>
      </c>
      <c r="E12">
        <v>37.21</v>
      </c>
      <c r="F12">
        <v>8</v>
      </c>
      <c r="G12">
        <v>6.63</v>
      </c>
      <c r="H12">
        <f t="shared" si="1"/>
        <v>7.9500000000000055</v>
      </c>
      <c r="I12">
        <v>61.34</v>
      </c>
      <c r="K12">
        <v>1</v>
      </c>
      <c r="L12" s="6">
        <v>1</v>
      </c>
      <c r="M12">
        <v>41.33</v>
      </c>
      <c r="N12">
        <v>37.94</v>
      </c>
      <c r="O12">
        <v>8</v>
      </c>
      <c r="P12">
        <v>15.04</v>
      </c>
      <c r="Q12">
        <f t="shared" si="2"/>
        <v>6.3700000000000045</v>
      </c>
      <c r="R12">
        <v>108.68</v>
      </c>
    </row>
    <row r="13" spans="1:19" x14ac:dyDescent="0.3">
      <c r="B13">
        <f>AVERAGE(B3:B12)</f>
        <v>0.8</v>
      </c>
      <c r="C13">
        <f xml:space="preserve"> AVERAGE(C3:C12)</f>
        <v>0.8</v>
      </c>
      <c r="D13" t="s">
        <v>184</v>
      </c>
      <c r="K13">
        <f>AVERAGE(K3:K12)</f>
        <v>0.9</v>
      </c>
      <c r="L13" s="7">
        <f>AVERAGE(L3:L12)</f>
        <v>0.9</v>
      </c>
    </row>
    <row r="14" spans="1:19" x14ac:dyDescent="0.3">
      <c r="E14" t="s">
        <v>184</v>
      </c>
    </row>
    <row r="15" spans="1:19" x14ac:dyDescent="0.3">
      <c r="A15" s="1" t="s">
        <v>164</v>
      </c>
    </row>
    <row r="16" spans="1:19" x14ac:dyDescent="0.3">
      <c r="A16" t="s">
        <v>162</v>
      </c>
      <c r="B16">
        <v>0</v>
      </c>
      <c r="C16" s="6">
        <v>0.5</v>
      </c>
      <c r="D16">
        <v>1.64</v>
      </c>
      <c r="F16">
        <v>16</v>
      </c>
      <c r="G16">
        <v>9.2200000000000006</v>
      </c>
      <c r="H16">
        <f t="shared" si="1"/>
        <v>82.7</v>
      </c>
      <c r="I16">
        <v>109.56</v>
      </c>
      <c r="K16">
        <v>1</v>
      </c>
      <c r="L16" s="6">
        <v>1</v>
      </c>
      <c r="M16">
        <v>44.61</v>
      </c>
      <c r="N16">
        <v>62.06</v>
      </c>
      <c r="O16">
        <v>16</v>
      </c>
      <c r="P16">
        <v>11.36</v>
      </c>
      <c r="Q16">
        <f t="shared" si="2"/>
        <v>6.039999999999992</v>
      </c>
      <c r="R16">
        <v>140.07</v>
      </c>
    </row>
    <row r="17" spans="1:18" x14ac:dyDescent="0.3">
      <c r="A17" t="s">
        <v>117</v>
      </c>
      <c r="B17">
        <v>1</v>
      </c>
      <c r="C17" s="6">
        <v>1</v>
      </c>
      <c r="D17">
        <v>1.5</v>
      </c>
      <c r="E17">
        <v>92.82</v>
      </c>
      <c r="F17">
        <v>16</v>
      </c>
      <c r="G17">
        <v>11.03</v>
      </c>
      <c r="H17">
        <f t="shared" si="1"/>
        <v>6.0600000000000041</v>
      </c>
      <c r="I17">
        <v>127.41</v>
      </c>
      <c r="K17">
        <v>1</v>
      </c>
      <c r="L17" s="6">
        <v>1</v>
      </c>
      <c r="M17">
        <v>49.1</v>
      </c>
      <c r="N17">
        <v>73.069999999999993</v>
      </c>
      <c r="O17">
        <v>16</v>
      </c>
      <c r="P17">
        <v>11.76</v>
      </c>
      <c r="Q17">
        <f t="shared" si="2"/>
        <v>5.6300000000000239</v>
      </c>
      <c r="R17">
        <v>155.56</v>
      </c>
    </row>
    <row r="18" spans="1:18" x14ac:dyDescent="0.3">
      <c r="A18" t="s">
        <v>118</v>
      </c>
      <c r="B18">
        <v>1</v>
      </c>
      <c r="C18" s="6">
        <v>1</v>
      </c>
      <c r="D18">
        <v>3.65</v>
      </c>
      <c r="E18">
        <v>84.21</v>
      </c>
      <c r="F18">
        <v>16</v>
      </c>
      <c r="G18">
        <v>10.78</v>
      </c>
      <c r="H18">
        <f t="shared" si="1"/>
        <v>8.94</v>
      </c>
      <c r="I18">
        <v>123.58</v>
      </c>
      <c r="K18">
        <v>1</v>
      </c>
      <c r="L18" s="6">
        <v>1</v>
      </c>
      <c r="M18">
        <v>48.65</v>
      </c>
      <c r="N18">
        <v>57.73</v>
      </c>
      <c r="O18">
        <v>16</v>
      </c>
      <c r="P18">
        <v>11.11</v>
      </c>
      <c r="Q18">
        <f t="shared" si="2"/>
        <v>6.6399999999999864</v>
      </c>
      <c r="R18">
        <v>140.13</v>
      </c>
    </row>
    <row r="19" spans="1:18" x14ac:dyDescent="0.3">
      <c r="A19" t="s">
        <v>115</v>
      </c>
      <c r="B19">
        <v>1</v>
      </c>
      <c r="C19" s="6">
        <v>1</v>
      </c>
      <c r="D19">
        <v>3.59</v>
      </c>
      <c r="E19">
        <v>98.26</v>
      </c>
      <c r="F19">
        <v>16</v>
      </c>
      <c r="G19">
        <v>11</v>
      </c>
      <c r="H19">
        <f t="shared" si="1"/>
        <v>6.5399999999999778</v>
      </c>
      <c r="I19">
        <v>135.38999999999999</v>
      </c>
      <c r="K19">
        <v>1</v>
      </c>
      <c r="L19" s="6">
        <v>1</v>
      </c>
      <c r="M19">
        <v>50.77</v>
      </c>
      <c r="N19">
        <v>93.42</v>
      </c>
      <c r="O19">
        <v>16</v>
      </c>
      <c r="P19">
        <v>9.42</v>
      </c>
      <c r="Q19">
        <f t="shared" si="2"/>
        <v>8.1900000000000261</v>
      </c>
      <c r="R19">
        <v>177.8</v>
      </c>
    </row>
    <row r="20" spans="1:18" x14ac:dyDescent="0.3">
      <c r="A20" t="s">
        <v>124</v>
      </c>
      <c r="B20">
        <v>1</v>
      </c>
      <c r="C20" s="6">
        <v>1</v>
      </c>
      <c r="D20">
        <v>1.32</v>
      </c>
      <c r="E20">
        <v>75.87</v>
      </c>
      <c r="F20">
        <v>16</v>
      </c>
      <c r="G20">
        <v>9.27</v>
      </c>
      <c r="H20">
        <f t="shared" si="1"/>
        <v>6.0500000000000078</v>
      </c>
      <c r="I20">
        <v>108.51</v>
      </c>
      <c r="K20">
        <v>1</v>
      </c>
      <c r="L20" s="6">
        <v>1</v>
      </c>
      <c r="M20">
        <v>45.87</v>
      </c>
      <c r="N20">
        <v>77.7</v>
      </c>
      <c r="O20">
        <v>16</v>
      </c>
      <c r="P20">
        <v>39.64</v>
      </c>
      <c r="Q20">
        <f t="shared" si="2"/>
        <v>5.8300000000000125</v>
      </c>
      <c r="R20">
        <v>185.04</v>
      </c>
    </row>
    <row r="21" spans="1:18" x14ac:dyDescent="0.3">
      <c r="A21" t="s">
        <v>128</v>
      </c>
      <c r="B21">
        <v>0</v>
      </c>
      <c r="C21" s="6">
        <v>0.5</v>
      </c>
      <c r="D21">
        <v>1.08</v>
      </c>
      <c r="E21">
        <v>57.08</v>
      </c>
      <c r="F21">
        <v>8</v>
      </c>
      <c r="G21">
        <v>7.75</v>
      </c>
      <c r="H21">
        <f t="shared" si="1"/>
        <v>5.7000000000000028</v>
      </c>
      <c r="I21">
        <v>79.61</v>
      </c>
      <c r="J21" t="s">
        <v>200</v>
      </c>
      <c r="K21">
        <v>1</v>
      </c>
      <c r="L21" s="6">
        <v>1</v>
      </c>
      <c r="M21">
        <v>51.85</v>
      </c>
      <c r="N21">
        <v>78.91</v>
      </c>
      <c r="O21">
        <v>16</v>
      </c>
      <c r="P21">
        <v>10.050000000000001</v>
      </c>
      <c r="Q21">
        <f t="shared" si="2"/>
        <v>6.2800000000000011</v>
      </c>
      <c r="R21">
        <v>163.09</v>
      </c>
    </row>
    <row r="22" spans="1:18" x14ac:dyDescent="0.3">
      <c r="A22" t="s">
        <v>119</v>
      </c>
      <c r="B22">
        <v>1</v>
      </c>
      <c r="C22" s="6">
        <v>1</v>
      </c>
      <c r="D22">
        <v>3.05</v>
      </c>
      <c r="E22">
        <v>69.849999999999994</v>
      </c>
      <c r="F22">
        <v>16</v>
      </c>
      <c r="G22">
        <v>9.0399999999999991</v>
      </c>
      <c r="H22">
        <f t="shared" si="1"/>
        <v>5.6100000000000065</v>
      </c>
      <c r="I22">
        <v>103.55</v>
      </c>
      <c r="K22">
        <v>1</v>
      </c>
      <c r="L22" s="6">
        <v>1</v>
      </c>
      <c r="M22">
        <v>45.57</v>
      </c>
      <c r="N22">
        <v>48.88</v>
      </c>
      <c r="O22">
        <v>16</v>
      </c>
      <c r="P22">
        <v>11.49</v>
      </c>
      <c r="Q22">
        <f t="shared" si="2"/>
        <v>6.25</v>
      </c>
      <c r="R22">
        <v>128.19</v>
      </c>
    </row>
    <row r="23" spans="1:18" x14ac:dyDescent="0.3">
      <c r="A23" t="s">
        <v>121</v>
      </c>
      <c r="B23">
        <v>1</v>
      </c>
      <c r="C23" s="6">
        <v>1</v>
      </c>
      <c r="D23">
        <v>1.87</v>
      </c>
      <c r="E23">
        <v>62.42</v>
      </c>
      <c r="F23">
        <v>16</v>
      </c>
      <c r="G23">
        <v>6.26</v>
      </c>
      <c r="H23">
        <f t="shared" si="1"/>
        <v>8.0399999999999974</v>
      </c>
      <c r="I23">
        <v>94.59</v>
      </c>
      <c r="K23">
        <v>1</v>
      </c>
      <c r="L23" s="6">
        <v>1</v>
      </c>
      <c r="M23">
        <v>48.86</v>
      </c>
      <c r="N23">
        <v>85.28</v>
      </c>
      <c r="O23">
        <v>16</v>
      </c>
      <c r="P23">
        <v>10.7</v>
      </c>
      <c r="Q23">
        <f t="shared" si="2"/>
        <v>7.7600000000000193</v>
      </c>
      <c r="R23">
        <v>168.6</v>
      </c>
    </row>
    <row r="24" spans="1:18" x14ac:dyDescent="0.3">
      <c r="A24" t="s">
        <v>125</v>
      </c>
      <c r="B24">
        <v>0</v>
      </c>
      <c r="C24" s="6">
        <v>0</v>
      </c>
      <c r="H24">
        <f t="shared" si="1"/>
        <v>0</v>
      </c>
      <c r="J24" t="s">
        <v>199</v>
      </c>
      <c r="K24">
        <v>0</v>
      </c>
      <c r="L24" s="6">
        <v>0</v>
      </c>
      <c r="Q24">
        <f t="shared" si="2"/>
        <v>0</v>
      </c>
    </row>
    <row r="25" spans="1:18" x14ac:dyDescent="0.3">
      <c r="A25" t="s">
        <v>192</v>
      </c>
      <c r="B25">
        <v>1</v>
      </c>
      <c r="C25" s="6">
        <v>1</v>
      </c>
      <c r="D25">
        <v>1.5</v>
      </c>
      <c r="E25">
        <v>84.21</v>
      </c>
      <c r="F25">
        <v>16</v>
      </c>
      <c r="G25">
        <v>9.27</v>
      </c>
      <c r="H25">
        <f t="shared" si="1"/>
        <v>8.1700000000000124</v>
      </c>
      <c r="I25">
        <v>119.15</v>
      </c>
      <c r="K25">
        <v>1</v>
      </c>
      <c r="L25" s="6">
        <v>1</v>
      </c>
      <c r="M25">
        <v>47.47</v>
      </c>
      <c r="N25">
        <v>88.86</v>
      </c>
      <c r="O25">
        <v>16</v>
      </c>
      <c r="P25">
        <v>12.66</v>
      </c>
      <c r="Q25">
        <f t="shared" si="2"/>
        <v>9.620000000000033</v>
      </c>
      <c r="R25">
        <v>174.61</v>
      </c>
    </row>
    <row r="26" spans="1:18" x14ac:dyDescent="0.3">
      <c r="B26" s="7">
        <f>AVERAGE(B16:B25)</f>
        <v>0.7</v>
      </c>
      <c r="C26" s="7">
        <f>AVERAGE(C16:C25)</f>
        <v>0.8</v>
      </c>
      <c r="K26">
        <f>AVERAGE(K16:K25)</f>
        <v>0.9</v>
      </c>
      <c r="L26" s="7">
        <f>AVERAGE(L16:L25)</f>
        <v>0.9</v>
      </c>
    </row>
    <row r="28" spans="1:18" x14ac:dyDescent="0.3">
      <c r="A28" s="1" t="s">
        <v>180</v>
      </c>
    </row>
    <row r="29" spans="1:18" x14ac:dyDescent="0.3">
      <c r="A29" t="s">
        <v>167</v>
      </c>
      <c r="B29">
        <v>0</v>
      </c>
      <c r="C29" s="6">
        <v>0.66666666666666663</v>
      </c>
      <c r="D29">
        <v>2.33</v>
      </c>
      <c r="E29">
        <v>155.97</v>
      </c>
      <c r="F29">
        <v>24</v>
      </c>
      <c r="G29">
        <v>13.56</v>
      </c>
      <c r="H29">
        <f t="shared" si="1"/>
        <v>6.5099999999999927</v>
      </c>
      <c r="I29">
        <v>202.37</v>
      </c>
      <c r="J29" t="s">
        <v>188</v>
      </c>
      <c r="K29">
        <v>1</v>
      </c>
      <c r="L29" s="6">
        <v>1</v>
      </c>
      <c r="M29">
        <v>57.51</v>
      </c>
      <c r="N29">
        <v>113.93</v>
      </c>
      <c r="O29">
        <v>24</v>
      </c>
      <c r="P29">
        <v>13.28</v>
      </c>
      <c r="Q29">
        <f t="shared" si="2"/>
        <v>8.75</v>
      </c>
      <c r="R29">
        <v>217.47</v>
      </c>
    </row>
    <row r="30" spans="1:18" x14ac:dyDescent="0.3">
      <c r="A30" t="s">
        <v>194</v>
      </c>
      <c r="B30">
        <v>1</v>
      </c>
      <c r="C30" s="6">
        <v>1</v>
      </c>
      <c r="D30">
        <v>1.74</v>
      </c>
      <c r="E30">
        <v>51.56</v>
      </c>
      <c r="F30">
        <v>16</v>
      </c>
      <c r="G30">
        <v>10.86</v>
      </c>
      <c r="H30">
        <f t="shared" si="1"/>
        <v>5.8500000000000085</v>
      </c>
      <c r="I30">
        <v>86.01</v>
      </c>
      <c r="K30">
        <v>1</v>
      </c>
      <c r="L30" s="6">
        <v>1</v>
      </c>
      <c r="M30">
        <v>50.68</v>
      </c>
      <c r="N30">
        <v>141.91</v>
      </c>
      <c r="O30">
        <v>24</v>
      </c>
      <c r="P30">
        <v>16.86</v>
      </c>
      <c r="Q30">
        <f t="shared" si="2"/>
        <v>6.2900000000000205</v>
      </c>
      <c r="R30">
        <v>239.74</v>
      </c>
    </row>
    <row r="31" spans="1:18" x14ac:dyDescent="0.3">
      <c r="A31" t="s">
        <v>170</v>
      </c>
      <c r="B31">
        <v>1</v>
      </c>
      <c r="C31" s="6">
        <v>1</v>
      </c>
      <c r="D31">
        <v>1.45</v>
      </c>
      <c r="E31">
        <v>149.4</v>
      </c>
      <c r="F31">
        <v>24</v>
      </c>
      <c r="G31">
        <v>12.29</v>
      </c>
      <c r="H31">
        <f t="shared" si="1"/>
        <v>5.8500000000000156</v>
      </c>
      <c r="I31">
        <v>192.99</v>
      </c>
      <c r="K31">
        <v>1</v>
      </c>
      <c r="L31" s="6">
        <v>1</v>
      </c>
      <c r="M31">
        <v>46.32</v>
      </c>
      <c r="N31">
        <v>97.31</v>
      </c>
      <c r="O31">
        <v>24</v>
      </c>
      <c r="P31">
        <v>12.9</v>
      </c>
      <c r="Q31">
        <f t="shared" si="2"/>
        <v>5.8899999999999864</v>
      </c>
      <c r="R31">
        <v>186.42</v>
      </c>
    </row>
    <row r="32" spans="1:18" x14ac:dyDescent="0.3">
      <c r="A32" t="s">
        <v>169</v>
      </c>
      <c r="B32">
        <v>1</v>
      </c>
      <c r="C32" s="6">
        <v>1</v>
      </c>
      <c r="D32">
        <v>3.71</v>
      </c>
      <c r="E32">
        <v>136.49</v>
      </c>
      <c r="F32">
        <v>24</v>
      </c>
      <c r="G32">
        <v>11.95</v>
      </c>
      <c r="H32">
        <f t="shared" si="1"/>
        <v>7.48999999999997</v>
      </c>
      <c r="I32">
        <v>183.64</v>
      </c>
      <c r="K32">
        <v>1</v>
      </c>
      <c r="L32" s="6">
        <v>1</v>
      </c>
      <c r="M32">
        <v>40.840000000000003</v>
      </c>
      <c r="N32">
        <v>97.81</v>
      </c>
      <c r="O32">
        <v>24</v>
      </c>
      <c r="P32">
        <v>14.69</v>
      </c>
      <c r="Q32">
        <f t="shared" si="2"/>
        <v>6.5799999999999841</v>
      </c>
      <c r="R32">
        <v>183.92</v>
      </c>
    </row>
    <row r="33" spans="1:19" x14ac:dyDescent="0.3">
      <c r="A33" t="s">
        <v>168</v>
      </c>
      <c r="B33">
        <v>1</v>
      </c>
      <c r="C33" s="6">
        <v>1</v>
      </c>
      <c r="D33">
        <v>2.75</v>
      </c>
      <c r="E33">
        <v>112.83</v>
      </c>
      <c r="F33">
        <v>24</v>
      </c>
      <c r="G33">
        <v>10.27</v>
      </c>
      <c r="H33">
        <f t="shared" si="1"/>
        <v>10.629999999999992</v>
      </c>
      <c r="I33">
        <v>160.47999999999999</v>
      </c>
      <c r="K33">
        <v>1</v>
      </c>
      <c r="L33" s="6">
        <v>1</v>
      </c>
      <c r="M33">
        <v>45.78</v>
      </c>
      <c r="N33">
        <v>124.49</v>
      </c>
      <c r="O33">
        <v>24</v>
      </c>
      <c r="P33">
        <v>11.57</v>
      </c>
      <c r="Q33">
        <f t="shared" ref="Q33" si="4">-M33-N33-O33-P33+R33</f>
        <v>6.0900000000000318</v>
      </c>
      <c r="R33">
        <v>211.93</v>
      </c>
    </row>
    <row r="34" spans="1:19" x14ac:dyDescent="0.3">
      <c r="A34" t="s">
        <v>171</v>
      </c>
      <c r="B34">
        <v>0</v>
      </c>
      <c r="C34" s="6">
        <v>0.33333333333333298</v>
      </c>
      <c r="J34" t="s">
        <v>191</v>
      </c>
      <c r="K34">
        <v>0</v>
      </c>
      <c r="L34" s="6">
        <v>0.66666666666666663</v>
      </c>
      <c r="Q34">
        <v>0</v>
      </c>
      <c r="S34" t="s">
        <v>187</v>
      </c>
    </row>
    <row r="35" spans="1:19" x14ac:dyDescent="0.3">
      <c r="A35" t="s">
        <v>196</v>
      </c>
      <c r="B35">
        <v>0</v>
      </c>
      <c r="C35" s="6">
        <v>0.66666666666666663</v>
      </c>
      <c r="H35">
        <f t="shared" si="1"/>
        <v>0</v>
      </c>
      <c r="J35" t="s">
        <v>189</v>
      </c>
      <c r="K35">
        <v>0</v>
      </c>
      <c r="L35" s="6">
        <v>0.66666666666666663</v>
      </c>
      <c r="M35">
        <v>44.16</v>
      </c>
      <c r="N35">
        <v>57.03</v>
      </c>
      <c r="O35">
        <v>16</v>
      </c>
      <c r="P35">
        <v>9.8000000000000007</v>
      </c>
      <c r="Q35">
        <f t="shared" si="2"/>
        <v>8.2900000000000063</v>
      </c>
      <c r="R35">
        <v>135.28</v>
      </c>
      <c r="S35" t="s">
        <v>187</v>
      </c>
    </row>
    <row r="36" spans="1:19" x14ac:dyDescent="0.3">
      <c r="A36" t="s">
        <v>185</v>
      </c>
      <c r="B36">
        <v>1</v>
      </c>
      <c r="C36" s="6">
        <v>1</v>
      </c>
      <c r="D36">
        <v>2.81</v>
      </c>
      <c r="E36">
        <v>129.6</v>
      </c>
      <c r="F36">
        <v>24</v>
      </c>
      <c r="G36">
        <v>11.51</v>
      </c>
      <c r="H36">
        <f t="shared" si="1"/>
        <v>6.0100000000000104</v>
      </c>
      <c r="I36">
        <v>173.93</v>
      </c>
      <c r="K36">
        <v>1</v>
      </c>
      <c r="L36" s="6">
        <v>1</v>
      </c>
      <c r="M36">
        <v>42.34</v>
      </c>
      <c r="N36">
        <v>73.290000000000006</v>
      </c>
      <c r="O36">
        <v>24</v>
      </c>
      <c r="P36">
        <v>12.88</v>
      </c>
      <c r="Q36">
        <f t="shared" si="2"/>
        <v>5.9699999999999989</v>
      </c>
      <c r="R36">
        <v>158.47999999999999</v>
      </c>
    </row>
    <row r="37" spans="1:19" x14ac:dyDescent="0.3">
      <c r="A37" t="s">
        <v>195</v>
      </c>
      <c r="B37">
        <v>1</v>
      </c>
      <c r="C37" s="6">
        <v>1</v>
      </c>
      <c r="D37">
        <v>2.4500000000000002</v>
      </c>
      <c r="E37">
        <v>124.79</v>
      </c>
      <c r="F37">
        <v>24</v>
      </c>
      <c r="G37">
        <v>14.2</v>
      </c>
      <c r="H37">
        <f t="shared" si="1"/>
        <v>6.2100000000000115</v>
      </c>
      <c r="I37">
        <v>171.65</v>
      </c>
      <c r="K37">
        <v>1</v>
      </c>
      <c r="L37" s="6">
        <v>1</v>
      </c>
      <c r="M37">
        <v>41.86</v>
      </c>
      <c r="N37">
        <v>95.95</v>
      </c>
      <c r="O37">
        <v>24</v>
      </c>
      <c r="P37">
        <v>12.64</v>
      </c>
      <c r="Q37">
        <f t="shared" si="2"/>
        <v>5.4900000000000091</v>
      </c>
      <c r="R37">
        <v>179.94</v>
      </c>
    </row>
    <row r="38" spans="1:19" x14ac:dyDescent="0.3">
      <c r="A38" t="s">
        <v>172</v>
      </c>
      <c r="B38">
        <v>0</v>
      </c>
      <c r="C38" s="6">
        <v>0.66666666666666696</v>
      </c>
      <c r="D38">
        <v>2.83</v>
      </c>
      <c r="E38">
        <v>82.88</v>
      </c>
      <c r="F38">
        <v>16</v>
      </c>
      <c r="G38">
        <v>10.119999999999999</v>
      </c>
      <c r="H38">
        <f t="shared" si="1"/>
        <v>5.99</v>
      </c>
      <c r="I38">
        <v>117.82</v>
      </c>
      <c r="J38" t="s">
        <v>190</v>
      </c>
      <c r="K38">
        <v>0</v>
      </c>
      <c r="L38" s="6">
        <v>0.33333333333333331</v>
      </c>
      <c r="M38">
        <v>43.58</v>
      </c>
      <c r="N38">
        <v>63.79</v>
      </c>
      <c r="O38">
        <v>16</v>
      </c>
      <c r="P38">
        <v>10.220000000000001</v>
      </c>
      <c r="Q38">
        <f t="shared" si="2"/>
        <v>6.0200000000000102</v>
      </c>
      <c r="R38">
        <v>139.61000000000001</v>
      </c>
      <c r="S38" t="s">
        <v>186</v>
      </c>
    </row>
    <row r="39" spans="1:19" x14ac:dyDescent="0.3">
      <c r="B39">
        <f>AVERAGE(B29:B38)</f>
        <v>0.6</v>
      </c>
      <c r="C39" s="7">
        <f>AVERAGE(C29:C38)</f>
        <v>0.83333333333333326</v>
      </c>
      <c r="K39">
        <f>AVERAGE(K29:K38)</f>
        <v>0.7</v>
      </c>
      <c r="L39" s="7">
        <f>AVERAGE(L29:L38)</f>
        <v>0.86666666666666681</v>
      </c>
    </row>
    <row r="41" spans="1:19" x14ac:dyDescent="0.3">
      <c r="A41" s="1" t="s">
        <v>181</v>
      </c>
    </row>
    <row r="42" spans="1:19" x14ac:dyDescent="0.3">
      <c r="A42" t="s">
        <v>173</v>
      </c>
      <c r="B42">
        <v>1</v>
      </c>
      <c r="C42" s="6">
        <v>1</v>
      </c>
      <c r="D42">
        <v>4.33</v>
      </c>
      <c r="E42">
        <v>176.14</v>
      </c>
      <c r="F42">
        <v>40</v>
      </c>
      <c r="G42">
        <v>15.06</v>
      </c>
      <c r="H42">
        <f t="shared" si="1"/>
        <v>7.4399999999999995</v>
      </c>
      <c r="I42">
        <v>242.97</v>
      </c>
      <c r="K42">
        <v>0</v>
      </c>
      <c r="L42" s="6">
        <v>0.6</v>
      </c>
      <c r="M42">
        <v>54.18</v>
      </c>
      <c r="N42">
        <v>156.63999999999999</v>
      </c>
      <c r="O42">
        <v>32</v>
      </c>
      <c r="P42">
        <v>16.440000000000001</v>
      </c>
      <c r="Q42">
        <f t="shared" si="2"/>
        <v>8.9800000000000182</v>
      </c>
      <c r="R42">
        <v>268.24</v>
      </c>
      <c r="S42" t="s">
        <v>201</v>
      </c>
    </row>
    <row r="43" spans="1:19" x14ac:dyDescent="0.3">
      <c r="A43" t="s">
        <v>174</v>
      </c>
      <c r="B43">
        <v>1</v>
      </c>
      <c r="C43" s="6">
        <v>1</v>
      </c>
      <c r="D43">
        <v>4.9400000000000004</v>
      </c>
      <c r="E43">
        <v>110.9</v>
      </c>
      <c r="F43">
        <v>32.01</v>
      </c>
      <c r="G43">
        <v>15.37</v>
      </c>
      <c r="H43">
        <f t="shared" si="1"/>
        <v>7.140000000000013</v>
      </c>
      <c r="I43">
        <v>170.36</v>
      </c>
      <c r="J43" t="s">
        <v>202</v>
      </c>
      <c r="K43">
        <v>1</v>
      </c>
      <c r="L43" s="6">
        <v>1</v>
      </c>
      <c r="M43">
        <v>78.38</v>
      </c>
      <c r="N43">
        <v>239.26</v>
      </c>
      <c r="O43">
        <v>40</v>
      </c>
      <c r="P43">
        <v>19.16</v>
      </c>
      <c r="Q43">
        <f t="shared" si="2"/>
        <v>7.5099999999999909</v>
      </c>
      <c r="R43">
        <v>384.31</v>
      </c>
    </row>
    <row r="44" spans="1:19" x14ac:dyDescent="0.3">
      <c r="A44" t="s">
        <v>175</v>
      </c>
      <c r="B44">
        <v>0</v>
      </c>
      <c r="C44" s="6">
        <v>0.6</v>
      </c>
      <c r="D44">
        <v>6.81</v>
      </c>
      <c r="E44">
        <v>139.72999999999999</v>
      </c>
      <c r="F44">
        <v>24.01</v>
      </c>
      <c r="G44">
        <v>9.2100000000000009</v>
      </c>
      <c r="H44">
        <f t="shared" si="1"/>
        <v>9.0599999999999987</v>
      </c>
      <c r="I44">
        <v>188.82</v>
      </c>
      <c r="K44">
        <v>0</v>
      </c>
      <c r="L44" s="6">
        <v>0.6</v>
      </c>
      <c r="M44">
        <v>51.34</v>
      </c>
      <c r="N44">
        <v>120.81</v>
      </c>
      <c r="O44">
        <v>24</v>
      </c>
      <c r="P44">
        <v>11.72</v>
      </c>
      <c r="Q44">
        <f t="shared" si="2"/>
        <v>8.3599999999999852</v>
      </c>
      <c r="R44">
        <v>216.23</v>
      </c>
      <c r="S44" t="s">
        <v>203</v>
      </c>
    </row>
    <row r="45" spans="1:19" x14ac:dyDescent="0.3">
      <c r="A45" t="s">
        <v>197</v>
      </c>
      <c r="B45">
        <v>0</v>
      </c>
      <c r="C45" s="6">
        <v>0.8</v>
      </c>
      <c r="D45">
        <v>5.05</v>
      </c>
      <c r="E45">
        <v>130.69999999999999</v>
      </c>
      <c r="F45">
        <v>40</v>
      </c>
      <c r="G45">
        <v>11.22</v>
      </c>
      <c r="H45">
        <f t="shared" si="1"/>
        <v>11.909999999999995</v>
      </c>
      <c r="I45">
        <v>198.88</v>
      </c>
      <c r="K45">
        <v>0</v>
      </c>
      <c r="L45" s="6">
        <v>0.8</v>
      </c>
      <c r="M45">
        <v>54.12</v>
      </c>
      <c r="N45">
        <v>216.49</v>
      </c>
      <c r="O45">
        <v>32.020000000000003</v>
      </c>
      <c r="P45">
        <v>10.39</v>
      </c>
      <c r="Q45">
        <f t="shared" si="2"/>
        <v>8.6700000000000159</v>
      </c>
      <c r="R45">
        <v>321.69</v>
      </c>
      <c r="S45" t="s">
        <v>204</v>
      </c>
    </row>
    <row r="46" spans="1:19" x14ac:dyDescent="0.3">
      <c r="A46" t="s">
        <v>198</v>
      </c>
      <c r="B46">
        <v>0</v>
      </c>
      <c r="C46" s="6">
        <v>0.8</v>
      </c>
      <c r="D46">
        <v>4.93</v>
      </c>
      <c r="E46">
        <v>173.13</v>
      </c>
      <c r="F46">
        <v>40</v>
      </c>
      <c r="G46">
        <v>12.81</v>
      </c>
      <c r="H46">
        <f t="shared" si="1"/>
        <v>7.6899999999999995</v>
      </c>
      <c r="I46">
        <v>238.56</v>
      </c>
      <c r="J46" t="s">
        <v>205</v>
      </c>
      <c r="K46">
        <v>0</v>
      </c>
      <c r="L46" s="6">
        <v>0.8</v>
      </c>
      <c r="M46">
        <v>49.21</v>
      </c>
      <c r="N46">
        <v>198.08</v>
      </c>
      <c r="O46">
        <v>40</v>
      </c>
      <c r="P46">
        <v>20.09</v>
      </c>
      <c r="Q46">
        <f t="shared" si="2"/>
        <v>-2.6499999999999773</v>
      </c>
      <c r="R46">
        <v>304.73</v>
      </c>
      <c r="S46" t="s">
        <v>206</v>
      </c>
    </row>
    <row r="47" spans="1:19" x14ac:dyDescent="0.3">
      <c r="A47" t="s">
        <v>208</v>
      </c>
      <c r="B47">
        <v>0</v>
      </c>
      <c r="C47" s="6">
        <v>0.6</v>
      </c>
      <c r="D47">
        <v>2.1</v>
      </c>
      <c r="E47">
        <v>166.61</v>
      </c>
      <c r="F47">
        <v>32</v>
      </c>
      <c r="G47">
        <v>13.85</v>
      </c>
      <c r="H47">
        <f t="shared" si="1"/>
        <v>6.9199999999999822</v>
      </c>
      <c r="I47">
        <v>221.48</v>
      </c>
      <c r="J47" t="s">
        <v>209</v>
      </c>
      <c r="K47">
        <v>0</v>
      </c>
      <c r="L47" s="6">
        <v>0.4</v>
      </c>
      <c r="M47">
        <v>43.86</v>
      </c>
      <c r="N47">
        <v>145.29</v>
      </c>
      <c r="O47">
        <v>24</v>
      </c>
      <c r="P47">
        <v>12.57</v>
      </c>
      <c r="Q47">
        <f t="shared" si="2"/>
        <v>7.0900000000000318</v>
      </c>
      <c r="R47">
        <v>232.81</v>
      </c>
    </row>
    <row r="48" spans="1:19" x14ac:dyDescent="0.3">
      <c r="A48" t="s">
        <v>176</v>
      </c>
      <c r="B48">
        <v>0</v>
      </c>
      <c r="C48" s="6">
        <v>0.8</v>
      </c>
      <c r="D48">
        <v>3.12</v>
      </c>
      <c r="E48">
        <v>138.46</v>
      </c>
      <c r="F48">
        <v>32</v>
      </c>
      <c r="G48">
        <v>15.05</v>
      </c>
      <c r="H48">
        <f t="shared" si="1"/>
        <v>7.0499999999999936</v>
      </c>
      <c r="I48">
        <v>195.68</v>
      </c>
      <c r="J48" t="s">
        <v>216</v>
      </c>
      <c r="K48">
        <v>0</v>
      </c>
      <c r="L48" s="6">
        <v>0.6</v>
      </c>
      <c r="M48">
        <v>50.61</v>
      </c>
      <c r="N48">
        <v>162.86000000000001</v>
      </c>
      <c r="O48">
        <v>32</v>
      </c>
      <c r="P48">
        <v>10.23</v>
      </c>
      <c r="Q48">
        <f t="shared" ref="Q48" si="5">-M48-N48-O48-P48+R48</f>
        <v>7.879999999999967</v>
      </c>
      <c r="R48">
        <v>263.58</v>
      </c>
      <c r="S48" t="s">
        <v>210</v>
      </c>
    </row>
    <row r="49" spans="1:19" x14ac:dyDescent="0.3">
      <c r="A49" t="s">
        <v>177</v>
      </c>
      <c r="B49">
        <v>0</v>
      </c>
      <c r="C49" s="6">
        <v>0.6</v>
      </c>
      <c r="D49">
        <v>1.44</v>
      </c>
      <c r="E49">
        <v>155.13</v>
      </c>
      <c r="F49">
        <v>24</v>
      </c>
      <c r="G49">
        <v>11.99</v>
      </c>
      <c r="H49">
        <f t="shared" si="1"/>
        <v>7.1399999999999952</v>
      </c>
      <c r="I49">
        <v>199.7</v>
      </c>
      <c r="J49" t="s">
        <v>215</v>
      </c>
      <c r="K49">
        <v>0</v>
      </c>
      <c r="L49" s="6">
        <v>0.4</v>
      </c>
      <c r="M49">
        <v>48.5</v>
      </c>
      <c r="N49">
        <v>172.99</v>
      </c>
      <c r="O49">
        <v>32</v>
      </c>
      <c r="P49">
        <v>8.69</v>
      </c>
      <c r="Q49">
        <f t="shared" si="2"/>
        <v>7.2699999999999818</v>
      </c>
      <c r="R49">
        <v>269.45</v>
      </c>
      <c r="S49" t="s">
        <v>211</v>
      </c>
    </row>
    <row r="50" spans="1:19" x14ac:dyDescent="0.3">
      <c r="A50" t="s">
        <v>207</v>
      </c>
      <c r="B50">
        <v>0</v>
      </c>
      <c r="C50" s="6">
        <v>0.8</v>
      </c>
      <c r="H50">
        <f t="shared" si="1"/>
        <v>0</v>
      </c>
      <c r="J50" t="s">
        <v>212</v>
      </c>
      <c r="K50">
        <v>1</v>
      </c>
      <c r="L50" s="6">
        <v>1</v>
      </c>
      <c r="M50">
        <v>54.5</v>
      </c>
      <c r="N50">
        <v>172.74</v>
      </c>
      <c r="O50">
        <v>40</v>
      </c>
      <c r="P50">
        <v>13.27</v>
      </c>
      <c r="Q50">
        <f t="shared" si="2"/>
        <v>7.1000000000000227</v>
      </c>
      <c r="R50">
        <v>287.61</v>
      </c>
    </row>
    <row r="51" spans="1:19" x14ac:dyDescent="0.3">
      <c r="A51" t="s">
        <v>178</v>
      </c>
      <c r="B51">
        <v>0</v>
      </c>
      <c r="C51" s="6">
        <v>0.6</v>
      </c>
      <c r="D51">
        <v>2.5099999999999998</v>
      </c>
      <c r="E51">
        <v>84.01</v>
      </c>
      <c r="F51">
        <v>24</v>
      </c>
      <c r="G51">
        <v>13.88</v>
      </c>
      <c r="H51">
        <f t="shared" si="1"/>
        <v>10.690000000000007</v>
      </c>
      <c r="I51">
        <v>135.09</v>
      </c>
      <c r="J51" t="s">
        <v>214</v>
      </c>
      <c r="K51">
        <v>0</v>
      </c>
      <c r="L51" s="6">
        <v>0.6</v>
      </c>
      <c r="M51">
        <v>50.07</v>
      </c>
      <c r="N51">
        <v>93.35</v>
      </c>
      <c r="O51">
        <v>24</v>
      </c>
      <c r="P51">
        <v>11.81</v>
      </c>
      <c r="Q51">
        <f t="shared" si="2"/>
        <v>7.0300000000000011</v>
      </c>
      <c r="R51">
        <v>186.26</v>
      </c>
      <c r="S51" t="s">
        <v>213</v>
      </c>
    </row>
    <row r="52" spans="1:19" x14ac:dyDescent="0.3">
      <c r="B52">
        <f>AVERAGE(B42:B51)</f>
        <v>0.2</v>
      </c>
      <c r="C52" s="7">
        <f>AVERAGE(C42:C51)</f>
        <v>0.7599999999999999</v>
      </c>
      <c r="K52">
        <f>AVERAGE(K42:K51)</f>
        <v>0.2</v>
      </c>
      <c r="L52" s="7">
        <f>AVERAGE(L42:L51)</f>
        <v>0.67999999999999994</v>
      </c>
    </row>
    <row r="53" spans="1:19" x14ac:dyDescent="0.3">
      <c r="C53" s="6"/>
    </row>
    <row r="63" spans="1:19" x14ac:dyDescent="0.3">
      <c r="C6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Tactile Main Results</vt:lpstr>
      <vt:lpstr>Tactile Ablation Study Results</vt:lpstr>
      <vt:lpstr>Tactile Rank Tests</vt:lpstr>
      <vt:lpstr>VLA</vt:lpstr>
      <vt:lpstr>Pipeline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Verstraete, Felix</dc:creator>
  <cp:lastModifiedBy>Verstraete, Felix</cp:lastModifiedBy>
  <dcterms:created xsi:type="dcterms:W3CDTF">2025-08-02T10:09:11Z</dcterms:created>
  <dcterms:modified xsi:type="dcterms:W3CDTF">2025-08-12T18:13:35Z</dcterms:modified>
</cp:coreProperties>
</file>